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me\OneDrive\Área de Trabalho\Usuários\Júlio Lopes_v2\Doutorado\paper JP\Supply mat revised\"/>
    </mc:Choice>
  </mc:AlternateContent>
  <xr:revisionPtr revIDLastSave="0" documentId="13_ncr:1_{98E1A9BF-F39B-4BD0-93FC-65EE40D63D48}" xr6:coauthVersionLast="47" xr6:coauthVersionMax="47" xr10:uidLastSave="{00000000-0000-0000-0000-000000000000}"/>
  <bookViews>
    <workbookView xWindow="-28920" yWindow="-120" windowWidth="29040" windowHeight="15720" tabRatio="820" xr2:uid="{00000000-000D-0000-FFFF-FFFF00000000}"/>
  </bookViews>
  <sheets>
    <sheet name="intro" sheetId="92" r:id="rId1"/>
    <sheet name="A. Thermodynamic LLD" sheetId="98" r:id="rId2"/>
    <sheet name="B. Source and resiue mineralogy" sheetId="103" r:id="rId3"/>
    <sheet name="C. Thermodynamic contaminant" sheetId="104" r:id="rId4"/>
    <sheet name="D. Mineralogy of thermody AFC" sheetId="102" r:id="rId5"/>
    <sheet name="E. trace elements AFC" sheetId="105" r:id="rId6"/>
    <sheet name="F. isotopes AFC" sheetId="106" r:id="rId7"/>
  </sheets>
  <externalReferences>
    <externalReference r:id="rId8"/>
  </externalReferences>
  <definedNames>
    <definedName name="_xlnm._FilterDatabase" localSheetId="1" hidden="1">'A. Thermodynamic LLD'!$A$3:$AV$30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06" l="1"/>
  <c r="K36" i="106" s="1"/>
  <c r="L36" i="106" s="1"/>
  <c r="R36" i="106" s="1"/>
  <c r="X36" i="106" s="1"/>
  <c r="E11" i="106"/>
  <c r="K6" i="106" s="1"/>
  <c r="E98" i="105"/>
  <c r="E97" i="105"/>
  <c r="D226" i="104"/>
  <c r="D227" i="104" s="1"/>
  <c r="D228" i="104" s="1"/>
  <c r="D229" i="104" s="1"/>
  <c r="D230" i="104" s="1"/>
  <c r="D231" i="104" s="1"/>
  <c r="D232" i="104" s="1"/>
  <c r="D233" i="104" s="1"/>
  <c r="D234" i="104" s="1"/>
  <c r="D235" i="104" s="1"/>
  <c r="D236" i="104" s="1"/>
  <c r="D237" i="104" s="1"/>
  <c r="D238" i="104" s="1"/>
  <c r="D239" i="104" s="1"/>
  <c r="D240" i="104" s="1"/>
  <c r="D241" i="104" s="1"/>
  <c r="D242" i="104" s="1"/>
  <c r="D243" i="104" s="1"/>
  <c r="D244" i="104" s="1"/>
  <c r="D245" i="104" s="1"/>
  <c r="D246" i="104" s="1"/>
  <c r="D247" i="104" s="1"/>
  <c r="D248" i="104" s="1"/>
  <c r="D249" i="104" s="1"/>
  <c r="D250" i="104" s="1"/>
  <c r="D251" i="104" s="1"/>
  <c r="D252" i="104" s="1"/>
  <c r="D253" i="104" s="1"/>
  <c r="D254" i="104" s="1"/>
  <c r="D255" i="104" s="1"/>
  <c r="D256" i="104" s="1"/>
  <c r="D257" i="104" s="1"/>
  <c r="D258" i="104" s="1"/>
  <c r="D259" i="104" s="1"/>
  <c r="D260" i="104" s="1"/>
  <c r="D261" i="104" s="1"/>
  <c r="D262" i="104" s="1"/>
  <c r="D263" i="104" s="1"/>
  <c r="D264" i="104" s="1"/>
  <c r="D265" i="104" s="1"/>
  <c r="D266" i="104" s="1"/>
  <c r="D267" i="104" s="1"/>
  <c r="D268" i="104" s="1"/>
  <c r="D225" i="104"/>
  <c r="D184" i="104"/>
  <c r="D185" i="104"/>
  <c r="D186" i="104"/>
  <c r="D187" i="104" s="1"/>
  <c r="D188" i="104" s="1"/>
  <c r="D189" i="104" s="1"/>
  <c r="D190" i="104" s="1"/>
  <c r="D191" i="104" s="1"/>
  <c r="D192" i="104" s="1"/>
  <c r="D193" i="104" s="1"/>
  <c r="D194" i="104" s="1"/>
  <c r="D195" i="104" s="1"/>
  <c r="D196" i="104" s="1"/>
  <c r="D197" i="104" s="1"/>
  <c r="D198" i="104" s="1"/>
  <c r="D199" i="104" s="1"/>
  <c r="D200" i="104" s="1"/>
  <c r="D201" i="104" s="1"/>
  <c r="D202" i="104" s="1"/>
  <c r="D203" i="104" s="1"/>
  <c r="D204" i="104" s="1"/>
  <c r="D205" i="104" s="1"/>
  <c r="D206" i="104" s="1"/>
  <c r="D207" i="104" s="1"/>
  <c r="D208" i="104" s="1"/>
  <c r="D209" i="104" s="1"/>
  <c r="D210" i="104" s="1"/>
  <c r="D211" i="104" s="1"/>
  <c r="D212" i="104" s="1"/>
  <c r="D213" i="104" s="1"/>
  <c r="D214" i="104" s="1"/>
  <c r="D215" i="104" s="1"/>
  <c r="D216" i="104" s="1"/>
  <c r="D217" i="104" s="1"/>
  <c r="D218" i="104" s="1"/>
  <c r="D219" i="104" s="1"/>
  <c r="D220" i="104" s="1"/>
  <c r="D221" i="104" s="1"/>
  <c r="D222" i="104" s="1"/>
  <c r="D183" i="104"/>
  <c r="D131" i="104"/>
  <c r="D132" i="104" s="1"/>
  <c r="D133" i="104" s="1"/>
  <c r="D134" i="104" s="1"/>
  <c r="D135" i="104" s="1"/>
  <c r="D136" i="104" s="1"/>
  <c r="D137" i="104" s="1"/>
  <c r="D138" i="104" s="1"/>
  <c r="D139" i="104" s="1"/>
  <c r="D140" i="104" s="1"/>
  <c r="D141" i="104" s="1"/>
  <c r="D142" i="104" s="1"/>
  <c r="D143" i="104" s="1"/>
  <c r="D144" i="104" s="1"/>
  <c r="D145" i="104" s="1"/>
  <c r="D146" i="104" s="1"/>
  <c r="D147" i="104" s="1"/>
  <c r="D148" i="104" s="1"/>
  <c r="D149" i="104" s="1"/>
  <c r="D150" i="104" s="1"/>
  <c r="D151" i="104" s="1"/>
  <c r="D152" i="104" s="1"/>
  <c r="D153" i="104" s="1"/>
  <c r="D154" i="104" s="1"/>
  <c r="D155" i="104" s="1"/>
  <c r="D156" i="104" s="1"/>
  <c r="D157" i="104" s="1"/>
  <c r="D158" i="104" s="1"/>
  <c r="D159" i="104" s="1"/>
  <c r="D160" i="104" s="1"/>
  <c r="D161" i="104" s="1"/>
  <c r="D162" i="104" s="1"/>
  <c r="D163" i="104" s="1"/>
  <c r="D164" i="104" s="1"/>
  <c r="D165" i="104" s="1"/>
  <c r="D166" i="104" s="1"/>
  <c r="D167" i="104" s="1"/>
  <c r="D168" i="104" s="1"/>
  <c r="D169" i="104" s="1"/>
  <c r="D170" i="104" s="1"/>
  <c r="D171" i="104" s="1"/>
  <c r="D172" i="104" s="1"/>
  <c r="D173" i="104" s="1"/>
  <c r="D174" i="104" s="1"/>
  <c r="D175" i="104" s="1"/>
  <c r="D176" i="104" s="1"/>
  <c r="D177" i="104" s="1"/>
  <c r="D178" i="104" s="1"/>
  <c r="D179" i="104" s="1"/>
  <c r="D180" i="104" s="1"/>
  <c r="D130" i="104"/>
  <c r="D80" i="104"/>
  <c r="D81" i="104"/>
  <c r="D82" i="104"/>
  <c r="D83" i="104"/>
  <c r="D84" i="104"/>
  <c r="D85" i="104" s="1"/>
  <c r="D86" i="104" s="1"/>
  <c r="D87" i="104" s="1"/>
  <c r="D88" i="104" s="1"/>
  <c r="D89" i="104" s="1"/>
  <c r="D90" i="104" s="1"/>
  <c r="D91" i="104" s="1"/>
  <c r="D92" i="104" s="1"/>
  <c r="D93" i="104" s="1"/>
  <c r="D94" i="104" s="1"/>
  <c r="D95" i="104" s="1"/>
  <c r="D96" i="104" s="1"/>
  <c r="D97" i="104" s="1"/>
  <c r="D98" i="104" s="1"/>
  <c r="D99" i="104" s="1"/>
  <c r="D100" i="104" s="1"/>
  <c r="D101" i="104" s="1"/>
  <c r="D102" i="104" s="1"/>
  <c r="D103" i="104" s="1"/>
  <c r="D104" i="104" s="1"/>
  <c r="D105" i="104" s="1"/>
  <c r="D106" i="104" s="1"/>
  <c r="D107" i="104" s="1"/>
  <c r="D108" i="104" s="1"/>
  <c r="D109" i="104" s="1"/>
  <c r="D110" i="104" s="1"/>
  <c r="D111" i="104" s="1"/>
  <c r="D112" i="104" s="1"/>
  <c r="D113" i="104" s="1"/>
  <c r="D114" i="104" s="1"/>
  <c r="D115" i="104" s="1"/>
  <c r="D116" i="104" s="1"/>
  <c r="D117" i="104" s="1"/>
  <c r="D118" i="104" s="1"/>
  <c r="D119" i="104" s="1"/>
  <c r="D120" i="104" s="1"/>
  <c r="D121" i="104" s="1"/>
  <c r="D122" i="104" s="1"/>
  <c r="D123" i="104" s="1"/>
  <c r="D124" i="104" s="1"/>
  <c r="D125" i="104" s="1"/>
  <c r="D126" i="104" s="1"/>
  <c r="D127" i="104" s="1"/>
  <c r="D79" i="104"/>
  <c r="D41" i="104"/>
  <c r="D42" i="104"/>
  <c r="D43" i="104"/>
  <c r="D44" i="104"/>
  <c r="D45" i="104"/>
  <c r="D46" i="104"/>
  <c r="D47" i="104"/>
  <c r="D48" i="104"/>
  <c r="D49" i="104"/>
  <c r="D50" i="104"/>
  <c r="D51" i="104" s="1"/>
  <c r="D52" i="104" s="1"/>
  <c r="D53" i="104" s="1"/>
  <c r="D54" i="104" s="1"/>
  <c r="D55" i="104" s="1"/>
  <c r="D56" i="104" s="1"/>
  <c r="D57" i="104" s="1"/>
  <c r="D58" i="104" s="1"/>
  <c r="D59" i="104" s="1"/>
  <c r="D60" i="104" s="1"/>
  <c r="D61" i="104" s="1"/>
  <c r="D62" i="104" s="1"/>
  <c r="D63" i="104" s="1"/>
  <c r="D64" i="104" s="1"/>
  <c r="D65" i="104" s="1"/>
  <c r="D66" i="104" s="1"/>
  <c r="D67" i="104" s="1"/>
  <c r="D68" i="104" s="1"/>
  <c r="D69" i="104" s="1"/>
  <c r="D70" i="104" s="1"/>
  <c r="D71" i="104" s="1"/>
  <c r="D72" i="104" s="1"/>
  <c r="D73" i="104" s="1"/>
  <c r="D74" i="104" s="1"/>
  <c r="D75" i="104" s="1"/>
  <c r="D76" i="104" s="1"/>
  <c r="D40" i="104"/>
  <c r="D6" i="104"/>
  <c r="D7" i="104"/>
  <c r="D8" i="104"/>
  <c r="D9" i="104"/>
  <c r="D10" i="104"/>
  <c r="D11" i="104"/>
  <c r="D12" i="104"/>
  <c r="D13" i="104"/>
  <c r="D14" i="104"/>
  <c r="D15" i="104"/>
  <c r="D16" i="104" s="1"/>
  <c r="D17" i="104" s="1"/>
  <c r="D18" i="104" s="1"/>
  <c r="D19" i="104" s="1"/>
  <c r="D20" i="104" s="1"/>
  <c r="D21" i="104" s="1"/>
  <c r="D22" i="104" s="1"/>
  <c r="D23" i="104" s="1"/>
  <c r="D24" i="104" s="1"/>
  <c r="D25" i="104" s="1"/>
  <c r="D26" i="104" s="1"/>
  <c r="D27" i="104" s="1"/>
  <c r="D28" i="104" s="1"/>
  <c r="D29" i="104" s="1"/>
  <c r="D30" i="104" s="1"/>
  <c r="D31" i="104" s="1"/>
  <c r="D32" i="104" s="1"/>
  <c r="D33" i="104" s="1"/>
  <c r="D34" i="104" s="1"/>
  <c r="D35" i="104" s="1"/>
  <c r="D36" i="104" s="1"/>
  <c r="D37" i="104" s="1"/>
  <c r="D5" i="104"/>
  <c r="A225" i="104"/>
  <c r="A226" i="104" s="1"/>
  <c r="A227" i="104" s="1"/>
  <c r="A228" i="104" s="1"/>
  <c r="A229" i="104" s="1"/>
  <c r="A230" i="104" s="1"/>
  <c r="A231" i="104" s="1"/>
  <c r="A232" i="104" s="1"/>
  <c r="A233" i="104" s="1"/>
  <c r="A234" i="104" s="1"/>
  <c r="A235" i="104" s="1"/>
  <c r="A236" i="104" s="1"/>
  <c r="A237" i="104" s="1"/>
  <c r="A238" i="104" s="1"/>
  <c r="A239" i="104" s="1"/>
  <c r="A240" i="104" s="1"/>
  <c r="A241" i="104" s="1"/>
  <c r="A242" i="104" s="1"/>
  <c r="A243" i="104" s="1"/>
  <c r="A244" i="104" s="1"/>
  <c r="A245" i="104" s="1"/>
  <c r="A246" i="104" s="1"/>
  <c r="A247" i="104" s="1"/>
  <c r="A248" i="104" s="1"/>
  <c r="A249" i="104" s="1"/>
  <c r="A250" i="104" s="1"/>
  <c r="A251" i="104" s="1"/>
  <c r="A252" i="104" s="1"/>
  <c r="A253" i="104" s="1"/>
  <c r="A254" i="104" s="1"/>
  <c r="A255" i="104" s="1"/>
  <c r="A256" i="104" s="1"/>
  <c r="A257" i="104" s="1"/>
  <c r="A258" i="104" s="1"/>
  <c r="A259" i="104" s="1"/>
  <c r="A260" i="104" s="1"/>
  <c r="A261" i="104" s="1"/>
  <c r="A262" i="104" s="1"/>
  <c r="A263" i="104" s="1"/>
  <c r="A264" i="104" s="1"/>
  <c r="A265" i="104" s="1"/>
  <c r="A266" i="104" s="1"/>
  <c r="A267" i="104" s="1"/>
  <c r="A268" i="104" s="1"/>
  <c r="A183" i="104"/>
  <c r="A184" i="104" s="1"/>
  <c r="A185" i="104" s="1"/>
  <c r="A186" i="104" s="1"/>
  <c r="A187" i="104" s="1"/>
  <c r="A188" i="104" s="1"/>
  <c r="A189" i="104" s="1"/>
  <c r="A190" i="104" s="1"/>
  <c r="A191" i="104" s="1"/>
  <c r="A192" i="104" s="1"/>
  <c r="A193" i="104" s="1"/>
  <c r="A194" i="104" s="1"/>
  <c r="A195" i="104" s="1"/>
  <c r="A196" i="104" s="1"/>
  <c r="A197" i="104" s="1"/>
  <c r="A198" i="104" s="1"/>
  <c r="A199" i="104" s="1"/>
  <c r="A200" i="104" s="1"/>
  <c r="A201" i="104" s="1"/>
  <c r="A202" i="104" s="1"/>
  <c r="A203" i="104" s="1"/>
  <c r="A204" i="104" s="1"/>
  <c r="A205" i="104" s="1"/>
  <c r="A206" i="104" s="1"/>
  <c r="A207" i="104" s="1"/>
  <c r="A208" i="104" s="1"/>
  <c r="A209" i="104" s="1"/>
  <c r="A210" i="104" s="1"/>
  <c r="A211" i="104" s="1"/>
  <c r="A212" i="104" s="1"/>
  <c r="A213" i="104" s="1"/>
  <c r="A214" i="104" s="1"/>
  <c r="A215" i="104" s="1"/>
  <c r="A216" i="104" s="1"/>
  <c r="A217" i="104" s="1"/>
  <c r="A218" i="104" s="1"/>
  <c r="A219" i="104" s="1"/>
  <c r="A220" i="104" s="1"/>
  <c r="A221" i="104" s="1"/>
  <c r="A222" i="104" s="1"/>
  <c r="A130" i="104"/>
  <c r="A131" i="104" s="1"/>
  <c r="A132" i="104" s="1"/>
  <c r="A133" i="104" s="1"/>
  <c r="A134" i="104" s="1"/>
  <c r="A135" i="104" s="1"/>
  <c r="A136" i="104" s="1"/>
  <c r="A137" i="104" s="1"/>
  <c r="A138" i="104" s="1"/>
  <c r="A139" i="104" s="1"/>
  <c r="A140" i="104" s="1"/>
  <c r="A141" i="104" s="1"/>
  <c r="A142" i="104" s="1"/>
  <c r="A143" i="104" s="1"/>
  <c r="A144" i="104" s="1"/>
  <c r="A145" i="104" s="1"/>
  <c r="A146" i="104" s="1"/>
  <c r="A147" i="104" s="1"/>
  <c r="A148" i="104" s="1"/>
  <c r="A149" i="104" s="1"/>
  <c r="A150" i="104" s="1"/>
  <c r="A151" i="104" s="1"/>
  <c r="A152" i="104" s="1"/>
  <c r="A153" i="104" s="1"/>
  <c r="A154" i="104" s="1"/>
  <c r="A155" i="104" s="1"/>
  <c r="A156" i="104" s="1"/>
  <c r="A157" i="104" s="1"/>
  <c r="A158" i="104" s="1"/>
  <c r="A159" i="104" s="1"/>
  <c r="A160" i="104" s="1"/>
  <c r="A161" i="104" s="1"/>
  <c r="A162" i="104" s="1"/>
  <c r="A163" i="104" s="1"/>
  <c r="A164" i="104" s="1"/>
  <c r="A165" i="104" s="1"/>
  <c r="A166" i="104" s="1"/>
  <c r="A167" i="104" s="1"/>
  <c r="A168" i="104" s="1"/>
  <c r="A169" i="104" s="1"/>
  <c r="A170" i="104" s="1"/>
  <c r="A171" i="104" s="1"/>
  <c r="A172" i="104" s="1"/>
  <c r="A173" i="104" s="1"/>
  <c r="A174" i="104" s="1"/>
  <c r="A175" i="104" s="1"/>
  <c r="A176" i="104" s="1"/>
  <c r="A177" i="104" s="1"/>
  <c r="A178" i="104" s="1"/>
  <c r="A179" i="104" s="1"/>
  <c r="A180" i="104" s="1"/>
  <c r="A79" i="104"/>
  <c r="A80" i="104" s="1"/>
  <c r="A81" i="104" s="1"/>
  <c r="A82" i="104" s="1"/>
  <c r="A83" i="104" s="1"/>
  <c r="A84" i="104" s="1"/>
  <c r="A85" i="104" s="1"/>
  <c r="A86" i="104" s="1"/>
  <c r="A87" i="104" s="1"/>
  <c r="A88" i="104" s="1"/>
  <c r="A89" i="104" s="1"/>
  <c r="A90" i="104" s="1"/>
  <c r="A91" i="104" s="1"/>
  <c r="A92" i="104" s="1"/>
  <c r="A93" i="104" s="1"/>
  <c r="A94" i="104" s="1"/>
  <c r="A95" i="104" s="1"/>
  <c r="A96" i="104" s="1"/>
  <c r="A97" i="104" s="1"/>
  <c r="A98" i="104" s="1"/>
  <c r="A99" i="104" s="1"/>
  <c r="A100" i="104" s="1"/>
  <c r="A101" i="104" s="1"/>
  <c r="A102" i="104" s="1"/>
  <c r="A103" i="104" s="1"/>
  <c r="A104" i="104" s="1"/>
  <c r="A105" i="104" s="1"/>
  <c r="A106" i="104" s="1"/>
  <c r="A107" i="104" s="1"/>
  <c r="A108" i="104" s="1"/>
  <c r="A109" i="104" s="1"/>
  <c r="A110" i="104" s="1"/>
  <c r="A111" i="104" s="1"/>
  <c r="A112" i="104" s="1"/>
  <c r="A113" i="104" s="1"/>
  <c r="A114" i="104" s="1"/>
  <c r="A115" i="104" s="1"/>
  <c r="A116" i="104" s="1"/>
  <c r="A117" i="104" s="1"/>
  <c r="A118" i="104" s="1"/>
  <c r="A119" i="104" s="1"/>
  <c r="A120" i="104" s="1"/>
  <c r="A121" i="104" s="1"/>
  <c r="A122" i="104" s="1"/>
  <c r="A123" i="104" s="1"/>
  <c r="A124" i="104" s="1"/>
  <c r="A125" i="104" s="1"/>
  <c r="A126" i="104" s="1"/>
  <c r="A127" i="104" s="1"/>
  <c r="A40" i="104"/>
  <c r="A41" i="104" s="1"/>
  <c r="A42" i="104" s="1"/>
  <c r="A43" i="104" s="1"/>
  <c r="A44" i="104" s="1"/>
  <c r="A45" i="104" s="1"/>
  <c r="A46" i="104" s="1"/>
  <c r="A47" i="104" s="1"/>
  <c r="A48" i="104" s="1"/>
  <c r="A49" i="104" s="1"/>
  <c r="A50" i="104" s="1"/>
  <c r="A51" i="104" s="1"/>
  <c r="A52" i="104" s="1"/>
  <c r="A53" i="104" s="1"/>
  <c r="A54" i="104" s="1"/>
  <c r="A55" i="104" s="1"/>
  <c r="A56" i="104" s="1"/>
  <c r="A57" i="104" s="1"/>
  <c r="A58" i="104" s="1"/>
  <c r="A59" i="104" s="1"/>
  <c r="A60" i="104" s="1"/>
  <c r="A61" i="104" s="1"/>
  <c r="A62" i="104" s="1"/>
  <c r="A63" i="104" s="1"/>
  <c r="A64" i="104" s="1"/>
  <c r="A65" i="104" s="1"/>
  <c r="A66" i="104" s="1"/>
  <c r="A67" i="104" s="1"/>
  <c r="A68" i="104" s="1"/>
  <c r="A69" i="104" s="1"/>
  <c r="A70" i="104" s="1"/>
  <c r="A71" i="104" s="1"/>
  <c r="A72" i="104" s="1"/>
  <c r="A73" i="104" s="1"/>
  <c r="A74" i="104" s="1"/>
  <c r="A75" i="104" s="1"/>
  <c r="A76" i="104" s="1"/>
  <c r="A5" i="104"/>
  <c r="A6" i="104" s="1"/>
  <c r="A7" i="104" s="1"/>
  <c r="A8" i="104" s="1"/>
  <c r="A9" i="104" s="1"/>
  <c r="A10" i="104" s="1"/>
  <c r="A11" i="104" s="1"/>
  <c r="A12" i="104" s="1"/>
  <c r="A13" i="104" s="1"/>
  <c r="A14" i="104" s="1"/>
  <c r="A15" i="104" s="1"/>
  <c r="A16" i="104" s="1"/>
  <c r="A17" i="104" s="1"/>
  <c r="A18" i="104" s="1"/>
  <c r="A19" i="104" s="1"/>
  <c r="A20" i="104" s="1"/>
  <c r="A21" i="104" s="1"/>
  <c r="A22" i="104" s="1"/>
  <c r="A23" i="104" s="1"/>
  <c r="A24" i="104" s="1"/>
  <c r="A25" i="104" s="1"/>
  <c r="A26" i="104" s="1"/>
  <c r="A27" i="104" s="1"/>
  <c r="A28" i="104" s="1"/>
  <c r="A29" i="104" s="1"/>
  <c r="A30" i="104" s="1"/>
  <c r="A31" i="104" s="1"/>
  <c r="A32" i="104" s="1"/>
  <c r="A33" i="104" s="1"/>
  <c r="A34" i="104" s="1"/>
  <c r="A35" i="104" s="1"/>
  <c r="A36" i="104" s="1"/>
  <c r="A37" i="104" s="1"/>
  <c r="I52" i="106"/>
  <c r="I51" i="106"/>
  <c r="I50" i="106"/>
  <c r="I49" i="106"/>
  <c r="I48" i="106"/>
  <c r="I47" i="106"/>
  <c r="I46" i="106"/>
  <c r="I45" i="106"/>
  <c r="I44" i="106"/>
  <c r="I43" i="106"/>
  <c r="I42" i="106"/>
  <c r="K41" i="106"/>
  <c r="L41" i="106" s="1"/>
  <c r="R41" i="106" s="1"/>
  <c r="X41" i="106" s="1"/>
  <c r="I41" i="106"/>
  <c r="I40" i="106"/>
  <c r="I39" i="106"/>
  <c r="I38" i="106"/>
  <c r="I37" i="106"/>
  <c r="I36" i="106"/>
  <c r="I35" i="106"/>
  <c r="I34" i="106"/>
  <c r="I33" i="106"/>
  <c r="I32" i="106"/>
  <c r="I26" i="106"/>
  <c r="I25" i="106"/>
  <c r="I24" i="106"/>
  <c r="I23" i="106"/>
  <c r="I22" i="106"/>
  <c r="I21" i="106"/>
  <c r="I20" i="106"/>
  <c r="I19" i="106"/>
  <c r="I18" i="106"/>
  <c r="I17" i="106"/>
  <c r="I16" i="106"/>
  <c r="I15" i="106"/>
  <c r="I14" i="106"/>
  <c r="I13" i="106"/>
  <c r="G12" i="106"/>
  <c r="O44" i="106" s="1"/>
  <c r="P44" i="106" s="1"/>
  <c r="F12" i="106"/>
  <c r="M36" i="106" s="1"/>
  <c r="N36" i="106" s="1"/>
  <c r="S36" i="106" s="1"/>
  <c r="Y36" i="106" s="1"/>
  <c r="I12" i="106"/>
  <c r="G11" i="106"/>
  <c r="O25" i="106" s="1"/>
  <c r="P25" i="106" s="1"/>
  <c r="F11" i="106"/>
  <c r="M18" i="106" s="1"/>
  <c r="N18" i="106" s="1"/>
  <c r="S18" i="106" s="1"/>
  <c r="I11" i="106"/>
  <c r="I10" i="106"/>
  <c r="I9" i="106"/>
  <c r="I8" i="106"/>
  <c r="I7" i="106"/>
  <c r="I6" i="106"/>
  <c r="AG98" i="105"/>
  <c r="AF98" i="105"/>
  <c r="AE98" i="105"/>
  <c r="AD98" i="105"/>
  <c r="AC98" i="105"/>
  <c r="AB98" i="105"/>
  <c r="AA98" i="105"/>
  <c r="Z98" i="105"/>
  <c r="Y98" i="105"/>
  <c r="X98" i="105"/>
  <c r="W98" i="105"/>
  <c r="V98" i="105"/>
  <c r="U98" i="105"/>
  <c r="T98" i="105"/>
  <c r="S98" i="105"/>
  <c r="R98" i="105"/>
  <c r="Q98" i="105"/>
  <c r="P98" i="105"/>
  <c r="O98" i="105"/>
  <c r="N98" i="105"/>
  <c r="M98" i="105"/>
  <c r="L98" i="105"/>
  <c r="K98" i="105"/>
  <c r="AO98" i="105" s="1"/>
  <c r="J98" i="105"/>
  <c r="X27" i="105" s="1"/>
  <c r="AN27" i="105" s="1"/>
  <c r="I98" i="105"/>
  <c r="H98" i="105"/>
  <c r="AG97" i="105"/>
  <c r="AF97" i="105"/>
  <c r="AE97" i="105"/>
  <c r="AD97" i="105"/>
  <c r="AC97" i="105"/>
  <c r="AB97" i="105"/>
  <c r="AA97" i="105"/>
  <c r="Z97" i="105"/>
  <c r="Y97" i="105"/>
  <c r="X97" i="105"/>
  <c r="W97" i="105"/>
  <c r="V97" i="105"/>
  <c r="U97" i="105"/>
  <c r="T97" i="105"/>
  <c r="S97" i="105"/>
  <c r="R97" i="105"/>
  <c r="Q97" i="105"/>
  <c r="AA12" i="105" s="1"/>
  <c r="AQ12" i="105" s="1"/>
  <c r="P97" i="105"/>
  <c r="X11" i="105" s="1"/>
  <c r="AN11" i="105" s="1"/>
  <c r="O97" i="105"/>
  <c r="N97" i="105"/>
  <c r="M97" i="105"/>
  <c r="L97" i="105"/>
  <c r="K97" i="105"/>
  <c r="AY97" i="105" s="1"/>
  <c r="J97" i="105"/>
  <c r="AM97" i="105" s="1"/>
  <c r="I97" i="105"/>
  <c r="H97" i="105"/>
  <c r="AY96" i="105"/>
  <c r="AX96" i="105"/>
  <c r="AW96" i="105"/>
  <c r="AV96" i="105"/>
  <c r="AU96" i="105"/>
  <c r="AT96" i="105"/>
  <c r="AS96" i="105"/>
  <c r="AR96" i="105"/>
  <c r="AQ96" i="105"/>
  <c r="AP96" i="105"/>
  <c r="AO96" i="105"/>
  <c r="AN96" i="105"/>
  <c r="AM96" i="105"/>
  <c r="AL96" i="105"/>
  <c r="AK96" i="105"/>
  <c r="AJ96" i="105"/>
  <c r="AI96" i="105"/>
  <c r="AY95" i="105"/>
  <c r="AX95" i="105"/>
  <c r="AW95" i="105"/>
  <c r="AV95" i="105"/>
  <c r="AU95" i="105"/>
  <c r="AT95" i="105"/>
  <c r="AS95" i="105"/>
  <c r="AR95" i="105"/>
  <c r="AQ95" i="105"/>
  <c r="AP95" i="105"/>
  <c r="AO95" i="105"/>
  <c r="AN95" i="105"/>
  <c r="AM95" i="105"/>
  <c r="AL95" i="105"/>
  <c r="AK95" i="105"/>
  <c r="AJ95" i="105"/>
  <c r="AI95" i="105"/>
  <c r="AY94" i="105"/>
  <c r="AX94" i="105"/>
  <c r="AW94" i="105"/>
  <c r="AV94" i="105"/>
  <c r="AU94" i="105"/>
  <c r="AT94" i="105"/>
  <c r="AS94" i="105"/>
  <c r="AR94" i="105"/>
  <c r="AQ94" i="105"/>
  <c r="AP94" i="105"/>
  <c r="AO94" i="105"/>
  <c r="AN94" i="105"/>
  <c r="AM94" i="105"/>
  <c r="AL94" i="105"/>
  <c r="AK94" i="105"/>
  <c r="AJ94" i="105"/>
  <c r="AI94" i="105"/>
  <c r="W87" i="105"/>
  <c r="V87" i="105"/>
  <c r="U87" i="105"/>
  <c r="T87" i="105"/>
  <c r="S87" i="105"/>
  <c r="R87" i="105"/>
  <c r="Q87" i="105"/>
  <c r="W86" i="105"/>
  <c r="V86" i="105"/>
  <c r="U86" i="105"/>
  <c r="T86" i="105"/>
  <c r="S86" i="105"/>
  <c r="R86" i="105"/>
  <c r="Q86" i="105"/>
  <c r="W85" i="105"/>
  <c r="V85" i="105"/>
  <c r="U85" i="105"/>
  <c r="T85" i="105"/>
  <c r="S85" i="105"/>
  <c r="R85" i="105"/>
  <c r="Q85" i="105"/>
  <c r="W84" i="105"/>
  <c r="V84" i="105"/>
  <c r="U84" i="105"/>
  <c r="T84" i="105"/>
  <c r="S84" i="105"/>
  <c r="R84" i="105"/>
  <c r="Q84" i="105"/>
  <c r="W83" i="105"/>
  <c r="V83" i="105"/>
  <c r="U83" i="105"/>
  <c r="T83" i="105"/>
  <c r="S83" i="105"/>
  <c r="R83" i="105"/>
  <c r="Q83" i="105"/>
  <c r="W82" i="105"/>
  <c r="V82" i="105"/>
  <c r="U82" i="105"/>
  <c r="T82" i="105"/>
  <c r="S82" i="105"/>
  <c r="R82" i="105"/>
  <c r="Q82" i="105"/>
  <c r="W81" i="105"/>
  <c r="V81" i="105"/>
  <c r="U81" i="105"/>
  <c r="T81" i="105"/>
  <c r="S81" i="105"/>
  <c r="R81" i="105"/>
  <c r="Q81" i="105"/>
  <c r="W80" i="105"/>
  <c r="V80" i="105"/>
  <c r="U80" i="105"/>
  <c r="T80" i="105"/>
  <c r="S80" i="105"/>
  <c r="R80" i="105"/>
  <c r="Q80" i="105"/>
  <c r="W79" i="105"/>
  <c r="V79" i="105"/>
  <c r="U79" i="105"/>
  <c r="T79" i="105"/>
  <c r="S79" i="105"/>
  <c r="R79" i="105"/>
  <c r="Q79" i="105"/>
  <c r="W78" i="105"/>
  <c r="V78" i="105"/>
  <c r="U78" i="105"/>
  <c r="T78" i="105"/>
  <c r="S78" i="105"/>
  <c r="R78" i="105"/>
  <c r="Q78" i="105"/>
  <c r="W77" i="105"/>
  <c r="V77" i="105"/>
  <c r="U77" i="105"/>
  <c r="T77" i="105"/>
  <c r="S77" i="105"/>
  <c r="R77" i="105"/>
  <c r="Q77" i="105"/>
  <c r="W76" i="105"/>
  <c r="V76" i="105"/>
  <c r="U76" i="105"/>
  <c r="T76" i="105"/>
  <c r="S76" i="105"/>
  <c r="R76" i="105"/>
  <c r="Q76" i="105"/>
  <c r="W75" i="105"/>
  <c r="V75" i="105"/>
  <c r="U75" i="105"/>
  <c r="T75" i="105"/>
  <c r="S75" i="105"/>
  <c r="R75" i="105"/>
  <c r="Q75" i="105"/>
  <c r="W74" i="105"/>
  <c r="V74" i="105"/>
  <c r="U74" i="105"/>
  <c r="T74" i="105"/>
  <c r="S74" i="105"/>
  <c r="R74" i="105"/>
  <c r="Q74" i="105"/>
  <c r="W73" i="105"/>
  <c r="V73" i="105"/>
  <c r="U73" i="105"/>
  <c r="T73" i="105"/>
  <c r="S73" i="105"/>
  <c r="R73" i="105"/>
  <c r="Q73" i="105"/>
  <c r="W72" i="105"/>
  <c r="V72" i="105"/>
  <c r="U72" i="105"/>
  <c r="T72" i="105"/>
  <c r="S72" i="105"/>
  <c r="R72" i="105"/>
  <c r="Q72" i="105"/>
  <c r="W71" i="105"/>
  <c r="V71" i="105"/>
  <c r="U71" i="105"/>
  <c r="T71" i="105"/>
  <c r="S71" i="105"/>
  <c r="R71" i="105"/>
  <c r="Q71" i="105"/>
  <c r="W70" i="105"/>
  <c r="V70" i="105"/>
  <c r="U70" i="105"/>
  <c r="T70" i="105"/>
  <c r="S70" i="105"/>
  <c r="R70" i="105"/>
  <c r="Q70" i="105"/>
  <c r="W69" i="105"/>
  <c r="V69" i="105"/>
  <c r="U69" i="105"/>
  <c r="T69" i="105"/>
  <c r="S69" i="105"/>
  <c r="R69" i="105"/>
  <c r="Q69" i="105"/>
  <c r="W68" i="105"/>
  <c r="V68" i="105"/>
  <c r="U68" i="105"/>
  <c r="T68" i="105"/>
  <c r="S68" i="105"/>
  <c r="R68" i="105"/>
  <c r="Q68" i="105"/>
  <c r="W67" i="105"/>
  <c r="V67" i="105"/>
  <c r="U67" i="105"/>
  <c r="T67" i="105"/>
  <c r="S67" i="105"/>
  <c r="R67" i="105"/>
  <c r="Q67" i="105"/>
  <c r="W66" i="105"/>
  <c r="V66" i="105"/>
  <c r="U66" i="105"/>
  <c r="T66" i="105"/>
  <c r="S66" i="105"/>
  <c r="R66" i="105"/>
  <c r="Q66" i="105"/>
  <c r="W65" i="105"/>
  <c r="V65" i="105"/>
  <c r="U65" i="105"/>
  <c r="T65" i="105"/>
  <c r="S65" i="105"/>
  <c r="R65" i="105"/>
  <c r="Q65" i="105"/>
  <c r="W64" i="105"/>
  <c r="V64" i="105"/>
  <c r="U64" i="105"/>
  <c r="T64" i="105"/>
  <c r="S64" i="105"/>
  <c r="R64" i="105"/>
  <c r="Q64" i="105"/>
  <c r="W63" i="105"/>
  <c r="V63" i="105"/>
  <c r="U63" i="105"/>
  <c r="T63" i="105"/>
  <c r="S63" i="105"/>
  <c r="R63" i="105"/>
  <c r="Q63" i="105"/>
  <c r="W62" i="105"/>
  <c r="V62" i="105"/>
  <c r="U62" i="105"/>
  <c r="T62" i="105"/>
  <c r="S62" i="105"/>
  <c r="R62" i="105"/>
  <c r="Q62" i="105"/>
  <c r="W61" i="105"/>
  <c r="V61" i="105"/>
  <c r="U61" i="105"/>
  <c r="T61" i="105"/>
  <c r="S61" i="105"/>
  <c r="R61" i="105"/>
  <c r="Q61" i="105"/>
  <c r="W60" i="105"/>
  <c r="V60" i="105"/>
  <c r="U60" i="105"/>
  <c r="T60" i="105"/>
  <c r="S60" i="105"/>
  <c r="R60" i="105"/>
  <c r="Q60" i="105"/>
  <c r="W59" i="105"/>
  <c r="V59" i="105"/>
  <c r="U59" i="105"/>
  <c r="T59" i="105"/>
  <c r="S59" i="105"/>
  <c r="R59" i="105"/>
  <c r="Q59" i="105"/>
  <c r="W58" i="105"/>
  <c r="V58" i="105"/>
  <c r="U58" i="105"/>
  <c r="T58" i="105"/>
  <c r="S58" i="105"/>
  <c r="R58" i="105"/>
  <c r="Q58" i="105"/>
  <c r="W57" i="105"/>
  <c r="V57" i="105"/>
  <c r="U57" i="105"/>
  <c r="T57" i="105"/>
  <c r="S57" i="105"/>
  <c r="R57" i="105"/>
  <c r="Q57" i="105"/>
  <c r="W56" i="105"/>
  <c r="V56" i="105"/>
  <c r="U56" i="105"/>
  <c r="T56" i="105"/>
  <c r="S56" i="105"/>
  <c r="R56" i="105"/>
  <c r="Q56" i="105"/>
  <c r="W55" i="105"/>
  <c r="V55" i="105"/>
  <c r="U55" i="105"/>
  <c r="T55" i="105"/>
  <c r="S55" i="105"/>
  <c r="R55" i="105"/>
  <c r="Q55" i="105"/>
  <c r="W54" i="105"/>
  <c r="V54" i="105"/>
  <c r="U54" i="105"/>
  <c r="T54" i="105"/>
  <c r="S54" i="105"/>
  <c r="R54" i="105"/>
  <c r="Q54" i="105"/>
  <c r="W53" i="105"/>
  <c r="V53" i="105"/>
  <c r="U53" i="105"/>
  <c r="T53" i="105"/>
  <c r="S53" i="105"/>
  <c r="R53" i="105"/>
  <c r="Q53" i="105"/>
  <c r="W52" i="105"/>
  <c r="V52" i="105"/>
  <c r="U52" i="105"/>
  <c r="T52" i="105"/>
  <c r="S52" i="105"/>
  <c r="R52" i="105"/>
  <c r="Q52" i="105"/>
  <c r="W51" i="105"/>
  <c r="V51" i="105"/>
  <c r="U51" i="105"/>
  <c r="T51" i="105"/>
  <c r="S51" i="105"/>
  <c r="R51" i="105"/>
  <c r="Q51" i="105"/>
  <c r="W50" i="105"/>
  <c r="V50" i="105"/>
  <c r="U50" i="105"/>
  <c r="T50" i="105"/>
  <c r="S50" i="105"/>
  <c r="R50" i="105"/>
  <c r="Q50" i="105"/>
  <c r="W49" i="105"/>
  <c r="V49" i="105"/>
  <c r="U49" i="105"/>
  <c r="T49" i="105"/>
  <c r="S49" i="105"/>
  <c r="R49" i="105"/>
  <c r="Q49" i="105"/>
  <c r="W48" i="105"/>
  <c r="V48" i="105"/>
  <c r="U48" i="105"/>
  <c r="T48" i="105"/>
  <c r="S48" i="105"/>
  <c r="R48" i="105"/>
  <c r="Q48" i="105"/>
  <c r="W47" i="105"/>
  <c r="V47" i="105"/>
  <c r="U47" i="105"/>
  <c r="T47" i="105"/>
  <c r="S47" i="105"/>
  <c r="R47" i="105"/>
  <c r="Q47" i="105"/>
  <c r="W46" i="105"/>
  <c r="V46" i="105"/>
  <c r="U46" i="105"/>
  <c r="T46" i="105"/>
  <c r="S46" i="105"/>
  <c r="R46" i="105"/>
  <c r="Q46" i="105"/>
  <c r="W45" i="105"/>
  <c r="V45" i="105"/>
  <c r="U45" i="105"/>
  <c r="T45" i="105"/>
  <c r="S45" i="105"/>
  <c r="R45" i="105"/>
  <c r="Q45" i="105"/>
  <c r="W44" i="105"/>
  <c r="V44" i="105"/>
  <c r="U44" i="105"/>
  <c r="T44" i="105"/>
  <c r="S44" i="105"/>
  <c r="R44" i="105"/>
  <c r="Q44" i="105"/>
  <c r="W43" i="105"/>
  <c r="V43" i="105"/>
  <c r="U43" i="105"/>
  <c r="T43" i="105"/>
  <c r="S43" i="105"/>
  <c r="R43" i="105"/>
  <c r="Q43" i="105"/>
  <c r="W42" i="105"/>
  <c r="V42" i="105"/>
  <c r="U42" i="105"/>
  <c r="T42" i="105"/>
  <c r="S42" i="105"/>
  <c r="R42" i="105"/>
  <c r="Q42" i="105"/>
  <c r="Q33" i="105"/>
  <c r="I33" i="105"/>
  <c r="Q32" i="105"/>
  <c r="I32" i="105"/>
  <c r="Q31" i="105"/>
  <c r="I31" i="105"/>
  <c r="Q30" i="105"/>
  <c r="I30" i="105"/>
  <c r="Q29" i="105"/>
  <c r="I29" i="105"/>
  <c r="Q28" i="105"/>
  <c r="I28" i="105"/>
  <c r="Q27" i="105"/>
  <c r="I27" i="105"/>
  <c r="Q26" i="105"/>
  <c r="I26" i="105"/>
  <c r="Q25" i="105"/>
  <c r="I25" i="105"/>
  <c r="Q24" i="105"/>
  <c r="I24" i="105"/>
  <c r="Q23" i="105"/>
  <c r="I23" i="105"/>
  <c r="P21" i="105"/>
  <c r="P32" i="105" s="1"/>
  <c r="O21" i="105"/>
  <c r="O25" i="105" s="1"/>
  <c r="N21" i="105"/>
  <c r="N32" i="105" s="1"/>
  <c r="M21" i="105"/>
  <c r="M26" i="105" s="1"/>
  <c r="L21" i="105"/>
  <c r="L24" i="105" s="1"/>
  <c r="K21" i="105"/>
  <c r="K33" i="105" s="1"/>
  <c r="Z33" i="105" s="1"/>
  <c r="AP33" i="105" s="1"/>
  <c r="J21" i="105"/>
  <c r="J33" i="105" s="1"/>
  <c r="H21" i="105"/>
  <c r="H31" i="105" s="1"/>
  <c r="G21" i="105"/>
  <c r="G31" i="105" s="1"/>
  <c r="F21" i="105"/>
  <c r="F29" i="105" s="1"/>
  <c r="E21" i="105"/>
  <c r="E29" i="105" s="1"/>
  <c r="D21" i="105"/>
  <c r="D23" i="105" s="1"/>
  <c r="Q17" i="105"/>
  <c r="AF17" i="105" s="1"/>
  <c r="AV17" i="105" s="1"/>
  <c r="P17" i="105"/>
  <c r="O17" i="105"/>
  <c r="N17" i="105"/>
  <c r="M17" i="105"/>
  <c r="L17" i="105"/>
  <c r="K17" i="105"/>
  <c r="J17" i="105"/>
  <c r="I17" i="105"/>
  <c r="H17" i="105"/>
  <c r="G17" i="105"/>
  <c r="F17" i="105"/>
  <c r="U17" i="105" s="1"/>
  <c r="AK17" i="105" s="1"/>
  <c r="E17" i="105"/>
  <c r="T17" i="105" s="1"/>
  <c r="AJ17" i="105" s="1"/>
  <c r="D17" i="105"/>
  <c r="Q16" i="105"/>
  <c r="P16" i="105"/>
  <c r="O16" i="105"/>
  <c r="N16" i="105"/>
  <c r="M16" i="105"/>
  <c r="L16" i="105"/>
  <c r="K16" i="105"/>
  <c r="J16" i="105"/>
  <c r="I16" i="105"/>
  <c r="H16" i="105"/>
  <c r="G16" i="105"/>
  <c r="F16" i="105"/>
  <c r="E16" i="105"/>
  <c r="D16" i="105"/>
  <c r="Q15" i="105"/>
  <c r="P15" i="105"/>
  <c r="O15" i="105"/>
  <c r="N15" i="105"/>
  <c r="AC15" i="105" s="1"/>
  <c r="AS15" i="105" s="1"/>
  <c r="M15" i="105"/>
  <c r="L15" i="105"/>
  <c r="K15" i="105"/>
  <c r="J15" i="105"/>
  <c r="I15" i="105"/>
  <c r="H15" i="105"/>
  <c r="G15" i="105"/>
  <c r="F15" i="105"/>
  <c r="E15" i="105"/>
  <c r="D15" i="105"/>
  <c r="Q14" i="105"/>
  <c r="P14" i="105"/>
  <c r="O14" i="105"/>
  <c r="N14" i="105"/>
  <c r="M14" i="105"/>
  <c r="L14" i="105"/>
  <c r="K14" i="105"/>
  <c r="J14" i="105"/>
  <c r="I14" i="105"/>
  <c r="H14" i="105"/>
  <c r="G14" i="105"/>
  <c r="F14" i="105"/>
  <c r="U14" i="105" s="1"/>
  <c r="AK14" i="105" s="1"/>
  <c r="E14" i="105"/>
  <c r="D14" i="105"/>
  <c r="Q13" i="105"/>
  <c r="P13" i="105"/>
  <c r="O13" i="105"/>
  <c r="N13" i="105"/>
  <c r="AC13" i="105" s="1"/>
  <c r="AS13" i="105" s="1"/>
  <c r="M13" i="105"/>
  <c r="L13" i="105"/>
  <c r="K13" i="105"/>
  <c r="J13" i="105"/>
  <c r="I13" i="105"/>
  <c r="H13" i="105"/>
  <c r="G13" i="105"/>
  <c r="F13" i="105"/>
  <c r="E13" i="105"/>
  <c r="T13" i="105" s="1"/>
  <c r="AJ13" i="105" s="1"/>
  <c r="D13" i="105"/>
  <c r="S13" i="105" s="1"/>
  <c r="AI13" i="105" s="1"/>
  <c r="Q12" i="105"/>
  <c r="P12" i="105"/>
  <c r="O12" i="105"/>
  <c r="N12" i="105"/>
  <c r="M12" i="105"/>
  <c r="L12" i="105"/>
  <c r="K12" i="105"/>
  <c r="J12" i="105"/>
  <c r="I12" i="105"/>
  <c r="H12" i="105"/>
  <c r="G12" i="105"/>
  <c r="F12" i="105"/>
  <c r="E12" i="105"/>
  <c r="D12" i="105"/>
  <c r="Q11" i="105"/>
  <c r="P11" i="105"/>
  <c r="O11" i="105"/>
  <c r="N11" i="105"/>
  <c r="M11" i="105"/>
  <c r="L11" i="105"/>
  <c r="K11" i="105"/>
  <c r="J11" i="105"/>
  <c r="I11" i="105"/>
  <c r="H11" i="105"/>
  <c r="G11" i="105"/>
  <c r="F11" i="105"/>
  <c r="E11" i="105"/>
  <c r="D11" i="105"/>
  <c r="Q10" i="105"/>
  <c r="P10" i="105"/>
  <c r="O10" i="105"/>
  <c r="N10" i="105"/>
  <c r="AC10" i="105" s="1"/>
  <c r="AS10" i="105" s="1"/>
  <c r="M10" i="105"/>
  <c r="L10" i="105"/>
  <c r="K10" i="105"/>
  <c r="J10" i="105"/>
  <c r="I10" i="105"/>
  <c r="H10" i="105"/>
  <c r="G10" i="105"/>
  <c r="F10" i="105"/>
  <c r="E10" i="105"/>
  <c r="D10" i="105"/>
  <c r="Q9" i="105"/>
  <c r="P9" i="105"/>
  <c r="O9" i="105"/>
  <c r="N9" i="105"/>
  <c r="M9" i="105"/>
  <c r="L9" i="105"/>
  <c r="K9" i="105"/>
  <c r="J9" i="105"/>
  <c r="I9" i="105"/>
  <c r="H9" i="105"/>
  <c r="G9" i="105"/>
  <c r="F9" i="105"/>
  <c r="U9" i="105" s="1"/>
  <c r="AK9" i="105" s="1"/>
  <c r="E9" i="105"/>
  <c r="D9" i="105"/>
  <c r="Q8" i="105"/>
  <c r="P8" i="105"/>
  <c r="O8" i="105"/>
  <c r="N8" i="105"/>
  <c r="M8" i="105"/>
  <c r="L8" i="105"/>
  <c r="K8" i="105"/>
  <c r="J8" i="105"/>
  <c r="I8" i="105"/>
  <c r="H8" i="105"/>
  <c r="G8" i="105"/>
  <c r="F8" i="105"/>
  <c r="U8" i="105" s="1"/>
  <c r="AK8" i="105" s="1"/>
  <c r="E8" i="105"/>
  <c r="T8" i="105" s="1"/>
  <c r="AJ8" i="105" s="1"/>
  <c r="D8" i="105"/>
  <c r="S8" i="105" s="1"/>
  <c r="AI8" i="105" s="1"/>
  <c r="Q7" i="105"/>
  <c r="P7" i="105"/>
  <c r="AE7" i="105" s="1"/>
  <c r="AU7" i="105" s="1"/>
  <c r="O7" i="105"/>
  <c r="AD7" i="105" s="1"/>
  <c r="AT7" i="105" s="1"/>
  <c r="N7" i="105"/>
  <c r="AC7" i="105" s="1"/>
  <c r="AS7" i="105" s="1"/>
  <c r="M7" i="105"/>
  <c r="L7" i="105"/>
  <c r="K7" i="105"/>
  <c r="J7" i="105"/>
  <c r="I7" i="105"/>
  <c r="H7" i="105"/>
  <c r="G7" i="105"/>
  <c r="F7" i="105"/>
  <c r="E7" i="105"/>
  <c r="D7" i="105"/>
  <c r="K20" i="106" l="1"/>
  <c r="L20" i="106" s="1"/>
  <c r="R20" i="106" s="1"/>
  <c r="O39" i="106"/>
  <c r="P39" i="106" s="1"/>
  <c r="T39" i="106" s="1"/>
  <c r="O38" i="106"/>
  <c r="P38" i="106" s="1"/>
  <c r="V38" i="106" s="1"/>
  <c r="K22" i="106"/>
  <c r="L22" i="106" s="1"/>
  <c r="R22" i="106" s="1"/>
  <c r="K11" i="106"/>
  <c r="L11" i="106" s="1"/>
  <c r="R11" i="106" s="1"/>
  <c r="K46" i="106"/>
  <c r="L46" i="106" s="1"/>
  <c r="R46" i="106" s="1"/>
  <c r="X46" i="106" s="1"/>
  <c r="K24" i="106"/>
  <c r="L24" i="106" s="1"/>
  <c r="R24" i="106" s="1"/>
  <c r="K16" i="106"/>
  <c r="L16" i="106" s="1"/>
  <c r="R16" i="106" s="1"/>
  <c r="K7" i="106"/>
  <c r="L7" i="106" s="1"/>
  <c r="R7" i="106" s="1"/>
  <c r="O48" i="106"/>
  <c r="P48" i="106" s="1"/>
  <c r="V48" i="106" s="1"/>
  <c r="K43" i="106"/>
  <c r="L43" i="106" s="1"/>
  <c r="R43" i="106" s="1"/>
  <c r="X43" i="106" s="1"/>
  <c r="O47" i="106"/>
  <c r="P47" i="106" s="1"/>
  <c r="V47" i="106" s="1"/>
  <c r="O32" i="106"/>
  <c r="P32" i="106" s="1"/>
  <c r="U32" i="106" s="1"/>
  <c r="O18" i="106"/>
  <c r="P18" i="106" s="1"/>
  <c r="U18" i="106" s="1"/>
  <c r="O49" i="106"/>
  <c r="P49" i="106" s="1"/>
  <c r="V49" i="106" s="1"/>
  <c r="K26" i="106"/>
  <c r="L26" i="106" s="1"/>
  <c r="R26" i="106" s="1"/>
  <c r="K14" i="106"/>
  <c r="L14" i="106" s="1"/>
  <c r="R14" i="106" s="1"/>
  <c r="K15" i="106"/>
  <c r="L15" i="106" s="1"/>
  <c r="R15" i="106" s="1"/>
  <c r="M48" i="106"/>
  <c r="N48" i="106" s="1"/>
  <c r="S48" i="106" s="1"/>
  <c r="Y48" i="106" s="1"/>
  <c r="K9" i="106"/>
  <c r="L9" i="106" s="1"/>
  <c r="R9" i="106" s="1"/>
  <c r="U25" i="106"/>
  <c r="V25" i="106"/>
  <c r="O33" i="106"/>
  <c r="P33" i="106" s="1"/>
  <c r="T33" i="106" s="1"/>
  <c r="M13" i="106"/>
  <c r="N13" i="106" s="1"/>
  <c r="S13" i="106" s="1"/>
  <c r="O50" i="106"/>
  <c r="P50" i="106" s="1"/>
  <c r="V50" i="106" s="1"/>
  <c r="M22" i="106"/>
  <c r="N22" i="106" s="1"/>
  <c r="S22" i="106" s="1"/>
  <c r="O22" i="106"/>
  <c r="P22" i="106" s="1"/>
  <c r="T22" i="106" s="1"/>
  <c r="O35" i="106"/>
  <c r="P35" i="106" s="1"/>
  <c r="V35" i="106" s="1"/>
  <c r="O42" i="106"/>
  <c r="P42" i="106" s="1"/>
  <c r="T42" i="106" s="1"/>
  <c r="M14" i="106"/>
  <c r="N14" i="106" s="1"/>
  <c r="S14" i="106" s="1"/>
  <c r="O52" i="106"/>
  <c r="P52" i="106" s="1"/>
  <c r="U52" i="106" s="1"/>
  <c r="M7" i="106"/>
  <c r="N7" i="106" s="1"/>
  <c r="S7" i="106" s="1"/>
  <c r="O9" i="106"/>
  <c r="P9" i="106" s="1"/>
  <c r="V9" i="106" s="1"/>
  <c r="O43" i="106"/>
  <c r="P43" i="106" s="1"/>
  <c r="V43" i="106" s="1"/>
  <c r="M24" i="106"/>
  <c r="N24" i="106" s="1"/>
  <c r="S24" i="106" s="1"/>
  <c r="O37" i="106"/>
  <c r="P37" i="106" s="1"/>
  <c r="M20" i="106"/>
  <c r="N20" i="106" s="1"/>
  <c r="S20" i="106" s="1"/>
  <c r="O7" i="106"/>
  <c r="P7" i="106" s="1"/>
  <c r="T7" i="106" s="1"/>
  <c r="O20" i="106"/>
  <c r="P20" i="106" s="1"/>
  <c r="T20" i="106" s="1"/>
  <c r="O40" i="106"/>
  <c r="P40" i="106" s="1"/>
  <c r="U40" i="106" s="1"/>
  <c r="M9" i="106"/>
  <c r="N9" i="106" s="1"/>
  <c r="S9" i="106" s="1"/>
  <c r="O14" i="106"/>
  <c r="P14" i="106" s="1"/>
  <c r="T14" i="106" s="1"/>
  <c r="O36" i="106"/>
  <c r="P36" i="106" s="1"/>
  <c r="V36" i="106" s="1"/>
  <c r="O24" i="106"/>
  <c r="P24" i="106" s="1"/>
  <c r="T24" i="106" s="1"/>
  <c r="O11" i="106"/>
  <c r="P11" i="106" s="1"/>
  <c r="V11" i="106" s="1"/>
  <c r="O12" i="106"/>
  <c r="P12" i="106" s="1"/>
  <c r="T12" i="106" s="1"/>
  <c r="M11" i="106"/>
  <c r="N11" i="106" s="1"/>
  <c r="S11" i="106" s="1"/>
  <c r="O45" i="106"/>
  <c r="P45" i="106" s="1"/>
  <c r="U45" i="106" s="1"/>
  <c r="O46" i="106"/>
  <c r="P46" i="106" s="1"/>
  <c r="V46" i="106" s="1"/>
  <c r="Y33" i="105"/>
  <c r="AO33" i="105" s="1"/>
  <c r="BB33" i="105" s="1"/>
  <c r="AC14" i="105"/>
  <c r="AS14" i="105" s="1"/>
  <c r="AE32" i="105"/>
  <c r="AU32" i="105" s="1"/>
  <c r="AE8" i="105"/>
  <c r="AU8" i="105" s="1"/>
  <c r="E33" i="105"/>
  <c r="T33" i="105" s="1"/>
  <c r="AJ33" i="105" s="1"/>
  <c r="Y11" i="105"/>
  <c r="AO11" i="105" s="1"/>
  <c r="AF27" i="105"/>
  <c r="AV27" i="105" s="1"/>
  <c r="Z15" i="105"/>
  <c r="AP15" i="105" s="1"/>
  <c r="AB15" i="105"/>
  <c r="AR15" i="105" s="1"/>
  <c r="AD8" i="105"/>
  <c r="AT8" i="105" s="1"/>
  <c r="AB11" i="105"/>
  <c r="AR11" i="105" s="1"/>
  <c r="W14" i="105"/>
  <c r="AM14" i="105" s="1"/>
  <c r="BN14" i="105" s="1"/>
  <c r="V17" i="105"/>
  <c r="AL17" i="105" s="1"/>
  <c r="AY17" i="105" s="1"/>
  <c r="AF23" i="105"/>
  <c r="AV23" i="105" s="1"/>
  <c r="O30" i="105"/>
  <c r="AD30" i="105" s="1"/>
  <c r="AT30" i="105" s="1"/>
  <c r="X24" i="105"/>
  <c r="AN24" i="105" s="1"/>
  <c r="W9" i="105"/>
  <c r="AM9" i="105" s="1"/>
  <c r="BD9" i="105" s="1"/>
  <c r="X13" i="105"/>
  <c r="AN13" i="105" s="1"/>
  <c r="BC13" i="105" s="1"/>
  <c r="P24" i="105"/>
  <c r="X31" i="105"/>
  <c r="AN31" i="105" s="1"/>
  <c r="BC31" i="105" s="1"/>
  <c r="AF24" i="105"/>
  <c r="AV24" i="105" s="1"/>
  <c r="X25" i="105"/>
  <c r="AN25" i="105" s="1"/>
  <c r="X32" i="105"/>
  <c r="AN32" i="105" s="1"/>
  <c r="AE17" i="105"/>
  <c r="AU17" i="105" s="1"/>
  <c r="AB13" i="105"/>
  <c r="AR13" i="105" s="1"/>
  <c r="BK13" i="105" s="1"/>
  <c r="X26" i="105"/>
  <c r="AN26" i="105" s="1"/>
  <c r="S23" i="105"/>
  <c r="AI23" i="105" s="1"/>
  <c r="AD13" i="105"/>
  <c r="AT13" i="105" s="1"/>
  <c r="T29" i="105"/>
  <c r="AJ29" i="105" s="1"/>
  <c r="U29" i="105"/>
  <c r="AK29" i="105" s="1"/>
  <c r="M27" i="105"/>
  <c r="AB27" i="105" s="1"/>
  <c r="AR27" i="105" s="1"/>
  <c r="T10" i="105"/>
  <c r="AJ10" i="105" s="1"/>
  <c r="T7" i="105"/>
  <c r="AJ7" i="105" s="1"/>
  <c r="N27" i="105"/>
  <c r="AC27" i="105" s="1"/>
  <c r="AS27" i="105" s="1"/>
  <c r="AF33" i="105"/>
  <c r="AV33" i="105" s="1"/>
  <c r="AL98" i="105"/>
  <c r="X28" i="105"/>
  <c r="AN28" i="105" s="1"/>
  <c r="V14" i="105"/>
  <c r="AL14" i="105" s="1"/>
  <c r="AY14" i="105" s="1"/>
  <c r="AC32" i="105"/>
  <c r="AS32" i="105" s="1"/>
  <c r="BM32" i="105" s="1"/>
  <c r="L30" i="105"/>
  <c r="AA30" i="105" s="1"/>
  <c r="AQ30" i="105" s="1"/>
  <c r="N30" i="105"/>
  <c r="AC30" i="105" s="1"/>
  <c r="AS30" i="105" s="1"/>
  <c r="AA10" i="105"/>
  <c r="AQ10" i="105" s="1"/>
  <c r="V9" i="105"/>
  <c r="AL9" i="105" s="1"/>
  <c r="BA9" i="105" s="1"/>
  <c r="AF30" i="105"/>
  <c r="AV30" i="105" s="1"/>
  <c r="X9" i="105"/>
  <c r="AN9" i="105" s="1"/>
  <c r="AX98" i="105"/>
  <c r="Y9" i="105"/>
  <c r="AO9" i="105" s="1"/>
  <c r="Z9" i="105"/>
  <c r="AP9" i="105" s="1"/>
  <c r="AF25" i="105"/>
  <c r="AV25" i="105" s="1"/>
  <c r="V8" i="105"/>
  <c r="AL8" i="105" s="1"/>
  <c r="W8" i="105"/>
  <c r="AM8" i="105" s="1"/>
  <c r="L33" i="105"/>
  <c r="AC11" i="105"/>
  <c r="AS11" i="105" s="1"/>
  <c r="X8" i="105"/>
  <c r="AN8" i="105" s="1"/>
  <c r="BC8" i="105" s="1"/>
  <c r="O33" i="105"/>
  <c r="AD33" i="105" s="1"/>
  <c r="AT33" i="105" s="1"/>
  <c r="BF33" i="105" s="1"/>
  <c r="W31" i="105"/>
  <c r="AM31" i="105" s="1"/>
  <c r="BG31" i="105" s="1"/>
  <c r="O27" i="105"/>
  <c r="AD27" i="105" s="1"/>
  <c r="AT27" i="105" s="1"/>
  <c r="U10" i="105"/>
  <c r="AK10" i="105" s="1"/>
  <c r="AP98" i="105"/>
  <c r="AE24" i="105"/>
  <c r="AU24" i="105" s="1"/>
  <c r="Z14" i="105"/>
  <c r="AP14" i="105" s="1"/>
  <c r="D31" i="105"/>
  <c r="S31" i="105" s="1"/>
  <c r="AI31" i="105" s="1"/>
  <c r="AO97" i="105"/>
  <c r="T15" i="105"/>
  <c r="AJ15" i="105" s="1"/>
  <c r="E31" i="105"/>
  <c r="T31" i="105" s="1"/>
  <c r="AJ31" i="105" s="1"/>
  <c r="X7" i="105"/>
  <c r="AN7" i="105" s="1"/>
  <c r="Z13" i="105"/>
  <c r="AP13" i="105" s="1"/>
  <c r="D25" i="105"/>
  <c r="S25" i="105" s="1"/>
  <c r="AI25" i="105" s="1"/>
  <c r="L28" i="105"/>
  <c r="AA28" i="105" s="1"/>
  <c r="AQ28" i="105" s="1"/>
  <c r="AA13" i="105"/>
  <c r="AQ13" i="105" s="1"/>
  <c r="AX13" i="105" s="1"/>
  <c r="M28" i="105"/>
  <c r="AB28" i="105" s="1"/>
  <c r="AR28" i="105" s="1"/>
  <c r="U16" i="105"/>
  <c r="AK16" i="105" s="1"/>
  <c r="O28" i="105"/>
  <c r="AD28" i="105" s="1"/>
  <c r="AT28" i="105" s="1"/>
  <c r="Y12" i="105"/>
  <c r="AO12" i="105" s="1"/>
  <c r="X10" i="105"/>
  <c r="AN10" i="105" s="1"/>
  <c r="BC10" i="105" s="1"/>
  <c r="AC12" i="105"/>
  <c r="AS12" i="105" s="1"/>
  <c r="W15" i="105"/>
  <c r="AM15" i="105" s="1"/>
  <c r="M23" i="105"/>
  <c r="AB23" i="105" s="1"/>
  <c r="AR23" i="105" s="1"/>
  <c r="D27" i="105"/>
  <c r="S27" i="105" s="1"/>
  <c r="AI27" i="105" s="1"/>
  <c r="D30" i="105"/>
  <c r="S30" i="105" s="1"/>
  <c r="AI30" i="105" s="1"/>
  <c r="AF32" i="105"/>
  <c r="AV32" i="105" s="1"/>
  <c r="AQ98" i="105"/>
  <c r="AF10" i="105"/>
  <c r="AV10" i="105" s="1"/>
  <c r="AN97" i="105"/>
  <c r="Y13" i="105"/>
  <c r="AO13" i="105" s="1"/>
  <c r="T12" i="105"/>
  <c r="AJ12" i="105" s="1"/>
  <c r="Z17" i="105"/>
  <c r="AP17" i="105" s="1"/>
  <c r="V10" i="105"/>
  <c r="AL10" i="105" s="1"/>
  <c r="Z16" i="105"/>
  <c r="AP16" i="105" s="1"/>
  <c r="J23" i="105"/>
  <c r="Y23" i="105" s="1"/>
  <c r="AO23" i="105" s="1"/>
  <c r="X29" i="105"/>
  <c r="AN29" i="105" s="1"/>
  <c r="W10" i="105"/>
  <c r="AM10" i="105" s="1"/>
  <c r="AA16" i="105"/>
  <c r="AQ16" i="105" s="1"/>
  <c r="K23" i="105"/>
  <c r="Z23" i="105" s="1"/>
  <c r="AP23" i="105" s="1"/>
  <c r="AF29" i="105"/>
  <c r="AV29" i="105" s="1"/>
  <c r="Y10" i="105"/>
  <c r="AO10" i="105" s="1"/>
  <c r="BB10" i="105" s="1"/>
  <c r="X15" i="105"/>
  <c r="AN15" i="105" s="1"/>
  <c r="BC15" i="105" s="1"/>
  <c r="AC16" i="105"/>
  <c r="AS16" i="105" s="1"/>
  <c r="N23" i="105"/>
  <c r="AC23" i="105" s="1"/>
  <c r="AS23" i="105" s="1"/>
  <c r="E27" i="105"/>
  <c r="T27" i="105" s="1"/>
  <c r="AJ27" i="105" s="1"/>
  <c r="H30" i="105"/>
  <c r="W30" i="105" s="1"/>
  <c r="AM30" i="105" s="1"/>
  <c r="AU98" i="105"/>
  <c r="AF12" i="105"/>
  <c r="AV12" i="105" s="1"/>
  <c r="AF16" i="105"/>
  <c r="AV16" i="105" s="1"/>
  <c r="E28" i="105"/>
  <c r="T28" i="105" s="1"/>
  <c r="AJ28" i="105" s="1"/>
  <c r="F28" i="105"/>
  <c r="U28" i="105" s="1"/>
  <c r="AK28" i="105" s="1"/>
  <c r="W7" i="105"/>
  <c r="AM7" i="105" s="1"/>
  <c r="BN7" i="105" s="1"/>
  <c r="Y7" i="105"/>
  <c r="AO7" i="105" s="1"/>
  <c r="T11" i="105"/>
  <c r="AJ11" i="105" s="1"/>
  <c r="U12" i="105"/>
  <c r="AK12" i="105" s="1"/>
  <c r="T16" i="105"/>
  <c r="AJ16" i="105" s="1"/>
  <c r="M31" i="105"/>
  <c r="AB31" i="105" s="1"/>
  <c r="AR31" i="105" s="1"/>
  <c r="V12" i="105"/>
  <c r="AL12" i="105" s="1"/>
  <c r="AD25" i="105"/>
  <c r="AT25" i="105" s="1"/>
  <c r="N28" i="105"/>
  <c r="AC28" i="105" s="1"/>
  <c r="AS28" i="105" s="1"/>
  <c r="O31" i="105"/>
  <c r="AD31" i="105" s="1"/>
  <c r="AT31" i="105" s="1"/>
  <c r="BF31" i="105" s="1"/>
  <c r="AC8" i="105"/>
  <c r="AS8" i="105" s="1"/>
  <c r="AF9" i="105"/>
  <c r="AV9" i="105" s="1"/>
  <c r="V11" i="105"/>
  <c r="AL11" i="105" s="1"/>
  <c r="BA11" i="105" s="1"/>
  <c r="AF14" i="105"/>
  <c r="AV14" i="105" s="1"/>
  <c r="V16" i="105"/>
  <c r="AL16" i="105" s="1"/>
  <c r="AA17" i="105"/>
  <c r="AQ17" i="105" s="1"/>
  <c r="D26" i="105"/>
  <c r="S26" i="105" s="1"/>
  <c r="AI26" i="105" s="1"/>
  <c r="AF31" i="105"/>
  <c r="AV31" i="105" s="1"/>
  <c r="W16" i="105"/>
  <c r="AM16" i="105" s="1"/>
  <c r="AB17" i="105"/>
  <c r="AR17" i="105" s="1"/>
  <c r="E23" i="105"/>
  <c r="T23" i="105" s="1"/>
  <c r="AJ23" i="105" s="1"/>
  <c r="E26" i="105"/>
  <c r="T26" i="105" s="1"/>
  <c r="AJ26" i="105" s="1"/>
  <c r="AF28" i="105"/>
  <c r="AV28" i="105" s="1"/>
  <c r="AE13" i="105"/>
  <c r="AU13" i="105" s="1"/>
  <c r="BM13" i="105" s="1"/>
  <c r="X16" i="105"/>
  <c r="AN16" i="105" s="1"/>
  <c r="AC17" i="105"/>
  <c r="AS17" i="105" s="1"/>
  <c r="H23" i="105"/>
  <c r="W23" i="105" s="1"/>
  <c r="AM23" i="105" s="1"/>
  <c r="D29" i="105"/>
  <c r="S29" i="105" s="1"/>
  <c r="AI29" i="105" s="1"/>
  <c r="D32" i="105"/>
  <c r="S32" i="105" s="1"/>
  <c r="AI32" i="105" s="1"/>
  <c r="AJ98" i="105"/>
  <c r="AK98" i="105"/>
  <c r="AF8" i="105"/>
  <c r="AV8" i="105" s="1"/>
  <c r="Y16" i="105"/>
  <c r="AO16" i="105" s="1"/>
  <c r="BJ16" i="105" s="1"/>
  <c r="X23" i="105"/>
  <c r="AN23" i="105" s="1"/>
  <c r="N26" i="105"/>
  <c r="AC26" i="105" s="1"/>
  <c r="AS26" i="105" s="1"/>
  <c r="AF26" i="105"/>
  <c r="AV26" i="105" s="1"/>
  <c r="T9" i="105"/>
  <c r="AJ9" i="105" s="1"/>
  <c r="Z10" i="105"/>
  <c r="AP10" i="105" s="1"/>
  <c r="T14" i="105"/>
  <c r="AJ14" i="105" s="1"/>
  <c r="Y15" i="105"/>
  <c r="AO15" i="105" s="1"/>
  <c r="O23" i="105"/>
  <c r="AD23" i="105" s="1"/>
  <c r="AT23" i="105" s="1"/>
  <c r="X30" i="105"/>
  <c r="AN30" i="105" s="1"/>
  <c r="D33" i="105"/>
  <c r="S33" i="105" s="1"/>
  <c r="AI33" i="105" s="1"/>
  <c r="S10" i="105"/>
  <c r="AI10" i="105" s="1"/>
  <c r="S7" i="105"/>
  <c r="AI7" i="105" s="1"/>
  <c r="AZ7" i="105" s="1"/>
  <c r="AT97" i="105"/>
  <c r="AJ97" i="105"/>
  <c r="S17" i="105"/>
  <c r="AI17" i="105" s="1"/>
  <c r="Z7" i="105"/>
  <c r="AP7" i="105" s="1"/>
  <c r="Z11" i="105"/>
  <c r="AP11" i="105" s="1"/>
  <c r="BB11" i="105" s="1"/>
  <c r="X14" i="105"/>
  <c r="AN14" i="105" s="1"/>
  <c r="AA7" i="105"/>
  <c r="AQ7" i="105" s="1"/>
  <c r="BI7" i="105" s="1"/>
  <c r="AA11" i="105"/>
  <c r="AQ11" i="105" s="1"/>
  <c r="Y14" i="105"/>
  <c r="AO14" i="105" s="1"/>
  <c r="BB14" i="105" s="1"/>
  <c r="AA15" i="105"/>
  <c r="AQ15" i="105" s="1"/>
  <c r="Y8" i="105"/>
  <c r="AO8" i="105" s="1"/>
  <c r="J25" i="105"/>
  <c r="Y25" i="105" s="1"/>
  <c r="AO25" i="105" s="1"/>
  <c r="Z8" i="105"/>
  <c r="AP8" i="105" s="1"/>
  <c r="S11" i="105"/>
  <c r="AI11" i="105" s="1"/>
  <c r="AB14" i="105"/>
  <c r="AR14" i="105" s="1"/>
  <c r="W17" i="105"/>
  <c r="AM17" i="105" s="1"/>
  <c r="L25" i="105"/>
  <c r="AA25" i="105" s="1"/>
  <c r="AQ25" i="105" s="1"/>
  <c r="AM98" i="105"/>
  <c r="AA8" i="105"/>
  <c r="AQ8" i="105" s="1"/>
  <c r="AD10" i="105"/>
  <c r="AT10" i="105" s="1"/>
  <c r="AF13" i="105"/>
  <c r="AV13" i="105" s="1"/>
  <c r="AE15" i="105"/>
  <c r="AU15" i="105" s="1"/>
  <c r="BM15" i="105" s="1"/>
  <c r="X17" i="105"/>
  <c r="AN17" i="105" s="1"/>
  <c r="M25" i="105"/>
  <c r="AB25" i="105" s="1"/>
  <c r="AR25" i="105" s="1"/>
  <c r="H32" i="105"/>
  <c r="W32" i="105" s="1"/>
  <c r="AM32" i="105" s="1"/>
  <c r="AF7" i="105"/>
  <c r="AV7" i="105" s="1"/>
  <c r="BF7" i="105" s="1"/>
  <c r="AB8" i="105"/>
  <c r="AR8" i="105" s="1"/>
  <c r="S9" i="105"/>
  <c r="AI9" i="105" s="1"/>
  <c r="AZ9" i="105" s="1"/>
  <c r="AE10" i="105"/>
  <c r="AU10" i="105" s="1"/>
  <c r="BM10" i="105" s="1"/>
  <c r="U11" i="105"/>
  <c r="AK11" i="105" s="1"/>
  <c r="AD14" i="105"/>
  <c r="AT14" i="105" s="1"/>
  <c r="AF15" i="105"/>
  <c r="AV15" i="105" s="1"/>
  <c r="AD16" i="105"/>
  <c r="AT16" i="105" s="1"/>
  <c r="Y17" i="105"/>
  <c r="AO17" i="105" s="1"/>
  <c r="W11" i="105"/>
  <c r="AM11" i="105" s="1"/>
  <c r="AI98" i="105"/>
  <c r="H29" i="105"/>
  <c r="W29" i="105" s="1"/>
  <c r="AM29" i="105" s="1"/>
  <c r="W12" i="105"/>
  <c r="AM12" i="105" s="1"/>
  <c r="AS97" i="105"/>
  <c r="X12" i="105"/>
  <c r="AN12" i="105" s="1"/>
  <c r="H26" i="105"/>
  <c r="W26" i="105" s="1"/>
  <c r="AM26" i="105" s="1"/>
  <c r="S15" i="105"/>
  <c r="AI15" i="105" s="1"/>
  <c r="F31" i="105"/>
  <c r="U31" i="105" s="1"/>
  <c r="AK31" i="105" s="1"/>
  <c r="H33" i="105"/>
  <c r="W33" i="105" s="1"/>
  <c r="AM33" i="105" s="1"/>
  <c r="U13" i="105"/>
  <c r="AK13" i="105" s="1"/>
  <c r="L26" i="105"/>
  <c r="AA26" i="105" s="1"/>
  <c r="AQ26" i="105" s="1"/>
  <c r="S12" i="105"/>
  <c r="AI12" i="105" s="1"/>
  <c r="AA14" i="105"/>
  <c r="AQ14" i="105" s="1"/>
  <c r="BI14" i="105" s="1"/>
  <c r="AA9" i="105"/>
  <c r="AQ9" i="105" s="1"/>
  <c r="Z12" i="105"/>
  <c r="AP12" i="105" s="1"/>
  <c r="J26" i="105"/>
  <c r="Y26" i="105" s="1"/>
  <c r="AO26" i="105" s="1"/>
  <c r="X33" i="105"/>
  <c r="AN33" i="105" s="1"/>
  <c r="U7" i="105"/>
  <c r="AK7" i="105" s="1"/>
  <c r="BM7" i="105"/>
  <c r="V13" i="105"/>
  <c r="AL13" i="105" s="1"/>
  <c r="S14" i="105"/>
  <c r="AI14" i="105" s="1"/>
  <c r="U15" i="105"/>
  <c r="AK15" i="105" s="1"/>
  <c r="S16" i="105"/>
  <c r="AI16" i="105" s="1"/>
  <c r="D24" i="105"/>
  <c r="S24" i="105" s="1"/>
  <c r="AI24" i="105" s="1"/>
  <c r="V7" i="105"/>
  <c r="AL7" i="105" s="1"/>
  <c r="AC9" i="105"/>
  <c r="AS9" i="105" s="1"/>
  <c r="AB12" i="105"/>
  <c r="AR12" i="105" s="1"/>
  <c r="W13" i="105"/>
  <c r="AM13" i="105" s="1"/>
  <c r="BN13" i="105" s="1"/>
  <c r="V15" i="105"/>
  <c r="AL15" i="105" s="1"/>
  <c r="D28" i="105"/>
  <c r="S28" i="105" s="1"/>
  <c r="AI28" i="105" s="1"/>
  <c r="V18" i="106"/>
  <c r="K44" i="106"/>
  <c r="L44" i="106" s="1"/>
  <c r="R44" i="106" s="1"/>
  <c r="X44" i="106" s="1"/>
  <c r="T25" i="106"/>
  <c r="V32" i="106"/>
  <c r="K50" i="106"/>
  <c r="L50" i="106" s="1"/>
  <c r="R50" i="106" s="1"/>
  <c r="X50" i="106" s="1"/>
  <c r="K40" i="106"/>
  <c r="L40" i="106" s="1"/>
  <c r="R40" i="106" s="1"/>
  <c r="X40" i="106" s="1"/>
  <c r="K47" i="106"/>
  <c r="L47" i="106" s="1"/>
  <c r="R47" i="106" s="1"/>
  <c r="X47" i="106" s="1"/>
  <c r="K37" i="106"/>
  <c r="L37" i="106" s="1"/>
  <c r="R37" i="106" s="1"/>
  <c r="X37" i="106" s="1"/>
  <c r="K42" i="106"/>
  <c r="L42" i="106" s="1"/>
  <c r="R42" i="106" s="1"/>
  <c r="X42" i="106" s="1"/>
  <c r="K32" i="106"/>
  <c r="L32" i="106" s="1"/>
  <c r="R32" i="106" s="1"/>
  <c r="X32" i="106" s="1"/>
  <c r="K49" i="106"/>
  <c r="L49" i="106" s="1"/>
  <c r="R49" i="106" s="1"/>
  <c r="X49" i="106" s="1"/>
  <c r="K35" i="106"/>
  <c r="L35" i="106" s="1"/>
  <c r="R35" i="106" s="1"/>
  <c r="X35" i="106" s="1"/>
  <c r="K52" i="106"/>
  <c r="L52" i="106" s="1"/>
  <c r="R52" i="106" s="1"/>
  <c r="X52" i="106" s="1"/>
  <c r="K45" i="106"/>
  <c r="L45" i="106" s="1"/>
  <c r="R45" i="106" s="1"/>
  <c r="X45" i="106" s="1"/>
  <c r="K38" i="106"/>
  <c r="L38" i="106" s="1"/>
  <c r="R38" i="106" s="1"/>
  <c r="X38" i="106" s="1"/>
  <c r="K33" i="106"/>
  <c r="L33" i="106" s="1"/>
  <c r="R33" i="106" s="1"/>
  <c r="X33" i="106" s="1"/>
  <c r="K48" i="106"/>
  <c r="L48" i="106" s="1"/>
  <c r="R48" i="106" s="1"/>
  <c r="X48" i="106" s="1"/>
  <c r="K51" i="106"/>
  <c r="L51" i="106" s="1"/>
  <c r="R51" i="106" s="1"/>
  <c r="X51" i="106" s="1"/>
  <c r="K34" i="106"/>
  <c r="L34" i="106" s="1"/>
  <c r="R34" i="106" s="1"/>
  <c r="X34" i="106" s="1"/>
  <c r="K39" i="106"/>
  <c r="L39" i="106" s="1"/>
  <c r="R39" i="106" s="1"/>
  <c r="X39" i="106" s="1"/>
  <c r="M47" i="106"/>
  <c r="N47" i="106" s="1"/>
  <c r="S47" i="106" s="1"/>
  <c r="Y47" i="106" s="1"/>
  <c r="M37" i="106"/>
  <c r="N37" i="106" s="1"/>
  <c r="S37" i="106" s="1"/>
  <c r="Y37" i="106" s="1"/>
  <c r="M44" i="106"/>
  <c r="N44" i="106" s="1"/>
  <c r="S44" i="106" s="1"/>
  <c r="Y44" i="106" s="1"/>
  <c r="M34" i="106"/>
  <c r="N34" i="106" s="1"/>
  <c r="S34" i="106" s="1"/>
  <c r="Y34" i="106" s="1"/>
  <c r="M42" i="106"/>
  <c r="N42" i="106" s="1"/>
  <c r="S42" i="106" s="1"/>
  <c r="Y42" i="106" s="1"/>
  <c r="M32" i="106"/>
  <c r="N32" i="106" s="1"/>
  <c r="S32" i="106" s="1"/>
  <c r="Y32" i="106" s="1"/>
  <c r="M49" i="106"/>
  <c r="N49" i="106" s="1"/>
  <c r="S49" i="106" s="1"/>
  <c r="Y49" i="106" s="1"/>
  <c r="M35" i="106"/>
  <c r="N35" i="106" s="1"/>
  <c r="S35" i="106" s="1"/>
  <c r="Y35" i="106" s="1"/>
  <c r="M40" i="106"/>
  <c r="N40" i="106" s="1"/>
  <c r="S40" i="106" s="1"/>
  <c r="Y40" i="106" s="1"/>
  <c r="M52" i="106"/>
  <c r="N52" i="106" s="1"/>
  <c r="S52" i="106" s="1"/>
  <c r="Y52" i="106" s="1"/>
  <c r="M45" i="106"/>
  <c r="N45" i="106" s="1"/>
  <c r="S45" i="106" s="1"/>
  <c r="Y45" i="106" s="1"/>
  <c r="M38" i="106"/>
  <c r="N38" i="106" s="1"/>
  <c r="S38" i="106" s="1"/>
  <c r="Y38" i="106" s="1"/>
  <c r="M33" i="106"/>
  <c r="N33" i="106" s="1"/>
  <c r="S33" i="106" s="1"/>
  <c r="Y33" i="106" s="1"/>
  <c r="M43" i="106"/>
  <c r="N43" i="106" s="1"/>
  <c r="S43" i="106" s="1"/>
  <c r="Y43" i="106" s="1"/>
  <c r="M50" i="106"/>
  <c r="N50" i="106" s="1"/>
  <c r="S50" i="106" s="1"/>
  <c r="Y50" i="106" s="1"/>
  <c r="M39" i="106"/>
  <c r="N39" i="106" s="1"/>
  <c r="S39" i="106" s="1"/>
  <c r="Y39" i="106" s="1"/>
  <c r="M41" i="106"/>
  <c r="N41" i="106" s="1"/>
  <c r="S41" i="106" s="1"/>
  <c r="Y41" i="106" s="1"/>
  <c r="T32" i="106"/>
  <c r="T9" i="106"/>
  <c r="T49" i="106"/>
  <c r="V44" i="106"/>
  <c r="U44" i="106"/>
  <c r="T44" i="106"/>
  <c r="T38" i="106"/>
  <c r="M51" i="106"/>
  <c r="N51" i="106" s="1"/>
  <c r="S51" i="106" s="1"/>
  <c r="Y51" i="106" s="1"/>
  <c r="M46" i="106"/>
  <c r="N46" i="106" s="1"/>
  <c r="S46" i="106" s="1"/>
  <c r="Y46" i="106" s="1"/>
  <c r="T47" i="106"/>
  <c r="U47" i="106"/>
  <c r="V52" i="106"/>
  <c r="K23" i="106"/>
  <c r="L23" i="106" s="1"/>
  <c r="R23" i="106" s="1"/>
  <c r="K18" i="106"/>
  <c r="L18" i="106" s="1"/>
  <c r="R18" i="106" s="1"/>
  <c r="K13" i="106"/>
  <c r="L13" i="106" s="1"/>
  <c r="R13" i="106" s="1"/>
  <c r="K10" i="106"/>
  <c r="L10" i="106" s="1"/>
  <c r="R10" i="106" s="1"/>
  <c r="K17" i="106"/>
  <c r="L17" i="106" s="1"/>
  <c r="R17" i="106" s="1"/>
  <c r="L6" i="106"/>
  <c r="R6" i="106" s="1"/>
  <c r="M10" i="106"/>
  <c r="N10" i="106" s="1"/>
  <c r="S10" i="106" s="1"/>
  <c r="M26" i="106"/>
  <c r="N26" i="106" s="1"/>
  <c r="S26" i="106" s="1"/>
  <c r="M21" i="106"/>
  <c r="N21" i="106" s="1"/>
  <c r="S21" i="106" s="1"/>
  <c r="M16" i="106"/>
  <c r="N16" i="106" s="1"/>
  <c r="S16" i="106" s="1"/>
  <c r="M15" i="106"/>
  <c r="N15" i="106" s="1"/>
  <c r="S15" i="106" s="1"/>
  <c r="K8" i="106"/>
  <c r="L8" i="106" s="1"/>
  <c r="R8" i="106" s="1"/>
  <c r="O26" i="106"/>
  <c r="P26" i="106" s="1"/>
  <c r="O21" i="106"/>
  <c r="P21" i="106" s="1"/>
  <c r="O16" i="106"/>
  <c r="P16" i="106" s="1"/>
  <c r="O8" i="106"/>
  <c r="P8" i="106" s="1"/>
  <c r="O13" i="106"/>
  <c r="P13" i="106" s="1"/>
  <c r="M17" i="106"/>
  <c r="N17" i="106" s="1"/>
  <c r="S17" i="106" s="1"/>
  <c r="K19" i="106"/>
  <c r="L19" i="106" s="1"/>
  <c r="R19" i="106" s="1"/>
  <c r="M6" i="106"/>
  <c r="N6" i="106" s="1"/>
  <c r="S6" i="106" s="1"/>
  <c r="O15" i="106"/>
  <c r="P15" i="106" s="1"/>
  <c r="K21" i="106"/>
  <c r="L21" i="106" s="1"/>
  <c r="R21" i="106" s="1"/>
  <c r="K25" i="106"/>
  <c r="L25" i="106" s="1"/>
  <c r="R25" i="106" s="1"/>
  <c r="M8" i="106"/>
  <c r="N8" i="106" s="1"/>
  <c r="S8" i="106" s="1"/>
  <c r="O10" i="106"/>
  <c r="P10" i="106" s="1"/>
  <c r="K12" i="106"/>
  <c r="L12" i="106" s="1"/>
  <c r="R12" i="106" s="1"/>
  <c r="O17" i="106"/>
  <c r="P17" i="106" s="1"/>
  <c r="M19" i="106"/>
  <c r="N19" i="106" s="1"/>
  <c r="S19" i="106" s="1"/>
  <c r="M23" i="106"/>
  <c r="N23" i="106" s="1"/>
  <c r="S23" i="106" s="1"/>
  <c r="O6" i="106"/>
  <c r="P6" i="106" s="1"/>
  <c r="M25" i="106"/>
  <c r="N25" i="106" s="1"/>
  <c r="S25" i="106" s="1"/>
  <c r="M12" i="106"/>
  <c r="N12" i="106" s="1"/>
  <c r="S12" i="106" s="1"/>
  <c r="O19" i="106"/>
  <c r="P19" i="106" s="1"/>
  <c r="O23" i="106"/>
  <c r="P23" i="106" s="1"/>
  <c r="O41" i="106"/>
  <c r="P41" i="106" s="1"/>
  <c r="O51" i="106"/>
  <c r="P51" i="106" s="1"/>
  <c r="O34" i="106"/>
  <c r="P34" i="106" s="1"/>
  <c r="AZ13" i="105"/>
  <c r="G24" i="105"/>
  <c r="V24" i="105" s="1"/>
  <c r="AL24" i="105" s="1"/>
  <c r="G26" i="105"/>
  <c r="V26" i="105" s="1"/>
  <c r="AL26" i="105" s="1"/>
  <c r="G27" i="105"/>
  <c r="V27" i="105" s="1"/>
  <c r="AL27" i="105" s="1"/>
  <c r="G32" i="105"/>
  <c r="V32" i="105" s="1"/>
  <c r="AL32" i="105" s="1"/>
  <c r="G29" i="105"/>
  <c r="V29" i="105" s="1"/>
  <c r="AL29" i="105" s="1"/>
  <c r="G33" i="105"/>
  <c r="V33" i="105" s="1"/>
  <c r="AL33" i="105" s="1"/>
  <c r="G28" i="105"/>
  <c r="V28" i="105" s="1"/>
  <c r="AL28" i="105" s="1"/>
  <c r="G30" i="105"/>
  <c r="V30" i="105" s="1"/>
  <c r="AL30" i="105" s="1"/>
  <c r="G23" i="105"/>
  <c r="V23" i="105" s="1"/>
  <c r="AL23" i="105" s="1"/>
  <c r="AB10" i="105"/>
  <c r="AR10" i="105" s="1"/>
  <c r="AW97" i="105"/>
  <c r="AB16" i="105"/>
  <c r="AR16" i="105" s="1"/>
  <c r="AB7" i="105"/>
  <c r="AR7" i="105" s="1"/>
  <c r="AR97" i="105"/>
  <c r="AV97" i="105"/>
  <c r="V31" i="105"/>
  <c r="AL31" i="105" s="1"/>
  <c r="AY9" i="105"/>
  <c r="AD15" i="105"/>
  <c r="AT15" i="105" s="1"/>
  <c r="AP97" i="105"/>
  <c r="AN98" i="105"/>
  <c r="AT98" i="105"/>
  <c r="AS98" i="105"/>
  <c r="J27" i="105"/>
  <c r="Y27" i="105" s="1"/>
  <c r="AO27" i="105" s="1"/>
  <c r="J29" i="105"/>
  <c r="Y29" i="105" s="1"/>
  <c r="AO29" i="105" s="1"/>
  <c r="J30" i="105"/>
  <c r="Y30" i="105" s="1"/>
  <c r="AO30" i="105" s="1"/>
  <c r="J32" i="105"/>
  <c r="Y32" i="105" s="1"/>
  <c r="AO32" i="105" s="1"/>
  <c r="J28" i="105"/>
  <c r="Y28" i="105" s="1"/>
  <c r="AO28" i="105" s="1"/>
  <c r="J24" i="105"/>
  <c r="Y24" i="105" s="1"/>
  <c r="AO24" i="105" s="1"/>
  <c r="J31" i="105"/>
  <c r="Y31" i="105" s="1"/>
  <c r="AO31" i="105" s="1"/>
  <c r="BI12" i="105"/>
  <c r="AD12" i="105"/>
  <c r="AT12" i="105" s="1"/>
  <c r="K28" i="105"/>
  <c r="Z28" i="105" s="1"/>
  <c r="AP28" i="105" s="1"/>
  <c r="K30" i="105"/>
  <c r="Z30" i="105" s="1"/>
  <c r="AP30" i="105" s="1"/>
  <c r="K31" i="105"/>
  <c r="Z31" i="105" s="1"/>
  <c r="AP31" i="105" s="1"/>
  <c r="K32" i="105"/>
  <c r="Z32" i="105" s="1"/>
  <c r="AP32" i="105" s="1"/>
  <c r="K29" i="105"/>
  <c r="Z29" i="105" s="1"/>
  <c r="AP29" i="105" s="1"/>
  <c r="K24" i="105"/>
  <c r="Z24" i="105" s="1"/>
  <c r="AP24" i="105" s="1"/>
  <c r="K27" i="105"/>
  <c r="Z27" i="105" s="1"/>
  <c r="AP27" i="105" s="1"/>
  <c r="K26" i="105"/>
  <c r="Z26" i="105" s="1"/>
  <c r="AP26" i="105" s="1"/>
  <c r="K25" i="105"/>
  <c r="Z25" i="105" s="1"/>
  <c r="AP25" i="105" s="1"/>
  <c r="AA24" i="105"/>
  <c r="AQ24" i="105" s="1"/>
  <c r="AL97" i="105"/>
  <c r="AU97" i="105"/>
  <c r="AE16" i="105"/>
  <c r="AU16" i="105" s="1"/>
  <c r="AX97" i="105"/>
  <c r="AE14" i="105"/>
  <c r="AU14" i="105" s="1"/>
  <c r="BM14" i="105" s="1"/>
  <c r="AE11" i="105"/>
  <c r="AU11" i="105" s="1"/>
  <c r="BM11" i="105" s="1"/>
  <c r="BE14" i="105"/>
  <c r="AD17" i="105"/>
  <c r="AT17" i="105" s="1"/>
  <c r="G25" i="105"/>
  <c r="V25" i="105" s="1"/>
  <c r="AL25" i="105" s="1"/>
  <c r="P27" i="105"/>
  <c r="AE27" i="105" s="1"/>
  <c r="AU27" i="105" s="1"/>
  <c r="BM27" i="105" s="1"/>
  <c r="P33" i="105"/>
  <c r="AE33" i="105" s="1"/>
  <c r="AU33" i="105" s="1"/>
  <c r="P29" i="105"/>
  <c r="AE29" i="105" s="1"/>
  <c r="AU29" i="105" s="1"/>
  <c r="P23" i="105"/>
  <c r="AE23" i="105" s="1"/>
  <c r="AU23" i="105" s="1"/>
  <c r="P30" i="105"/>
  <c r="AE30" i="105" s="1"/>
  <c r="AU30" i="105" s="1"/>
  <c r="P25" i="105"/>
  <c r="AE25" i="105" s="1"/>
  <c r="AU25" i="105" s="1"/>
  <c r="P26" i="105"/>
  <c r="AE26" i="105" s="1"/>
  <c r="AU26" i="105" s="1"/>
  <c r="AW98" i="105"/>
  <c r="AV98" i="105"/>
  <c r="AR98" i="105"/>
  <c r="P28" i="105"/>
  <c r="AE28" i="105" s="1"/>
  <c r="AU28" i="105" s="1"/>
  <c r="P31" i="105"/>
  <c r="AE31" i="105" s="1"/>
  <c r="AU31" i="105" s="1"/>
  <c r="F32" i="105"/>
  <c r="U32" i="105" s="1"/>
  <c r="AK32" i="105" s="1"/>
  <c r="AA33" i="105"/>
  <c r="AQ33" i="105" s="1"/>
  <c r="BI33" i="105" s="1"/>
  <c r="AB9" i="105"/>
  <c r="AR9" i="105" s="1"/>
  <c r="AX8" i="105"/>
  <c r="AZ8" i="105"/>
  <c r="AD9" i="105"/>
  <c r="AT9" i="105" s="1"/>
  <c r="AE9" i="105"/>
  <c r="AU9" i="105" s="1"/>
  <c r="AD11" i="105"/>
  <c r="AT11" i="105" s="1"/>
  <c r="F23" i="105"/>
  <c r="U23" i="105" s="1"/>
  <c r="AK23" i="105" s="1"/>
  <c r="F25" i="105"/>
  <c r="U25" i="105" s="1"/>
  <c r="AK25" i="105" s="1"/>
  <c r="F26" i="105"/>
  <c r="U26" i="105" s="1"/>
  <c r="AK26" i="105" s="1"/>
  <c r="F27" i="105"/>
  <c r="U27" i="105" s="1"/>
  <c r="AK27" i="105" s="1"/>
  <c r="F33" i="105"/>
  <c r="U33" i="105" s="1"/>
  <c r="AK33" i="105" s="1"/>
  <c r="F24" i="105"/>
  <c r="U24" i="105" s="1"/>
  <c r="AK24" i="105" s="1"/>
  <c r="F30" i="105"/>
  <c r="U30" i="105" s="1"/>
  <c r="AK30" i="105" s="1"/>
  <c r="AE12" i="105"/>
  <c r="AU12" i="105" s="1"/>
  <c r="AQ97" i="105"/>
  <c r="E24" i="105"/>
  <c r="T24" i="105" s="1"/>
  <c r="AJ24" i="105" s="1"/>
  <c r="E25" i="105"/>
  <c r="T25" i="105" s="1"/>
  <c r="AJ25" i="105" s="1"/>
  <c r="E30" i="105"/>
  <c r="T30" i="105" s="1"/>
  <c r="AJ30" i="105" s="1"/>
  <c r="E32" i="105"/>
  <c r="T32" i="105" s="1"/>
  <c r="AJ32" i="105" s="1"/>
  <c r="H25" i="105"/>
  <c r="W25" i="105" s="1"/>
  <c r="AM25" i="105" s="1"/>
  <c r="H27" i="105"/>
  <c r="W27" i="105" s="1"/>
  <c r="AM27" i="105" s="1"/>
  <c r="BN27" i="105" s="1"/>
  <c r="H28" i="105"/>
  <c r="W28" i="105" s="1"/>
  <c r="AM28" i="105" s="1"/>
  <c r="H24" i="105"/>
  <c r="W24" i="105" s="1"/>
  <c r="AM24" i="105" s="1"/>
  <c r="AB26" i="105"/>
  <c r="AR26" i="105" s="1"/>
  <c r="M24" i="105"/>
  <c r="AB24" i="105" s="1"/>
  <c r="AR24" i="105" s="1"/>
  <c r="M30" i="105"/>
  <c r="AB30" i="105" s="1"/>
  <c r="AR30" i="105" s="1"/>
  <c r="M32" i="105"/>
  <c r="AB32" i="105" s="1"/>
  <c r="AR32" i="105" s="1"/>
  <c r="M33" i="105"/>
  <c r="AB33" i="105" s="1"/>
  <c r="AR33" i="105" s="1"/>
  <c r="M29" i="105"/>
  <c r="AB29" i="105" s="1"/>
  <c r="AR29" i="105" s="1"/>
  <c r="L23" i="105"/>
  <c r="AA23" i="105" s="1"/>
  <c r="AQ23" i="105" s="1"/>
  <c r="L29" i="105"/>
  <c r="AA29" i="105" s="1"/>
  <c r="AQ29" i="105" s="1"/>
  <c r="L31" i="105"/>
  <c r="AA31" i="105" s="1"/>
  <c r="AQ31" i="105" s="1"/>
  <c r="L32" i="105"/>
  <c r="AA32" i="105" s="1"/>
  <c r="AQ32" i="105" s="1"/>
  <c r="AY98" i="105"/>
  <c r="N25" i="105"/>
  <c r="AC25" i="105" s="1"/>
  <c r="AS25" i="105" s="1"/>
  <c r="N31" i="105"/>
  <c r="AC31" i="105" s="1"/>
  <c r="AS31" i="105" s="1"/>
  <c r="N33" i="105"/>
  <c r="AC33" i="105" s="1"/>
  <c r="AS33" i="105" s="1"/>
  <c r="N24" i="105"/>
  <c r="AC24" i="105" s="1"/>
  <c r="AS24" i="105" s="1"/>
  <c r="N29" i="105"/>
  <c r="AC29" i="105" s="1"/>
  <c r="AS29" i="105" s="1"/>
  <c r="AF11" i="105"/>
  <c r="AV11" i="105" s="1"/>
  <c r="O26" i="105"/>
  <c r="AD26" i="105" s="1"/>
  <c r="AT26" i="105" s="1"/>
  <c r="BF26" i="105" s="1"/>
  <c r="O32" i="105"/>
  <c r="AD32" i="105" s="1"/>
  <c r="AT32" i="105" s="1"/>
  <c r="O24" i="105"/>
  <c r="AD24" i="105" s="1"/>
  <c r="AT24" i="105" s="1"/>
  <c r="L27" i="105"/>
  <c r="AA27" i="105" s="1"/>
  <c r="AQ27" i="105" s="1"/>
  <c r="O29" i="105"/>
  <c r="AD29" i="105" s="1"/>
  <c r="AT29" i="105" s="1"/>
  <c r="AK97" i="105"/>
  <c r="AI97" i="105"/>
  <c r="U38" i="106" l="1"/>
  <c r="T35" i="106"/>
  <c r="T48" i="106"/>
  <c r="V39" i="106"/>
  <c r="U39" i="106"/>
  <c r="U48" i="106"/>
  <c r="T52" i="106"/>
  <c r="U33" i="106"/>
  <c r="V33" i="106"/>
  <c r="T11" i="106"/>
  <c r="U11" i="106"/>
  <c r="T50" i="106"/>
  <c r="V12" i="106"/>
  <c r="U49" i="106"/>
  <c r="U24" i="106"/>
  <c r="V24" i="106"/>
  <c r="T18" i="106"/>
  <c r="U50" i="106"/>
  <c r="U12" i="106"/>
  <c r="T36" i="106"/>
  <c r="U36" i="106"/>
  <c r="U14" i="106"/>
  <c r="T46" i="106"/>
  <c r="V14" i="106"/>
  <c r="U22" i="106"/>
  <c r="V22" i="106"/>
  <c r="U7" i="106"/>
  <c r="V7" i="106"/>
  <c r="V45" i="106"/>
  <c r="U46" i="106"/>
  <c r="V40" i="106"/>
  <c r="U9" i="106"/>
  <c r="U20" i="106"/>
  <c r="V20" i="106"/>
  <c r="U37" i="106"/>
  <c r="T37" i="106"/>
  <c r="V37" i="106"/>
  <c r="T43" i="106"/>
  <c r="U43" i="106"/>
  <c r="T40" i="106"/>
  <c r="U35" i="106"/>
  <c r="T45" i="106"/>
  <c r="U42" i="106"/>
  <c r="V42" i="106"/>
  <c r="AZ30" i="105"/>
  <c r="AZ33" i="105"/>
  <c r="BA16" i="105"/>
  <c r="AZ14" i="105"/>
  <c r="BC30" i="105"/>
  <c r="BA10" i="105"/>
  <c r="BE11" i="105"/>
  <c r="BF23" i="105"/>
  <c r="BA17" i="105"/>
  <c r="BF13" i="105"/>
  <c r="BJ33" i="105"/>
  <c r="BC28" i="105"/>
  <c r="BF10" i="105"/>
  <c r="BE8" i="105"/>
  <c r="BD8" i="105"/>
  <c r="BL11" i="105"/>
  <c r="BM26" i="105"/>
  <c r="BH17" i="105"/>
  <c r="AZ31" i="105"/>
  <c r="BD15" i="105"/>
  <c r="BE16" i="105"/>
  <c r="BI10" i="105"/>
  <c r="AY8" i="105"/>
  <c r="BL15" i="105"/>
  <c r="BI17" i="105"/>
  <c r="BH11" i="105"/>
  <c r="BE30" i="105"/>
  <c r="BM30" i="105"/>
  <c r="AY13" i="105"/>
  <c r="BC14" i="105"/>
  <c r="BF8" i="105"/>
  <c r="BN8" i="105"/>
  <c r="BJ15" i="105"/>
  <c r="BF27" i="105"/>
  <c r="BJ9" i="105"/>
  <c r="BF11" i="105"/>
  <c r="BN15" i="105"/>
  <c r="BJ26" i="105"/>
  <c r="BC12" i="105"/>
  <c r="BB23" i="105"/>
  <c r="BB12" i="105"/>
  <c r="BC24" i="105"/>
  <c r="AZ16" i="105"/>
  <c r="BI8" i="105"/>
  <c r="BA8" i="105"/>
  <c r="AZ23" i="105"/>
  <c r="BJ30" i="105"/>
  <c r="BD16" i="105"/>
  <c r="BD14" i="105"/>
  <c r="BJ8" i="105"/>
  <c r="BC9" i="105"/>
  <c r="BI15" i="105"/>
  <c r="AZ26" i="105"/>
  <c r="AZ27" i="105"/>
  <c r="AX27" i="105"/>
  <c r="BB15" i="105"/>
  <c r="BA13" i="105"/>
  <c r="BN12" i="105"/>
  <c r="BE15" i="105"/>
  <c r="AZ29" i="105"/>
  <c r="BF25" i="105"/>
  <c r="BF30" i="105"/>
  <c r="BI29" i="105"/>
  <c r="BG15" i="105"/>
  <c r="BF12" i="105"/>
  <c r="BK27" i="105"/>
  <c r="BG23" i="105"/>
  <c r="BD12" i="105"/>
  <c r="BI16" i="105"/>
  <c r="BF28" i="105"/>
  <c r="AX23" i="105"/>
  <c r="BM17" i="105"/>
  <c r="BK31" i="105"/>
  <c r="BJ10" i="105"/>
  <c r="AY16" i="105"/>
  <c r="BA14" i="105"/>
  <c r="BJ23" i="105"/>
  <c r="BI9" i="105"/>
  <c r="BC16" i="105"/>
  <c r="BL23" i="105"/>
  <c r="BH13" i="105"/>
  <c r="BM23" i="105"/>
  <c r="BC7" i="105"/>
  <c r="BB9" i="105"/>
  <c r="BF24" i="105"/>
  <c r="BH8" i="105"/>
  <c r="BN16" i="105"/>
  <c r="BM8" i="105"/>
  <c r="BB27" i="105"/>
  <c r="BE9" i="105"/>
  <c r="AZ15" i="105"/>
  <c r="BN32" i="105"/>
  <c r="BF9" i="105"/>
  <c r="BG7" i="105"/>
  <c r="AY7" i="105"/>
  <c r="BJ7" i="105"/>
  <c r="BJ11" i="105"/>
  <c r="AX24" i="105"/>
  <c r="BB7" i="105"/>
  <c r="BN30" i="105"/>
  <c r="BM9" i="105"/>
  <c r="AZ32" i="105"/>
  <c r="AX7" i="105"/>
  <c r="AZ25" i="105"/>
  <c r="AZ24" i="105"/>
  <c r="AX16" i="105"/>
  <c r="BA12" i="105"/>
  <c r="BD7" i="105"/>
  <c r="BG10" i="105"/>
  <c r="BH31" i="105"/>
  <c r="BE10" i="105"/>
  <c r="BE23" i="105"/>
  <c r="BJ12" i="105"/>
  <c r="BB13" i="105"/>
  <c r="BJ14" i="105"/>
  <c r="BD10" i="105"/>
  <c r="BM28" i="105"/>
  <c r="BC23" i="105"/>
  <c r="BI13" i="105"/>
  <c r="BK23" i="105"/>
  <c r="BB17" i="105"/>
  <c r="BF29" i="105"/>
  <c r="BF16" i="105"/>
  <c r="BN23" i="105"/>
  <c r="BD13" i="105"/>
  <c r="AZ12" i="105"/>
  <c r="BB16" i="105"/>
  <c r="BN10" i="105"/>
  <c r="BN26" i="105"/>
  <c r="AY12" i="105"/>
  <c r="AX9" i="105"/>
  <c r="BL8" i="105"/>
  <c r="BM12" i="105"/>
  <c r="BC29" i="105"/>
  <c r="AY10" i="105"/>
  <c r="BJ29" i="105"/>
  <c r="BN17" i="105"/>
  <c r="BL14" i="105"/>
  <c r="BB26" i="105"/>
  <c r="BG8" i="105"/>
  <c r="AZ28" i="105"/>
  <c r="AZ11" i="105"/>
  <c r="BL13" i="105"/>
  <c r="BC26" i="105"/>
  <c r="BF14" i="105"/>
  <c r="BF32" i="105"/>
  <c r="BM16" i="105"/>
  <c r="BE7" i="105"/>
  <c r="BK12" i="105"/>
  <c r="AX26" i="105"/>
  <c r="AY11" i="105"/>
  <c r="AX25" i="105"/>
  <c r="AX14" i="105"/>
  <c r="AZ17" i="105"/>
  <c r="AX17" i="105"/>
  <c r="BI30" i="105"/>
  <c r="AX12" i="105"/>
  <c r="BH14" i="105"/>
  <c r="AX11" i="105"/>
  <c r="BK14" i="105"/>
  <c r="BB8" i="105"/>
  <c r="BJ13" i="105"/>
  <c r="BF15" i="105"/>
  <c r="BE17" i="105"/>
  <c r="BJ17" i="105"/>
  <c r="BD11" i="105"/>
  <c r="AZ10" i="105"/>
  <c r="AX10" i="105"/>
  <c r="BA15" i="105"/>
  <c r="BG17" i="105"/>
  <c r="BI11" i="105"/>
  <c r="BK28" i="105"/>
  <c r="BH12" i="105"/>
  <c r="BB25" i="105"/>
  <c r="BL12" i="105"/>
  <c r="BL17" i="105"/>
  <c r="BN9" i="105"/>
  <c r="BE26" i="105"/>
  <c r="BG12" i="105"/>
  <c r="BJ32" i="105"/>
  <c r="BN28" i="105"/>
  <c r="BG26" i="105"/>
  <c r="BH15" i="105"/>
  <c r="BE32" i="105"/>
  <c r="BK8" i="105"/>
  <c r="BE12" i="105"/>
  <c r="BA7" i="105"/>
  <c r="BC32" i="105"/>
  <c r="BE33" i="105"/>
  <c r="BG11" i="105"/>
  <c r="BK11" i="105"/>
  <c r="BC17" i="105"/>
  <c r="BD17" i="105"/>
  <c r="BG14" i="105"/>
  <c r="BC11" i="105"/>
  <c r="BI28" i="105"/>
  <c r="BG13" i="105"/>
  <c r="BN11" i="105"/>
  <c r="BE13" i="105"/>
  <c r="AY15" i="105"/>
  <c r="AX31" i="105"/>
  <c r="AX15" i="105"/>
  <c r="BC33" i="105"/>
  <c r="V17" i="106"/>
  <c r="U17" i="106"/>
  <c r="T17" i="106"/>
  <c r="T10" i="106"/>
  <c r="U10" i="106"/>
  <c r="V10" i="106"/>
  <c r="V6" i="106"/>
  <c r="U6" i="106"/>
  <c r="T6" i="106"/>
  <c r="U15" i="106"/>
  <c r="V15" i="106"/>
  <c r="T15" i="106"/>
  <c r="U34" i="106"/>
  <c r="T34" i="106"/>
  <c r="V34" i="106"/>
  <c r="T13" i="106"/>
  <c r="V13" i="106"/>
  <c r="U13" i="106"/>
  <c r="V51" i="106"/>
  <c r="U51" i="106"/>
  <c r="T51" i="106"/>
  <c r="V8" i="106"/>
  <c r="U8" i="106"/>
  <c r="T8" i="106"/>
  <c r="V41" i="106"/>
  <c r="U41" i="106"/>
  <c r="T41" i="106"/>
  <c r="V16" i="106"/>
  <c r="U16" i="106"/>
  <c r="T16" i="106"/>
  <c r="V23" i="106"/>
  <c r="U23" i="106"/>
  <c r="T23" i="106"/>
  <c r="U21" i="106"/>
  <c r="T21" i="106"/>
  <c r="V21" i="106"/>
  <c r="T19" i="106"/>
  <c r="V19" i="106"/>
  <c r="U19" i="106"/>
  <c r="V26" i="106"/>
  <c r="U26" i="106"/>
  <c r="T26" i="106"/>
  <c r="BH29" i="105"/>
  <c r="BG29" i="105"/>
  <c r="BL29" i="105"/>
  <c r="BK29" i="105"/>
  <c r="BD23" i="105"/>
  <c r="BA23" i="105"/>
  <c r="AY23" i="105"/>
  <c r="BH33" i="105"/>
  <c r="BG33" i="105"/>
  <c r="BL33" i="105"/>
  <c r="BK33" i="105"/>
  <c r="BD30" i="105"/>
  <c r="AY30" i="105"/>
  <c r="BA30" i="105"/>
  <c r="BK32" i="105"/>
  <c r="BL32" i="105"/>
  <c r="BH32" i="105"/>
  <c r="BD25" i="105"/>
  <c r="BA25" i="105"/>
  <c r="AY25" i="105"/>
  <c r="BA28" i="105"/>
  <c r="AY28" i="105"/>
  <c r="BD28" i="105"/>
  <c r="BK30" i="105"/>
  <c r="BH30" i="105"/>
  <c r="BL30" i="105"/>
  <c r="AX30" i="105"/>
  <c r="BL27" i="105"/>
  <c r="BD33" i="105"/>
  <c r="BA33" i="105"/>
  <c r="AY33" i="105"/>
  <c r="BI27" i="105"/>
  <c r="BL24" i="105"/>
  <c r="BH24" i="105"/>
  <c r="BK24" i="105"/>
  <c r="BF17" i="105"/>
  <c r="BK17" i="105"/>
  <c r="BH27" i="105"/>
  <c r="BD29" i="105"/>
  <c r="BA29" i="105"/>
  <c r="AY29" i="105"/>
  <c r="BL26" i="105"/>
  <c r="BK26" i="105"/>
  <c r="BH26" i="105"/>
  <c r="AX29" i="105"/>
  <c r="BD32" i="105"/>
  <c r="BA32" i="105"/>
  <c r="AY32" i="105"/>
  <c r="BE24" i="105"/>
  <c r="BG24" i="105"/>
  <c r="BJ24" i="105"/>
  <c r="BH25" i="105"/>
  <c r="BL25" i="105"/>
  <c r="BK25" i="105"/>
  <c r="BI25" i="105"/>
  <c r="BD31" i="105"/>
  <c r="BA31" i="105"/>
  <c r="AY31" i="105"/>
  <c r="AY27" i="105"/>
  <c r="BA27" i="105"/>
  <c r="BD27" i="105"/>
  <c r="BJ28" i="105"/>
  <c r="BG28" i="105"/>
  <c r="BE28" i="105"/>
  <c r="BK15" i="105"/>
  <c r="BA26" i="105"/>
  <c r="AY26" i="105"/>
  <c r="BD26" i="105"/>
  <c r="BJ27" i="105"/>
  <c r="BG27" i="105"/>
  <c r="BE27" i="105"/>
  <c r="BC27" i="105"/>
  <c r="BI24" i="105"/>
  <c r="AY24" i="105"/>
  <c r="BD24" i="105"/>
  <c r="BA24" i="105"/>
  <c r="BI23" i="105"/>
  <c r="BH23" i="105"/>
  <c r="BM29" i="105"/>
  <c r="BN29" i="105"/>
  <c r="BI26" i="105"/>
  <c r="BB31" i="105"/>
  <c r="BN31" i="105"/>
  <c r="BM31" i="105"/>
  <c r="BE31" i="105"/>
  <c r="BB24" i="105"/>
  <c r="BJ31" i="105"/>
  <c r="BL31" i="105"/>
  <c r="BM25" i="105"/>
  <c r="BN25" i="105"/>
  <c r="BG32" i="105"/>
  <c r="BH28" i="105"/>
  <c r="BB28" i="105"/>
  <c r="AX28" i="105"/>
  <c r="BB32" i="105"/>
  <c r="BG30" i="105"/>
  <c r="BI32" i="105"/>
  <c r="AX32" i="105"/>
  <c r="BL28" i="105"/>
  <c r="BB30" i="105"/>
  <c r="BK7" i="105"/>
  <c r="BH7" i="105"/>
  <c r="BL7" i="105"/>
  <c r="BH10" i="105"/>
  <c r="BK10" i="105"/>
  <c r="BL10" i="105"/>
  <c r="BG25" i="105"/>
  <c r="BE25" i="105"/>
  <c r="BJ25" i="105"/>
  <c r="BL9" i="105"/>
  <c r="BK9" i="105"/>
  <c r="BH9" i="105"/>
  <c r="BG9" i="105"/>
  <c r="BC25" i="105"/>
  <c r="BN24" i="105"/>
  <c r="BM24" i="105"/>
  <c r="BN33" i="105"/>
  <c r="BM33" i="105"/>
  <c r="BI31" i="105"/>
  <c r="AX33" i="105"/>
  <c r="BB29" i="105"/>
  <c r="BE29" i="105"/>
  <c r="BH16" i="105"/>
  <c r="BK16" i="105"/>
  <c r="BL16" i="105"/>
  <c r="BG16" i="105"/>
  <c r="Q11" i="98" l="1"/>
  <c r="S11" i="98" s="1"/>
  <c r="Q10" i="98"/>
  <c r="X10" i="98" s="1"/>
  <c r="Q9" i="98"/>
  <c r="S9" i="98" s="1"/>
  <c r="Q129" i="104"/>
  <c r="S129" i="104" s="1"/>
  <c r="Q130" i="104"/>
  <c r="U130" i="104" s="1"/>
  <c r="Q131" i="104"/>
  <c r="Q132" i="104"/>
  <c r="Q133" i="104"/>
  <c r="S133" i="104" s="1"/>
  <c r="Q134" i="104"/>
  <c r="U134" i="104" s="1"/>
  <c r="Q135" i="104"/>
  <c r="Q136" i="104"/>
  <c r="Z136" i="104" s="1"/>
  <c r="Q137" i="104"/>
  <c r="T137" i="104" s="1"/>
  <c r="Q138" i="104"/>
  <c r="Q139" i="104"/>
  <c r="T139" i="104" s="1"/>
  <c r="Q140" i="104"/>
  <c r="Z140" i="104" s="1"/>
  <c r="Q141" i="104"/>
  <c r="S141" i="104" s="1"/>
  <c r="Q142" i="104"/>
  <c r="X142" i="104" s="1"/>
  <c r="Q143" i="104"/>
  <c r="T143" i="104" s="1"/>
  <c r="Q144" i="104"/>
  <c r="AB144" i="104" s="1"/>
  <c r="Q145" i="104"/>
  <c r="T145" i="104" s="1"/>
  <c r="Q146" i="104"/>
  <c r="T146" i="104" s="1"/>
  <c r="Q147" i="104"/>
  <c r="Z147" i="104" s="1"/>
  <c r="Q148" i="104"/>
  <c r="S148" i="104" s="1"/>
  <c r="Q149" i="104"/>
  <c r="T149" i="104" s="1"/>
  <c r="Q150" i="104"/>
  <c r="T150" i="104" s="1"/>
  <c r="Q151" i="104"/>
  <c r="T151" i="104" s="1"/>
  <c r="Q152" i="104"/>
  <c r="T152" i="104" s="1"/>
  <c r="Q153" i="104"/>
  <c r="T153" i="104" s="1"/>
  <c r="Q154" i="104"/>
  <c r="Q155" i="104"/>
  <c r="Z155" i="104" s="1"/>
  <c r="Q156" i="104"/>
  <c r="U156" i="104" s="1"/>
  <c r="Q157" i="104"/>
  <c r="T157" i="104" s="1"/>
  <c r="Q158" i="104"/>
  <c r="T158" i="104" s="1"/>
  <c r="Q159" i="104"/>
  <c r="Q160" i="104"/>
  <c r="S160" i="104" s="1"/>
  <c r="Q161" i="104"/>
  <c r="T161" i="104" s="1"/>
  <c r="Q162" i="104"/>
  <c r="W162" i="104" s="1"/>
  <c r="Q163" i="104"/>
  <c r="AB163" i="104" s="1"/>
  <c r="Q164" i="104"/>
  <c r="S164" i="104" s="1"/>
  <c r="Q165" i="104"/>
  <c r="Q166" i="104"/>
  <c r="S166" i="104" s="1"/>
  <c r="Q167" i="104"/>
  <c r="X167" i="104" s="1"/>
  <c r="Q168" i="104"/>
  <c r="V168" i="104" s="1"/>
  <c r="Q169" i="104"/>
  <c r="V169" i="104" s="1"/>
  <c r="Q170" i="104"/>
  <c r="S170" i="104" s="1"/>
  <c r="Q171" i="104"/>
  <c r="S171" i="104" s="1"/>
  <c r="Q172" i="104"/>
  <c r="S172" i="104" s="1"/>
  <c r="Q173" i="104"/>
  <c r="T173" i="104" s="1"/>
  <c r="Q174" i="104"/>
  <c r="Q175" i="104"/>
  <c r="S175" i="104" s="1"/>
  <c r="Q176" i="104"/>
  <c r="U176" i="104" s="1"/>
  <c r="Q177" i="104"/>
  <c r="T177" i="104" s="1"/>
  <c r="Q178" i="104"/>
  <c r="Q179" i="104"/>
  <c r="T179" i="104" s="1"/>
  <c r="Q180" i="104"/>
  <c r="Q182" i="104"/>
  <c r="V182" i="104" s="1"/>
  <c r="Q183" i="104"/>
  <c r="W183" i="104" s="1"/>
  <c r="Q184" i="104"/>
  <c r="V184" i="104" s="1"/>
  <c r="Q185" i="104"/>
  <c r="AC185" i="104" s="1"/>
  <c r="Q186" i="104"/>
  <c r="V186" i="104" s="1"/>
  <c r="Q187" i="104"/>
  <c r="W187" i="104" s="1"/>
  <c r="Q188" i="104"/>
  <c r="T188" i="104" s="1"/>
  <c r="Q189" i="104"/>
  <c r="U189" i="104" s="1"/>
  <c r="Q190" i="104"/>
  <c r="Q191" i="104"/>
  <c r="T191" i="104" s="1"/>
  <c r="Q192" i="104"/>
  <c r="Q193" i="104"/>
  <c r="S193" i="104" s="1"/>
  <c r="Q194" i="104"/>
  <c r="AB194" i="104" s="1"/>
  <c r="Q195" i="104"/>
  <c r="S195" i="104" s="1"/>
  <c r="Q196" i="104"/>
  <c r="X196" i="104" s="1"/>
  <c r="Q197" i="104"/>
  <c r="Q198" i="104"/>
  <c r="Z198" i="104" s="1"/>
  <c r="Q199" i="104"/>
  <c r="S199" i="104" s="1"/>
  <c r="Q200" i="104"/>
  <c r="Z200" i="104" s="1"/>
  <c r="Q201" i="104"/>
  <c r="T201" i="104" s="1"/>
  <c r="Q202" i="104"/>
  <c r="T202" i="104" s="1"/>
  <c r="Q203" i="104"/>
  <c r="S203" i="104" s="1"/>
  <c r="Q204" i="104"/>
  <c r="T204" i="104" s="1"/>
  <c r="Q205" i="104"/>
  <c r="T205" i="104" s="1"/>
  <c r="Q206" i="104"/>
  <c r="AB206" i="104" s="1"/>
  <c r="Q207" i="104"/>
  <c r="S207" i="104" s="1"/>
  <c r="Q208" i="104"/>
  <c r="Z208" i="104" s="1"/>
  <c r="Q209" i="104"/>
  <c r="T209" i="104" s="1"/>
  <c r="Q210" i="104"/>
  <c r="AB210" i="104" s="1"/>
  <c r="Q211" i="104"/>
  <c r="S211" i="104" s="1"/>
  <c r="Q212" i="104"/>
  <c r="AB212" i="104" s="1"/>
  <c r="Q213" i="104"/>
  <c r="Q214" i="104"/>
  <c r="T214" i="104" s="1"/>
  <c r="Q215" i="104"/>
  <c r="S215" i="104" s="1"/>
  <c r="Q216" i="104"/>
  <c r="Z216" i="104" s="1"/>
  <c r="Q217" i="104"/>
  <c r="T217" i="104" s="1"/>
  <c r="Q218" i="104"/>
  <c r="AB218" i="104" s="1"/>
  <c r="Q219" i="104"/>
  <c r="S219" i="104" s="1"/>
  <c r="Q220" i="104"/>
  <c r="Z220" i="104" s="1"/>
  <c r="Q221" i="104"/>
  <c r="S221" i="104" s="1"/>
  <c r="Q222" i="104"/>
  <c r="T222" i="104" s="1"/>
  <c r="Q224" i="104"/>
  <c r="U224" i="104" s="1"/>
  <c r="Q225" i="104"/>
  <c r="T225" i="104" s="1"/>
  <c r="Q226" i="104"/>
  <c r="V226" i="104" s="1"/>
  <c r="Q227" i="104"/>
  <c r="T227" i="104" s="1"/>
  <c r="Q228" i="104"/>
  <c r="U228" i="104" s="1"/>
  <c r="Q229" i="104"/>
  <c r="Q230" i="104"/>
  <c r="Q231" i="104"/>
  <c r="Y231" i="104" s="1"/>
  <c r="Q232" i="104"/>
  <c r="Z232" i="104" s="1"/>
  <c r="Q233" i="104"/>
  <c r="V233" i="104" s="1"/>
  <c r="Q234" i="104"/>
  <c r="V234" i="104" s="1"/>
  <c r="Q235" i="104"/>
  <c r="T235" i="104" s="1"/>
  <c r="Q236" i="104"/>
  <c r="AB236" i="104" s="1"/>
  <c r="Q237" i="104"/>
  <c r="V237" i="104" s="1"/>
  <c r="Q238" i="104"/>
  <c r="Q239" i="104"/>
  <c r="W239" i="104" s="1"/>
  <c r="Q240" i="104"/>
  <c r="U240" i="104" s="1"/>
  <c r="Q241" i="104"/>
  <c r="T241" i="104" s="1"/>
  <c r="Q242" i="104"/>
  <c r="V242" i="104" s="1"/>
  <c r="Q243" i="104"/>
  <c r="U243" i="104" s="1"/>
  <c r="Q244" i="104"/>
  <c r="X244" i="104" s="1"/>
  <c r="Q245" i="104"/>
  <c r="V245" i="104" s="1"/>
  <c r="Q246" i="104"/>
  <c r="Q247" i="104"/>
  <c r="W247" i="104" s="1"/>
  <c r="Q248" i="104"/>
  <c r="T248" i="104" s="1"/>
  <c r="Q249" i="104"/>
  <c r="T249" i="104" s="1"/>
  <c r="Q250" i="104"/>
  <c r="V250" i="104" s="1"/>
  <c r="Q251" i="104"/>
  <c r="T251" i="104" s="1"/>
  <c r="Q252" i="104"/>
  <c r="U252" i="104" s="1"/>
  <c r="Q253" i="104"/>
  <c r="U253" i="104" s="1"/>
  <c r="Q254" i="104"/>
  <c r="Z254" i="104" s="1"/>
  <c r="Q255" i="104"/>
  <c r="T255" i="104" s="1"/>
  <c r="Q256" i="104"/>
  <c r="U256" i="104" s="1"/>
  <c r="Q257" i="104"/>
  <c r="T257" i="104" s="1"/>
  <c r="Q258" i="104"/>
  <c r="V258" i="104" s="1"/>
  <c r="Q259" i="104"/>
  <c r="T259" i="104" s="1"/>
  <c r="Q260" i="104"/>
  <c r="U260" i="104" s="1"/>
  <c r="Q261" i="104"/>
  <c r="U261" i="104" s="1"/>
  <c r="Q262" i="104"/>
  <c r="Q263" i="104"/>
  <c r="T263" i="104" s="1"/>
  <c r="Q264" i="104"/>
  <c r="U264" i="104" s="1"/>
  <c r="Q265" i="104"/>
  <c r="Y265" i="104" s="1"/>
  <c r="Q266" i="104"/>
  <c r="Z266" i="104" s="1"/>
  <c r="Q267" i="104"/>
  <c r="T267" i="104" s="1"/>
  <c r="Q268" i="104"/>
  <c r="U268" i="104" s="1"/>
  <c r="S5" i="103"/>
  <c r="BH9" i="103"/>
  <c r="BK9" i="103" s="1"/>
  <c r="S9" i="103"/>
  <c r="V9" i="103" s="1"/>
  <c r="BH8" i="103"/>
  <c r="BM8" i="103" s="1"/>
  <c r="S8" i="103"/>
  <c r="U8" i="103" s="1"/>
  <c r="C90" i="98"/>
  <c r="C91" i="98" s="1"/>
  <c r="C92" i="98" s="1"/>
  <c r="C93" i="98" s="1"/>
  <c r="C94" i="98" s="1"/>
  <c r="C95" i="98" s="1"/>
  <c r="C96" i="98" s="1"/>
  <c r="C97" i="98" s="1"/>
  <c r="C98" i="98" s="1"/>
  <c r="C99" i="98" s="1"/>
  <c r="C100" i="98" s="1"/>
  <c r="C101" i="98" s="1"/>
  <c r="C102" i="98" s="1"/>
  <c r="C103" i="98" s="1"/>
  <c r="B90" i="98"/>
  <c r="B91" i="98" s="1"/>
  <c r="B92" i="98" s="1"/>
  <c r="B93" i="98" s="1"/>
  <c r="B94" i="98" s="1"/>
  <c r="B95" i="98" s="1"/>
  <c r="B96" i="98" s="1"/>
  <c r="B97" i="98" s="1"/>
  <c r="B98" i="98" s="1"/>
  <c r="B99" i="98" s="1"/>
  <c r="B100" i="98" s="1"/>
  <c r="B101" i="98" s="1"/>
  <c r="B102" i="98" s="1"/>
  <c r="B103" i="98" s="1"/>
  <c r="A90" i="98"/>
  <c r="A91" i="98" s="1"/>
  <c r="A92" i="98" s="1"/>
  <c r="A93" i="98" s="1"/>
  <c r="A94" i="98" s="1"/>
  <c r="A95" i="98" s="1"/>
  <c r="A96" i="98" s="1"/>
  <c r="A97" i="98" s="1"/>
  <c r="A98" i="98" s="1"/>
  <c r="A99" i="98" s="1"/>
  <c r="A100" i="98" s="1"/>
  <c r="A101" i="98" s="1"/>
  <c r="A102" i="98" s="1"/>
  <c r="A103" i="98" s="1"/>
  <c r="Q89" i="98"/>
  <c r="Q90" i="98"/>
  <c r="U90" i="98" s="1"/>
  <c r="Q91" i="98"/>
  <c r="Q92" i="98"/>
  <c r="S92" i="98" s="1"/>
  <c r="Q93" i="98"/>
  <c r="U93" i="98" s="1"/>
  <c r="Q94" i="98"/>
  <c r="T94" i="98" s="1"/>
  <c r="Q95" i="98"/>
  <c r="U95" i="98" s="1"/>
  <c r="Q96" i="98"/>
  <c r="U96" i="98" s="1"/>
  <c r="Q97" i="98"/>
  <c r="U97" i="98" s="1"/>
  <c r="Q98" i="98"/>
  <c r="S98" i="98" s="1"/>
  <c r="Q99" i="98"/>
  <c r="S99" i="98" s="1"/>
  <c r="Q100" i="98"/>
  <c r="S100" i="98" s="1"/>
  <c r="Q101" i="98"/>
  <c r="S101" i="98" s="1"/>
  <c r="Q102" i="98"/>
  <c r="S102" i="98" s="1"/>
  <c r="Q103" i="98"/>
  <c r="S103" i="98" s="1"/>
  <c r="C78" i="98"/>
  <c r="C79" i="98" s="1"/>
  <c r="C80" i="98" s="1"/>
  <c r="C81" i="98" s="1"/>
  <c r="C82" i="98" s="1"/>
  <c r="C83" i="98" s="1"/>
  <c r="C84" i="98" s="1"/>
  <c r="C85" i="98" s="1"/>
  <c r="C86" i="98" s="1"/>
  <c r="C87" i="98" s="1"/>
  <c r="B78" i="98"/>
  <c r="B79" i="98" s="1"/>
  <c r="B80" i="98" s="1"/>
  <c r="B81" i="98" s="1"/>
  <c r="B82" i="98" s="1"/>
  <c r="B83" i="98" s="1"/>
  <c r="B84" i="98" s="1"/>
  <c r="B85" i="98" s="1"/>
  <c r="B86" i="98" s="1"/>
  <c r="B87" i="98" s="1"/>
  <c r="A78" i="98"/>
  <c r="A79" i="98" s="1"/>
  <c r="A80" i="98" s="1"/>
  <c r="A81" i="98" s="1"/>
  <c r="A82" i="98" s="1"/>
  <c r="A83" i="98" s="1"/>
  <c r="A84" i="98" s="1"/>
  <c r="A85" i="98" s="1"/>
  <c r="A86" i="98" s="1"/>
  <c r="A87" i="98" s="1"/>
  <c r="Q77" i="98"/>
  <c r="Q78" i="98"/>
  <c r="U78" i="98" s="1"/>
  <c r="Q79" i="98"/>
  <c r="AB79" i="98" s="1"/>
  <c r="Q80" i="98"/>
  <c r="U80" i="98" s="1"/>
  <c r="Q81" i="98"/>
  <c r="S81" i="98" s="1"/>
  <c r="Q82" i="98"/>
  <c r="V82" i="98" s="1"/>
  <c r="Q83" i="98"/>
  <c r="V83" i="98" s="1"/>
  <c r="Q84" i="98"/>
  <c r="S84" i="98" s="1"/>
  <c r="Q85" i="98"/>
  <c r="Q86" i="98"/>
  <c r="Z86" i="98" s="1"/>
  <c r="Q87" i="98"/>
  <c r="V87" i="98" s="1"/>
  <c r="Y9" i="103" l="1"/>
  <c r="AG9" i="103"/>
  <c r="AB9" i="103"/>
  <c r="BR8" i="103"/>
  <c r="BR9" i="103"/>
  <c r="U9" i="98"/>
  <c r="Y99" i="98"/>
  <c r="Z99" i="98"/>
  <c r="U10" i="98"/>
  <c r="AC98" i="98"/>
  <c r="W10" i="98"/>
  <c r="AB98" i="98"/>
  <c r="V10" i="98"/>
  <c r="T10" i="98"/>
  <c r="S10" i="98"/>
  <c r="X95" i="98"/>
  <c r="AB9" i="98"/>
  <c r="V9" i="98"/>
  <c r="AC103" i="98"/>
  <c r="AB90" i="98"/>
  <c r="AB103" i="98"/>
  <c r="X90" i="98"/>
  <c r="Z97" i="98"/>
  <c r="AC9" i="98"/>
  <c r="AA9" i="98"/>
  <c r="Z9" i="98"/>
  <c r="Y9" i="98"/>
  <c r="X9" i="98"/>
  <c r="W9" i="98"/>
  <c r="AB10" i="98"/>
  <c r="X98" i="98"/>
  <c r="AA10" i="98"/>
  <c r="AC10" i="98"/>
  <c r="V98" i="98"/>
  <c r="Z10" i="98"/>
  <c r="Y10" i="98"/>
  <c r="AB97" i="98"/>
  <c r="AC11" i="98"/>
  <c r="Y11" i="98"/>
  <c r="U11" i="98"/>
  <c r="Z11" i="98"/>
  <c r="V11" i="98"/>
  <c r="AB11" i="98"/>
  <c r="X11" i="98"/>
  <c r="T11" i="98"/>
  <c r="AA11" i="98"/>
  <c r="W11" i="98"/>
  <c r="T9" i="98"/>
  <c r="AC199" i="104"/>
  <c r="U133" i="104"/>
  <c r="AC205" i="104"/>
  <c r="U193" i="104"/>
  <c r="AA205" i="104"/>
  <c r="AA179" i="104"/>
  <c r="Y205" i="104"/>
  <c r="Z209" i="104"/>
  <c r="W205" i="104"/>
  <c r="W146" i="104"/>
  <c r="Z143" i="104"/>
  <c r="AB156" i="104"/>
  <c r="AC133" i="104"/>
  <c r="AC267" i="104"/>
  <c r="X264" i="104"/>
  <c r="AA257" i="104"/>
  <c r="V215" i="104"/>
  <c r="S205" i="104"/>
  <c r="AA195" i="104"/>
  <c r="AC193" i="104"/>
  <c r="S184" i="104"/>
  <c r="V156" i="104"/>
  <c r="AB237" i="104"/>
  <c r="W195" i="104"/>
  <c r="AA193" i="104"/>
  <c r="Z169" i="104"/>
  <c r="AA152" i="104"/>
  <c r="Z219" i="104"/>
  <c r="AB195" i="104"/>
  <c r="V195" i="104"/>
  <c r="V188" i="104"/>
  <c r="T169" i="104"/>
  <c r="Z166" i="104"/>
  <c r="Y152" i="104"/>
  <c r="Z151" i="104"/>
  <c r="Y143" i="104"/>
  <c r="Z133" i="104"/>
  <c r="W152" i="104"/>
  <c r="AC137" i="104"/>
  <c r="Y249" i="104"/>
  <c r="AC211" i="104"/>
  <c r="V205" i="104"/>
  <c r="AC203" i="104"/>
  <c r="Z195" i="104"/>
  <c r="V189" i="104"/>
  <c r="AB169" i="104"/>
  <c r="AC152" i="104"/>
  <c r="V152" i="104"/>
  <c r="U150" i="104"/>
  <c r="AB142" i="104"/>
  <c r="Y139" i="104"/>
  <c r="W137" i="104"/>
  <c r="AC201" i="104"/>
  <c r="Z160" i="104"/>
  <c r="AA156" i="104"/>
  <c r="AA137" i="104"/>
  <c r="V137" i="104"/>
  <c r="AB268" i="104"/>
  <c r="AC263" i="104"/>
  <c r="AC249" i="104"/>
  <c r="Z215" i="104"/>
  <c r="AA201" i="104"/>
  <c r="Y193" i="104"/>
  <c r="AC189" i="104"/>
  <c r="AB188" i="104"/>
  <c r="Y169" i="104"/>
  <c r="Y160" i="104"/>
  <c r="X156" i="104"/>
  <c r="S152" i="104"/>
  <c r="AC150" i="104"/>
  <c r="AC146" i="104"/>
  <c r="W143" i="104"/>
  <c r="Z137" i="104"/>
  <c r="U137" i="104"/>
  <c r="AA249" i="104"/>
  <c r="AA217" i="104"/>
  <c r="Y215" i="104"/>
  <c r="Z201" i="104"/>
  <c r="X195" i="104"/>
  <c r="W193" i="104"/>
  <c r="W191" i="104"/>
  <c r="Z189" i="104"/>
  <c r="Z188" i="104"/>
  <c r="AC169" i="104"/>
  <c r="X169" i="104"/>
  <c r="V160" i="104"/>
  <c r="W156" i="104"/>
  <c r="Y150" i="104"/>
  <c r="Z148" i="104"/>
  <c r="AA146" i="104"/>
  <c r="Y137" i="104"/>
  <c r="S137" i="104"/>
  <c r="S267" i="104"/>
  <c r="U263" i="104"/>
  <c r="Z257" i="104"/>
  <c r="AB256" i="104"/>
  <c r="AB253" i="104"/>
  <c r="U249" i="104"/>
  <c r="Z247" i="104"/>
  <c r="Z241" i="104"/>
  <c r="Z233" i="104"/>
  <c r="AB224" i="104"/>
  <c r="AB220" i="104"/>
  <c r="V219" i="104"/>
  <c r="Y217" i="104"/>
  <c r="AC215" i="104"/>
  <c r="U215" i="104"/>
  <c r="Y209" i="104"/>
  <c r="Y203" i="104"/>
  <c r="U201" i="104"/>
  <c r="Z199" i="104"/>
  <c r="AC195" i="104"/>
  <c r="Y195" i="104"/>
  <c r="T195" i="104"/>
  <c r="AA191" i="104"/>
  <c r="V191" i="104"/>
  <c r="W179" i="104"/>
  <c r="Z177" i="104"/>
  <c r="AC160" i="104"/>
  <c r="U160" i="104"/>
  <c r="Z156" i="104"/>
  <c r="T156" i="104"/>
  <c r="Z152" i="104"/>
  <c r="U152" i="104"/>
  <c r="Y148" i="104"/>
  <c r="V146" i="104"/>
  <c r="AC143" i="104"/>
  <c r="U143" i="104"/>
  <c r="AB137" i="104"/>
  <c r="X137" i="104"/>
  <c r="Y133" i="104"/>
  <c r="AC177" i="104"/>
  <c r="W257" i="104"/>
  <c r="W241" i="104"/>
  <c r="Z225" i="104"/>
  <c r="V217" i="104"/>
  <c r="T212" i="104"/>
  <c r="W209" i="104"/>
  <c r="Z207" i="104"/>
  <c r="AB204" i="104"/>
  <c r="T203" i="104"/>
  <c r="X199" i="104"/>
  <c r="Z191" i="104"/>
  <c r="U191" i="104"/>
  <c r="Z187" i="104"/>
  <c r="Y177" i="104"/>
  <c r="W175" i="104"/>
  <c r="AC172" i="104"/>
  <c r="V148" i="104"/>
  <c r="S143" i="104"/>
  <c r="AC191" i="104"/>
  <c r="V266" i="104"/>
  <c r="S257" i="104"/>
  <c r="AB248" i="104"/>
  <c r="V241" i="104"/>
  <c r="W227" i="104"/>
  <c r="V225" i="104"/>
  <c r="Y221" i="104"/>
  <c r="X214" i="104"/>
  <c r="AC209" i="104"/>
  <c r="U209" i="104"/>
  <c r="V207" i="104"/>
  <c r="U199" i="104"/>
  <c r="Y191" i="104"/>
  <c r="S191" i="104"/>
  <c r="U177" i="104"/>
  <c r="Y172" i="104"/>
  <c r="AC148" i="104"/>
  <c r="U148" i="104"/>
  <c r="T213" i="104"/>
  <c r="U213" i="104"/>
  <c r="Z213" i="104"/>
  <c r="V213" i="104"/>
  <c r="AA213" i="104"/>
  <c r="W213" i="104"/>
  <c r="AC213" i="104"/>
  <c r="S174" i="104"/>
  <c r="Y174" i="104"/>
  <c r="AA174" i="104"/>
  <c r="T154" i="104"/>
  <c r="AC154" i="104"/>
  <c r="T268" i="104"/>
  <c r="AB264" i="104"/>
  <c r="Y263" i="104"/>
  <c r="Z261" i="104"/>
  <c r="AC259" i="104"/>
  <c r="V257" i="104"/>
  <c r="Z253" i="104"/>
  <c r="T252" i="104"/>
  <c r="W249" i="104"/>
  <c r="X248" i="104"/>
  <c r="AA237" i="104"/>
  <c r="Z234" i="104"/>
  <c r="Z228" i="104"/>
  <c r="U227" i="104"/>
  <c r="W225" i="104"/>
  <c r="Z224" i="104"/>
  <c r="T206" i="104"/>
  <c r="V206" i="104"/>
  <c r="X206" i="104"/>
  <c r="Z206" i="104"/>
  <c r="T190" i="104"/>
  <c r="X190" i="104"/>
  <c r="Z190" i="104"/>
  <c r="S163" i="104"/>
  <c r="V163" i="104"/>
  <c r="W163" i="104"/>
  <c r="AA163" i="104"/>
  <c r="T135" i="104"/>
  <c r="AC135" i="104"/>
  <c r="T131" i="104"/>
  <c r="Y131" i="104"/>
  <c r="Z131" i="104"/>
  <c r="AB240" i="104"/>
  <c r="W237" i="104"/>
  <c r="X228" i="104"/>
  <c r="AC227" i="104"/>
  <c r="AA197" i="104"/>
  <c r="V197" i="104"/>
  <c r="W197" i="104"/>
  <c r="AC197" i="104"/>
  <c r="U138" i="104"/>
  <c r="Z138" i="104"/>
  <c r="Y259" i="104"/>
  <c r="W253" i="104"/>
  <c r="Z260" i="104"/>
  <c r="U259" i="104"/>
  <c r="T253" i="104"/>
  <c r="AC251" i="104"/>
  <c r="AC243" i="104"/>
  <c r="T240" i="104"/>
  <c r="AC235" i="104"/>
  <c r="V228" i="104"/>
  <c r="Y227" i="104"/>
  <c r="Y213" i="104"/>
  <c r="T180" i="104"/>
  <c r="Z180" i="104"/>
  <c r="AA180" i="104"/>
  <c r="T159" i="104"/>
  <c r="Z159" i="104"/>
  <c r="AB159" i="104"/>
  <c r="AC221" i="104"/>
  <c r="Z217" i="104"/>
  <c r="U217" i="104"/>
  <c r="V214" i="104"/>
  <c r="X211" i="104"/>
  <c r="AA209" i="104"/>
  <c r="V209" i="104"/>
  <c r="AC207" i="104"/>
  <c r="U207" i="104"/>
  <c r="Z205" i="104"/>
  <c r="U205" i="104"/>
  <c r="X203" i="104"/>
  <c r="V201" i="104"/>
  <c r="Y199" i="104"/>
  <c r="T199" i="104"/>
  <c r="AB193" i="104"/>
  <c r="X193" i="104"/>
  <c r="T193" i="104"/>
  <c r="X188" i="104"/>
  <c r="AA184" i="104"/>
  <c r="V179" i="104"/>
  <c r="V172" i="104"/>
  <c r="Y158" i="104"/>
  <c r="AB152" i="104"/>
  <c r="X152" i="104"/>
  <c r="V151" i="104"/>
  <c r="Z150" i="104"/>
  <c r="S150" i="104"/>
  <c r="W139" i="104"/>
  <c r="V133" i="104"/>
  <c r="Z130" i="104"/>
  <c r="AC217" i="104"/>
  <c r="W217" i="104"/>
  <c r="Z214" i="104"/>
  <c r="Y207" i="104"/>
  <c r="AB199" i="104"/>
  <c r="V199" i="104"/>
  <c r="U195" i="104"/>
  <c r="Z193" i="104"/>
  <c r="V193" i="104"/>
  <c r="Z179" i="104"/>
  <c r="X177" i="104"/>
  <c r="Z175" i="104"/>
  <c r="Z172" i="104"/>
  <c r="U169" i="104"/>
  <c r="W150" i="104"/>
  <c r="AC139" i="104"/>
  <c r="T247" i="104"/>
  <c r="U247" i="104"/>
  <c r="AC247" i="104"/>
  <c r="U244" i="104"/>
  <c r="T244" i="104"/>
  <c r="AB244" i="104"/>
  <c r="W243" i="104"/>
  <c r="S233" i="104"/>
  <c r="W233" i="104"/>
  <c r="AA233" i="104"/>
  <c r="T233" i="104"/>
  <c r="X233" i="104"/>
  <c r="AB233" i="104"/>
  <c r="U232" i="104"/>
  <c r="T232" i="104"/>
  <c r="AB232" i="104"/>
  <c r="V232" i="104"/>
  <c r="T231" i="104"/>
  <c r="S231" i="104"/>
  <c r="Z231" i="104"/>
  <c r="U231" i="104"/>
  <c r="AC231" i="104"/>
  <c r="T264" i="104"/>
  <c r="Z263" i="104"/>
  <c r="S263" i="104"/>
  <c r="X260" i="104"/>
  <c r="W259" i="104"/>
  <c r="T256" i="104"/>
  <c r="X253" i="104"/>
  <c r="S253" i="104"/>
  <c r="Z250" i="104"/>
  <c r="Z249" i="104"/>
  <c r="V249" i="104"/>
  <c r="Y247" i="104"/>
  <c r="Z244" i="104"/>
  <c r="T239" i="104"/>
  <c r="AC239" i="104"/>
  <c r="U236" i="104"/>
  <c r="T236" i="104"/>
  <c r="Z236" i="104"/>
  <c r="Y233" i="104"/>
  <c r="V260" i="104"/>
  <c r="U248" i="104"/>
  <c r="V248" i="104"/>
  <c r="T243" i="104"/>
  <c r="S243" i="104"/>
  <c r="Z243" i="104"/>
  <c r="U229" i="104"/>
  <c r="V229" i="104"/>
  <c r="Z229" i="104"/>
  <c r="X268" i="104"/>
  <c r="Y267" i="104"/>
  <c r="Z264" i="104"/>
  <c r="W263" i="104"/>
  <c r="AB260" i="104"/>
  <c r="T260" i="104"/>
  <c r="Z259" i="104"/>
  <c r="S259" i="104"/>
  <c r="AA253" i="104"/>
  <c r="V253" i="104"/>
  <c r="AB252" i="104"/>
  <c r="W251" i="104"/>
  <c r="AB249" i="104"/>
  <c r="X249" i="104"/>
  <c r="S249" i="104"/>
  <c r="Z248" i="104"/>
  <c r="S247" i="104"/>
  <c r="S245" i="104"/>
  <c r="Z245" i="104"/>
  <c r="V244" i="104"/>
  <c r="Y243" i="104"/>
  <c r="U237" i="104"/>
  <c r="S237" i="104"/>
  <c r="X237" i="104"/>
  <c r="T237" i="104"/>
  <c r="Z237" i="104"/>
  <c r="AC233" i="104"/>
  <c r="U233" i="104"/>
  <c r="X232" i="104"/>
  <c r="W231" i="104"/>
  <c r="AA241" i="104"/>
  <c r="S241" i="104"/>
  <c r="W235" i="104"/>
  <c r="AB228" i="104"/>
  <c r="T228" i="104"/>
  <c r="Z227" i="104"/>
  <c r="S227" i="104"/>
  <c r="AA225" i="104"/>
  <c r="S225" i="104"/>
  <c r="T224" i="104"/>
  <c r="W221" i="104"/>
  <c r="AC219" i="104"/>
  <c r="Y219" i="104"/>
  <c r="U219" i="104"/>
  <c r="S217" i="104"/>
  <c r="AB215" i="104"/>
  <c r="X215" i="104"/>
  <c r="T215" i="104"/>
  <c r="AB214" i="104"/>
  <c r="S213" i="104"/>
  <c r="AB211" i="104"/>
  <c r="V211" i="104"/>
  <c r="S209" i="104"/>
  <c r="AB207" i="104"/>
  <c r="X207" i="104"/>
  <c r="T207" i="104"/>
  <c r="AB203" i="104"/>
  <c r="V203" i="104"/>
  <c r="AB189" i="104"/>
  <c r="X189" i="104"/>
  <c r="T189" i="104"/>
  <c r="X185" i="104"/>
  <c r="Z184" i="104"/>
  <c r="AB219" i="104"/>
  <c r="X219" i="104"/>
  <c r="T219" i="104"/>
  <c r="AA215" i="104"/>
  <c r="W215" i="104"/>
  <c r="Z211" i="104"/>
  <c r="U211" i="104"/>
  <c r="AA207" i="104"/>
  <c r="W207" i="104"/>
  <c r="Z203" i="104"/>
  <c r="U203" i="104"/>
  <c r="W201" i="104"/>
  <c r="Z196" i="104"/>
  <c r="AA189" i="104"/>
  <c r="W189" i="104"/>
  <c r="S189" i="104"/>
  <c r="T185" i="104"/>
  <c r="Z182" i="104"/>
  <c r="AA219" i="104"/>
  <c r="W219" i="104"/>
  <c r="Y211" i="104"/>
  <c r="T211" i="104"/>
  <c r="Y189" i="104"/>
  <c r="V180" i="104"/>
  <c r="S179" i="104"/>
  <c r="AB175" i="104"/>
  <c r="V175" i="104"/>
  <c r="Z173" i="104"/>
  <c r="U172" i="104"/>
  <c r="Y170" i="104"/>
  <c r="W166" i="104"/>
  <c r="AC161" i="104"/>
  <c r="V159" i="104"/>
  <c r="W158" i="104"/>
  <c r="AB157" i="104"/>
  <c r="S156" i="104"/>
  <c r="AA154" i="104"/>
  <c r="Z153" i="104"/>
  <c r="AB148" i="104"/>
  <c r="X148" i="104"/>
  <c r="T148" i="104"/>
  <c r="Z142" i="104"/>
  <c r="Z141" i="104"/>
  <c r="AA139" i="104"/>
  <c r="U139" i="104"/>
  <c r="X138" i="104"/>
  <c r="AA135" i="104"/>
  <c r="AC131" i="104"/>
  <c r="W131" i="104"/>
  <c r="AB180" i="104"/>
  <c r="AA175" i="104"/>
  <c r="T175" i="104"/>
  <c r="Y173" i="104"/>
  <c r="W170" i="104"/>
  <c r="Z168" i="104"/>
  <c r="AC166" i="104"/>
  <c r="V166" i="104"/>
  <c r="Z164" i="104"/>
  <c r="AC162" i="104"/>
  <c r="AC158" i="104"/>
  <c r="U158" i="104"/>
  <c r="W154" i="104"/>
  <c r="X153" i="104"/>
  <c r="AA148" i="104"/>
  <c r="W148" i="104"/>
  <c r="Z145" i="104"/>
  <c r="V142" i="104"/>
  <c r="V141" i="104"/>
  <c r="Z139" i="104"/>
  <c r="S139" i="104"/>
  <c r="V138" i="104"/>
  <c r="W135" i="104"/>
  <c r="Z134" i="104"/>
  <c r="AA131" i="104"/>
  <c r="V131" i="104"/>
  <c r="Z129" i="104"/>
  <c r="Z176" i="104"/>
  <c r="U173" i="104"/>
  <c r="AB171" i="104"/>
  <c r="AA166" i="104"/>
  <c r="U166" i="104"/>
  <c r="V164" i="104"/>
  <c r="Z158" i="104"/>
  <c r="S158" i="104"/>
  <c r="V154" i="104"/>
  <c r="AB149" i="104"/>
  <c r="X145" i="104"/>
  <c r="T142" i="104"/>
  <c r="AB138" i="104"/>
  <c r="T138" i="104"/>
  <c r="V135" i="104"/>
  <c r="X134" i="104"/>
  <c r="V129" i="104"/>
  <c r="V265" i="104"/>
  <c r="W255" i="104"/>
  <c r="AC265" i="104"/>
  <c r="Y261" i="104"/>
  <c r="Z256" i="104"/>
  <c r="AA255" i="104"/>
  <c r="Y245" i="104"/>
  <c r="Z240" i="104"/>
  <c r="AA267" i="104"/>
  <c r="V267" i="104"/>
  <c r="AB265" i="104"/>
  <c r="X265" i="104"/>
  <c r="T265" i="104"/>
  <c r="AB261" i="104"/>
  <c r="X261" i="104"/>
  <c r="T261" i="104"/>
  <c r="AC257" i="104"/>
  <c r="Y257" i="104"/>
  <c r="U257" i="104"/>
  <c r="X256" i="104"/>
  <c r="Z255" i="104"/>
  <c r="U255" i="104"/>
  <c r="X252" i="104"/>
  <c r="Z251" i="104"/>
  <c r="U251" i="104"/>
  <c r="AB245" i="104"/>
  <c r="X245" i="104"/>
  <c r="T245" i="104"/>
  <c r="AC241" i="104"/>
  <c r="Y241" i="104"/>
  <c r="U241" i="104"/>
  <c r="X240" i="104"/>
  <c r="Z239" i="104"/>
  <c r="U239" i="104"/>
  <c r="X236" i="104"/>
  <c r="Z235" i="104"/>
  <c r="U235" i="104"/>
  <c r="AB229" i="104"/>
  <c r="X229" i="104"/>
  <c r="T229" i="104"/>
  <c r="AC225" i="104"/>
  <c r="Y225" i="104"/>
  <c r="U225" i="104"/>
  <c r="X224" i="104"/>
  <c r="Z265" i="104"/>
  <c r="W267" i="104"/>
  <c r="U265" i="104"/>
  <c r="AC261" i="104"/>
  <c r="V255" i="104"/>
  <c r="Z252" i="104"/>
  <c r="AA251" i="104"/>
  <c r="V251" i="104"/>
  <c r="AC245" i="104"/>
  <c r="U245" i="104"/>
  <c r="Z268" i="104"/>
  <c r="Z267" i="104"/>
  <c r="U267" i="104"/>
  <c r="AA265" i="104"/>
  <c r="W265" i="104"/>
  <c r="S265" i="104"/>
  <c r="AA263" i="104"/>
  <c r="V263" i="104"/>
  <c r="AA261" i="104"/>
  <c r="W261" i="104"/>
  <c r="S261" i="104"/>
  <c r="AA259" i="104"/>
  <c r="V259" i="104"/>
  <c r="Z258" i="104"/>
  <c r="AB257" i="104"/>
  <c r="X257" i="104"/>
  <c r="V256" i="104"/>
  <c r="Y255" i="104"/>
  <c r="S255" i="104"/>
  <c r="AC253" i="104"/>
  <c r="Y253" i="104"/>
  <c r="V252" i="104"/>
  <c r="Y251" i="104"/>
  <c r="S251" i="104"/>
  <c r="AA247" i="104"/>
  <c r="V247" i="104"/>
  <c r="AA245" i="104"/>
  <c r="W245" i="104"/>
  <c r="AA243" i="104"/>
  <c r="V243" i="104"/>
  <c r="Z242" i="104"/>
  <c r="AB241" i="104"/>
  <c r="X241" i="104"/>
  <c r="V240" i="104"/>
  <c r="Y239" i="104"/>
  <c r="S239" i="104"/>
  <c r="AC237" i="104"/>
  <c r="Y237" i="104"/>
  <c r="V236" i="104"/>
  <c r="Y235" i="104"/>
  <c r="S235" i="104"/>
  <c r="AA231" i="104"/>
  <c r="V231" i="104"/>
  <c r="AA229" i="104"/>
  <c r="W229" i="104"/>
  <c r="S229" i="104"/>
  <c r="AA227" i="104"/>
  <c r="V227" i="104"/>
  <c r="Z226" i="104"/>
  <c r="AB225" i="104"/>
  <c r="X225" i="104"/>
  <c r="V224" i="104"/>
  <c r="AC255" i="104"/>
  <c r="V261" i="104"/>
  <c r="AA239" i="104"/>
  <c r="V239" i="104"/>
  <c r="AA235" i="104"/>
  <c r="V235" i="104"/>
  <c r="AC229" i="104"/>
  <c r="Y229" i="104"/>
  <c r="AB222" i="104"/>
  <c r="T220" i="104"/>
  <c r="V220" i="104"/>
  <c r="Z202" i="104"/>
  <c r="AB202" i="104"/>
  <c r="T194" i="104"/>
  <c r="Z194" i="104"/>
  <c r="T187" i="104"/>
  <c r="S187" i="104"/>
  <c r="AA187" i="104"/>
  <c r="V187" i="104"/>
  <c r="AC187" i="104"/>
  <c r="S185" i="104"/>
  <c r="U185" i="104"/>
  <c r="Z185" i="104"/>
  <c r="V185" i="104"/>
  <c r="AB185" i="104"/>
  <c r="T184" i="104"/>
  <c r="X184" i="104"/>
  <c r="AB184" i="104"/>
  <c r="U184" i="104"/>
  <c r="Y184" i="104"/>
  <c r="AC184" i="104"/>
  <c r="Z222" i="104"/>
  <c r="T221" i="104"/>
  <c r="U221" i="104"/>
  <c r="Z221" i="104"/>
  <c r="V221" i="104"/>
  <c r="AA221" i="104"/>
  <c r="V212" i="104"/>
  <c r="Z212" i="104"/>
  <c r="V204" i="104"/>
  <c r="Z204" i="104"/>
  <c r="T197" i="104"/>
  <c r="S197" i="104"/>
  <c r="Y197" i="104"/>
  <c r="U197" i="104"/>
  <c r="Z197" i="104"/>
  <c r="T196" i="104"/>
  <c r="AB196" i="104"/>
  <c r="V196" i="104"/>
  <c r="Y185" i="104"/>
  <c r="W184" i="104"/>
  <c r="Z183" i="104"/>
  <c r="V222" i="104"/>
  <c r="X222" i="104"/>
  <c r="T218" i="104"/>
  <c r="Z218" i="104"/>
  <c r="T210" i="104"/>
  <c r="Z210" i="104"/>
  <c r="T198" i="104"/>
  <c r="V198" i="104"/>
  <c r="X198" i="104"/>
  <c r="T183" i="104"/>
  <c r="S183" i="104"/>
  <c r="AA183" i="104"/>
  <c r="V183" i="104"/>
  <c r="AA211" i="104"/>
  <c r="W211" i="104"/>
  <c r="AA203" i="104"/>
  <c r="W203" i="104"/>
  <c r="Y201" i="104"/>
  <c r="S201" i="104"/>
  <c r="AA199" i="104"/>
  <c r="W199" i="104"/>
  <c r="V190" i="104"/>
  <c r="U180" i="104"/>
  <c r="S180" i="104"/>
  <c r="X180" i="104"/>
  <c r="S177" i="104"/>
  <c r="W177" i="104"/>
  <c r="AA177" i="104"/>
  <c r="Y176" i="104"/>
  <c r="S168" i="104"/>
  <c r="W168" i="104"/>
  <c r="AA168" i="104"/>
  <c r="T168" i="104"/>
  <c r="X168" i="104"/>
  <c r="AB168" i="104"/>
  <c r="U168" i="104"/>
  <c r="Y168" i="104"/>
  <c r="AC168" i="104"/>
  <c r="W180" i="104"/>
  <c r="AB177" i="104"/>
  <c r="V177" i="104"/>
  <c r="AC176" i="104"/>
  <c r="V176" i="104"/>
  <c r="AA176" i="104"/>
  <c r="S167" i="104"/>
  <c r="Z167" i="104"/>
  <c r="T167" i="104"/>
  <c r="AB167" i="104"/>
  <c r="W167" i="104"/>
  <c r="S176" i="104"/>
  <c r="W176" i="104"/>
  <c r="T176" i="104"/>
  <c r="X176" i="104"/>
  <c r="AB176" i="104"/>
  <c r="X175" i="104"/>
  <c r="AC173" i="104"/>
  <c r="AB172" i="104"/>
  <c r="X172" i="104"/>
  <c r="T172" i="104"/>
  <c r="W171" i="104"/>
  <c r="AC170" i="104"/>
  <c r="U170" i="104"/>
  <c r="Y166" i="104"/>
  <c r="AC164" i="104"/>
  <c r="Y164" i="104"/>
  <c r="U164" i="104"/>
  <c r="Z163" i="104"/>
  <c r="T163" i="104"/>
  <c r="Y161" i="104"/>
  <c r="AB160" i="104"/>
  <c r="X160" i="104"/>
  <c r="T160" i="104"/>
  <c r="Z157" i="104"/>
  <c r="Z154" i="104"/>
  <c r="U154" i="104"/>
  <c r="V153" i="104"/>
  <c r="Z149" i="104"/>
  <c r="Z146" i="104"/>
  <c r="U146" i="104"/>
  <c r="V145" i="104"/>
  <c r="AC141" i="104"/>
  <c r="Y141" i="104"/>
  <c r="U141" i="104"/>
  <c r="Z135" i="104"/>
  <c r="U135" i="104"/>
  <c r="V134" i="104"/>
  <c r="AB133" i="104"/>
  <c r="X133" i="104"/>
  <c r="T133" i="104"/>
  <c r="U131" i="104"/>
  <c r="X130" i="104"/>
  <c r="AC129" i="104"/>
  <c r="Y129" i="104"/>
  <c r="U129" i="104"/>
  <c r="AA172" i="104"/>
  <c r="W172" i="104"/>
  <c r="Z170" i="104"/>
  <c r="AB164" i="104"/>
  <c r="X164" i="104"/>
  <c r="T164" i="104"/>
  <c r="X163" i="104"/>
  <c r="X161" i="104"/>
  <c r="AA160" i="104"/>
  <c r="W160" i="104"/>
  <c r="AA158" i="104"/>
  <c r="V158" i="104"/>
  <c r="AC156" i="104"/>
  <c r="Y156" i="104"/>
  <c r="Y154" i="104"/>
  <c r="S154" i="104"/>
  <c r="AB153" i="104"/>
  <c r="AA150" i="104"/>
  <c r="V150" i="104"/>
  <c r="X149" i="104"/>
  <c r="Y146" i="104"/>
  <c r="S146" i="104"/>
  <c r="AB145" i="104"/>
  <c r="AA143" i="104"/>
  <c r="V143" i="104"/>
  <c r="AB141" i="104"/>
  <c r="X141" i="104"/>
  <c r="T141" i="104"/>
  <c r="V139" i="104"/>
  <c r="Y135" i="104"/>
  <c r="S135" i="104"/>
  <c r="AB134" i="104"/>
  <c r="T134" i="104"/>
  <c r="AA133" i="104"/>
  <c r="W133" i="104"/>
  <c r="S131" i="104"/>
  <c r="V130" i="104"/>
  <c r="AB129" i="104"/>
  <c r="X129" i="104"/>
  <c r="T129" i="104"/>
  <c r="AA164" i="104"/>
  <c r="W164" i="104"/>
  <c r="AA141" i="104"/>
  <c r="W141" i="104"/>
  <c r="V136" i="104"/>
  <c r="AB130" i="104"/>
  <c r="T130" i="104"/>
  <c r="AA129" i="104"/>
  <c r="W129" i="104"/>
  <c r="S246" i="104"/>
  <c r="W246" i="104"/>
  <c r="AA246" i="104"/>
  <c r="T246" i="104"/>
  <c r="X246" i="104"/>
  <c r="AB246" i="104"/>
  <c r="U246" i="104"/>
  <c r="Y246" i="104"/>
  <c r="AC246" i="104"/>
  <c r="S230" i="104"/>
  <c r="W230" i="104"/>
  <c r="AA230" i="104"/>
  <c r="T230" i="104"/>
  <c r="X230" i="104"/>
  <c r="AB230" i="104"/>
  <c r="U230" i="104"/>
  <c r="Y230" i="104"/>
  <c r="AC230" i="104"/>
  <c r="S262" i="104"/>
  <c r="W262" i="104"/>
  <c r="AA262" i="104"/>
  <c r="T262" i="104"/>
  <c r="X262" i="104"/>
  <c r="AB262" i="104"/>
  <c r="U262" i="104"/>
  <c r="Y262" i="104"/>
  <c r="AC262" i="104"/>
  <c r="S238" i="104"/>
  <c r="W238" i="104"/>
  <c r="AA238" i="104"/>
  <c r="T238" i="104"/>
  <c r="X238" i="104"/>
  <c r="AB238" i="104"/>
  <c r="U238" i="104"/>
  <c r="Y238" i="104"/>
  <c r="AC238" i="104"/>
  <c r="S258" i="104"/>
  <c r="W258" i="104"/>
  <c r="AA258" i="104"/>
  <c r="T258" i="104"/>
  <c r="X258" i="104"/>
  <c r="AB258" i="104"/>
  <c r="U258" i="104"/>
  <c r="Y258" i="104"/>
  <c r="AC258" i="104"/>
  <c r="S250" i="104"/>
  <c r="W250" i="104"/>
  <c r="AA250" i="104"/>
  <c r="T250" i="104"/>
  <c r="X250" i="104"/>
  <c r="AB250" i="104"/>
  <c r="U250" i="104"/>
  <c r="Y250" i="104"/>
  <c r="AC250" i="104"/>
  <c r="Z246" i="104"/>
  <c r="S242" i="104"/>
  <c r="W242" i="104"/>
  <c r="AA242" i="104"/>
  <c r="T242" i="104"/>
  <c r="X242" i="104"/>
  <c r="AB242" i="104"/>
  <c r="U242" i="104"/>
  <c r="Y242" i="104"/>
  <c r="AC242" i="104"/>
  <c r="Z238" i="104"/>
  <c r="S234" i="104"/>
  <c r="W234" i="104"/>
  <c r="AA234" i="104"/>
  <c r="T234" i="104"/>
  <c r="X234" i="104"/>
  <c r="AB234" i="104"/>
  <c r="U234" i="104"/>
  <c r="Y234" i="104"/>
  <c r="AC234" i="104"/>
  <c r="Z230" i="104"/>
  <c r="S226" i="104"/>
  <c r="W226" i="104"/>
  <c r="AA226" i="104"/>
  <c r="T226" i="104"/>
  <c r="X226" i="104"/>
  <c r="AB226" i="104"/>
  <c r="U226" i="104"/>
  <c r="Y226" i="104"/>
  <c r="AC226" i="104"/>
  <c r="S254" i="104"/>
  <c r="W254" i="104"/>
  <c r="AA254" i="104"/>
  <c r="T254" i="104"/>
  <c r="X254" i="104"/>
  <c r="AB254" i="104"/>
  <c r="U254" i="104"/>
  <c r="Y254" i="104"/>
  <c r="AC254" i="104"/>
  <c r="Z262" i="104"/>
  <c r="S266" i="104"/>
  <c r="W266" i="104"/>
  <c r="AA266" i="104"/>
  <c r="T266" i="104"/>
  <c r="AB266" i="104"/>
  <c r="X266" i="104"/>
  <c r="U266" i="104"/>
  <c r="Y266" i="104"/>
  <c r="AC266" i="104"/>
  <c r="V262" i="104"/>
  <c r="V254" i="104"/>
  <c r="V246" i="104"/>
  <c r="V238" i="104"/>
  <c r="V230" i="104"/>
  <c r="AA268" i="104"/>
  <c r="W268" i="104"/>
  <c r="S268" i="104"/>
  <c r="AA264" i="104"/>
  <c r="W264" i="104"/>
  <c r="S264" i="104"/>
  <c r="AA260" i="104"/>
  <c r="W260" i="104"/>
  <c r="S260" i="104"/>
  <c r="AA256" i="104"/>
  <c r="W256" i="104"/>
  <c r="S256" i="104"/>
  <c r="AA252" i="104"/>
  <c r="W252" i="104"/>
  <c r="S252" i="104"/>
  <c r="AA248" i="104"/>
  <c r="W248" i="104"/>
  <c r="S248" i="104"/>
  <c r="AA244" i="104"/>
  <c r="W244" i="104"/>
  <c r="S244" i="104"/>
  <c r="AA240" i="104"/>
  <c r="W240" i="104"/>
  <c r="S240" i="104"/>
  <c r="AA236" i="104"/>
  <c r="W236" i="104"/>
  <c r="S236" i="104"/>
  <c r="AA232" i="104"/>
  <c r="W232" i="104"/>
  <c r="S232" i="104"/>
  <c r="AA228" i="104"/>
  <c r="W228" i="104"/>
  <c r="S228" i="104"/>
  <c r="AA224" i="104"/>
  <c r="W224" i="104"/>
  <c r="S224" i="104"/>
  <c r="V268" i="104"/>
  <c r="V264" i="104"/>
  <c r="AC268" i="104"/>
  <c r="Y268" i="104"/>
  <c r="AB267" i="104"/>
  <c r="X267" i="104"/>
  <c r="AC264" i="104"/>
  <c r="Y264" i="104"/>
  <c r="AB263" i="104"/>
  <c r="X263" i="104"/>
  <c r="AC260" i="104"/>
  <c r="Y260" i="104"/>
  <c r="AB259" i="104"/>
  <c r="X259" i="104"/>
  <c r="AC256" i="104"/>
  <c r="Y256" i="104"/>
  <c r="AB255" i="104"/>
  <c r="X255" i="104"/>
  <c r="AC252" i="104"/>
  <c r="Y252" i="104"/>
  <c r="AB251" i="104"/>
  <c r="X251" i="104"/>
  <c r="AC248" i="104"/>
  <c r="Y248" i="104"/>
  <c r="AB247" i="104"/>
  <c r="X247" i="104"/>
  <c r="AC244" i="104"/>
  <c r="Y244" i="104"/>
  <c r="AB243" i="104"/>
  <c r="X243" i="104"/>
  <c r="AC240" i="104"/>
  <c r="Y240" i="104"/>
  <c r="AB239" i="104"/>
  <c r="X239" i="104"/>
  <c r="AC236" i="104"/>
  <c r="Y236" i="104"/>
  <c r="AB235" i="104"/>
  <c r="X235" i="104"/>
  <c r="AC232" i="104"/>
  <c r="Y232" i="104"/>
  <c r="AB231" i="104"/>
  <c r="X231" i="104"/>
  <c r="AC228" i="104"/>
  <c r="Y228" i="104"/>
  <c r="AB227" i="104"/>
  <c r="X227" i="104"/>
  <c r="AC224" i="104"/>
  <c r="Y224" i="104"/>
  <c r="U192" i="104"/>
  <c r="Y192" i="104"/>
  <c r="AC192" i="104"/>
  <c r="S192" i="104"/>
  <c r="W192" i="104"/>
  <c r="AA192" i="104"/>
  <c r="T192" i="104"/>
  <c r="AB192" i="104"/>
  <c r="V192" i="104"/>
  <c r="X192" i="104"/>
  <c r="Z192" i="104"/>
  <c r="U216" i="104"/>
  <c r="Y216" i="104"/>
  <c r="AC216" i="104"/>
  <c r="S216" i="104"/>
  <c r="W216" i="104"/>
  <c r="AA216" i="104"/>
  <c r="T216" i="104"/>
  <c r="AB216" i="104"/>
  <c r="V216" i="104"/>
  <c r="X216" i="104"/>
  <c r="U208" i="104"/>
  <c r="Y208" i="104"/>
  <c r="AC208" i="104"/>
  <c r="S208" i="104"/>
  <c r="W208" i="104"/>
  <c r="AA208" i="104"/>
  <c r="T208" i="104"/>
  <c r="AB208" i="104"/>
  <c r="V208" i="104"/>
  <c r="X208" i="104"/>
  <c r="U200" i="104"/>
  <c r="Y200" i="104"/>
  <c r="AC200" i="104"/>
  <c r="S200" i="104"/>
  <c r="W200" i="104"/>
  <c r="AA200" i="104"/>
  <c r="T200" i="104"/>
  <c r="AB200" i="104"/>
  <c r="V200" i="104"/>
  <c r="X200" i="104"/>
  <c r="S218" i="104"/>
  <c r="W218" i="104"/>
  <c r="AA218" i="104"/>
  <c r="U218" i="104"/>
  <c r="Y218" i="104"/>
  <c r="AC218" i="104"/>
  <c r="S210" i="104"/>
  <c r="W210" i="104"/>
  <c r="AA210" i="104"/>
  <c r="U210" i="104"/>
  <c r="Y210" i="104"/>
  <c r="AC210" i="104"/>
  <c r="S202" i="104"/>
  <c r="W202" i="104"/>
  <c r="AA202" i="104"/>
  <c r="U202" i="104"/>
  <c r="Y202" i="104"/>
  <c r="AC202" i="104"/>
  <c r="S194" i="104"/>
  <c r="W194" i="104"/>
  <c r="AA194" i="104"/>
  <c r="U194" i="104"/>
  <c r="Y194" i="104"/>
  <c r="AC194" i="104"/>
  <c r="S186" i="104"/>
  <c r="W186" i="104"/>
  <c r="AA186" i="104"/>
  <c r="T186" i="104"/>
  <c r="X186" i="104"/>
  <c r="AB186" i="104"/>
  <c r="U186" i="104"/>
  <c r="Y186" i="104"/>
  <c r="AC186" i="104"/>
  <c r="U220" i="104"/>
  <c r="Y220" i="104"/>
  <c r="AC220" i="104"/>
  <c r="S220" i="104"/>
  <c r="W220" i="104"/>
  <c r="AA220" i="104"/>
  <c r="X218" i="104"/>
  <c r="U212" i="104"/>
  <c r="Y212" i="104"/>
  <c r="AC212" i="104"/>
  <c r="S212" i="104"/>
  <c r="W212" i="104"/>
  <c r="AA212" i="104"/>
  <c r="X210" i="104"/>
  <c r="U204" i="104"/>
  <c r="Y204" i="104"/>
  <c r="AC204" i="104"/>
  <c r="S204" i="104"/>
  <c r="W204" i="104"/>
  <c r="AA204" i="104"/>
  <c r="X202" i="104"/>
  <c r="AB198" i="104"/>
  <c r="U196" i="104"/>
  <c r="Y196" i="104"/>
  <c r="AC196" i="104"/>
  <c r="S196" i="104"/>
  <c r="W196" i="104"/>
  <c r="AA196" i="104"/>
  <c r="X194" i="104"/>
  <c r="AB190" i="104"/>
  <c r="U188" i="104"/>
  <c r="Y188" i="104"/>
  <c r="AC188" i="104"/>
  <c r="S188" i="104"/>
  <c r="W188" i="104"/>
  <c r="AA188" i="104"/>
  <c r="S222" i="104"/>
  <c r="W222" i="104"/>
  <c r="AA222" i="104"/>
  <c r="U222" i="104"/>
  <c r="Y222" i="104"/>
  <c r="AC222" i="104"/>
  <c r="X220" i="104"/>
  <c r="V218" i="104"/>
  <c r="S214" i="104"/>
  <c r="W214" i="104"/>
  <c r="AA214" i="104"/>
  <c r="U214" i="104"/>
  <c r="Y214" i="104"/>
  <c r="AC214" i="104"/>
  <c r="X212" i="104"/>
  <c r="V210" i="104"/>
  <c r="S206" i="104"/>
  <c r="W206" i="104"/>
  <c r="AA206" i="104"/>
  <c r="U206" i="104"/>
  <c r="Y206" i="104"/>
  <c r="AC206" i="104"/>
  <c r="X204" i="104"/>
  <c r="V202" i="104"/>
  <c r="S198" i="104"/>
  <c r="W198" i="104"/>
  <c r="AA198" i="104"/>
  <c r="U198" i="104"/>
  <c r="Y198" i="104"/>
  <c r="AC198" i="104"/>
  <c r="V194" i="104"/>
  <c r="S190" i="104"/>
  <c r="W190" i="104"/>
  <c r="AA190" i="104"/>
  <c r="U190" i="104"/>
  <c r="Y190" i="104"/>
  <c r="AC190" i="104"/>
  <c r="Z186" i="104"/>
  <c r="S182" i="104"/>
  <c r="W182" i="104"/>
  <c r="AA182" i="104"/>
  <c r="T182" i="104"/>
  <c r="X182" i="104"/>
  <c r="AB182" i="104"/>
  <c r="U182" i="104"/>
  <c r="Y182" i="104"/>
  <c r="AC182" i="104"/>
  <c r="AB221" i="104"/>
  <c r="X221" i="104"/>
  <c r="AB217" i="104"/>
  <c r="X217" i="104"/>
  <c r="AB213" i="104"/>
  <c r="X213" i="104"/>
  <c r="AB209" i="104"/>
  <c r="X209" i="104"/>
  <c r="AB205" i="104"/>
  <c r="X205" i="104"/>
  <c r="AB201" i="104"/>
  <c r="X201" i="104"/>
  <c r="AB197" i="104"/>
  <c r="X197" i="104"/>
  <c r="S178" i="104"/>
  <c r="W178" i="104"/>
  <c r="AA178" i="104"/>
  <c r="T178" i="104"/>
  <c r="X178" i="104"/>
  <c r="AB178" i="104"/>
  <c r="U178" i="104"/>
  <c r="Y178" i="104"/>
  <c r="AC178" i="104"/>
  <c r="V178" i="104"/>
  <c r="Z178" i="104"/>
  <c r="Y187" i="104"/>
  <c r="U187" i="104"/>
  <c r="AA185" i="104"/>
  <c r="W185" i="104"/>
  <c r="AC183" i="104"/>
  <c r="Y183" i="104"/>
  <c r="U183" i="104"/>
  <c r="AB191" i="104"/>
  <c r="X191" i="104"/>
  <c r="AB187" i="104"/>
  <c r="X187" i="104"/>
  <c r="AB183" i="104"/>
  <c r="X183" i="104"/>
  <c r="S165" i="104"/>
  <c r="W165" i="104"/>
  <c r="AA165" i="104"/>
  <c r="T165" i="104"/>
  <c r="Y165" i="104"/>
  <c r="U165" i="104"/>
  <c r="Z165" i="104"/>
  <c r="V165" i="104"/>
  <c r="AB165" i="104"/>
  <c r="X165" i="104"/>
  <c r="AC165" i="104"/>
  <c r="T174" i="104"/>
  <c r="X174" i="104"/>
  <c r="AB174" i="104"/>
  <c r="U174" i="104"/>
  <c r="Z174" i="104"/>
  <c r="S147" i="104"/>
  <c r="W147" i="104"/>
  <c r="AA147" i="104"/>
  <c r="U147" i="104"/>
  <c r="Y147" i="104"/>
  <c r="AC147" i="104"/>
  <c r="T147" i="104"/>
  <c r="AB147" i="104"/>
  <c r="V147" i="104"/>
  <c r="X147" i="104"/>
  <c r="U144" i="104"/>
  <c r="Y144" i="104"/>
  <c r="AC144" i="104"/>
  <c r="S144" i="104"/>
  <c r="X144" i="104"/>
  <c r="V144" i="104"/>
  <c r="AA144" i="104"/>
  <c r="T144" i="104"/>
  <c r="W144" i="104"/>
  <c r="Z144" i="104"/>
  <c r="AC179" i="104"/>
  <c r="Y179" i="104"/>
  <c r="U179" i="104"/>
  <c r="W174" i="104"/>
  <c r="S173" i="104"/>
  <c r="W173" i="104"/>
  <c r="AA173" i="104"/>
  <c r="V173" i="104"/>
  <c r="AB173" i="104"/>
  <c r="U171" i="104"/>
  <c r="Y171" i="104"/>
  <c r="AC171" i="104"/>
  <c r="T171" i="104"/>
  <c r="Z171" i="104"/>
  <c r="V171" i="104"/>
  <c r="AA171" i="104"/>
  <c r="S155" i="104"/>
  <c r="W155" i="104"/>
  <c r="AA155" i="104"/>
  <c r="U155" i="104"/>
  <c r="Y155" i="104"/>
  <c r="AC155" i="104"/>
  <c r="T155" i="104"/>
  <c r="AB155" i="104"/>
  <c r="V155" i="104"/>
  <c r="X155" i="104"/>
  <c r="AC180" i="104"/>
  <c r="Y180" i="104"/>
  <c r="AB179" i="104"/>
  <c r="X179" i="104"/>
  <c r="U175" i="104"/>
  <c r="Y175" i="104"/>
  <c r="AC175" i="104"/>
  <c r="AC174" i="104"/>
  <c r="V174" i="104"/>
  <c r="X173" i="104"/>
  <c r="X171" i="104"/>
  <c r="T162" i="104"/>
  <c r="X162" i="104"/>
  <c r="AB162" i="104"/>
  <c r="S162" i="104"/>
  <c r="Y162" i="104"/>
  <c r="U162" i="104"/>
  <c r="Z162" i="104"/>
  <c r="V162" i="104"/>
  <c r="AA162" i="104"/>
  <c r="S161" i="104"/>
  <c r="W161" i="104"/>
  <c r="AA161" i="104"/>
  <c r="U157" i="104"/>
  <c r="Y157" i="104"/>
  <c r="AC157" i="104"/>
  <c r="S157" i="104"/>
  <c r="W157" i="104"/>
  <c r="AA157" i="104"/>
  <c r="AB151" i="104"/>
  <c r="U149" i="104"/>
  <c r="Y149" i="104"/>
  <c r="AC149" i="104"/>
  <c r="S149" i="104"/>
  <c r="W149" i="104"/>
  <c r="AA149" i="104"/>
  <c r="S132" i="104"/>
  <c r="W132" i="104"/>
  <c r="AA132" i="104"/>
  <c r="T132" i="104"/>
  <c r="X132" i="104"/>
  <c r="AB132" i="104"/>
  <c r="U132" i="104"/>
  <c r="Y132" i="104"/>
  <c r="AC132" i="104"/>
  <c r="V132" i="104"/>
  <c r="Z132" i="104"/>
  <c r="T170" i="104"/>
  <c r="X170" i="104"/>
  <c r="AB170" i="104"/>
  <c r="U167" i="104"/>
  <c r="Y167" i="104"/>
  <c r="AC167" i="104"/>
  <c r="AB161" i="104"/>
  <c r="V161" i="104"/>
  <c r="S159" i="104"/>
  <c r="W159" i="104"/>
  <c r="AA159" i="104"/>
  <c r="U159" i="104"/>
  <c r="Y159" i="104"/>
  <c r="AC159" i="104"/>
  <c r="X157" i="104"/>
  <c r="S151" i="104"/>
  <c r="W151" i="104"/>
  <c r="AA151" i="104"/>
  <c r="U151" i="104"/>
  <c r="Y151" i="104"/>
  <c r="AC151" i="104"/>
  <c r="S140" i="104"/>
  <c r="W140" i="104"/>
  <c r="AA140" i="104"/>
  <c r="T140" i="104"/>
  <c r="X140" i="104"/>
  <c r="AB140" i="104"/>
  <c r="U140" i="104"/>
  <c r="Y140" i="104"/>
  <c r="AC140" i="104"/>
  <c r="V140" i="104"/>
  <c r="AA170" i="104"/>
  <c r="V170" i="104"/>
  <c r="S169" i="104"/>
  <c r="W169" i="104"/>
  <c r="AA169" i="104"/>
  <c r="AA167" i="104"/>
  <c r="V167" i="104"/>
  <c r="T166" i="104"/>
  <c r="X166" i="104"/>
  <c r="AB166" i="104"/>
  <c r="U163" i="104"/>
  <c r="Y163" i="104"/>
  <c r="AC163" i="104"/>
  <c r="Z161" i="104"/>
  <c r="U161" i="104"/>
  <c r="X159" i="104"/>
  <c r="V157" i="104"/>
  <c r="U153" i="104"/>
  <c r="Y153" i="104"/>
  <c r="AC153" i="104"/>
  <c r="S153" i="104"/>
  <c r="W153" i="104"/>
  <c r="AA153" i="104"/>
  <c r="X151" i="104"/>
  <c r="V149" i="104"/>
  <c r="U145" i="104"/>
  <c r="Y145" i="104"/>
  <c r="AC145" i="104"/>
  <c r="S145" i="104"/>
  <c r="W145" i="104"/>
  <c r="AA145" i="104"/>
  <c r="AB158" i="104"/>
  <c r="X158" i="104"/>
  <c r="AB154" i="104"/>
  <c r="X154" i="104"/>
  <c r="AB150" i="104"/>
  <c r="X150" i="104"/>
  <c r="AB146" i="104"/>
  <c r="X146" i="104"/>
  <c r="U142" i="104"/>
  <c r="Y142" i="104"/>
  <c r="AC142" i="104"/>
  <c r="S142" i="104"/>
  <c r="W142" i="104"/>
  <c r="AA142" i="104"/>
  <c r="S136" i="104"/>
  <c r="W136" i="104"/>
  <c r="AA136" i="104"/>
  <c r="T136" i="104"/>
  <c r="X136" i="104"/>
  <c r="AB136" i="104"/>
  <c r="U136" i="104"/>
  <c r="Y136" i="104"/>
  <c r="AC136" i="104"/>
  <c r="AB143" i="104"/>
  <c r="X143" i="104"/>
  <c r="AB139" i="104"/>
  <c r="X139" i="104"/>
  <c r="AA138" i="104"/>
  <c r="W138" i="104"/>
  <c r="S138" i="104"/>
  <c r="AB135" i="104"/>
  <c r="X135" i="104"/>
  <c r="AA134" i="104"/>
  <c r="W134" i="104"/>
  <c r="S134" i="104"/>
  <c r="AB131" i="104"/>
  <c r="X131" i="104"/>
  <c r="AA130" i="104"/>
  <c r="W130" i="104"/>
  <c r="S130" i="104"/>
  <c r="AC138" i="104"/>
  <c r="Y138" i="104"/>
  <c r="AC134" i="104"/>
  <c r="Y134" i="104"/>
  <c r="AC130" i="104"/>
  <c r="Y130" i="104"/>
  <c r="BP8" i="103"/>
  <c r="AF9" i="103"/>
  <c r="X9" i="103"/>
  <c r="BN9" i="103"/>
  <c r="BN8" i="103"/>
  <c r="AC9" i="103"/>
  <c r="U9" i="103"/>
  <c r="BJ9" i="103"/>
  <c r="BL8" i="103"/>
  <c r="BP9" i="103"/>
  <c r="BL9" i="103"/>
  <c r="BQ9" i="103"/>
  <c r="BM9" i="103"/>
  <c r="BS9" i="103"/>
  <c r="BO9" i="103"/>
  <c r="AE9" i="103"/>
  <c r="AA9" i="103"/>
  <c r="W9" i="103"/>
  <c r="AH9" i="103"/>
  <c r="AD9" i="103"/>
  <c r="Z9" i="103"/>
  <c r="BS8" i="103"/>
  <c r="BO8" i="103"/>
  <c r="BK8" i="103"/>
  <c r="BJ8" i="103"/>
  <c r="BQ8" i="103"/>
  <c r="AD8" i="103"/>
  <c r="AF8" i="103"/>
  <c r="AB8" i="103"/>
  <c r="X8" i="103"/>
  <c r="AE8" i="103"/>
  <c r="AA8" i="103"/>
  <c r="W8" i="103"/>
  <c r="AH8" i="103"/>
  <c r="Z8" i="103"/>
  <c r="V8" i="103"/>
  <c r="AG8" i="103"/>
  <c r="AC8" i="103"/>
  <c r="Y8" i="103"/>
  <c r="X103" i="98"/>
  <c r="AA101" i="98"/>
  <c r="AB100" i="98"/>
  <c r="V99" i="98"/>
  <c r="Z98" i="98"/>
  <c r="U98" i="98"/>
  <c r="W90" i="98"/>
  <c r="V103" i="98"/>
  <c r="Z101" i="98"/>
  <c r="Y98" i="98"/>
  <c r="T98" i="98"/>
  <c r="W101" i="98"/>
  <c r="AB96" i="98"/>
  <c r="Z103" i="98"/>
  <c r="U103" i="98"/>
  <c r="AC101" i="98"/>
  <c r="V101" i="98"/>
  <c r="AA100" i="98"/>
  <c r="V100" i="98"/>
  <c r="AC99" i="98"/>
  <c r="U99" i="98"/>
  <c r="AA98" i="98"/>
  <c r="W98" i="98"/>
  <c r="W97" i="98"/>
  <c r="Z96" i="98"/>
  <c r="AB95" i="98"/>
  <c r="W95" i="98"/>
  <c r="Z92" i="98"/>
  <c r="AA90" i="98"/>
  <c r="V90" i="98"/>
  <c r="X100" i="98"/>
  <c r="Y103" i="98"/>
  <c r="T103" i="98"/>
  <c r="Z100" i="98"/>
  <c r="U100" i="98"/>
  <c r="T97" i="98"/>
  <c r="W96" i="98"/>
  <c r="AA95" i="98"/>
  <c r="V95" i="98"/>
  <c r="Z93" i="98"/>
  <c r="Z90" i="98"/>
  <c r="T90" i="98"/>
  <c r="AC100" i="98"/>
  <c r="Y100" i="98"/>
  <c r="T100" i="98"/>
  <c r="T96" i="98"/>
  <c r="Z95" i="98"/>
  <c r="S95" i="98"/>
  <c r="V93" i="98"/>
  <c r="U101" i="98"/>
  <c r="X97" i="98"/>
  <c r="S97" i="98"/>
  <c r="X96" i="98"/>
  <c r="S96" i="98"/>
  <c r="T95" i="98"/>
  <c r="AB93" i="98"/>
  <c r="T93" i="98"/>
  <c r="Y92" i="98"/>
  <c r="S90" i="98"/>
  <c r="AA103" i="98"/>
  <c r="W103" i="98"/>
  <c r="Y101" i="98"/>
  <c r="W100" i="98"/>
  <c r="Z94" i="98"/>
  <c r="V92" i="98"/>
  <c r="AA97" i="98"/>
  <c r="V97" i="98"/>
  <c r="AA96" i="98"/>
  <c r="V96" i="98"/>
  <c r="X94" i="98"/>
  <c r="X93" i="98"/>
  <c r="AC92" i="98"/>
  <c r="U92" i="98"/>
  <c r="Z102" i="98"/>
  <c r="U91" i="98"/>
  <c r="Y91" i="98"/>
  <c r="AC91" i="98"/>
  <c r="S91" i="98"/>
  <c r="X91" i="98"/>
  <c r="T91" i="98"/>
  <c r="Z91" i="98"/>
  <c r="V91" i="98"/>
  <c r="AA91" i="98"/>
  <c r="W91" i="98"/>
  <c r="AB91" i="98"/>
  <c r="AC102" i="98"/>
  <c r="Y102" i="98"/>
  <c r="U102" i="98"/>
  <c r="V102" i="98"/>
  <c r="AB102" i="98"/>
  <c r="X102" i="98"/>
  <c r="T102" i="98"/>
  <c r="T101" i="98"/>
  <c r="X101" i="98"/>
  <c r="AB101" i="98"/>
  <c r="AA102" i="98"/>
  <c r="W102" i="98"/>
  <c r="AB99" i="98"/>
  <c r="X99" i="98"/>
  <c r="T99" i="98"/>
  <c r="AA99" i="98"/>
  <c r="W99" i="98"/>
  <c r="V94" i="98"/>
  <c r="S89" i="98"/>
  <c r="W89" i="98"/>
  <c r="AA89" i="98"/>
  <c r="T89" i="98"/>
  <c r="X89" i="98"/>
  <c r="AB89" i="98"/>
  <c r="U89" i="98"/>
  <c r="Y89" i="98"/>
  <c r="AC89" i="98"/>
  <c r="V89" i="98"/>
  <c r="Z89" i="98"/>
  <c r="AC97" i="98"/>
  <c r="Y97" i="98"/>
  <c r="AC96" i="98"/>
  <c r="Y96" i="98"/>
  <c r="AC95" i="98"/>
  <c r="Y95" i="98"/>
  <c r="AB94" i="98"/>
  <c r="U94" i="98"/>
  <c r="Y94" i="98"/>
  <c r="AC94" i="98"/>
  <c r="S94" i="98"/>
  <c r="W94" i="98"/>
  <c r="AA94" i="98"/>
  <c r="AA93" i="98"/>
  <c r="W93" i="98"/>
  <c r="S93" i="98"/>
  <c r="AC93" i="98"/>
  <c r="Y93" i="98"/>
  <c r="AB92" i="98"/>
  <c r="X92" i="98"/>
  <c r="T92" i="98"/>
  <c r="AA92" i="98"/>
  <c r="W92" i="98"/>
  <c r="AC90" i="98"/>
  <c r="Y90" i="98"/>
  <c r="V85" i="98"/>
  <c r="Z85" i="98"/>
  <c r="Z81" i="98"/>
  <c r="Y81" i="98"/>
  <c r="AC85" i="98"/>
  <c r="V81" i="98"/>
  <c r="AC82" i="98"/>
  <c r="AC81" i="98"/>
  <c r="U81" i="98"/>
  <c r="X80" i="98"/>
  <c r="W79" i="98"/>
  <c r="Z82" i="98"/>
  <c r="V80" i="98"/>
  <c r="Z80" i="98"/>
  <c r="U82" i="98"/>
  <c r="AB80" i="98"/>
  <c r="T80" i="98"/>
  <c r="U85" i="98"/>
  <c r="Z84" i="98"/>
  <c r="U84" i="98"/>
  <c r="Y85" i="98"/>
  <c r="S85" i="98"/>
  <c r="Y84" i="98"/>
  <c r="T84" i="98"/>
  <c r="W85" i="98"/>
  <c r="AC84" i="98"/>
  <c r="X84" i="98"/>
  <c r="AA85" i="98"/>
  <c r="AB84" i="98"/>
  <c r="V84" i="98"/>
  <c r="U79" i="98"/>
  <c r="AA79" i="98"/>
  <c r="V79" i="98"/>
  <c r="Z87" i="98"/>
  <c r="AC87" i="98"/>
  <c r="U87" i="98"/>
  <c r="X78" i="98"/>
  <c r="S78" i="98"/>
  <c r="AB78" i="98"/>
  <c r="W78" i="98"/>
  <c r="Y87" i="98"/>
  <c r="AA84" i="98"/>
  <c r="W84" i="98"/>
  <c r="Z83" i="98"/>
  <c r="AB81" i="98"/>
  <c r="X81" i="98"/>
  <c r="T81" i="98"/>
  <c r="Z79" i="98"/>
  <c r="T79" i="98"/>
  <c r="AA78" i="98"/>
  <c r="V78" i="98"/>
  <c r="X87" i="98"/>
  <c r="AA81" i="98"/>
  <c r="W81" i="98"/>
  <c r="AC79" i="98"/>
  <c r="X79" i="98"/>
  <c r="S79" i="98"/>
  <c r="Z78" i="98"/>
  <c r="T78" i="98"/>
  <c r="AB87" i="98"/>
  <c r="S86" i="98"/>
  <c r="W86" i="98"/>
  <c r="AA86" i="98"/>
  <c r="T86" i="98"/>
  <c r="X86" i="98"/>
  <c r="AB86" i="98"/>
  <c r="U86" i="98"/>
  <c r="Y86" i="98"/>
  <c r="AC86" i="98"/>
  <c r="S87" i="98"/>
  <c r="W87" i="98"/>
  <c r="AA87" i="98"/>
  <c r="T87" i="98"/>
  <c r="V86" i="98"/>
  <c r="S83" i="98"/>
  <c r="W83" i="98"/>
  <c r="AA83" i="98"/>
  <c r="T83" i="98"/>
  <c r="X83" i="98"/>
  <c r="AB83" i="98"/>
  <c r="U83" i="98"/>
  <c r="Y83" i="98"/>
  <c r="AC83" i="98"/>
  <c r="T85" i="98"/>
  <c r="X85" i="98"/>
  <c r="AB85" i="98"/>
  <c r="S82" i="98"/>
  <c r="W82" i="98"/>
  <c r="AA82" i="98"/>
  <c r="T82" i="98"/>
  <c r="X82" i="98"/>
  <c r="AB82" i="98"/>
  <c r="S77" i="98"/>
  <c r="W77" i="98"/>
  <c r="AA77" i="98"/>
  <c r="T77" i="98"/>
  <c r="X77" i="98"/>
  <c r="AB77" i="98"/>
  <c r="U77" i="98"/>
  <c r="Y77" i="98"/>
  <c r="AC77" i="98"/>
  <c r="V77" i="98"/>
  <c r="Z77" i="98"/>
  <c r="Y82" i="98"/>
  <c r="AA80" i="98"/>
  <c r="W80" i="98"/>
  <c r="S80" i="98"/>
  <c r="AC80" i="98"/>
  <c r="Y80" i="98"/>
  <c r="Y79" i="98"/>
  <c r="AC78" i="98"/>
  <c r="Y78" i="98"/>
  <c r="BH7" i="103"/>
  <c r="BJ7" i="103" s="1"/>
  <c r="S7" i="103"/>
  <c r="X7" i="103" s="1"/>
  <c r="S4" i="103"/>
  <c r="AD4" i="103" s="1"/>
  <c r="C5" i="102"/>
  <c r="C6" i="102" s="1"/>
  <c r="C7" i="102" s="1"/>
  <c r="C8" i="102" s="1"/>
  <c r="C9" i="102" s="1"/>
  <c r="C10" i="102" s="1"/>
  <c r="C11" i="102" s="1"/>
  <c r="C12" i="102" s="1"/>
  <c r="C13" i="102" s="1"/>
  <c r="C14" i="102" s="1"/>
  <c r="C15" i="102" s="1"/>
  <c r="C16" i="102" s="1"/>
  <c r="C17" i="102" s="1"/>
  <c r="C18" i="102" s="1"/>
  <c r="C19" i="102" s="1"/>
  <c r="C20" i="102" s="1"/>
  <c r="C21" i="102" s="1"/>
  <c r="C22" i="102" s="1"/>
  <c r="C23" i="102" s="1"/>
  <c r="C24" i="102" s="1"/>
  <c r="C25" i="102" s="1"/>
  <c r="C26" i="102" s="1"/>
  <c r="C27" i="102" s="1"/>
  <c r="C28" i="102" s="1"/>
  <c r="C29" i="102" s="1"/>
  <c r="C30" i="102" s="1"/>
  <c r="C31" i="102" s="1"/>
  <c r="C32" i="102" s="1"/>
  <c r="C33" i="102" s="1"/>
  <c r="C34" i="102" s="1"/>
  <c r="C35" i="102" s="1"/>
  <c r="C36" i="102" s="1"/>
  <c r="C37" i="102" s="1"/>
  <c r="C38" i="102" s="1"/>
  <c r="C39" i="102" s="1"/>
  <c r="C40" i="102" s="1"/>
  <c r="C41" i="102" s="1"/>
  <c r="C42" i="102" s="1"/>
  <c r="C43" i="102" s="1"/>
  <c r="C44" i="102" s="1"/>
  <c r="C45" i="102" s="1"/>
  <c r="C46" i="102" s="1"/>
  <c r="C47" i="102" s="1"/>
  <c r="C48" i="102" s="1"/>
  <c r="B5" i="102"/>
  <c r="B6" i="102" s="1"/>
  <c r="B7" i="102" s="1"/>
  <c r="B8" i="102" s="1"/>
  <c r="B9" i="102" s="1"/>
  <c r="B10" i="102" s="1"/>
  <c r="B11" i="102" s="1"/>
  <c r="B12" i="102" s="1"/>
  <c r="B13" i="102" s="1"/>
  <c r="B14" i="102" s="1"/>
  <c r="B15" i="102" s="1"/>
  <c r="B16" i="102" s="1"/>
  <c r="B17" i="102" s="1"/>
  <c r="B18" i="102" s="1"/>
  <c r="B19" i="102" s="1"/>
  <c r="B20" i="102" s="1"/>
  <c r="B21" i="102" s="1"/>
  <c r="B22" i="102" s="1"/>
  <c r="B23" i="102" s="1"/>
  <c r="B24" i="102" s="1"/>
  <c r="B25" i="102" s="1"/>
  <c r="B26" i="102" s="1"/>
  <c r="B27" i="102" s="1"/>
  <c r="B28" i="102" s="1"/>
  <c r="B29" i="102" s="1"/>
  <c r="B30" i="102" s="1"/>
  <c r="B31" i="102" s="1"/>
  <c r="B32" i="102" s="1"/>
  <c r="B33" i="102" s="1"/>
  <c r="B34" i="102" s="1"/>
  <c r="B35" i="102" s="1"/>
  <c r="B36" i="102" s="1"/>
  <c r="B37" i="102" s="1"/>
  <c r="B38" i="102" s="1"/>
  <c r="B39" i="102" s="1"/>
  <c r="B40" i="102" s="1"/>
  <c r="B41" i="102" s="1"/>
  <c r="B42" i="102" s="1"/>
  <c r="B43" i="102" s="1"/>
  <c r="B44" i="102" s="1"/>
  <c r="B45" i="102" s="1"/>
  <c r="B46" i="102" s="1"/>
  <c r="B47" i="102" s="1"/>
  <c r="B48" i="102" s="1"/>
  <c r="A5" i="102"/>
  <c r="A6" i="102" s="1"/>
  <c r="A7" i="102" s="1"/>
  <c r="A8" i="102" s="1"/>
  <c r="A9" i="102" s="1"/>
  <c r="A10" i="102" s="1"/>
  <c r="A11" i="102" s="1"/>
  <c r="A12" i="102" s="1"/>
  <c r="A13" i="102" s="1"/>
  <c r="A14" i="102" s="1"/>
  <c r="A15" i="102" s="1"/>
  <c r="A16" i="102" s="1"/>
  <c r="A17" i="102" s="1"/>
  <c r="A18" i="102" s="1"/>
  <c r="A19" i="102" s="1"/>
  <c r="A20" i="102" s="1"/>
  <c r="A21" i="102" s="1"/>
  <c r="A22" i="102" s="1"/>
  <c r="A23" i="102" s="1"/>
  <c r="A24" i="102" s="1"/>
  <c r="A25" i="102" s="1"/>
  <c r="A26" i="102" s="1"/>
  <c r="A27" i="102" s="1"/>
  <c r="A28" i="102" s="1"/>
  <c r="A29" i="102" s="1"/>
  <c r="A30" i="102" s="1"/>
  <c r="A31" i="102" s="1"/>
  <c r="A32" i="102" s="1"/>
  <c r="A33" i="102" s="1"/>
  <c r="A34" i="102" s="1"/>
  <c r="A35" i="102" s="1"/>
  <c r="A36" i="102" s="1"/>
  <c r="A37" i="102" s="1"/>
  <c r="A38" i="102" s="1"/>
  <c r="A39" i="102" s="1"/>
  <c r="A40" i="102" s="1"/>
  <c r="A41" i="102" s="1"/>
  <c r="A42" i="102" s="1"/>
  <c r="A43" i="102" s="1"/>
  <c r="A44" i="102" s="1"/>
  <c r="A45" i="102" s="1"/>
  <c r="A46" i="102" s="1"/>
  <c r="A47" i="102" s="1"/>
  <c r="A48" i="102" s="1"/>
  <c r="A55" i="98"/>
  <c r="A56" i="98" s="1"/>
  <c r="A57" i="98" s="1"/>
  <c r="A58" i="98" s="1"/>
  <c r="A59" i="98" s="1"/>
  <c r="A60" i="98" s="1"/>
  <c r="A61" i="98" s="1"/>
  <c r="A62" i="98" s="1"/>
  <c r="A63" i="98" s="1"/>
  <c r="A64" i="98" s="1"/>
  <c r="A65" i="98" s="1"/>
  <c r="A66" i="98" s="1"/>
  <c r="A67" i="98" s="1"/>
  <c r="A68" i="98" s="1"/>
  <c r="A69" i="98" s="1"/>
  <c r="A70" i="98" s="1"/>
  <c r="A71" i="98" s="1"/>
  <c r="A72" i="98" s="1"/>
  <c r="A73" i="98" s="1"/>
  <c r="A74" i="98" s="1"/>
  <c r="A75" i="98" s="1"/>
  <c r="C55" i="98"/>
  <c r="C56" i="98" s="1"/>
  <c r="C57" i="98" s="1"/>
  <c r="C58" i="98" s="1"/>
  <c r="C59" i="98" s="1"/>
  <c r="C60" i="98" s="1"/>
  <c r="C61" i="98" s="1"/>
  <c r="C62" i="98" s="1"/>
  <c r="C63" i="98" s="1"/>
  <c r="C64" i="98" s="1"/>
  <c r="C65" i="98" s="1"/>
  <c r="C66" i="98" s="1"/>
  <c r="C67" i="98" s="1"/>
  <c r="C68" i="98" s="1"/>
  <c r="C69" i="98" s="1"/>
  <c r="C70" i="98" s="1"/>
  <c r="C71" i="98" s="1"/>
  <c r="C72" i="98" s="1"/>
  <c r="C73" i="98" s="1"/>
  <c r="C74" i="98" s="1"/>
  <c r="C75" i="98" s="1"/>
  <c r="B55" i="98"/>
  <c r="B56" i="98" s="1"/>
  <c r="B57" i="98" s="1"/>
  <c r="B58" i="98" s="1"/>
  <c r="B59" i="98" s="1"/>
  <c r="B60" i="98" s="1"/>
  <c r="B61" i="98" s="1"/>
  <c r="B62" i="98" s="1"/>
  <c r="B63" i="98" s="1"/>
  <c r="B64" i="98" s="1"/>
  <c r="B65" i="98" s="1"/>
  <c r="B66" i="98" s="1"/>
  <c r="B67" i="98" s="1"/>
  <c r="B68" i="98" s="1"/>
  <c r="B69" i="98" s="1"/>
  <c r="B70" i="98" s="1"/>
  <c r="B71" i="98" s="1"/>
  <c r="B72" i="98" s="1"/>
  <c r="B73" i="98" s="1"/>
  <c r="B74" i="98" s="1"/>
  <c r="B75" i="98" s="1"/>
  <c r="Q68" i="98"/>
  <c r="T68" i="98" s="1"/>
  <c r="Q66" i="98"/>
  <c r="T66" i="98" s="1"/>
  <c r="Q64" i="98"/>
  <c r="T64" i="98" s="1"/>
  <c r="Q54" i="98"/>
  <c r="Q55" i="98"/>
  <c r="T55" i="98" s="1"/>
  <c r="Q56" i="98"/>
  <c r="Q57" i="98"/>
  <c r="AA57" i="98" s="1"/>
  <c r="Q58" i="98"/>
  <c r="Q59" i="98"/>
  <c r="Q60" i="98"/>
  <c r="Q61" i="98"/>
  <c r="AB61" i="98" s="1"/>
  <c r="Q62" i="98"/>
  <c r="X62" i="98" s="1"/>
  <c r="Q63" i="98"/>
  <c r="Q65" i="98"/>
  <c r="S65" i="98" s="1"/>
  <c r="Q67" i="98"/>
  <c r="X67" i="98" s="1"/>
  <c r="Q69" i="98"/>
  <c r="Q70" i="98"/>
  <c r="X70" i="98" s="1"/>
  <c r="Q71" i="98"/>
  <c r="U71" i="98" s="1"/>
  <c r="Q72" i="98"/>
  <c r="Z72" i="98" s="1"/>
  <c r="Q73" i="98"/>
  <c r="Q74" i="98"/>
  <c r="Q75" i="98"/>
  <c r="V75" i="98" s="1"/>
  <c r="W5" i="103"/>
  <c r="S6" i="103"/>
  <c r="X6" i="103" s="1"/>
  <c r="BH5" i="103"/>
  <c r="BJ5" i="103" s="1"/>
  <c r="BH6" i="103"/>
  <c r="BL6" i="103" s="1"/>
  <c r="BH4" i="103"/>
  <c r="BS4" i="103" s="1"/>
  <c r="Q39" i="104"/>
  <c r="T39" i="104" s="1"/>
  <c r="Q40" i="104"/>
  <c r="Z40" i="104" s="1"/>
  <c r="Q41" i="104"/>
  <c r="Z41" i="104" s="1"/>
  <c r="Q42" i="104"/>
  <c r="Q43" i="104"/>
  <c r="T43" i="104" s="1"/>
  <c r="Q44" i="104"/>
  <c r="U44" i="104" s="1"/>
  <c r="Q45" i="104"/>
  <c r="AC45" i="104" s="1"/>
  <c r="Q46" i="104"/>
  <c r="Z46" i="104" s="1"/>
  <c r="Q47" i="104"/>
  <c r="U47" i="104" s="1"/>
  <c r="Q48" i="104"/>
  <c r="U48" i="104" s="1"/>
  <c r="Q49" i="104"/>
  <c r="T49" i="104" s="1"/>
  <c r="Q50" i="104"/>
  <c r="V50" i="104" s="1"/>
  <c r="Q51" i="104"/>
  <c r="T51" i="104" s="1"/>
  <c r="Q52" i="104"/>
  <c r="U52" i="104" s="1"/>
  <c r="Q53" i="104"/>
  <c r="T53" i="104" s="1"/>
  <c r="Q54" i="104"/>
  <c r="V54" i="104" s="1"/>
  <c r="Q55" i="104"/>
  <c r="V55" i="104" s="1"/>
  <c r="Q56" i="104"/>
  <c r="Z56" i="104" s="1"/>
  <c r="Q57" i="104"/>
  <c r="T57" i="104" s="1"/>
  <c r="Q58" i="104"/>
  <c r="Q59" i="104"/>
  <c r="T59" i="104" s="1"/>
  <c r="Q60" i="104"/>
  <c r="Q61" i="104"/>
  <c r="Q62" i="104"/>
  <c r="T62" i="104" s="1"/>
  <c r="Q63" i="104"/>
  <c r="S63" i="104" s="1"/>
  <c r="Q64" i="104"/>
  <c r="V64" i="104" s="1"/>
  <c r="Q65" i="104"/>
  <c r="T65" i="104" s="1"/>
  <c r="Q66" i="104"/>
  <c r="Q67" i="104"/>
  <c r="Q68" i="104"/>
  <c r="AB68" i="104" s="1"/>
  <c r="Q69" i="104"/>
  <c r="T69" i="104" s="1"/>
  <c r="Q70" i="104"/>
  <c r="W70" i="104" s="1"/>
  <c r="Q71" i="104"/>
  <c r="V71" i="104" s="1"/>
  <c r="Q72" i="104"/>
  <c r="X72" i="104" s="1"/>
  <c r="Q73" i="104"/>
  <c r="V73" i="104" s="1"/>
  <c r="Q74" i="104"/>
  <c r="Q75" i="104"/>
  <c r="AA75" i="104" s="1"/>
  <c r="Q76" i="104"/>
  <c r="Z76" i="104" s="1"/>
  <c r="Q78" i="104"/>
  <c r="V78" i="104" s="1"/>
  <c r="Q79" i="104"/>
  <c r="T79" i="104" s="1"/>
  <c r="Q80" i="104"/>
  <c r="Q81" i="104"/>
  <c r="U81" i="104" s="1"/>
  <c r="Q82" i="104"/>
  <c r="Q83" i="104"/>
  <c r="Q84" i="104"/>
  <c r="Q85" i="104"/>
  <c r="S85" i="104" s="1"/>
  <c r="Q86" i="104"/>
  <c r="Z86" i="104" s="1"/>
  <c r="Q87" i="104"/>
  <c r="T87" i="104" s="1"/>
  <c r="Q88" i="104"/>
  <c r="X88" i="104" s="1"/>
  <c r="Q89" i="104"/>
  <c r="AC89" i="104" s="1"/>
  <c r="Q90" i="104"/>
  <c r="V90" i="104" s="1"/>
  <c r="Q91" i="104"/>
  <c r="Q92" i="104"/>
  <c r="W92" i="104" s="1"/>
  <c r="Q93" i="104"/>
  <c r="U93" i="104" s="1"/>
  <c r="Q94" i="104"/>
  <c r="V94" i="104" s="1"/>
  <c r="Q95" i="104"/>
  <c r="W95" i="104" s="1"/>
  <c r="Q96" i="104"/>
  <c r="S96" i="104" s="1"/>
  <c r="Q97" i="104"/>
  <c r="S97" i="104" s="1"/>
  <c r="Q98" i="104"/>
  <c r="Z98" i="104" s="1"/>
  <c r="Q99" i="104"/>
  <c r="Q100" i="104"/>
  <c r="Q101" i="104"/>
  <c r="U101" i="104" s="1"/>
  <c r="Q102" i="104"/>
  <c r="U102" i="104" s="1"/>
  <c r="Q103" i="104"/>
  <c r="W103" i="104" s="1"/>
  <c r="Q104" i="104"/>
  <c r="Q105" i="104"/>
  <c r="Q106" i="104"/>
  <c r="T106" i="104" s="1"/>
  <c r="Q107" i="104"/>
  <c r="V107" i="104" s="1"/>
  <c r="Q108" i="104"/>
  <c r="S108" i="104" s="1"/>
  <c r="Q109" i="104"/>
  <c r="T109" i="104" s="1"/>
  <c r="Q110" i="104"/>
  <c r="X110" i="104" s="1"/>
  <c r="Q111" i="104"/>
  <c r="V111" i="104" s="1"/>
  <c r="Q112" i="104"/>
  <c r="T112" i="104" s="1"/>
  <c r="Q113" i="104"/>
  <c r="Q114" i="104"/>
  <c r="T114" i="104" s="1"/>
  <c r="Q115" i="104"/>
  <c r="U115" i="104" s="1"/>
  <c r="Q116" i="104"/>
  <c r="T116" i="104" s="1"/>
  <c r="Q117" i="104"/>
  <c r="Q118" i="104"/>
  <c r="T118" i="104" s="1"/>
  <c r="Q119" i="104"/>
  <c r="U119" i="104" s="1"/>
  <c r="Q120" i="104"/>
  <c r="Q121" i="104"/>
  <c r="S121" i="104" s="1"/>
  <c r="Q122" i="104"/>
  <c r="Q123" i="104"/>
  <c r="U123" i="104" s="1"/>
  <c r="Q124" i="104"/>
  <c r="AB124" i="104" s="1"/>
  <c r="Q125" i="104"/>
  <c r="S125" i="104" s="1"/>
  <c r="Q126" i="104"/>
  <c r="T126" i="104" s="1"/>
  <c r="Q127" i="104"/>
  <c r="Q5" i="104"/>
  <c r="Q6" i="104"/>
  <c r="V6" i="104" s="1"/>
  <c r="Q7" i="104"/>
  <c r="Q8" i="104"/>
  <c r="X8" i="104" s="1"/>
  <c r="Q9" i="104"/>
  <c r="Q10" i="104"/>
  <c r="W10" i="104" s="1"/>
  <c r="Q11" i="104"/>
  <c r="AA11" i="104" s="1"/>
  <c r="Q12" i="104"/>
  <c r="S12" i="104" s="1"/>
  <c r="Q13" i="104"/>
  <c r="Q14" i="104"/>
  <c r="Y14" i="104" s="1"/>
  <c r="Q15" i="104"/>
  <c r="W15" i="104" s="1"/>
  <c r="Q16" i="104"/>
  <c r="W16" i="104" s="1"/>
  <c r="Q17" i="104"/>
  <c r="Q18" i="104"/>
  <c r="U18" i="104" s="1"/>
  <c r="Q19" i="104"/>
  <c r="Z19" i="104" s="1"/>
  <c r="Q20" i="104"/>
  <c r="Z20" i="104" s="1"/>
  <c r="Q21" i="104"/>
  <c r="Q22" i="104"/>
  <c r="X22" i="104" s="1"/>
  <c r="Q23" i="104"/>
  <c r="V23" i="104" s="1"/>
  <c r="Q24" i="104"/>
  <c r="V24" i="104" s="1"/>
  <c r="Q25" i="104"/>
  <c r="Q26" i="104"/>
  <c r="T26" i="104" s="1"/>
  <c r="Q27" i="104"/>
  <c r="U27" i="104" s="1"/>
  <c r="Q28" i="104"/>
  <c r="S28" i="104" s="1"/>
  <c r="Q29" i="104"/>
  <c r="Q30" i="104"/>
  <c r="T30" i="104" s="1"/>
  <c r="Q31" i="104"/>
  <c r="T31" i="104" s="1"/>
  <c r="Q32" i="104"/>
  <c r="T32" i="104" s="1"/>
  <c r="Q33" i="104"/>
  <c r="Q34" i="104"/>
  <c r="V34" i="104" s="1"/>
  <c r="Q35" i="104"/>
  <c r="V35" i="104" s="1"/>
  <c r="Q36" i="104"/>
  <c r="V36" i="104" s="1"/>
  <c r="Q37" i="104"/>
  <c r="Q4" i="104"/>
  <c r="AC4" i="104" s="1"/>
  <c r="AF180" i="104" l="1"/>
  <c r="AF137" i="104"/>
  <c r="BX9" i="103"/>
  <c r="AI9" i="103"/>
  <c r="AM9" i="103"/>
  <c r="AD10" i="98"/>
  <c r="AF10" i="98" s="1"/>
  <c r="AD9" i="98"/>
  <c r="AH9" i="98" s="1"/>
  <c r="AO10" i="98"/>
  <c r="AM10" i="98"/>
  <c r="AL10" i="98"/>
  <c r="AD11" i="98"/>
  <c r="AF11" i="98" s="1"/>
  <c r="AF156" i="104"/>
  <c r="AF164" i="104"/>
  <c r="AF176" i="104"/>
  <c r="AF193" i="104"/>
  <c r="AF133" i="104"/>
  <c r="AF219" i="104"/>
  <c r="AF152" i="104"/>
  <c r="AF253" i="104"/>
  <c r="AF184" i="104"/>
  <c r="AF195" i="104"/>
  <c r="AD199" i="104"/>
  <c r="AD225" i="104"/>
  <c r="AF189" i="104"/>
  <c r="AD137" i="104"/>
  <c r="AD219" i="104"/>
  <c r="AD189" i="104"/>
  <c r="AD129" i="104"/>
  <c r="AD257" i="104"/>
  <c r="AD241" i="104"/>
  <c r="AD249" i="104"/>
  <c r="AD152" i="104"/>
  <c r="AF129" i="104"/>
  <c r="AD156" i="104"/>
  <c r="AF163" i="104"/>
  <c r="AD172" i="104"/>
  <c r="AD259" i="104"/>
  <c r="AD195" i="104"/>
  <c r="AF237" i="104"/>
  <c r="AD148" i="104"/>
  <c r="AD141" i="104"/>
  <c r="AF148" i="104"/>
  <c r="AD168" i="104"/>
  <c r="AD177" i="104"/>
  <c r="AD139" i="104"/>
  <c r="AD160" i="104"/>
  <c r="AD176" i="104"/>
  <c r="AD185" i="104"/>
  <c r="AD207" i="104"/>
  <c r="AD164" i="104"/>
  <c r="AD193" i="104"/>
  <c r="AD184" i="104"/>
  <c r="AD215" i="104"/>
  <c r="AD203" i="104"/>
  <c r="AD227" i="104"/>
  <c r="AD235" i="104"/>
  <c r="AD255" i="104"/>
  <c r="AD233" i="104"/>
  <c r="AD237" i="104"/>
  <c r="AD143" i="104"/>
  <c r="AD133" i="104"/>
  <c r="AD180" i="104"/>
  <c r="AF175" i="104"/>
  <c r="AD205" i="104"/>
  <c r="AD211" i="104"/>
  <c r="AD150" i="104"/>
  <c r="AD197" i="104"/>
  <c r="AD213" i="104"/>
  <c r="AD221" i="104"/>
  <c r="AF233" i="104"/>
  <c r="AD146" i="104"/>
  <c r="AD154" i="104"/>
  <c r="AD204" i="104"/>
  <c r="AD261" i="104"/>
  <c r="AD183" i="104"/>
  <c r="AF207" i="104"/>
  <c r="AF215" i="104"/>
  <c r="AF249" i="104"/>
  <c r="AD131" i="104"/>
  <c r="AD182" i="104"/>
  <c r="AD188" i="104"/>
  <c r="AD220" i="104"/>
  <c r="AD192" i="104"/>
  <c r="AD231" i="104"/>
  <c r="AD239" i="104"/>
  <c r="AD243" i="104"/>
  <c r="AD247" i="104"/>
  <c r="AD251" i="104"/>
  <c r="AD263" i="104"/>
  <c r="AD267" i="104"/>
  <c r="AF168" i="104"/>
  <c r="AF177" i="104"/>
  <c r="AD229" i="104"/>
  <c r="AD265" i="104"/>
  <c r="AF225" i="104"/>
  <c r="AD130" i="104"/>
  <c r="AD135" i="104"/>
  <c r="AD144" i="104"/>
  <c r="AD191" i="104"/>
  <c r="AD212" i="104"/>
  <c r="AF235" i="104"/>
  <c r="AF141" i="104"/>
  <c r="AF199" i="104"/>
  <c r="AF203" i="104"/>
  <c r="AF261" i="104"/>
  <c r="AF241" i="104"/>
  <c r="AD170" i="104"/>
  <c r="AD209" i="104"/>
  <c r="AF229" i="104"/>
  <c r="AF265" i="104"/>
  <c r="AD253" i="104"/>
  <c r="AF257" i="104"/>
  <c r="AD162" i="104"/>
  <c r="AD194" i="104"/>
  <c r="AF160" i="104"/>
  <c r="AF172" i="104"/>
  <c r="AF211" i="104"/>
  <c r="AF245" i="104"/>
  <c r="AD245" i="104"/>
  <c r="AF153" i="104"/>
  <c r="AF151" i="104"/>
  <c r="AD171" i="104"/>
  <c r="AD175" i="104"/>
  <c r="AF191" i="104"/>
  <c r="AF252" i="104"/>
  <c r="AF131" i="104"/>
  <c r="AF138" i="104"/>
  <c r="AF136" i="104"/>
  <c r="AD142" i="104"/>
  <c r="AF167" i="104"/>
  <c r="AD169" i="104"/>
  <c r="AF140" i="104"/>
  <c r="AF159" i="104"/>
  <c r="AF149" i="104"/>
  <c r="AD157" i="104"/>
  <c r="AD161" i="104"/>
  <c r="AF154" i="104"/>
  <c r="AF155" i="104"/>
  <c r="AF171" i="104"/>
  <c r="AF144" i="104"/>
  <c r="AF146" i="104"/>
  <c r="AF147" i="104"/>
  <c r="AD167" i="104"/>
  <c r="AF165" i="104"/>
  <c r="AF179" i="104"/>
  <c r="AF166" i="104"/>
  <c r="AD178" i="104"/>
  <c r="AF190" i="104"/>
  <c r="AD201" i="104"/>
  <c r="AD206" i="104"/>
  <c r="AF214" i="104"/>
  <c r="AD222" i="104"/>
  <c r="AD187" i="104"/>
  <c r="AF196" i="104"/>
  <c r="AF186" i="104"/>
  <c r="AF202" i="104"/>
  <c r="AD218" i="104"/>
  <c r="AF200" i="104"/>
  <c r="AD216" i="104"/>
  <c r="AF201" i="104"/>
  <c r="AF183" i="104"/>
  <c r="AD224" i="104"/>
  <c r="AF232" i="104"/>
  <c r="AD240" i="104"/>
  <c r="AF248" i="104"/>
  <c r="AD256" i="104"/>
  <c r="AF264" i="104"/>
  <c r="AF231" i="104"/>
  <c r="AF247" i="104"/>
  <c r="AF266" i="104"/>
  <c r="AD234" i="104"/>
  <c r="AD242" i="104"/>
  <c r="AF238" i="104"/>
  <c r="AF262" i="104"/>
  <c r="AF227" i="104"/>
  <c r="AF259" i="104"/>
  <c r="AF230" i="104"/>
  <c r="AF134" i="104"/>
  <c r="AF158" i="104"/>
  <c r="AF174" i="104"/>
  <c r="AD198" i="104"/>
  <c r="AF210" i="104"/>
  <c r="AD228" i="104"/>
  <c r="AF236" i="104"/>
  <c r="AD260" i="104"/>
  <c r="AF268" i="104"/>
  <c r="AD250" i="104"/>
  <c r="AF258" i="104"/>
  <c r="AD134" i="104"/>
  <c r="AF135" i="104"/>
  <c r="AD145" i="104"/>
  <c r="AD153" i="104"/>
  <c r="AD151" i="104"/>
  <c r="AD132" i="104"/>
  <c r="AF173" i="104"/>
  <c r="AF187" i="104"/>
  <c r="AD174" i="104"/>
  <c r="AF197" i="104"/>
  <c r="AF205" i="104"/>
  <c r="AF213" i="104"/>
  <c r="AF221" i="104"/>
  <c r="AF182" i="104"/>
  <c r="AF198" i="104"/>
  <c r="AF188" i="104"/>
  <c r="AF204" i="104"/>
  <c r="AF212" i="104"/>
  <c r="AF220" i="104"/>
  <c r="AF194" i="104"/>
  <c r="AD210" i="104"/>
  <c r="AD208" i="104"/>
  <c r="AF209" i="104"/>
  <c r="AF192" i="104"/>
  <c r="AF228" i="104"/>
  <c r="AD236" i="104"/>
  <c r="AF244" i="104"/>
  <c r="AD252" i="104"/>
  <c r="AF260" i="104"/>
  <c r="AD268" i="104"/>
  <c r="AF263" i="104"/>
  <c r="AD254" i="104"/>
  <c r="AD226" i="104"/>
  <c r="AF250" i="104"/>
  <c r="AD258" i="104"/>
  <c r="AF251" i="104"/>
  <c r="AF246" i="104"/>
  <c r="AF150" i="104"/>
  <c r="AF145" i="104"/>
  <c r="AF132" i="104"/>
  <c r="AD158" i="104"/>
  <c r="AD173" i="104"/>
  <c r="AD179" i="104"/>
  <c r="AD217" i="104"/>
  <c r="AF208" i="104"/>
  <c r="AD244" i="104"/>
  <c r="AF254" i="104"/>
  <c r="AF226" i="104"/>
  <c r="AD246" i="104"/>
  <c r="AF130" i="104"/>
  <c r="AD138" i="104"/>
  <c r="AF139" i="104"/>
  <c r="AD136" i="104"/>
  <c r="AF142" i="104"/>
  <c r="AF143" i="104"/>
  <c r="AD166" i="104"/>
  <c r="AF169" i="104"/>
  <c r="AF170" i="104"/>
  <c r="AD140" i="104"/>
  <c r="AD159" i="104"/>
  <c r="AD149" i="104"/>
  <c r="AF157" i="104"/>
  <c r="AF161" i="104"/>
  <c r="AF162" i="104"/>
  <c r="AD155" i="104"/>
  <c r="AD147" i="104"/>
  <c r="AD165" i="104"/>
  <c r="AD163" i="104"/>
  <c r="AF185" i="104"/>
  <c r="AF178" i="104"/>
  <c r="AD190" i="104"/>
  <c r="AF206" i="104"/>
  <c r="AD214" i="104"/>
  <c r="AF222" i="104"/>
  <c r="AD196" i="104"/>
  <c r="AD186" i="104"/>
  <c r="AD202" i="104"/>
  <c r="AF218" i="104"/>
  <c r="AD200" i="104"/>
  <c r="AF216" i="104"/>
  <c r="AF217" i="104"/>
  <c r="AF224" i="104"/>
  <c r="AD232" i="104"/>
  <c r="AF240" i="104"/>
  <c r="AD248" i="104"/>
  <c r="AF256" i="104"/>
  <c r="AD264" i="104"/>
  <c r="AF239" i="104"/>
  <c r="AF255" i="104"/>
  <c r="AD266" i="104"/>
  <c r="AF234" i="104"/>
  <c r="AF242" i="104"/>
  <c r="AF267" i="104"/>
  <c r="AD238" i="104"/>
  <c r="AD262" i="104"/>
  <c r="AF243" i="104"/>
  <c r="AD230" i="104"/>
  <c r="AA39" i="104"/>
  <c r="W39" i="104"/>
  <c r="S39" i="104"/>
  <c r="CF9" i="103"/>
  <c r="BY8" i="103"/>
  <c r="CE8" i="103"/>
  <c r="BY9" i="103"/>
  <c r="CC9" i="103" s="1"/>
  <c r="BX8" i="103"/>
  <c r="AO9" i="103"/>
  <c r="AK9" i="103"/>
  <c r="CE9" i="103"/>
  <c r="AN8" i="103"/>
  <c r="CG8" i="103"/>
  <c r="CG9" i="103"/>
  <c r="BW9" i="103"/>
  <c r="CF8" i="103"/>
  <c r="BV9" i="103"/>
  <c r="BT9" i="103"/>
  <c r="AN9" i="103"/>
  <c r="AL9" i="103"/>
  <c r="BV8" i="103"/>
  <c r="BW8" i="103"/>
  <c r="BT8" i="103"/>
  <c r="AI8" i="103"/>
  <c r="Y4" i="103"/>
  <c r="AM8" i="103"/>
  <c r="AQ8" i="103" s="1"/>
  <c r="AL8" i="103"/>
  <c r="AK8" i="103"/>
  <c r="AO8" i="103"/>
  <c r="AD100" i="98"/>
  <c r="AI100" i="98" s="1"/>
  <c r="AD98" i="98"/>
  <c r="AG98" i="98" s="1"/>
  <c r="AD103" i="98"/>
  <c r="AH103" i="98" s="1"/>
  <c r="AD90" i="98"/>
  <c r="AO90" i="98" s="1"/>
  <c r="AK90" i="98"/>
  <c r="AD93" i="98"/>
  <c r="AL93" i="98" s="1"/>
  <c r="AD89" i="98"/>
  <c r="AL89" i="98" s="1"/>
  <c r="AD99" i="98"/>
  <c r="AK99" i="98" s="1"/>
  <c r="AD92" i="98"/>
  <c r="AG92" i="98" s="1"/>
  <c r="AD91" i="98"/>
  <c r="AP91" i="98" s="1"/>
  <c r="AD94" i="98"/>
  <c r="AI94" i="98" s="1"/>
  <c r="AD96" i="98"/>
  <c r="AP96" i="98" s="1"/>
  <c r="AD101" i="98"/>
  <c r="AO101" i="98" s="1"/>
  <c r="AD97" i="98"/>
  <c r="AL97" i="98" s="1"/>
  <c r="AD95" i="98"/>
  <c r="AP95" i="98" s="1"/>
  <c r="AD102" i="98"/>
  <c r="AF102" i="98" s="1"/>
  <c r="AD81" i="98"/>
  <c r="AK81" i="98" s="1"/>
  <c r="AD84" i="98"/>
  <c r="AK84" i="98" s="1"/>
  <c r="AD79" i="98"/>
  <c r="AI79" i="98" s="1"/>
  <c r="AD80" i="98"/>
  <c r="AF80" i="98" s="1"/>
  <c r="AD77" i="98"/>
  <c r="AK77" i="98" s="1"/>
  <c r="AD82" i="98"/>
  <c r="AN82" i="98" s="1"/>
  <c r="AD83" i="98"/>
  <c r="AN83" i="98" s="1"/>
  <c r="AD86" i="98"/>
  <c r="AM86" i="98" s="1"/>
  <c r="AD87" i="98"/>
  <c r="AG87" i="98" s="1"/>
  <c r="AD78" i="98"/>
  <c r="AP78" i="98" s="1"/>
  <c r="AD85" i="98"/>
  <c r="AO85" i="98" s="1"/>
  <c r="BQ7" i="103"/>
  <c r="BM7" i="103"/>
  <c r="AA7" i="103"/>
  <c r="AD6" i="103"/>
  <c r="AH7" i="103"/>
  <c r="Z7" i="103"/>
  <c r="BP7" i="103"/>
  <c r="BL7" i="103"/>
  <c r="AE7" i="103"/>
  <c r="W7" i="103"/>
  <c r="BS7" i="103"/>
  <c r="BO7" i="103"/>
  <c r="BK7" i="103"/>
  <c r="AD7" i="103"/>
  <c r="V7" i="103"/>
  <c r="BR7" i="103"/>
  <c r="BN7" i="103"/>
  <c r="AG7" i="103"/>
  <c r="AC7" i="103"/>
  <c r="Y7" i="103"/>
  <c r="U7" i="103"/>
  <c r="AD5" i="103"/>
  <c r="AF7" i="103"/>
  <c r="AB7" i="103"/>
  <c r="Y5" i="103"/>
  <c r="AG4" i="103"/>
  <c r="Y6" i="103"/>
  <c r="Z65" i="104"/>
  <c r="Z62" i="104"/>
  <c r="S43" i="104"/>
  <c r="W93" i="104"/>
  <c r="Z90" i="104"/>
  <c r="V79" i="104"/>
  <c r="AC53" i="104"/>
  <c r="V46" i="104"/>
  <c r="AC43" i="104"/>
  <c r="V103" i="104"/>
  <c r="Y43" i="104"/>
  <c r="V41" i="104"/>
  <c r="Z39" i="104"/>
  <c r="AC68" i="98"/>
  <c r="AB68" i="98"/>
  <c r="X68" i="98"/>
  <c r="AA68" i="98"/>
  <c r="W68" i="98"/>
  <c r="Y68" i="98"/>
  <c r="Z68" i="98"/>
  <c r="V68" i="98"/>
  <c r="U68" i="98"/>
  <c r="S68" i="98"/>
  <c r="AB66" i="98"/>
  <c r="X66" i="98"/>
  <c r="AA66" i="98"/>
  <c r="W66" i="98"/>
  <c r="Z66" i="98"/>
  <c r="V66" i="98"/>
  <c r="AC66" i="98"/>
  <c r="Y66" i="98"/>
  <c r="U66" i="98"/>
  <c r="S66" i="98"/>
  <c r="Z64" i="98"/>
  <c r="AC64" i="98"/>
  <c r="X64" i="98"/>
  <c r="AB64" i="98"/>
  <c r="W64" i="98"/>
  <c r="AA64" i="98"/>
  <c r="V64" i="98"/>
  <c r="Y64" i="98"/>
  <c r="U64" i="98"/>
  <c r="S64" i="98"/>
  <c r="AA65" i="98"/>
  <c r="V57" i="98"/>
  <c r="S57" i="98"/>
  <c r="Z57" i="98"/>
  <c r="Z55" i="98"/>
  <c r="AB71" i="98"/>
  <c r="AC65" i="98"/>
  <c r="W57" i="98"/>
  <c r="AC55" i="98"/>
  <c r="U63" i="98"/>
  <c r="T63" i="98"/>
  <c r="V63" i="98"/>
  <c r="AB63" i="98"/>
  <c r="U58" i="98"/>
  <c r="V58" i="98"/>
  <c r="AA58" i="98"/>
  <c r="S60" i="98"/>
  <c r="Z60" i="98"/>
  <c r="T73" i="98"/>
  <c r="W73" i="98"/>
  <c r="Z73" i="98"/>
  <c r="AB73" i="98"/>
  <c r="U72" i="98"/>
  <c r="T72" i="98"/>
  <c r="AB72" i="98"/>
  <c r="V72" i="98"/>
  <c r="X72" i="98"/>
  <c r="S69" i="98"/>
  <c r="W69" i="98"/>
  <c r="AA69" i="98"/>
  <c r="U67" i="98"/>
  <c r="T67" i="98"/>
  <c r="Z67" i="98"/>
  <c r="V67" i="98"/>
  <c r="AA67" i="98"/>
  <c r="W67" i="98"/>
  <c r="AB67" i="98"/>
  <c r="Z71" i="98"/>
  <c r="W65" i="98"/>
  <c r="Y55" i="98"/>
  <c r="X71" i="98"/>
  <c r="V65" i="98"/>
  <c r="X55" i="98"/>
  <c r="U61" i="98"/>
  <c r="T61" i="98"/>
  <c r="V61" i="98"/>
  <c r="Z61" i="98"/>
  <c r="U55" i="98"/>
  <c r="T71" i="98"/>
  <c r="S67" i="98"/>
  <c r="Z63" i="98"/>
  <c r="Z62" i="98"/>
  <c r="V60" i="98"/>
  <c r="Z58" i="98"/>
  <c r="W58" i="98"/>
  <c r="T54" i="98"/>
  <c r="Z54" i="98"/>
  <c r="U54" i="98"/>
  <c r="AC54" i="98"/>
  <c r="X54" i="98"/>
  <c r="Y54" i="98"/>
  <c r="V74" i="98"/>
  <c r="Z74" i="98"/>
  <c r="U73" i="98"/>
  <c r="S73" i="98"/>
  <c r="X73" i="98"/>
  <c r="V73" i="98"/>
  <c r="AA73" i="98"/>
  <c r="S70" i="98"/>
  <c r="T70" i="98"/>
  <c r="Z70" i="98"/>
  <c r="V70" i="98"/>
  <c r="AA70" i="98"/>
  <c r="W70" i="98"/>
  <c r="AB70" i="98"/>
  <c r="AB69" i="98"/>
  <c r="U69" i="98"/>
  <c r="T69" i="98"/>
  <c r="Z69" i="98"/>
  <c r="V69" i="98"/>
  <c r="U62" i="98"/>
  <c r="T62" i="98"/>
  <c r="AB62" i="98"/>
  <c r="V62" i="98"/>
  <c r="V71" i="98"/>
  <c r="X69" i="98"/>
  <c r="X63" i="98"/>
  <c r="X61" i="98"/>
  <c r="S75" i="98"/>
  <c r="W75" i="98"/>
  <c r="AA75" i="98"/>
  <c r="T75" i="98"/>
  <c r="X75" i="98"/>
  <c r="AB75" i="98"/>
  <c r="U75" i="98"/>
  <c r="Y75" i="98"/>
  <c r="AC75" i="98"/>
  <c r="Z75" i="98"/>
  <c r="S74" i="98"/>
  <c r="W74" i="98"/>
  <c r="AA74" i="98"/>
  <c r="T74" i="98"/>
  <c r="X74" i="98"/>
  <c r="AB74" i="98"/>
  <c r="U74" i="98"/>
  <c r="Y74" i="98"/>
  <c r="AC74" i="98"/>
  <c r="AC73" i="98"/>
  <c r="Y73" i="98"/>
  <c r="AA72" i="98"/>
  <c r="W72" i="98"/>
  <c r="S72" i="98"/>
  <c r="AA71" i="98"/>
  <c r="W71" i="98"/>
  <c r="S71" i="98"/>
  <c r="AC72" i="98"/>
  <c r="Y72" i="98"/>
  <c r="AC71" i="98"/>
  <c r="Y71" i="98"/>
  <c r="AC70" i="98"/>
  <c r="Y70" i="98"/>
  <c r="U70" i="98"/>
  <c r="S59" i="98"/>
  <c r="W59" i="98"/>
  <c r="AA59" i="98"/>
  <c r="T59" i="98"/>
  <c r="X59" i="98"/>
  <c r="AB59" i="98"/>
  <c r="U59" i="98"/>
  <c r="Y59" i="98"/>
  <c r="AC59" i="98"/>
  <c r="V59" i="98"/>
  <c r="Z59" i="98"/>
  <c r="Z65" i="98"/>
  <c r="U65" i="98"/>
  <c r="AC69" i="98"/>
  <c r="Y69" i="98"/>
  <c r="AC67" i="98"/>
  <c r="Y67" i="98"/>
  <c r="Y65" i="98"/>
  <c r="T65" i="98"/>
  <c r="X65" i="98"/>
  <c r="AB65" i="98"/>
  <c r="AA63" i="98"/>
  <c r="W63" i="98"/>
  <c r="S63" i="98"/>
  <c r="AA62" i="98"/>
  <c r="W62" i="98"/>
  <c r="S62" i="98"/>
  <c r="AA61" i="98"/>
  <c r="W61" i="98"/>
  <c r="S61" i="98"/>
  <c r="AA60" i="98"/>
  <c r="T60" i="98"/>
  <c r="X60" i="98"/>
  <c r="AB60" i="98"/>
  <c r="U60" i="98"/>
  <c r="Y60" i="98"/>
  <c r="AC60" i="98"/>
  <c r="S56" i="98"/>
  <c r="W56" i="98"/>
  <c r="AA56" i="98"/>
  <c r="V56" i="98"/>
  <c r="AB56" i="98"/>
  <c r="T56" i="98"/>
  <c r="Z56" i="98"/>
  <c r="U56" i="98"/>
  <c r="AC56" i="98"/>
  <c r="X56" i="98"/>
  <c r="Y56" i="98"/>
  <c r="AC63" i="98"/>
  <c r="Y63" i="98"/>
  <c r="AC62" i="98"/>
  <c r="Y62" i="98"/>
  <c r="AC61" i="98"/>
  <c r="Y61" i="98"/>
  <c r="W60" i="98"/>
  <c r="AC58" i="98"/>
  <c r="Y58" i="98"/>
  <c r="T58" i="98"/>
  <c r="T57" i="98"/>
  <c r="X57" i="98"/>
  <c r="AB57" i="98"/>
  <c r="U57" i="98"/>
  <c r="Y57" i="98"/>
  <c r="AC57" i="98"/>
  <c r="AB58" i="98"/>
  <c r="X58" i="98"/>
  <c r="S58" i="98"/>
  <c r="S55" i="98"/>
  <c r="W55" i="98"/>
  <c r="AA55" i="98"/>
  <c r="S54" i="98"/>
  <c r="W54" i="98"/>
  <c r="AA54" i="98"/>
  <c r="AB55" i="98"/>
  <c r="V55" i="98"/>
  <c r="AB54" i="98"/>
  <c r="V54" i="98"/>
  <c r="BP5" i="103"/>
  <c r="BP4" i="103"/>
  <c r="BP6" i="103"/>
  <c r="X4" i="103"/>
  <c r="AA5" i="103"/>
  <c r="W6" i="103"/>
  <c r="V5" i="103"/>
  <c r="AC4" i="103"/>
  <c r="AG6" i="103"/>
  <c r="AF5" i="103"/>
  <c r="AF6" i="103"/>
  <c r="V6" i="103"/>
  <c r="AB6" i="103"/>
  <c r="AH4" i="103"/>
  <c r="AA6" i="103"/>
  <c r="U4" i="103"/>
  <c r="Z4" i="103"/>
  <c r="AE4" i="103"/>
  <c r="AE6" i="103"/>
  <c r="Z6" i="103"/>
  <c r="U6" i="103"/>
  <c r="AE5" i="103"/>
  <c r="Z5" i="103"/>
  <c r="U5" i="103"/>
  <c r="V4" i="103"/>
  <c r="AA4" i="103"/>
  <c r="AF4" i="103"/>
  <c r="AH6" i="103"/>
  <c r="AC6" i="103"/>
  <c r="AH5" i="103"/>
  <c r="AC5" i="103"/>
  <c r="X5" i="103"/>
  <c r="W4" i="103"/>
  <c r="AB4" i="103"/>
  <c r="AG5" i="103"/>
  <c r="AB5" i="103"/>
  <c r="BO4" i="103"/>
  <c r="BK6" i="103"/>
  <c r="BN6" i="103"/>
  <c r="BM5" i="103"/>
  <c r="BS6" i="103"/>
  <c r="BJ6" i="103"/>
  <c r="BK4" i="103"/>
  <c r="BO6" i="103"/>
  <c r="BR5" i="103"/>
  <c r="BL4" i="103"/>
  <c r="BL5" i="103"/>
  <c r="BM4" i="103"/>
  <c r="BR4" i="103"/>
  <c r="BR6" i="103"/>
  <c r="BM6" i="103"/>
  <c r="BO5" i="103"/>
  <c r="BK5" i="103"/>
  <c r="BQ4" i="103"/>
  <c r="BQ5" i="103"/>
  <c r="BJ4" i="103"/>
  <c r="BN4" i="103"/>
  <c r="BQ6" i="103"/>
  <c r="BS5" i="103"/>
  <c r="BN5" i="103"/>
  <c r="U111" i="104"/>
  <c r="Z97" i="104"/>
  <c r="Z81" i="104"/>
  <c r="V53" i="104"/>
  <c r="AB44" i="104"/>
  <c r="W43" i="104"/>
  <c r="V39" i="104"/>
  <c r="S87" i="104"/>
  <c r="W115" i="104"/>
  <c r="V57" i="104"/>
  <c r="T119" i="104"/>
  <c r="Y116" i="104"/>
  <c r="W114" i="104"/>
  <c r="V62" i="104"/>
  <c r="AA53" i="104"/>
  <c r="S114" i="104"/>
  <c r="AC111" i="104"/>
  <c r="W89" i="104"/>
  <c r="AA87" i="104"/>
  <c r="Z85" i="104"/>
  <c r="AA79" i="104"/>
  <c r="AC73" i="104"/>
  <c r="X70" i="104"/>
  <c r="W53" i="104"/>
  <c r="AA123" i="104"/>
  <c r="AC59" i="104"/>
  <c r="X123" i="104"/>
  <c r="Z111" i="104"/>
  <c r="AC69" i="104"/>
  <c r="W59" i="104"/>
  <c r="AC57" i="104"/>
  <c r="S123" i="104"/>
  <c r="W111" i="104"/>
  <c r="AB109" i="104"/>
  <c r="W69" i="104"/>
  <c r="U59" i="104"/>
  <c r="AA57" i="104"/>
  <c r="Z53" i="104"/>
  <c r="W116" i="104"/>
  <c r="AA118" i="104"/>
  <c r="AC116" i="104"/>
  <c r="U116" i="104"/>
  <c r="V101" i="104"/>
  <c r="W65" i="104"/>
  <c r="Y57" i="104"/>
  <c r="X47" i="104"/>
  <c r="AC39" i="104"/>
  <c r="Y39" i="104"/>
  <c r="U39" i="104"/>
  <c r="AB101" i="104"/>
  <c r="Z101" i="104"/>
  <c r="Y65" i="104"/>
  <c r="Z47" i="104"/>
  <c r="AB119" i="104"/>
  <c r="W118" i="104"/>
  <c r="Z116" i="104"/>
  <c r="S116" i="104"/>
  <c r="AA114" i="104"/>
  <c r="Y111" i="104"/>
  <c r="Z103" i="104"/>
  <c r="T101" i="104"/>
  <c r="V86" i="104"/>
  <c r="W75" i="104"/>
  <c r="T68" i="104"/>
  <c r="AC65" i="104"/>
  <c r="U65" i="104"/>
  <c r="Z63" i="104"/>
  <c r="Z59" i="104"/>
  <c r="W57" i="104"/>
  <c r="Z55" i="104"/>
  <c r="V47" i="104"/>
  <c r="AB39" i="104"/>
  <c r="X39" i="104"/>
  <c r="U127" i="104"/>
  <c r="AB127" i="104"/>
  <c r="U124" i="104"/>
  <c r="T124" i="104"/>
  <c r="V124" i="104"/>
  <c r="Z124" i="104"/>
  <c r="S113" i="104"/>
  <c r="Z113" i="104"/>
  <c r="U88" i="104"/>
  <c r="S88" i="104"/>
  <c r="AA88" i="104"/>
  <c r="V88" i="104"/>
  <c r="AB88" i="104"/>
  <c r="W88" i="104"/>
  <c r="V84" i="104"/>
  <c r="W84" i="104"/>
  <c r="AB84" i="104"/>
  <c r="X67" i="104"/>
  <c r="AC67" i="104"/>
  <c r="T120" i="104"/>
  <c r="AA120" i="104"/>
  <c r="T122" i="104"/>
  <c r="S122" i="104"/>
  <c r="AA122" i="104"/>
  <c r="Z91" i="104"/>
  <c r="W91" i="104"/>
  <c r="T83" i="104"/>
  <c r="V83" i="104"/>
  <c r="Z83" i="104"/>
  <c r="T99" i="104"/>
  <c r="S99" i="104"/>
  <c r="W99" i="104"/>
  <c r="AA99" i="104"/>
  <c r="S117" i="104"/>
  <c r="Z117" i="104"/>
  <c r="S105" i="104"/>
  <c r="V105" i="104"/>
  <c r="Z105" i="104"/>
  <c r="U100" i="104"/>
  <c r="AB100" i="104"/>
  <c r="T89" i="104"/>
  <c r="S89" i="104"/>
  <c r="Y89" i="104"/>
  <c r="U89" i="104"/>
  <c r="Z89" i="104"/>
  <c r="V89" i="104"/>
  <c r="AA89" i="104"/>
  <c r="Z121" i="104"/>
  <c r="S118" i="104"/>
  <c r="T76" i="104"/>
  <c r="V75" i="104"/>
  <c r="V69" i="104"/>
  <c r="AC63" i="104"/>
  <c r="Y63" i="104"/>
  <c r="U63" i="104"/>
  <c r="Y59" i="104"/>
  <c r="S59" i="104"/>
  <c r="S57" i="104"/>
  <c r="U53" i="104"/>
  <c r="Z52" i="104"/>
  <c r="W51" i="104"/>
  <c r="V48" i="104"/>
  <c r="Z44" i="104"/>
  <c r="Z51" i="104"/>
  <c r="Z87" i="104"/>
  <c r="AB63" i="104"/>
  <c r="X63" i="104"/>
  <c r="T63" i="104"/>
  <c r="X52" i="104"/>
  <c r="V51" i="104"/>
  <c r="AC49" i="104"/>
  <c r="W45" i="104"/>
  <c r="X44" i="104"/>
  <c r="V63" i="104"/>
  <c r="W123" i="104"/>
  <c r="W119" i="104"/>
  <c r="Z118" i="104"/>
  <c r="AA116" i="104"/>
  <c r="V116" i="104"/>
  <c r="AB115" i="104"/>
  <c r="Z114" i="104"/>
  <c r="AC103" i="104"/>
  <c r="X101" i="104"/>
  <c r="AB93" i="104"/>
  <c r="V87" i="104"/>
  <c r="Z79" i="104"/>
  <c r="AC75" i="104"/>
  <c r="Z69" i="104"/>
  <c r="AA65" i="104"/>
  <c r="V65" i="104"/>
  <c r="AA63" i="104"/>
  <c r="W63" i="104"/>
  <c r="AA59" i="104"/>
  <c r="V59" i="104"/>
  <c r="V52" i="104"/>
  <c r="AA51" i="104"/>
  <c r="S51" i="104"/>
  <c r="U49" i="104"/>
  <c r="T44" i="104"/>
  <c r="W109" i="104"/>
  <c r="X96" i="104"/>
  <c r="AA71" i="104"/>
  <c r="U60" i="104"/>
  <c r="T60" i="104"/>
  <c r="X60" i="104"/>
  <c r="Z60" i="104"/>
  <c r="Z120" i="104"/>
  <c r="V120" i="104"/>
  <c r="X112" i="104"/>
  <c r="S111" i="104"/>
  <c r="AA109" i="104"/>
  <c r="V109" i="104"/>
  <c r="Y106" i="104"/>
  <c r="AA103" i="104"/>
  <c r="S103" i="104"/>
  <c r="Z102" i="104"/>
  <c r="W96" i="104"/>
  <c r="AA93" i="104"/>
  <c r="V93" i="104"/>
  <c r="W85" i="104"/>
  <c r="AA83" i="104"/>
  <c r="S83" i="104"/>
  <c r="V81" i="104"/>
  <c r="S79" i="104"/>
  <c r="Z73" i="104"/>
  <c r="Z72" i="104"/>
  <c r="Z71" i="104"/>
  <c r="Z112" i="104"/>
  <c r="AC106" i="104"/>
  <c r="AC120" i="104"/>
  <c r="Y120" i="104"/>
  <c r="U120" i="104"/>
  <c r="W112" i="104"/>
  <c r="Z109" i="104"/>
  <c r="U109" i="104"/>
  <c r="X106" i="104"/>
  <c r="V102" i="104"/>
  <c r="AB96" i="104"/>
  <c r="V96" i="104"/>
  <c r="Z95" i="104"/>
  <c r="Z93" i="104"/>
  <c r="T93" i="104"/>
  <c r="V85" i="104"/>
  <c r="U73" i="104"/>
  <c r="W71" i="104"/>
  <c r="S67" i="104"/>
  <c r="T67" i="104"/>
  <c r="Y67" i="104"/>
  <c r="U67" i="104"/>
  <c r="Z67" i="104"/>
  <c r="V67" i="104"/>
  <c r="AB67" i="104"/>
  <c r="W120" i="104"/>
  <c r="AC102" i="104"/>
  <c r="X124" i="104"/>
  <c r="AB123" i="104"/>
  <c r="V123" i="104"/>
  <c r="W122" i="104"/>
  <c r="AB120" i="104"/>
  <c r="X120" i="104"/>
  <c r="S120" i="104"/>
  <c r="Z119" i="104"/>
  <c r="V114" i="104"/>
  <c r="S112" i="104"/>
  <c r="AA111" i="104"/>
  <c r="AC109" i="104"/>
  <c r="Y109" i="104"/>
  <c r="S109" i="104"/>
  <c r="Z99" i="104"/>
  <c r="AA96" i="104"/>
  <c r="X93" i="104"/>
  <c r="S93" i="104"/>
  <c r="AB89" i="104"/>
  <c r="X89" i="104"/>
  <c r="Z88" i="104"/>
  <c r="T88" i="104"/>
  <c r="AA85" i="104"/>
  <c r="W83" i="104"/>
  <c r="W79" i="104"/>
  <c r="V74" i="104"/>
  <c r="Z74" i="104"/>
  <c r="T72" i="104"/>
  <c r="AC72" i="104"/>
  <c r="S71" i="104"/>
  <c r="AB60" i="104"/>
  <c r="S41" i="104"/>
  <c r="W41" i="104"/>
  <c r="AA41" i="104"/>
  <c r="T41" i="104"/>
  <c r="X41" i="104"/>
  <c r="AB41" i="104"/>
  <c r="U41" i="104"/>
  <c r="Y41" i="104"/>
  <c r="AC41" i="104"/>
  <c r="AA69" i="104"/>
  <c r="U69" i="104"/>
  <c r="Y53" i="104"/>
  <c r="S53" i="104"/>
  <c r="AB52" i="104"/>
  <c r="T52" i="104"/>
  <c r="AC51" i="104"/>
  <c r="Y51" i="104"/>
  <c r="U51" i="104"/>
  <c r="Z50" i="104"/>
  <c r="Z49" i="104"/>
  <c r="AB47" i="104"/>
  <c r="T47" i="104"/>
  <c r="AA43" i="104"/>
  <c r="V43" i="104"/>
  <c r="AB51" i="104"/>
  <c r="X51" i="104"/>
  <c r="W49" i="104"/>
  <c r="Z48" i="104"/>
  <c r="Z43" i="104"/>
  <c r="U43" i="104"/>
  <c r="W127" i="104"/>
  <c r="V113" i="104"/>
  <c r="AB108" i="104"/>
  <c r="V97" i="104"/>
  <c r="U80" i="104"/>
  <c r="S80" i="104"/>
  <c r="X80" i="104"/>
  <c r="T80" i="104"/>
  <c r="Z80" i="104"/>
  <c r="AA127" i="104"/>
  <c r="V127" i="104"/>
  <c r="AA126" i="104"/>
  <c r="Z125" i="104"/>
  <c r="AA124" i="104"/>
  <c r="W124" i="104"/>
  <c r="S124" i="104"/>
  <c r="X119" i="104"/>
  <c r="S119" i="104"/>
  <c r="AA115" i="104"/>
  <c r="V115" i="104"/>
  <c r="AC113" i="104"/>
  <c r="Y113" i="104"/>
  <c r="U113" i="104"/>
  <c r="AA108" i="104"/>
  <c r="V108" i="104"/>
  <c r="AC105" i="104"/>
  <c r="Y105" i="104"/>
  <c r="U105" i="104"/>
  <c r="AA101" i="104"/>
  <c r="W101" i="104"/>
  <c r="S101" i="104"/>
  <c r="AA100" i="104"/>
  <c r="V100" i="104"/>
  <c r="V99" i="104"/>
  <c r="AC97" i="104"/>
  <c r="Y97" i="104"/>
  <c r="U97" i="104"/>
  <c r="U96" i="104"/>
  <c r="T96" i="104"/>
  <c r="Z96" i="104"/>
  <c r="T95" i="104"/>
  <c r="S95" i="104"/>
  <c r="AA95" i="104"/>
  <c r="V95" i="104"/>
  <c r="X92" i="104"/>
  <c r="T85" i="104"/>
  <c r="X85" i="104"/>
  <c r="AB85" i="104"/>
  <c r="U85" i="104"/>
  <c r="Y85" i="104"/>
  <c r="AC85" i="104"/>
  <c r="AC81" i="104"/>
  <c r="AA80" i="104"/>
  <c r="AB92" i="104"/>
  <c r="AB80" i="104"/>
  <c r="Z127" i="104"/>
  <c r="T127" i="104"/>
  <c r="W126" i="104"/>
  <c r="Z115" i="104"/>
  <c r="T115" i="104"/>
  <c r="AB113" i="104"/>
  <c r="X113" i="104"/>
  <c r="T113" i="104"/>
  <c r="Z108" i="104"/>
  <c r="T108" i="104"/>
  <c r="AB105" i="104"/>
  <c r="X105" i="104"/>
  <c r="T105" i="104"/>
  <c r="Z100" i="104"/>
  <c r="T100" i="104"/>
  <c r="AB97" i="104"/>
  <c r="X97" i="104"/>
  <c r="T97" i="104"/>
  <c r="U84" i="104"/>
  <c r="S84" i="104"/>
  <c r="X84" i="104"/>
  <c r="T84" i="104"/>
  <c r="Z84" i="104"/>
  <c r="S81" i="104"/>
  <c r="W81" i="104"/>
  <c r="AA81" i="104"/>
  <c r="T81" i="104"/>
  <c r="X81" i="104"/>
  <c r="AB81" i="104"/>
  <c r="W80" i="104"/>
  <c r="W108" i="104"/>
  <c r="W100" i="104"/>
  <c r="U92" i="104"/>
  <c r="T92" i="104"/>
  <c r="Z92" i="104"/>
  <c r="V92" i="104"/>
  <c r="AA92" i="104"/>
  <c r="X127" i="104"/>
  <c r="S127" i="104"/>
  <c r="S126" i="104"/>
  <c r="AC124" i="104"/>
  <c r="Y124" i="104"/>
  <c r="Z123" i="104"/>
  <c r="T123" i="104"/>
  <c r="AA119" i="104"/>
  <c r="V119" i="104"/>
  <c r="AB116" i="104"/>
  <c r="X116" i="104"/>
  <c r="X115" i="104"/>
  <c r="S115" i="104"/>
  <c r="AA113" i="104"/>
  <c r="W113" i="104"/>
  <c r="AB112" i="104"/>
  <c r="X109" i="104"/>
  <c r="X108" i="104"/>
  <c r="AA105" i="104"/>
  <c r="W105" i="104"/>
  <c r="AC101" i="104"/>
  <c r="Y101" i="104"/>
  <c r="X100" i="104"/>
  <c r="S100" i="104"/>
  <c r="AA97" i="104"/>
  <c r="W97" i="104"/>
  <c r="S92" i="104"/>
  <c r="T91" i="104"/>
  <c r="S91" i="104"/>
  <c r="AA91" i="104"/>
  <c r="V91" i="104"/>
  <c r="AA84" i="104"/>
  <c r="Y81" i="104"/>
  <c r="V80" i="104"/>
  <c r="T61" i="104"/>
  <c r="S61" i="104"/>
  <c r="Y61" i="104"/>
  <c r="V61" i="104"/>
  <c r="AA61" i="104"/>
  <c r="U61" i="104"/>
  <c r="W61" i="104"/>
  <c r="Z61" i="104"/>
  <c r="AC61" i="104"/>
  <c r="U76" i="104"/>
  <c r="V76" i="104"/>
  <c r="X76" i="104"/>
  <c r="S73" i="104"/>
  <c r="W73" i="104"/>
  <c r="AA73" i="104"/>
  <c r="T73" i="104"/>
  <c r="X73" i="104"/>
  <c r="AB73" i="104"/>
  <c r="S70" i="104"/>
  <c r="AA70" i="104"/>
  <c r="V70" i="104"/>
  <c r="AB70" i="104"/>
  <c r="X68" i="104"/>
  <c r="Z68" i="104"/>
  <c r="AC93" i="104"/>
  <c r="Y93" i="104"/>
  <c r="W87" i="104"/>
  <c r="AB76" i="104"/>
  <c r="T75" i="104"/>
  <c r="S75" i="104"/>
  <c r="Y75" i="104"/>
  <c r="U75" i="104"/>
  <c r="Z75" i="104"/>
  <c r="Y73" i="104"/>
  <c r="T71" i="104"/>
  <c r="X71" i="104"/>
  <c r="AB71" i="104"/>
  <c r="U71" i="104"/>
  <c r="Y71" i="104"/>
  <c r="AC71" i="104"/>
  <c r="T64" i="104"/>
  <c r="AB64" i="104"/>
  <c r="X64" i="104"/>
  <c r="Z64" i="104"/>
  <c r="U72" i="104"/>
  <c r="Y69" i="104"/>
  <c r="S69" i="104"/>
  <c r="AA67" i="104"/>
  <c r="W67" i="104"/>
  <c r="S65" i="104"/>
  <c r="T45" i="104"/>
  <c r="S45" i="104"/>
  <c r="Y45" i="104"/>
  <c r="U45" i="104"/>
  <c r="Z45" i="104"/>
  <c r="V45" i="104"/>
  <c r="AA45" i="104"/>
  <c r="U56" i="104"/>
  <c r="T56" i="104"/>
  <c r="AB56" i="104"/>
  <c r="V56" i="104"/>
  <c r="X56" i="104"/>
  <c r="S55" i="104"/>
  <c r="W55" i="104"/>
  <c r="AA55" i="104"/>
  <c r="T55" i="104"/>
  <c r="X55" i="104"/>
  <c r="AB55" i="104"/>
  <c r="U55" i="104"/>
  <c r="Y55" i="104"/>
  <c r="AC55" i="104"/>
  <c r="V60" i="104"/>
  <c r="AB59" i="104"/>
  <c r="X59" i="104"/>
  <c r="Z57" i="104"/>
  <c r="U57" i="104"/>
  <c r="Y49" i="104"/>
  <c r="S49" i="104"/>
  <c r="AB48" i="104"/>
  <c r="T48" i="104"/>
  <c r="AA47" i="104"/>
  <c r="W47" i="104"/>
  <c r="S47" i="104"/>
  <c r="V44" i="104"/>
  <c r="AB43" i="104"/>
  <c r="X43" i="104"/>
  <c r="AA49" i="104"/>
  <c r="V49" i="104"/>
  <c r="X48" i="104"/>
  <c r="AC47" i="104"/>
  <c r="Y47" i="104"/>
  <c r="AC107" i="104"/>
  <c r="U104" i="104"/>
  <c r="Y104" i="104"/>
  <c r="AC104" i="104"/>
  <c r="Z126" i="104"/>
  <c r="U125" i="104"/>
  <c r="Z122" i="104"/>
  <c r="AC121" i="104"/>
  <c r="Y117" i="104"/>
  <c r="AA107" i="104"/>
  <c r="S106" i="104"/>
  <c r="W106" i="104"/>
  <c r="AA106" i="104"/>
  <c r="AA104" i="104"/>
  <c r="V104" i="104"/>
  <c r="S94" i="104"/>
  <c r="W94" i="104"/>
  <c r="AA94" i="104"/>
  <c r="T94" i="104"/>
  <c r="X94" i="104"/>
  <c r="AB94" i="104"/>
  <c r="U94" i="104"/>
  <c r="Y94" i="104"/>
  <c r="AC94" i="104"/>
  <c r="S78" i="104"/>
  <c r="W78" i="104"/>
  <c r="AA78" i="104"/>
  <c r="T78" i="104"/>
  <c r="X78" i="104"/>
  <c r="AB78" i="104"/>
  <c r="U78" i="104"/>
  <c r="Y78" i="104"/>
  <c r="AC78" i="104"/>
  <c r="V125" i="104"/>
  <c r="V121" i="104"/>
  <c r="V117" i="104"/>
  <c r="S110" i="104"/>
  <c r="W110" i="104"/>
  <c r="AA110" i="104"/>
  <c r="T107" i="104"/>
  <c r="X107" i="104"/>
  <c r="AB107" i="104"/>
  <c r="W104" i="104"/>
  <c r="S82" i="104"/>
  <c r="W82" i="104"/>
  <c r="AA82" i="104"/>
  <c r="T82" i="104"/>
  <c r="X82" i="104"/>
  <c r="AB82" i="104"/>
  <c r="U82" i="104"/>
  <c r="Y82" i="104"/>
  <c r="AC82" i="104"/>
  <c r="V126" i="104"/>
  <c r="Y125" i="104"/>
  <c r="Y121" i="104"/>
  <c r="U121" i="104"/>
  <c r="V118" i="104"/>
  <c r="V110" i="104"/>
  <c r="AC126" i="104"/>
  <c r="Y126" i="104"/>
  <c r="U126" i="104"/>
  <c r="AB125" i="104"/>
  <c r="X125" i="104"/>
  <c r="T125" i="104"/>
  <c r="AC122" i="104"/>
  <c r="Y122" i="104"/>
  <c r="U122" i="104"/>
  <c r="AB121" i="104"/>
  <c r="X121" i="104"/>
  <c r="T121" i="104"/>
  <c r="AC118" i="104"/>
  <c r="Y118" i="104"/>
  <c r="U118" i="104"/>
  <c r="AB117" i="104"/>
  <c r="X117" i="104"/>
  <c r="T117" i="104"/>
  <c r="AC114" i="104"/>
  <c r="Y114" i="104"/>
  <c r="U114" i="104"/>
  <c r="U112" i="104"/>
  <c r="Y112" i="104"/>
  <c r="AC112" i="104"/>
  <c r="Z110" i="104"/>
  <c r="U110" i="104"/>
  <c r="Z107" i="104"/>
  <c r="U107" i="104"/>
  <c r="AB106" i="104"/>
  <c r="V106" i="104"/>
  <c r="Z104" i="104"/>
  <c r="T104" i="104"/>
  <c r="S102" i="104"/>
  <c r="W102" i="104"/>
  <c r="AA102" i="104"/>
  <c r="T102" i="104"/>
  <c r="X102" i="104"/>
  <c r="AB102" i="104"/>
  <c r="S90" i="104"/>
  <c r="W90" i="104"/>
  <c r="AA90" i="104"/>
  <c r="T90" i="104"/>
  <c r="X90" i="104"/>
  <c r="AB90" i="104"/>
  <c r="U90" i="104"/>
  <c r="Y90" i="104"/>
  <c r="AC90" i="104"/>
  <c r="Z82" i="104"/>
  <c r="AC110" i="104"/>
  <c r="W107" i="104"/>
  <c r="AB104" i="104"/>
  <c r="S98" i="104"/>
  <c r="W98" i="104"/>
  <c r="AA98" i="104"/>
  <c r="T98" i="104"/>
  <c r="X98" i="104"/>
  <c r="AB98" i="104"/>
  <c r="U98" i="104"/>
  <c r="Y98" i="104"/>
  <c r="AC98" i="104"/>
  <c r="AC125" i="104"/>
  <c r="V122" i="104"/>
  <c r="AC117" i="104"/>
  <c r="U117" i="104"/>
  <c r="AB110" i="104"/>
  <c r="AC127" i="104"/>
  <c r="Y127" i="104"/>
  <c r="AB126" i="104"/>
  <c r="X126" i="104"/>
  <c r="AA125" i="104"/>
  <c r="W125" i="104"/>
  <c r="AC123" i="104"/>
  <c r="Y123" i="104"/>
  <c r="AB122" i="104"/>
  <c r="X122" i="104"/>
  <c r="AA121" i="104"/>
  <c r="W121" i="104"/>
  <c r="AC119" i="104"/>
  <c r="Y119" i="104"/>
  <c r="AB118" i="104"/>
  <c r="X118" i="104"/>
  <c r="AA117" i="104"/>
  <c r="W117" i="104"/>
  <c r="AC115" i="104"/>
  <c r="Y115" i="104"/>
  <c r="AB114" i="104"/>
  <c r="X114" i="104"/>
  <c r="AA112" i="104"/>
  <c r="V112" i="104"/>
  <c r="T111" i="104"/>
  <c r="X111" i="104"/>
  <c r="AB111" i="104"/>
  <c r="Y110" i="104"/>
  <c r="T110" i="104"/>
  <c r="U108" i="104"/>
  <c r="Y108" i="104"/>
  <c r="AC108" i="104"/>
  <c r="Y107" i="104"/>
  <c r="S107" i="104"/>
  <c r="Z106" i="104"/>
  <c r="U106" i="104"/>
  <c r="X104" i="104"/>
  <c r="S104" i="104"/>
  <c r="T103" i="104"/>
  <c r="X103" i="104"/>
  <c r="AB103" i="104"/>
  <c r="U103" i="104"/>
  <c r="Y103" i="104"/>
  <c r="Y102" i="104"/>
  <c r="V98" i="104"/>
  <c r="Z94" i="104"/>
  <c r="S86" i="104"/>
  <c r="W86" i="104"/>
  <c r="AA86" i="104"/>
  <c r="T86" i="104"/>
  <c r="X86" i="104"/>
  <c r="AB86" i="104"/>
  <c r="U86" i="104"/>
  <c r="Y86" i="104"/>
  <c r="AC86" i="104"/>
  <c r="V82" i="104"/>
  <c r="Z78" i="104"/>
  <c r="S66" i="104"/>
  <c r="W66" i="104"/>
  <c r="AA66" i="104"/>
  <c r="U66" i="104"/>
  <c r="Y66" i="104"/>
  <c r="AC66" i="104"/>
  <c r="T66" i="104"/>
  <c r="AB66" i="104"/>
  <c r="V66" i="104"/>
  <c r="X66" i="104"/>
  <c r="Z66" i="104"/>
  <c r="AC99" i="104"/>
  <c r="Y99" i="104"/>
  <c r="U99" i="104"/>
  <c r="AC95" i="104"/>
  <c r="Y95" i="104"/>
  <c r="U95" i="104"/>
  <c r="AC91" i="104"/>
  <c r="Y91" i="104"/>
  <c r="U91" i="104"/>
  <c r="AC87" i="104"/>
  <c r="Y87" i="104"/>
  <c r="U87" i="104"/>
  <c r="AC83" i="104"/>
  <c r="Y83" i="104"/>
  <c r="U83" i="104"/>
  <c r="AC79" i="104"/>
  <c r="Y79" i="104"/>
  <c r="U79" i="104"/>
  <c r="AC100" i="104"/>
  <c r="Y100" i="104"/>
  <c r="AB99" i="104"/>
  <c r="X99" i="104"/>
  <c r="AC96" i="104"/>
  <c r="Y96" i="104"/>
  <c r="AB95" i="104"/>
  <c r="X95" i="104"/>
  <c r="AC92" i="104"/>
  <c r="Y92" i="104"/>
  <c r="AB91" i="104"/>
  <c r="X91" i="104"/>
  <c r="AC88" i="104"/>
  <c r="Y88" i="104"/>
  <c r="AB87" i="104"/>
  <c r="X87" i="104"/>
  <c r="AC84" i="104"/>
  <c r="Y84" i="104"/>
  <c r="AB83" i="104"/>
  <c r="X83" i="104"/>
  <c r="AC80" i="104"/>
  <c r="Y80" i="104"/>
  <c r="AB79" i="104"/>
  <c r="X79" i="104"/>
  <c r="S58" i="104"/>
  <c r="W58" i="104"/>
  <c r="AA58" i="104"/>
  <c r="T58" i="104"/>
  <c r="X58" i="104"/>
  <c r="AB58" i="104"/>
  <c r="U58" i="104"/>
  <c r="Y58" i="104"/>
  <c r="AC58" i="104"/>
  <c r="V58" i="104"/>
  <c r="Z58" i="104"/>
  <c r="S74" i="104"/>
  <c r="W74" i="104"/>
  <c r="AA74" i="104"/>
  <c r="T74" i="104"/>
  <c r="X74" i="104"/>
  <c r="AB74" i="104"/>
  <c r="U74" i="104"/>
  <c r="Y74" i="104"/>
  <c r="AC74" i="104"/>
  <c r="S42" i="104"/>
  <c r="W42" i="104"/>
  <c r="AA42" i="104"/>
  <c r="T42" i="104"/>
  <c r="X42" i="104"/>
  <c r="AB42" i="104"/>
  <c r="U42" i="104"/>
  <c r="Y42" i="104"/>
  <c r="AC42" i="104"/>
  <c r="V42" i="104"/>
  <c r="Z42" i="104"/>
  <c r="AA76" i="104"/>
  <c r="W76" i="104"/>
  <c r="S76" i="104"/>
  <c r="Y72" i="104"/>
  <c r="U70" i="104"/>
  <c r="Y70" i="104"/>
  <c r="AC70" i="104"/>
  <c r="U68" i="104"/>
  <c r="Y68" i="104"/>
  <c r="AC68" i="104"/>
  <c r="S68" i="104"/>
  <c r="W68" i="104"/>
  <c r="AA68" i="104"/>
  <c r="AB62" i="104"/>
  <c r="S54" i="104"/>
  <c r="W54" i="104"/>
  <c r="AA54" i="104"/>
  <c r="T54" i="104"/>
  <c r="X54" i="104"/>
  <c r="AB54" i="104"/>
  <c r="U54" i="104"/>
  <c r="Y54" i="104"/>
  <c r="AC54" i="104"/>
  <c r="S40" i="104"/>
  <c r="W40" i="104"/>
  <c r="AA40" i="104"/>
  <c r="U40" i="104"/>
  <c r="Y40" i="104"/>
  <c r="AC40" i="104"/>
  <c r="T40" i="104"/>
  <c r="AB40" i="104"/>
  <c r="V40" i="104"/>
  <c r="X40" i="104"/>
  <c r="S72" i="104"/>
  <c r="W72" i="104"/>
  <c r="AA72" i="104"/>
  <c r="S62" i="104"/>
  <c r="W62" i="104"/>
  <c r="AA62" i="104"/>
  <c r="U62" i="104"/>
  <c r="Y62" i="104"/>
  <c r="AC62" i="104"/>
  <c r="S50" i="104"/>
  <c r="W50" i="104"/>
  <c r="AA50" i="104"/>
  <c r="T50" i="104"/>
  <c r="X50" i="104"/>
  <c r="AB50" i="104"/>
  <c r="U50" i="104"/>
  <c r="Y50" i="104"/>
  <c r="AC50" i="104"/>
  <c r="AC76" i="104"/>
  <c r="Y76" i="104"/>
  <c r="AB75" i="104"/>
  <c r="X75" i="104"/>
  <c r="AB72" i="104"/>
  <c r="V72" i="104"/>
  <c r="Z70" i="104"/>
  <c r="T70" i="104"/>
  <c r="V68" i="104"/>
  <c r="U64" i="104"/>
  <c r="Y64" i="104"/>
  <c r="AC64" i="104"/>
  <c r="S64" i="104"/>
  <c r="W64" i="104"/>
  <c r="AA64" i="104"/>
  <c r="X62" i="104"/>
  <c r="Z54" i="104"/>
  <c r="S46" i="104"/>
  <c r="W46" i="104"/>
  <c r="AA46" i="104"/>
  <c r="T46" i="104"/>
  <c r="X46" i="104"/>
  <c r="AB46" i="104"/>
  <c r="U46" i="104"/>
  <c r="Y46" i="104"/>
  <c r="AC46" i="104"/>
  <c r="AB69" i="104"/>
  <c r="X69" i="104"/>
  <c r="AB65" i="104"/>
  <c r="X65" i="104"/>
  <c r="AB61" i="104"/>
  <c r="X61" i="104"/>
  <c r="AA60" i="104"/>
  <c r="W60" i="104"/>
  <c r="S60" i="104"/>
  <c r="AB57" i="104"/>
  <c r="X57" i="104"/>
  <c r="AA56" i="104"/>
  <c r="W56" i="104"/>
  <c r="S56" i="104"/>
  <c r="AB53" i="104"/>
  <c r="X53" i="104"/>
  <c r="AA52" i="104"/>
  <c r="W52" i="104"/>
  <c r="S52" i="104"/>
  <c r="AB49" i="104"/>
  <c r="X49" i="104"/>
  <c r="AA48" i="104"/>
  <c r="W48" i="104"/>
  <c r="S48" i="104"/>
  <c r="AB45" i="104"/>
  <c r="X45" i="104"/>
  <c r="AA44" i="104"/>
  <c r="W44" i="104"/>
  <c r="S44" i="104"/>
  <c r="AC60" i="104"/>
  <c r="Y60" i="104"/>
  <c r="AC56" i="104"/>
  <c r="Y56" i="104"/>
  <c r="AC52" i="104"/>
  <c r="Y52" i="104"/>
  <c r="AC48" i="104"/>
  <c r="Y48" i="104"/>
  <c r="AC44" i="104"/>
  <c r="Y44" i="104"/>
  <c r="S31" i="104"/>
  <c r="U19" i="104"/>
  <c r="AC34" i="104"/>
  <c r="AC14" i="104"/>
  <c r="V4" i="104"/>
  <c r="AB26" i="104"/>
  <c r="Z4" i="104"/>
  <c r="AB22" i="104"/>
  <c r="AC35" i="104"/>
  <c r="Y34" i="104"/>
  <c r="S32" i="104"/>
  <c r="AA30" i="104"/>
  <c r="V28" i="104"/>
  <c r="W26" i="104"/>
  <c r="T22" i="104"/>
  <c r="Y18" i="104"/>
  <c r="U14" i="104"/>
  <c r="AA6" i="104"/>
  <c r="W32" i="104"/>
  <c r="Z28" i="104"/>
  <c r="AC36" i="104"/>
  <c r="Y35" i="104"/>
  <c r="U34" i="104"/>
  <c r="AA31" i="104"/>
  <c r="W30" i="104"/>
  <c r="Z27" i="104"/>
  <c r="U36" i="104"/>
  <c r="Y36" i="104"/>
  <c r="U35" i="104"/>
  <c r="AA32" i="104"/>
  <c r="W31" i="104"/>
  <c r="S30" i="104"/>
  <c r="V27" i="104"/>
  <c r="Y23" i="104"/>
  <c r="AC19" i="104"/>
  <c r="Z15" i="104"/>
  <c r="U33" i="104"/>
  <c r="Y33" i="104"/>
  <c r="AC33" i="104"/>
  <c r="X33" i="104"/>
  <c r="V33" i="104"/>
  <c r="Z33" i="104"/>
  <c r="T33" i="104"/>
  <c r="S33" i="104"/>
  <c r="W33" i="104"/>
  <c r="AA33" i="104"/>
  <c r="AB33" i="104"/>
  <c r="T25" i="104"/>
  <c r="U25" i="104"/>
  <c r="Y25" i="104"/>
  <c r="AC25" i="104"/>
  <c r="S25" i="104"/>
  <c r="Z25" i="104"/>
  <c r="V25" i="104"/>
  <c r="AA25" i="104"/>
  <c r="W25" i="104"/>
  <c r="AB25" i="104"/>
  <c r="X25" i="104"/>
  <c r="V17" i="104"/>
  <c r="Z17" i="104"/>
  <c r="S17" i="104"/>
  <c r="W17" i="104"/>
  <c r="AA17" i="104"/>
  <c r="U17" i="104"/>
  <c r="AC17" i="104"/>
  <c r="T17" i="104"/>
  <c r="AB17" i="104"/>
  <c r="X17" i="104"/>
  <c r="Y17" i="104"/>
  <c r="T5" i="104"/>
  <c r="X5" i="104"/>
  <c r="AB5" i="104"/>
  <c r="U5" i="104"/>
  <c r="Y5" i="104"/>
  <c r="AC5" i="104"/>
  <c r="S5" i="104"/>
  <c r="AA5" i="104"/>
  <c r="V5" i="104"/>
  <c r="W5" i="104"/>
  <c r="Z5" i="104"/>
  <c r="V37" i="104"/>
  <c r="Z37" i="104"/>
  <c r="U37" i="104"/>
  <c r="AC37" i="104"/>
  <c r="S37" i="104"/>
  <c r="W37" i="104"/>
  <c r="AA37" i="104"/>
  <c r="Y37" i="104"/>
  <c r="T37" i="104"/>
  <c r="X37" i="104"/>
  <c r="AB37" i="104"/>
  <c r="S29" i="104"/>
  <c r="W29" i="104"/>
  <c r="AA29" i="104"/>
  <c r="V29" i="104"/>
  <c r="T29" i="104"/>
  <c r="X29" i="104"/>
  <c r="AB29" i="104"/>
  <c r="U29" i="104"/>
  <c r="Y29" i="104"/>
  <c r="AC29" i="104"/>
  <c r="Z29" i="104"/>
  <c r="U21" i="104"/>
  <c r="Y21" i="104"/>
  <c r="AC21" i="104"/>
  <c r="V21" i="104"/>
  <c r="Z21" i="104"/>
  <c r="X21" i="104"/>
  <c r="W21" i="104"/>
  <c r="S21" i="104"/>
  <c r="AA21" i="104"/>
  <c r="T21" i="104"/>
  <c r="AB21" i="104"/>
  <c r="U13" i="104"/>
  <c r="V13" i="104"/>
  <c r="Z13" i="104"/>
  <c r="S13" i="104"/>
  <c r="W13" i="104"/>
  <c r="AA13" i="104"/>
  <c r="Y13" i="104"/>
  <c r="X13" i="104"/>
  <c r="AB13" i="104"/>
  <c r="T13" i="104"/>
  <c r="AC13" i="104"/>
  <c r="U9" i="104"/>
  <c r="Y9" i="104"/>
  <c r="AC9" i="104"/>
  <c r="S9" i="104"/>
  <c r="X9" i="104"/>
  <c r="T9" i="104"/>
  <c r="Z9" i="104"/>
  <c r="V9" i="104"/>
  <c r="AA9" i="104"/>
  <c r="W9" i="104"/>
  <c r="AB9" i="104"/>
  <c r="T24" i="104"/>
  <c r="X24" i="104"/>
  <c r="AB24" i="104"/>
  <c r="U24" i="104"/>
  <c r="Y24" i="104"/>
  <c r="AC24" i="104"/>
  <c r="T20" i="104"/>
  <c r="X20" i="104"/>
  <c r="AB20" i="104"/>
  <c r="U20" i="104"/>
  <c r="Y20" i="104"/>
  <c r="AC20" i="104"/>
  <c r="U16" i="104"/>
  <c r="Y16" i="104"/>
  <c r="AC16" i="104"/>
  <c r="V16" i="104"/>
  <c r="Z16" i="104"/>
  <c r="T12" i="104"/>
  <c r="X12" i="104"/>
  <c r="AB12" i="104"/>
  <c r="U12" i="104"/>
  <c r="Y12" i="104"/>
  <c r="AC12" i="104"/>
  <c r="V12" i="104"/>
  <c r="Z12" i="104"/>
  <c r="U8" i="104"/>
  <c r="Y8" i="104"/>
  <c r="AC8" i="104"/>
  <c r="T8" i="104"/>
  <c r="Z8" i="104"/>
  <c r="V8" i="104"/>
  <c r="AA8" i="104"/>
  <c r="W8" i="104"/>
  <c r="AB8" i="104"/>
  <c r="S4" i="104"/>
  <c r="W4" i="104"/>
  <c r="AA4" i="104"/>
  <c r="AB36" i="104"/>
  <c r="X36" i="104"/>
  <c r="T36" i="104"/>
  <c r="AB35" i="104"/>
  <c r="X35" i="104"/>
  <c r="T35" i="104"/>
  <c r="AB34" i="104"/>
  <c r="X34" i="104"/>
  <c r="T34" i="104"/>
  <c r="Z32" i="104"/>
  <c r="V32" i="104"/>
  <c r="Z31" i="104"/>
  <c r="V31" i="104"/>
  <c r="Z30" i="104"/>
  <c r="V30" i="104"/>
  <c r="AC28" i="104"/>
  <c r="Y28" i="104"/>
  <c r="U28" i="104"/>
  <c r="AC27" i="104"/>
  <c r="Y27" i="104"/>
  <c r="T27" i="104"/>
  <c r="AA26" i="104"/>
  <c r="V26" i="104"/>
  <c r="AA24" i="104"/>
  <c r="S24" i="104"/>
  <c r="Y22" i="104"/>
  <c r="W20" i="104"/>
  <c r="V18" i="104"/>
  <c r="AB16" i="104"/>
  <c r="T16" i="104"/>
  <c r="Z14" i="104"/>
  <c r="S8" i="104"/>
  <c r="S23" i="104"/>
  <c r="W23" i="104"/>
  <c r="AA23" i="104"/>
  <c r="T23" i="104"/>
  <c r="X23" i="104"/>
  <c r="AB23" i="104"/>
  <c r="S19" i="104"/>
  <c r="W19" i="104"/>
  <c r="AA19" i="104"/>
  <c r="T19" i="104"/>
  <c r="X19" i="104"/>
  <c r="AB19" i="104"/>
  <c r="T15" i="104"/>
  <c r="X15" i="104"/>
  <c r="AB15" i="104"/>
  <c r="U15" i="104"/>
  <c r="Y15" i="104"/>
  <c r="AC15" i="104"/>
  <c r="S11" i="104"/>
  <c r="W11" i="104"/>
  <c r="X11" i="104"/>
  <c r="AB11" i="104"/>
  <c r="T11" i="104"/>
  <c r="Y11" i="104"/>
  <c r="AC11" i="104"/>
  <c r="U11" i="104"/>
  <c r="Z11" i="104"/>
  <c r="U7" i="104"/>
  <c r="Y7" i="104"/>
  <c r="AC7" i="104"/>
  <c r="V7" i="104"/>
  <c r="AA7" i="104"/>
  <c r="W7" i="104"/>
  <c r="AB7" i="104"/>
  <c r="S7" i="104"/>
  <c r="X7" i="104"/>
  <c r="T4" i="104"/>
  <c r="X4" i="104"/>
  <c r="AB4" i="104"/>
  <c r="AA36" i="104"/>
  <c r="W36" i="104"/>
  <c r="S36" i="104"/>
  <c r="AA35" i="104"/>
  <c r="W35" i="104"/>
  <c r="S35" i="104"/>
  <c r="AA34" i="104"/>
  <c r="W34" i="104"/>
  <c r="S34" i="104"/>
  <c r="AC32" i="104"/>
  <c r="Y32" i="104"/>
  <c r="U32" i="104"/>
  <c r="AC31" i="104"/>
  <c r="Y31" i="104"/>
  <c r="U31" i="104"/>
  <c r="AC30" i="104"/>
  <c r="Y30" i="104"/>
  <c r="U30" i="104"/>
  <c r="AB28" i="104"/>
  <c r="X28" i="104"/>
  <c r="T28" i="104"/>
  <c r="AB27" i="104"/>
  <c r="X27" i="104"/>
  <c r="S27" i="104"/>
  <c r="Z26" i="104"/>
  <c r="Z24" i="104"/>
  <c r="AC23" i="104"/>
  <c r="U23" i="104"/>
  <c r="V20" i="104"/>
  <c r="Y19" i="104"/>
  <c r="AC18" i="104"/>
  <c r="AA16" i="104"/>
  <c r="S16" i="104"/>
  <c r="V15" i="104"/>
  <c r="AA12" i="104"/>
  <c r="V11" i="104"/>
  <c r="Z7" i="104"/>
  <c r="U26" i="104"/>
  <c r="Y26" i="104"/>
  <c r="AC26" i="104"/>
  <c r="V22" i="104"/>
  <c r="Z22" i="104"/>
  <c r="S22" i="104"/>
  <c r="W22" i="104"/>
  <c r="AA22" i="104"/>
  <c r="S18" i="104"/>
  <c r="W18" i="104"/>
  <c r="AA18" i="104"/>
  <c r="T18" i="104"/>
  <c r="X18" i="104"/>
  <c r="AB18" i="104"/>
  <c r="S14" i="104"/>
  <c r="W14" i="104"/>
  <c r="AA14" i="104"/>
  <c r="T14" i="104"/>
  <c r="X14" i="104"/>
  <c r="AB14" i="104"/>
  <c r="V10" i="104"/>
  <c r="Z10" i="104"/>
  <c r="S10" i="104"/>
  <c r="X10" i="104"/>
  <c r="AC10" i="104"/>
  <c r="T10" i="104"/>
  <c r="Y10" i="104"/>
  <c r="U10" i="104"/>
  <c r="AA10" i="104"/>
  <c r="T6" i="104"/>
  <c r="U6" i="104"/>
  <c r="Y6" i="104"/>
  <c r="AC6" i="104"/>
  <c r="W6" i="104"/>
  <c r="AB6" i="104"/>
  <c r="X6" i="104"/>
  <c r="S6" i="104"/>
  <c r="Z6" i="104"/>
  <c r="U4" i="104"/>
  <c r="Y4" i="104"/>
  <c r="Z36" i="104"/>
  <c r="Z35" i="104"/>
  <c r="Z34" i="104"/>
  <c r="AB32" i="104"/>
  <c r="X32" i="104"/>
  <c r="AB31" i="104"/>
  <c r="X31" i="104"/>
  <c r="AB30" i="104"/>
  <c r="X30" i="104"/>
  <c r="AA28" i="104"/>
  <c r="W28" i="104"/>
  <c r="AA27" i="104"/>
  <c r="W27" i="104"/>
  <c r="X26" i="104"/>
  <c r="S26" i="104"/>
  <c r="W24" i="104"/>
  <c r="Z23" i="104"/>
  <c r="AC22" i="104"/>
  <c r="U22" i="104"/>
  <c r="AA20" i="104"/>
  <c r="S20" i="104"/>
  <c r="V19" i="104"/>
  <c r="Z18" i="104"/>
  <c r="X16" i="104"/>
  <c r="AA15" i="104"/>
  <c r="S15" i="104"/>
  <c r="V14" i="104"/>
  <c r="W12" i="104"/>
  <c r="AB10" i="104"/>
  <c r="T7" i="104"/>
  <c r="A32" i="98"/>
  <c r="A33" i="98" s="1"/>
  <c r="A34" i="98" s="1"/>
  <c r="A35" i="98" s="1"/>
  <c r="A36" i="98" s="1"/>
  <c r="A37" i="98" s="1"/>
  <c r="A38" i="98" s="1"/>
  <c r="A39" i="98" s="1"/>
  <c r="A40" i="98" s="1"/>
  <c r="A41" i="98" s="1"/>
  <c r="A42" i="98" s="1"/>
  <c r="A43" i="98" s="1"/>
  <c r="A44" i="98" s="1"/>
  <c r="A45" i="98" s="1"/>
  <c r="A46" i="98" s="1"/>
  <c r="A47" i="98" s="1"/>
  <c r="A48" i="98" s="1"/>
  <c r="A49" i="98" s="1"/>
  <c r="A50" i="98" s="1"/>
  <c r="A51" i="98" s="1"/>
  <c r="A16" i="98"/>
  <c r="A17" i="98" s="1"/>
  <c r="A18" i="98" s="1"/>
  <c r="A19" i="98" s="1"/>
  <c r="A20" i="98" s="1"/>
  <c r="A21" i="98" s="1"/>
  <c r="A22" i="98" s="1"/>
  <c r="A23" i="98" s="1"/>
  <c r="A24" i="98" s="1"/>
  <c r="A25" i="98" s="1"/>
  <c r="A26" i="98" s="1"/>
  <c r="A27" i="98" s="1"/>
  <c r="A28" i="98" s="1"/>
  <c r="A29" i="98" s="1"/>
  <c r="A5" i="98"/>
  <c r="A6" i="98" s="1"/>
  <c r="A7" i="98" s="1"/>
  <c r="A8" i="98" s="1"/>
  <c r="C32" i="98"/>
  <c r="C33" i="98" s="1"/>
  <c r="C34" i="98" s="1"/>
  <c r="C35" i="98" s="1"/>
  <c r="C36" i="98" s="1"/>
  <c r="C37" i="98" s="1"/>
  <c r="C38" i="98" s="1"/>
  <c r="C39" i="98" s="1"/>
  <c r="C40" i="98" s="1"/>
  <c r="C41" i="98" s="1"/>
  <c r="C42" i="98" s="1"/>
  <c r="C43" i="98" s="1"/>
  <c r="C44" i="98" s="1"/>
  <c r="C45" i="98" s="1"/>
  <c r="C46" i="98" s="1"/>
  <c r="C47" i="98" s="1"/>
  <c r="C48" i="98" s="1"/>
  <c r="C49" i="98" s="1"/>
  <c r="C50" i="98" s="1"/>
  <c r="C51" i="98" s="1"/>
  <c r="C16" i="98"/>
  <c r="C17" i="98" s="1"/>
  <c r="C18" i="98" s="1"/>
  <c r="C19" i="98" s="1"/>
  <c r="C20" i="98" s="1"/>
  <c r="C21" i="98" s="1"/>
  <c r="C22" i="98" s="1"/>
  <c r="C23" i="98" s="1"/>
  <c r="C24" i="98" s="1"/>
  <c r="C25" i="98" s="1"/>
  <c r="C26" i="98" s="1"/>
  <c r="C27" i="98" s="1"/>
  <c r="C28" i="98" s="1"/>
  <c r="C29" i="98" s="1"/>
  <c r="C5" i="98"/>
  <c r="C6" i="98" s="1"/>
  <c r="C7" i="98" s="1"/>
  <c r="C8" i="98" s="1"/>
  <c r="B5" i="98"/>
  <c r="B6" i="98" s="1"/>
  <c r="B7" i="98" s="1"/>
  <c r="B8" i="98" s="1"/>
  <c r="AM9" i="98" l="1"/>
  <c r="AK9" i="98"/>
  <c r="AN9" i="98"/>
  <c r="AG9" i="98"/>
  <c r="AP9" i="98"/>
  <c r="AL9" i="98"/>
  <c r="AO9" i="98"/>
  <c r="AS9" i="98" s="1"/>
  <c r="AF93" i="104"/>
  <c r="CH8" i="103"/>
  <c r="CA8" i="103"/>
  <c r="AP9" i="103"/>
  <c r="AR9" i="103"/>
  <c r="CA9" i="103"/>
  <c r="CH9" i="103"/>
  <c r="AJ10" i="98"/>
  <c r="AK10" i="98"/>
  <c r="AU10" i="98" s="1"/>
  <c r="AJ9" i="98"/>
  <c r="AP10" i="98"/>
  <c r="AH10" i="98"/>
  <c r="AP90" i="98"/>
  <c r="AN10" i="98"/>
  <c r="AS10" i="98" s="1"/>
  <c r="AM81" i="98"/>
  <c r="AH98" i="98"/>
  <c r="AJ98" i="98"/>
  <c r="AG10" i="98"/>
  <c r="AJ92" i="98"/>
  <c r="AL90" i="98"/>
  <c r="AU90" i="98" s="1"/>
  <c r="AN98" i="98"/>
  <c r="AG100" i="98"/>
  <c r="AF9" i="98"/>
  <c r="AU9" i="98"/>
  <c r="AJ89" i="98"/>
  <c r="AI10" i="98"/>
  <c r="AO92" i="98"/>
  <c r="AI9" i="98"/>
  <c r="AP89" i="98"/>
  <c r="AF100" i="98"/>
  <c r="AK91" i="98"/>
  <c r="AN91" i="98"/>
  <c r="AK103" i="98"/>
  <c r="AG91" i="98"/>
  <c r="AF103" i="98"/>
  <c r="AJ91" i="98"/>
  <c r="AN103" i="98"/>
  <c r="AM103" i="98"/>
  <c r="A9" i="98"/>
  <c r="A10" i="98" s="1"/>
  <c r="A11" i="98" s="1"/>
  <c r="A12" i="98" s="1"/>
  <c r="A13" i="98" s="1"/>
  <c r="AM98" i="98"/>
  <c r="AG103" i="98"/>
  <c r="AP103" i="98"/>
  <c r="AO98" i="98"/>
  <c r="AL103" i="98"/>
  <c r="AO103" i="98"/>
  <c r="AM89" i="98"/>
  <c r="AM100" i="98"/>
  <c r="AJ103" i="98"/>
  <c r="AI98" i="98"/>
  <c r="AK100" i="98"/>
  <c r="AH100" i="98"/>
  <c r="AL100" i="98"/>
  <c r="AI103" i="98"/>
  <c r="AP100" i="98"/>
  <c r="AJ100" i="98"/>
  <c r="AT100" i="98" s="1"/>
  <c r="AL98" i="98"/>
  <c r="AP98" i="98"/>
  <c r="AN100" i="98"/>
  <c r="AF98" i="98"/>
  <c r="AO100" i="98"/>
  <c r="AH91" i="98"/>
  <c r="AK98" i="98"/>
  <c r="C9" i="98"/>
  <c r="C10" i="98" s="1"/>
  <c r="C11" i="98" s="1"/>
  <c r="C12" i="98" s="1"/>
  <c r="C13" i="98" s="1"/>
  <c r="B9" i="98"/>
  <c r="B10" i="98" s="1"/>
  <c r="B11" i="98" s="1"/>
  <c r="B12" i="98" s="1"/>
  <c r="B13" i="98" s="1"/>
  <c r="AM11" i="98"/>
  <c r="AK11" i="98"/>
  <c r="AG11" i="98"/>
  <c r="AN11" i="98"/>
  <c r="AP11" i="98"/>
  <c r="AH11" i="98"/>
  <c r="AI11" i="98"/>
  <c r="AL11" i="98"/>
  <c r="AJ11" i="98"/>
  <c r="AO11" i="98"/>
  <c r="CB8" i="103"/>
  <c r="CC8" i="103"/>
  <c r="CB9" i="103"/>
  <c r="AQ9" i="103"/>
  <c r="AP8" i="103"/>
  <c r="AR8" i="103"/>
  <c r="AP94" i="98"/>
  <c r="AN99" i="98"/>
  <c r="AF94" i="98"/>
  <c r="AO99" i="98"/>
  <c r="AN92" i="98"/>
  <c r="AL94" i="98"/>
  <c r="AN90" i="98"/>
  <c r="AS90" i="98" s="1"/>
  <c r="AH90" i="98"/>
  <c r="AG90" i="98"/>
  <c r="AP97" i="98"/>
  <c r="AL91" i="98"/>
  <c r="AJ90" i="98"/>
  <c r="AI90" i="98"/>
  <c r="AG101" i="98"/>
  <c r="AM90" i="98"/>
  <c r="AG99" i="98"/>
  <c r="AJ94" i="98"/>
  <c r="AT94" i="98" s="1"/>
  <c r="AF90" i="98"/>
  <c r="AJ99" i="98"/>
  <c r="AM91" i="98"/>
  <c r="AO91" i="98"/>
  <c r="AI91" i="98"/>
  <c r="AH102" i="98"/>
  <c r="AJ102" i="98"/>
  <c r="AO89" i="98"/>
  <c r="AG102" i="98"/>
  <c r="AG96" i="98"/>
  <c r="AK96" i="98"/>
  <c r="AO96" i="98"/>
  <c r="AI96" i="98"/>
  <c r="AM96" i="98"/>
  <c r="AF96" i="98"/>
  <c r="AN96" i="98"/>
  <c r="AJ96" i="98"/>
  <c r="AH96" i="98"/>
  <c r="AF91" i="98"/>
  <c r="AP102" i="98"/>
  <c r="AL102" i="98"/>
  <c r="AI102" i="98"/>
  <c r="AF89" i="98"/>
  <c r="AM102" i="98"/>
  <c r="AI93" i="98"/>
  <c r="AM93" i="98"/>
  <c r="AK93" i="98"/>
  <c r="AU93" i="98" s="1"/>
  <c r="AO93" i="98"/>
  <c r="AG93" i="98"/>
  <c r="AH93" i="98"/>
  <c r="AK102" i="98"/>
  <c r="AG97" i="98"/>
  <c r="AK97" i="98"/>
  <c r="AU97" i="98" s="1"/>
  <c r="AO97" i="98"/>
  <c r="AI97" i="98"/>
  <c r="AM97" i="98"/>
  <c r="AF97" i="98"/>
  <c r="AN97" i="98"/>
  <c r="AJ97" i="98"/>
  <c r="AH97" i="98"/>
  <c r="AI89" i="98"/>
  <c r="AK89" i="98"/>
  <c r="AU89" i="98" s="1"/>
  <c r="AN89" i="98"/>
  <c r="AL96" i="98"/>
  <c r="AN102" i="98"/>
  <c r="AI92" i="98"/>
  <c r="AL92" i="98"/>
  <c r="AM92" i="98"/>
  <c r="AH92" i="98"/>
  <c r="AF92" i="98"/>
  <c r="AP92" i="98"/>
  <c r="AG89" i="98"/>
  <c r="AJ93" i="98"/>
  <c r="AK92" i="98"/>
  <c r="AP93" i="98"/>
  <c r="AG95" i="98"/>
  <c r="AK95" i="98"/>
  <c r="AO95" i="98"/>
  <c r="AI95" i="98"/>
  <c r="AM95" i="98"/>
  <c r="AN95" i="98"/>
  <c r="AF95" i="98"/>
  <c r="AH95" i="98"/>
  <c r="AJ95" i="98"/>
  <c r="AF101" i="98"/>
  <c r="AJ101" i="98"/>
  <c r="AP101" i="98"/>
  <c r="AL101" i="98"/>
  <c r="AH101" i="98"/>
  <c r="AM101" i="98"/>
  <c r="AN101" i="98"/>
  <c r="AI101" i="98"/>
  <c r="AH89" i="98"/>
  <c r="AL95" i="98"/>
  <c r="AK94" i="98"/>
  <c r="AM94" i="98"/>
  <c r="AG94" i="98"/>
  <c r="AN93" i="98"/>
  <c r="AN94" i="98"/>
  <c r="AK101" i="98"/>
  <c r="AO94" i="98"/>
  <c r="AH94" i="98"/>
  <c r="AI99" i="98"/>
  <c r="AM99" i="98"/>
  <c r="AL99" i="98"/>
  <c r="AU99" i="98" s="1"/>
  <c r="AF99" i="98"/>
  <c r="AP99" i="98"/>
  <c r="AH99" i="98"/>
  <c r="AO102" i="98"/>
  <c r="AF93" i="98"/>
  <c r="AO81" i="98"/>
  <c r="AG86" i="98"/>
  <c r="AN80" i="98"/>
  <c r="AJ80" i="98"/>
  <c r="AP81" i="98"/>
  <c r="AH79" i="98"/>
  <c r="AJ81" i="98"/>
  <c r="AL81" i="98"/>
  <c r="AU81" i="98" s="1"/>
  <c r="AM79" i="98"/>
  <c r="AF81" i="98"/>
  <c r="AH81" i="98"/>
  <c r="AG81" i="98"/>
  <c r="AL79" i="98"/>
  <c r="AN81" i="98"/>
  <c r="AI81" i="98"/>
  <c r="AP79" i="98"/>
  <c r="AO79" i="98"/>
  <c r="AG82" i="98"/>
  <c r="AH77" i="98"/>
  <c r="AK79" i="98"/>
  <c r="AJ84" i="98"/>
  <c r="AL84" i="98"/>
  <c r="AU84" i="98" s="1"/>
  <c r="AN84" i="98"/>
  <c r="AF84" i="98"/>
  <c r="AH84" i="98"/>
  <c r="AP84" i="98"/>
  <c r="AO84" i="98"/>
  <c r="AI84" i="98"/>
  <c r="AG84" i="98"/>
  <c r="AM84" i="98"/>
  <c r="AG85" i="98"/>
  <c r="AP86" i="98"/>
  <c r="AP77" i="98"/>
  <c r="AN79" i="98"/>
  <c r="AG79" i="98"/>
  <c r="AK85" i="98"/>
  <c r="AL77" i="98"/>
  <c r="AU77" i="98" s="1"/>
  <c r="AF79" i="98"/>
  <c r="AJ79" i="98"/>
  <c r="AT79" i="98" s="1"/>
  <c r="AO86" i="98"/>
  <c r="AJ77" i="98"/>
  <c r="AG83" i="98"/>
  <c r="AK82" i="98"/>
  <c r="AL82" i="98"/>
  <c r="AH86" i="98"/>
  <c r="AL83" i="98"/>
  <c r="AH83" i="98"/>
  <c r="AN87" i="98"/>
  <c r="AF83" i="98"/>
  <c r="AN77" i="98"/>
  <c r="AO83" i="98"/>
  <c r="AO77" i="98"/>
  <c r="AI80" i="98"/>
  <c r="AM80" i="98"/>
  <c r="AG80" i="98"/>
  <c r="AK80" i="98"/>
  <c r="AO80" i="98"/>
  <c r="AH80" i="98"/>
  <c r="AM77" i="98"/>
  <c r="AL87" i="98"/>
  <c r="AH87" i="98"/>
  <c r="AK87" i="98"/>
  <c r="AM87" i="98"/>
  <c r="AP87" i="98"/>
  <c r="AI87" i="98"/>
  <c r="AJ83" i="98"/>
  <c r="AF87" i="98"/>
  <c r="AL86" i="98"/>
  <c r="AG78" i="98"/>
  <c r="AK78" i="98"/>
  <c r="AO78" i="98"/>
  <c r="AI78" i="98"/>
  <c r="AM78" i="98"/>
  <c r="AN78" i="98"/>
  <c r="AF78" i="98"/>
  <c r="AJ78" i="98"/>
  <c r="AH78" i="98"/>
  <c r="AP80" i="98"/>
  <c r="AL78" i="98"/>
  <c r="AF86" i="98"/>
  <c r="AK83" i="98"/>
  <c r="AM82" i="98"/>
  <c r="AP82" i="98"/>
  <c r="AI82" i="98"/>
  <c r="AH82" i="98"/>
  <c r="AF77" i="98"/>
  <c r="AL80" i="98"/>
  <c r="AI86" i="98"/>
  <c r="AJ82" i="98"/>
  <c r="AI77" i="98"/>
  <c r="AM83" i="98"/>
  <c r="AI83" i="98"/>
  <c r="AJ87" i="98"/>
  <c r="AJ85" i="98"/>
  <c r="AP85" i="98"/>
  <c r="AF85" i="98"/>
  <c r="AM85" i="98"/>
  <c r="AH85" i="98"/>
  <c r="AN85" i="98"/>
  <c r="AL85" i="98"/>
  <c r="AI85" i="98"/>
  <c r="AG77" i="98"/>
  <c r="AK86" i="98"/>
  <c r="AP83" i="98"/>
  <c r="AF82" i="98"/>
  <c r="AN86" i="98"/>
  <c r="AO87" i="98"/>
  <c r="AJ86" i="98"/>
  <c r="AO82" i="98"/>
  <c r="BV7" i="103"/>
  <c r="BV6" i="103"/>
  <c r="BV5" i="103"/>
  <c r="BV4" i="103"/>
  <c r="AL6" i="103"/>
  <c r="AK7" i="103"/>
  <c r="BT7" i="103"/>
  <c r="BX7" i="103"/>
  <c r="AL4" i="103"/>
  <c r="AN5" i="103"/>
  <c r="AL7" i="103"/>
  <c r="BY7" i="103"/>
  <c r="BW7" i="103"/>
  <c r="AM5" i="103"/>
  <c r="AN4" i="103"/>
  <c r="AN6" i="103"/>
  <c r="AM6" i="103"/>
  <c r="AK5" i="103"/>
  <c r="AM7" i="103"/>
  <c r="AI7" i="103"/>
  <c r="AO4" i="103"/>
  <c r="AO7" i="103"/>
  <c r="AM4" i="103"/>
  <c r="AL5" i="103"/>
  <c r="AK4" i="103"/>
  <c r="AK6" i="103"/>
  <c r="AO5" i="103"/>
  <c r="AO6" i="103"/>
  <c r="AN7" i="103"/>
  <c r="AI4" i="103"/>
  <c r="AD68" i="98"/>
  <c r="AG68" i="98" s="1"/>
  <c r="AD66" i="98"/>
  <c r="AG66" i="98" s="1"/>
  <c r="AD64" i="98"/>
  <c r="AG64" i="98" s="1"/>
  <c r="AD73" i="98"/>
  <c r="AM73" i="98" s="1"/>
  <c r="AD57" i="98"/>
  <c r="AO57" i="98" s="1"/>
  <c r="AD60" i="98"/>
  <c r="AD69" i="98"/>
  <c r="AO69" i="98" s="1"/>
  <c r="AD75" i="98"/>
  <c r="AK75" i="98" s="1"/>
  <c r="AD55" i="98"/>
  <c r="AJ55" i="98" s="1"/>
  <c r="AD58" i="98"/>
  <c r="AG58" i="98" s="1"/>
  <c r="AD56" i="98"/>
  <c r="AG56" i="98" s="1"/>
  <c r="AD63" i="98"/>
  <c r="AD54" i="98"/>
  <c r="AD61" i="98"/>
  <c r="AD65" i="98"/>
  <c r="AD72" i="98"/>
  <c r="AP72" i="98" s="1"/>
  <c r="AD70" i="98"/>
  <c r="AL70" i="98" s="1"/>
  <c r="AD74" i="98"/>
  <c r="AL74" i="98" s="1"/>
  <c r="AD62" i="98"/>
  <c r="AF62" i="98" s="1"/>
  <c r="AD59" i="98"/>
  <c r="AH59" i="98" s="1"/>
  <c r="AD67" i="98"/>
  <c r="AP67" i="98" s="1"/>
  <c r="AD71" i="98"/>
  <c r="AI5" i="103"/>
  <c r="AI6" i="103"/>
  <c r="BX5" i="103"/>
  <c r="BW4" i="103"/>
  <c r="BX4" i="103"/>
  <c r="BT5" i="103"/>
  <c r="BT6" i="103"/>
  <c r="BY4" i="103"/>
  <c r="BT4" i="103"/>
  <c r="AF70" i="104"/>
  <c r="AD63" i="104"/>
  <c r="AD105" i="104"/>
  <c r="AF39" i="104"/>
  <c r="AD39" i="104"/>
  <c r="AF92" i="104"/>
  <c r="AF119" i="104"/>
  <c r="AF71" i="104"/>
  <c r="AD84" i="104"/>
  <c r="AF96" i="104"/>
  <c r="AD116" i="104"/>
  <c r="AF51" i="104"/>
  <c r="AF80" i="104"/>
  <c r="AF109" i="104"/>
  <c r="AF127" i="104"/>
  <c r="AD47" i="104"/>
  <c r="AD55" i="104"/>
  <c r="AD67" i="104"/>
  <c r="AF63" i="104"/>
  <c r="AF88" i="104"/>
  <c r="AF123" i="104"/>
  <c r="AF108" i="104"/>
  <c r="AF100" i="104"/>
  <c r="AD93" i="104"/>
  <c r="AD109" i="104"/>
  <c r="AD41" i="104"/>
  <c r="AD53" i="104"/>
  <c r="AD65" i="104"/>
  <c r="AD62" i="104"/>
  <c r="AF91" i="104"/>
  <c r="AD97" i="104"/>
  <c r="AF89" i="104"/>
  <c r="AD51" i="104"/>
  <c r="AD115" i="104"/>
  <c r="AD73" i="104"/>
  <c r="AD89" i="104"/>
  <c r="AD81" i="104"/>
  <c r="AD69" i="104"/>
  <c r="AD100" i="104"/>
  <c r="AF41" i="104"/>
  <c r="AD120" i="104"/>
  <c r="AD101" i="104"/>
  <c r="AD124" i="104"/>
  <c r="AF120" i="104"/>
  <c r="AF105" i="104"/>
  <c r="AD57" i="104"/>
  <c r="AD75" i="104"/>
  <c r="AF55" i="104"/>
  <c r="AD43" i="104"/>
  <c r="AD59" i="104"/>
  <c r="AD87" i="104"/>
  <c r="AD127" i="104"/>
  <c r="AF113" i="104"/>
  <c r="AF85" i="104"/>
  <c r="AD61" i="104"/>
  <c r="AF43" i="104"/>
  <c r="AF59" i="104"/>
  <c r="AF47" i="104"/>
  <c r="AF84" i="104"/>
  <c r="AD92" i="104"/>
  <c r="AF115" i="104"/>
  <c r="AD123" i="104"/>
  <c r="AD85" i="104"/>
  <c r="AD90" i="104"/>
  <c r="AF97" i="104"/>
  <c r="AF81" i="104"/>
  <c r="AF101" i="104"/>
  <c r="AF124" i="104"/>
  <c r="AD113" i="104"/>
  <c r="AF67" i="104"/>
  <c r="AD44" i="104"/>
  <c r="AD49" i="104"/>
  <c r="AD60" i="104"/>
  <c r="AD71" i="104"/>
  <c r="AD68" i="104"/>
  <c r="AD80" i="104"/>
  <c r="AD96" i="104"/>
  <c r="AF65" i="104"/>
  <c r="AD119" i="104"/>
  <c r="AF73" i="104"/>
  <c r="AF116" i="104"/>
  <c r="AF45" i="104"/>
  <c r="AF52" i="104"/>
  <c r="AF61" i="104"/>
  <c r="AD54" i="104"/>
  <c r="AF74" i="104"/>
  <c r="AD86" i="104"/>
  <c r="AD103" i="104"/>
  <c r="AF121" i="104"/>
  <c r="AD88" i="104"/>
  <c r="AF95" i="104"/>
  <c r="AF104" i="104"/>
  <c r="AD114" i="104"/>
  <c r="AD118" i="104"/>
  <c r="AD112" i="104"/>
  <c r="AD48" i="104"/>
  <c r="AF49" i="104"/>
  <c r="AF56" i="104"/>
  <c r="AD64" i="104"/>
  <c r="AF50" i="104"/>
  <c r="AF72" i="104"/>
  <c r="AD40" i="104"/>
  <c r="AD76" i="104"/>
  <c r="AD42" i="104"/>
  <c r="AF66" i="104"/>
  <c r="AD104" i="104"/>
  <c r="AF117" i="104"/>
  <c r="AF102" i="104"/>
  <c r="AF126" i="104"/>
  <c r="AD82" i="104"/>
  <c r="AD78" i="104"/>
  <c r="AF83" i="104"/>
  <c r="AD99" i="104"/>
  <c r="AD106" i="104"/>
  <c r="AD117" i="104"/>
  <c r="AF46" i="104"/>
  <c r="AD45" i="104"/>
  <c r="AF58" i="104"/>
  <c r="AD111" i="104"/>
  <c r="AF98" i="104"/>
  <c r="AF79" i="104"/>
  <c r="AF44" i="104"/>
  <c r="AD52" i="104"/>
  <c r="AF53" i="104"/>
  <c r="AF60" i="104"/>
  <c r="AD46" i="104"/>
  <c r="AF62" i="104"/>
  <c r="AF54" i="104"/>
  <c r="AF68" i="104"/>
  <c r="AD74" i="104"/>
  <c r="AD58" i="104"/>
  <c r="AF86" i="104"/>
  <c r="AD107" i="104"/>
  <c r="AF112" i="104"/>
  <c r="AD98" i="104"/>
  <c r="AF90" i="104"/>
  <c r="AF122" i="104"/>
  <c r="AD110" i="104"/>
  <c r="AD94" i="104"/>
  <c r="AF99" i="104"/>
  <c r="AF107" i="104"/>
  <c r="AF103" i="104"/>
  <c r="AD125" i="104"/>
  <c r="AD122" i="104"/>
  <c r="AD121" i="104"/>
  <c r="AF69" i="104"/>
  <c r="AD70" i="104"/>
  <c r="AF114" i="104"/>
  <c r="AF110" i="104"/>
  <c r="AD83" i="104"/>
  <c r="AF94" i="104"/>
  <c r="AF48" i="104"/>
  <c r="AD56" i="104"/>
  <c r="AF57" i="104"/>
  <c r="AF64" i="104"/>
  <c r="AD50" i="104"/>
  <c r="AD72" i="104"/>
  <c r="AF40" i="104"/>
  <c r="AF76" i="104"/>
  <c r="AF42" i="104"/>
  <c r="AF75" i="104"/>
  <c r="AD66" i="104"/>
  <c r="AD91" i="104"/>
  <c r="AF125" i="104"/>
  <c r="AD79" i="104"/>
  <c r="AD95" i="104"/>
  <c r="AD102" i="104"/>
  <c r="AF118" i="104"/>
  <c r="AF82" i="104"/>
  <c r="AF78" i="104"/>
  <c r="AF106" i="104"/>
  <c r="AF111" i="104"/>
  <c r="AF87" i="104"/>
  <c r="AD108" i="104"/>
  <c r="AD126" i="104"/>
  <c r="AD15" i="104"/>
  <c r="AD4" i="104"/>
  <c r="AD20" i="104"/>
  <c r="AD34" i="104"/>
  <c r="AD9" i="104"/>
  <c r="AD19" i="104"/>
  <c r="AD29" i="104"/>
  <c r="AF15" i="104"/>
  <c r="AD23" i="104"/>
  <c r="AD6" i="104"/>
  <c r="AF10" i="104"/>
  <c r="AF14" i="104"/>
  <c r="AD18" i="104"/>
  <c r="AD22" i="104"/>
  <c r="AF16" i="104"/>
  <c r="AD27" i="104"/>
  <c r="AF35" i="104"/>
  <c r="AD7" i="104"/>
  <c r="AD11" i="104"/>
  <c r="AF23" i="104"/>
  <c r="AD24" i="104"/>
  <c r="AF11" i="104"/>
  <c r="AD30" i="104"/>
  <c r="AF17" i="104"/>
  <c r="AF25" i="104"/>
  <c r="AF36" i="104"/>
  <c r="AF7" i="104"/>
  <c r="AF26" i="104"/>
  <c r="AF31" i="104"/>
  <c r="AD21" i="104"/>
  <c r="AF29" i="104"/>
  <c r="AD37" i="104"/>
  <c r="AD17" i="104"/>
  <c r="AF20" i="104"/>
  <c r="AF27" i="104"/>
  <c r="AF22" i="104"/>
  <c r="AF12" i="104"/>
  <c r="AF34" i="104"/>
  <c r="AD36" i="104"/>
  <c r="AD8" i="104"/>
  <c r="AF24" i="104"/>
  <c r="AF4" i="104"/>
  <c r="AD12" i="104"/>
  <c r="AD16" i="104"/>
  <c r="AF30" i="104"/>
  <c r="AF32" i="104"/>
  <c r="AD13" i="104"/>
  <c r="AD31" i="104"/>
  <c r="AF33" i="104"/>
  <c r="AD33" i="104"/>
  <c r="AF28" i="104"/>
  <c r="AD10" i="104"/>
  <c r="AD5" i="104"/>
  <c r="AD25" i="104"/>
  <c r="AD26" i="104"/>
  <c r="AF18" i="104"/>
  <c r="AD35" i="104"/>
  <c r="AF19" i="104"/>
  <c r="AD14" i="104"/>
  <c r="AD32" i="104"/>
  <c r="AF8" i="104"/>
  <c r="AF6" i="104"/>
  <c r="AF9" i="104"/>
  <c r="AF13" i="104"/>
  <c r="AF21" i="104"/>
  <c r="AF37" i="104"/>
  <c r="AD28" i="104"/>
  <c r="AF5" i="104"/>
  <c r="BW6" i="103"/>
  <c r="BX6" i="103"/>
  <c r="BY6" i="103"/>
  <c r="BY5" i="103"/>
  <c r="BW5" i="103"/>
  <c r="AT9" i="98" l="1"/>
  <c r="AT83" i="98"/>
  <c r="AT90" i="98"/>
  <c r="AT10" i="98"/>
  <c r="AT80" i="98"/>
  <c r="AT99" i="98"/>
  <c r="AU80" i="98"/>
  <c r="AT92" i="98"/>
  <c r="AT98" i="98"/>
  <c r="AT81" i="98"/>
  <c r="AQ9" i="98"/>
  <c r="AS100" i="98"/>
  <c r="AU103" i="98"/>
  <c r="AU83" i="98"/>
  <c r="AU102" i="98"/>
  <c r="AS99" i="98"/>
  <c r="AS98" i="98"/>
  <c r="AU100" i="98"/>
  <c r="AT96" i="98"/>
  <c r="AS103" i="98"/>
  <c r="AS92" i="98"/>
  <c r="AT85" i="98"/>
  <c r="AT101" i="98"/>
  <c r="AU79" i="98"/>
  <c r="AU96" i="98"/>
  <c r="AT89" i="98"/>
  <c r="AT11" i="98"/>
  <c r="AT91" i="98"/>
  <c r="AU11" i="98"/>
  <c r="AT86" i="98"/>
  <c r="AT84" i="98"/>
  <c r="AU101" i="98"/>
  <c r="AT95" i="98"/>
  <c r="AT103" i="98"/>
  <c r="AT87" i="98"/>
  <c r="AU95" i="98"/>
  <c r="AT78" i="98"/>
  <c r="AU78" i="98"/>
  <c r="AU91" i="98"/>
  <c r="AT82" i="98"/>
  <c r="AU85" i="98"/>
  <c r="AT93" i="98"/>
  <c r="AT77" i="98"/>
  <c r="AT102" i="98"/>
  <c r="AU98" i="98"/>
  <c r="AU86" i="98"/>
  <c r="AU82" i="98"/>
  <c r="AU94" i="98"/>
  <c r="AT97" i="98"/>
  <c r="AQ10" i="98"/>
  <c r="AU87" i="98"/>
  <c r="AU92" i="98"/>
  <c r="AQ103" i="98"/>
  <c r="AQ98" i="98"/>
  <c r="AQ100" i="98"/>
  <c r="AS81" i="98"/>
  <c r="AS11" i="98"/>
  <c r="AQ11" i="98"/>
  <c r="CC7" i="103"/>
  <c r="AQ90" i="98"/>
  <c r="AS91" i="98"/>
  <c r="AQ91" i="98"/>
  <c r="AQ102" i="98"/>
  <c r="AQ92" i="98"/>
  <c r="AS102" i="98"/>
  <c r="AS89" i="98"/>
  <c r="AQ93" i="98"/>
  <c r="AS93" i="98"/>
  <c r="AQ101" i="98"/>
  <c r="AQ94" i="98"/>
  <c r="AS96" i="98"/>
  <c r="AS95" i="98"/>
  <c r="AS97" i="98"/>
  <c r="AQ96" i="98"/>
  <c r="AS94" i="98"/>
  <c r="AQ99" i="98"/>
  <c r="AS101" i="98"/>
  <c r="AQ95" i="98"/>
  <c r="AQ97" i="98"/>
  <c r="AQ89" i="98"/>
  <c r="AS79" i="98"/>
  <c r="AQ81" i="98"/>
  <c r="AQ79" i="98"/>
  <c r="AS84" i="98"/>
  <c r="AQ84" i="98"/>
  <c r="AS82" i="98"/>
  <c r="AQ87" i="98"/>
  <c r="AS85" i="98"/>
  <c r="AQ86" i="98"/>
  <c r="AQ80" i="98"/>
  <c r="AQ85" i="98"/>
  <c r="AS80" i="98"/>
  <c r="AS86" i="98"/>
  <c r="AQ82" i="98"/>
  <c r="AQ78" i="98"/>
  <c r="AS77" i="98"/>
  <c r="AS87" i="98"/>
  <c r="AS83" i="98"/>
  <c r="AQ77" i="98"/>
  <c r="AS78" i="98"/>
  <c r="AQ83" i="98"/>
  <c r="AP4" i="103"/>
  <c r="CA7" i="103"/>
  <c r="AQ7" i="103"/>
  <c r="CB7" i="103"/>
  <c r="AR7" i="103"/>
  <c r="AP7" i="103"/>
  <c r="CC5" i="103"/>
  <c r="AK58" i="98"/>
  <c r="AG73" i="98"/>
  <c r="AN56" i="98"/>
  <c r="AO68" i="98"/>
  <c r="AK68" i="98"/>
  <c r="AL68" i="98"/>
  <c r="AF68" i="98"/>
  <c r="AJ68" i="98"/>
  <c r="AP68" i="98"/>
  <c r="AH68" i="98"/>
  <c r="AN68" i="98"/>
  <c r="AM68" i="98"/>
  <c r="AI68" i="98"/>
  <c r="AK66" i="98"/>
  <c r="AH66" i="98"/>
  <c r="AL66" i="98"/>
  <c r="AJ66" i="98"/>
  <c r="AO66" i="98"/>
  <c r="AF66" i="98"/>
  <c r="AP66" i="98"/>
  <c r="AN66" i="98"/>
  <c r="AI66" i="98"/>
  <c r="AM66" i="98"/>
  <c r="AH73" i="98"/>
  <c r="AH64" i="98"/>
  <c r="AN57" i="98"/>
  <c r="AP64" i="98"/>
  <c r="AN64" i="98"/>
  <c r="AL64" i="98"/>
  <c r="AO64" i="98"/>
  <c r="AJ64" i="98"/>
  <c r="AK64" i="98"/>
  <c r="AF64" i="98"/>
  <c r="AJ74" i="98"/>
  <c r="AP58" i="98"/>
  <c r="AM64" i="98"/>
  <c r="AO74" i="98"/>
  <c r="AL57" i="98"/>
  <c r="AI64" i="98"/>
  <c r="AO58" i="98"/>
  <c r="AP57" i="98"/>
  <c r="AP56" i="98"/>
  <c r="AH56" i="98"/>
  <c r="AL56" i="98"/>
  <c r="AI56" i="98"/>
  <c r="AJ56" i="98"/>
  <c r="AM56" i="98"/>
  <c r="AK65" i="98"/>
  <c r="AO65" i="98"/>
  <c r="AJ72" i="98"/>
  <c r="AL58" i="98"/>
  <c r="AL72" i="98"/>
  <c r="AN55" i="98"/>
  <c r="AI55" i="98"/>
  <c r="AT55" i="98" s="1"/>
  <c r="AG75" i="98"/>
  <c r="AH75" i="98"/>
  <c r="AJ75" i="98"/>
  <c r="AI60" i="98"/>
  <c r="AJ60" i="98"/>
  <c r="AG60" i="98"/>
  <c r="AF60" i="98"/>
  <c r="AO60" i="98"/>
  <c r="AP60" i="98"/>
  <c r="AK60" i="98"/>
  <c r="AL60" i="98"/>
  <c r="AH60" i="98"/>
  <c r="AN60" i="98"/>
  <c r="AM60" i="98"/>
  <c r="AK73" i="98"/>
  <c r="AF73" i="98"/>
  <c r="AJ73" i="98"/>
  <c r="AO73" i="98"/>
  <c r="AN73" i="98"/>
  <c r="AL73" i="98"/>
  <c r="AI73" i="98"/>
  <c r="AP73" i="98"/>
  <c r="AI75" i="98"/>
  <c r="AM75" i="98"/>
  <c r="AN75" i="98"/>
  <c r="AP75" i="98"/>
  <c r="AO75" i="98"/>
  <c r="AL75" i="98"/>
  <c r="AU75" i="98" s="1"/>
  <c r="AI57" i="98"/>
  <c r="AH57" i="98"/>
  <c r="AK57" i="98"/>
  <c r="AG57" i="98"/>
  <c r="AM57" i="98"/>
  <c r="AF57" i="98"/>
  <c r="AJ57" i="98"/>
  <c r="AJ63" i="98"/>
  <c r="AL63" i="98"/>
  <c r="AN63" i="98"/>
  <c r="AI69" i="98"/>
  <c r="AF69" i="98"/>
  <c r="AL69" i="98"/>
  <c r="AP74" i="98"/>
  <c r="AF58" i="98"/>
  <c r="AF74" i="98"/>
  <c r="AF72" i="98"/>
  <c r="AF71" i="98"/>
  <c r="AJ71" i="98"/>
  <c r="AN71" i="98"/>
  <c r="AL71" i="98"/>
  <c r="AL65" i="98"/>
  <c r="AM65" i="98"/>
  <c r="AF61" i="98"/>
  <c r="AP61" i="98"/>
  <c r="AN61" i="98"/>
  <c r="AJ61" i="98"/>
  <c r="AP69" i="98"/>
  <c r="AN69" i="98"/>
  <c r="AK69" i="98"/>
  <c r="AF56" i="98"/>
  <c r="AH69" i="98"/>
  <c r="AM69" i="98"/>
  <c r="AG69" i="98"/>
  <c r="AP59" i="98"/>
  <c r="AM59" i="98"/>
  <c r="AF55" i="98"/>
  <c r="AF75" i="98"/>
  <c r="AG59" i="98"/>
  <c r="AJ69" i="98"/>
  <c r="AG54" i="98"/>
  <c r="AK54" i="98"/>
  <c r="AP54" i="98"/>
  <c r="AL54" i="98"/>
  <c r="AM54" i="98"/>
  <c r="AH54" i="98"/>
  <c r="AL67" i="98"/>
  <c r="AI62" i="98"/>
  <c r="AM62" i="98"/>
  <c r="AG62" i="98"/>
  <c r="AK62" i="98"/>
  <c r="AO62" i="98"/>
  <c r="AH62" i="98"/>
  <c r="AO54" i="98"/>
  <c r="AI70" i="98"/>
  <c r="AM70" i="98"/>
  <c r="AF70" i="98"/>
  <c r="AJ70" i="98"/>
  <c r="AN70" i="98"/>
  <c r="AG70" i="98"/>
  <c r="AK70" i="98"/>
  <c r="AU70" i="98" s="1"/>
  <c r="AO70" i="98"/>
  <c r="AP71" i="98"/>
  <c r="AI65" i="98"/>
  <c r="AP65" i="98"/>
  <c r="AN65" i="98"/>
  <c r="AJ65" i="98"/>
  <c r="AF65" i="98"/>
  <c r="AH70" i="98"/>
  <c r="AJ59" i="98"/>
  <c r="AF54" i="98"/>
  <c r="AN72" i="98"/>
  <c r="AF63" i="98"/>
  <c r="AL61" i="98"/>
  <c r="AG74" i="98"/>
  <c r="AO56" i="98"/>
  <c r="AJ54" i="98"/>
  <c r="AK56" i="98"/>
  <c r="AF59" i="98"/>
  <c r="AP62" i="98"/>
  <c r="AN74" i="98"/>
  <c r="AI72" i="98"/>
  <c r="AM72" i="98"/>
  <c r="AO72" i="98"/>
  <c r="AG72" i="98"/>
  <c r="AK72" i="98"/>
  <c r="AH72" i="98"/>
  <c r="AO59" i="98"/>
  <c r="AH65" i="98"/>
  <c r="AL62" i="98"/>
  <c r="AK74" i="98"/>
  <c r="AU74" i="98" s="1"/>
  <c r="AP70" i="98"/>
  <c r="AI63" i="98"/>
  <c r="AM63" i="98"/>
  <c r="AG63" i="98"/>
  <c r="AO63" i="98"/>
  <c r="AH63" i="98"/>
  <c r="AK63" i="98"/>
  <c r="AN54" i="98"/>
  <c r="AN59" i="98"/>
  <c r="AG65" i="98"/>
  <c r="AN62" i="98"/>
  <c r="AL55" i="98"/>
  <c r="AP55" i="98"/>
  <c r="AK55" i="98"/>
  <c r="AG55" i="98"/>
  <c r="AM55" i="98"/>
  <c r="AH55" i="98"/>
  <c r="AO55" i="98"/>
  <c r="AG67" i="98"/>
  <c r="AK67" i="98"/>
  <c r="AO67" i="98"/>
  <c r="AI67" i="98"/>
  <c r="AM67" i="98"/>
  <c r="AF67" i="98"/>
  <c r="AN67" i="98"/>
  <c r="AH67" i="98"/>
  <c r="AJ67" i="98"/>
  <c r="AI71" i="98"/>
  <c r="AT71" i="98" s="1"/>
  <c r="AM71" i="98"/>
  <c r="AK71" i="98"/>
  <c r="AO71" i="98"/>
  <c r="AH71" i="98"/>
  <c r="AG71" i="98"/>
  <c r="AK59" i="98"/>
  <c r="AI74" i="98"/>
  <c r="AM74" i="98"/>
  <c r="AL59" i="98"/>
  <c r="AH74" i="98"/>
  <c r="AI59" i="98"/>
  <c r="AI61" i="98"/>
  <c r="AM61" i="98"/>
  <c r="AK61" i="98"/>
  <c r="AG61" i="98"/>
  <c r="AO61" i="98"/>
  <c r="AH61" i="98"/>
  <c r="AI54" i="98"/>
  <c r="AP63" i="98"/>
  <c r="AJ58" i="98"/>
  <c r="AN58" i="98"/>
  <c r="AI58" i="98"/>
  <c r="AM58" i="98"/>
  <c r="AH58" i="98"/>
  <c r="AJ62" i="98"/>
  <c r="CC4" i="103"/>
  <c r="CC6" i="103"/>
  <c r="CB6" i="103"/>
  <c r="CA6" i="103"/>
  <c r="AQ5" i="103"/>
  <c r="AR6" i="103"/>
  <c r="AP5" i="103"/>
  <c r="AR5" i="103"/>
  <c r="AP6" i="103"/>
  <c r="AQ4" i="103"/>
  <c r="AR4" i="103"/>
  <c r="AQ6" i="103"/>
  <c r="CB5" i="103"/>
  <c r="CA4" i="103"/>
  <c r="CA5" i="103"/>
  <c r="CB4" i="103"/>
  <c r="AT75" i="98" l="1"/>
  <c r="AT66" i="98"/>
  <c r="AT63" i="98"/>
  <c r="AU56" i="98"/>
  <c r="AT58" i="98"/>
  <c r="AT54" i="98"/>
  <c r="AU72" i="98"/>
  <c r="AU60" i="98"/>
  <c r="AT62" i="98"/>
  <c r="AT70" i="98"/>
  <c r="AU69" i="98"/>
  <c r="AU67" i="98"/>
  <c r="AT73" i="98"/>
  <c r="AT68" i="98"/>
  <c r="AU62" i="98"/>
  <c r="AU66" i="98"/>
  <c r="AU68" i="98"/>
  <c r="AT61" i="98"/>
  <c r="AT56" i="98"/>
  <c r="AT59" i="98"/>
  <c r="AT72" i="98"/>
  <c r="AT65" i="98"/>
  <c r="AU55" i="98"/>
  <c r="AT60" i="98"/>
  <c r="AT67" i="98"/>
  <c r="AU63" i="98"/>
  <c r="AU57" i="98"/>
  <c r="AU58" i="98"/>
  <c r="AU61" i="98"/>
  <c r="AT74" i="98"/>
  <c r="AU59" i="98"/>
  <c r="AU65" i="98"/>
  <c r="AT69" i="98"/>
  <c r="AU64" i="98"/>
  <c r="AT57" i="98"/>
  <c r="AU54" i="98"/>
  <c r="AU73" i="98"/>
  <c r="AU71" i="98"/>
  <c r="AT64" i="98"/>
  <c r="AQ68" i="98"/>
  <c r="AS57" i="98"/>
  <c r="AS69" i="98"/>
  <c r="AS68" i="98"/>
  <c r="AS66" i="98"/>
  <c r="AS64" i="98"/>
  <c r="AQ66" i="98"/>
  <c r="AQ64" i="98"/>
  <c r="AS73" i="98"/>
  <c r="AS56" i="98"/>
  <c r="AQ73" i="98"/>
  <c r="AQ75" i="98"/>
  <c r="AS75" i="98"/>
  <c r="AQ56" i="98"/>
  <c r="AQ57" i="98"/>
  <c r="AQ60" i="98"/>
  <c r="AQ55" i="98"/>
  <c r="AS60" i="98"/>
  <c r="AS63" i="98"/>
  <c r="AS71" i="98"/>
  <c r="AQ69" i="98"/>
  <c r="AS58" i="98"/>
  <c r="AS67" i="98"/>
  <c r="AS62" i="98"/>
  <c r="AS61" i="98"/>
  <c r="AS55" i="98"/>
  <c r="AQ58" i="98"/>
  <c r="AS72" i="98"/>
  <c r="AQ65" i="98"/>
  <c r="AS70" i="98"/>
  <c r="AQ67" i="98"/>
  <c r="AS59" i="98"/>
  <c r="AQ54" i="98"/>
  <c r="AQ72" i="98"/>
  <c r="AQ70" i="98"/>
  <c r="AQ71" i="98"/>
  <c r="AQ74" i="98"/>
  <c r="AS54" i="98"/>
  <c r="AS74" i="98"/>
  <c r="AQ59" i="98"/>
  <c r="AQ63" i="98"/>
  <c r="AS65" i="98"/>
  <c r="AQ62" i="98"/>
  <c r="AQ61" i="98"/>
  <c r="B32" i="98" l="1"/>
  <c r="B33" i="98" s="1"/>
  <c r="B34" i="98" s="1"/>
  <c r="B35" i="98" s="1"/>
  <c r="B36" i="98" s="1"/>
  <c r="B37" i="98" s="1"/>
  <c r="B38" i="98" s="1"/>
  <c r="B39" i="98" s="1"/>
  <c r="B40" i="98" s="1"/>
  <c r="B41" i="98" s="1"/>
  <c r="B42" i="98" s="1"/>
  <c r="B43" i="98" s="1"/>
  <c r="B44" i="98" s="1"/>
  <c r="B45" i="98" s="1"/>
  <c r="B46" i="98" s="1"/>
  <c r="B47" i="98" s="1"/>
  <c r="B48" i="98" s="1"/>
  <c r="B49" i="98" s="1"/>
  <c r="B50" i="98" s="1"/>
  <c r="B51" i="98" s="1"/>
  <c r="B16" i="98"/>
  <c r="B17" i="98" s="1"/>
  <c r="B18" i="98" s="1"/>
  <c r="B19" i="98" s="1"/>
  <c r="B20" i="98" s="1"/>
  <c r="B21" i="98" s="1"/>
  <c r="B22" i="98" s="1"/>
  <c r="B23" i="98" s="1"/>
  <c r="B24" i="98" s="1"/>
  <c r="B25" i="98" s="1"/>
  <c r="B26" i="98" s="1"/>
  <c r="B27" i="98" s="1"/>
  <c r="B28" i="98" s="1"/>
  <c r="B29" i="98" s="1"/>
  <c r="Q51" i="98"/>
  <c r="AA51" i="98" s="1"/>
  <c r="Q50" i="98"/>
  <c r="Z50" i="98" s="1"/>
  <c r="Q49" i="98"/>
  <c r="AA49" i="98" s="1"/>
  <c r="Q48" i="98"/>
  <c r="Q47" i="98"/>
  <c r="Z47" i="98" s="1"/>
  <c r="Q46" i="98"/>
  <c r="Z46" i="98" s="1"/>
  <c r="Q45" i="98"/>
  <c r="Z45" i="98" s="1"/>
  <c r="Q44" i="98"/>
  <c r="S44" i="98" s="1"/>
  <c r="Q43" i="98"/>
  <c r="Y43" i="98" s="1"/>
  <c r="Q42" i="98"/>
  <c r="Z42" i="98" s="1"/>
  <c r="Q41" i="98"/>
  <c r="Q40" i="98"/>
  <c r="AA40" i="98" s="1"/>
  <c r="Q39" i="98"/>
  <c r="V39" i="98" s="1"/>
  <c r="Q38" i="98"/>
  <c r="Z38" i="98" s="1"/>
  <c r="Q37" i="98"/>
  <c r="AA37" i="98" s="1"/>
  <c r="Q36" i="98"/>
  <c r="Z36" i="98" s="1"/>
  <c r="Q35" i="98"/>
  <c r="AA35" i="98" s="1"/>
  <c r="Q34" i="98"/>
  <c r="Q33" i="98"/>
  <c r="Z33" i="98" s="1"/>
  <c r="Q32" i="98"/>
  <c r="AB32" i="98" s="1"/>
  <c r="Q31" i="98"/>
  <c r="Z31" i="98" s="1"/>
  <c r="Q29" i="98"/>
  <c r="Q28" i="98"/>
  <c r="Z28" i="98" s="1"/>
  <c r="Q27" i="98"/>
  <c r="X27" i="98" s="1"/>
  <c r="Q26" i="98"/>
  <c r="Y26" i="98" s="1"/>
  <c r="Q25" i="98"/>
  <c r="Z25" i="98" s="1"/>
  <c r="Q24" i="98"/>
  <c r="AA24" i="98" s="1"/>
  <c r="Q23" i="98"/>
  <c r="Z23" i="98" s="1"/>
  <c r="Q22" i="98"/>
  <c r="Z22" i="98" s="1"/>
  <c r="Q21" i="98"/>
  <c r="AA21" i="98" s="1"/>
  <c r="Q20" i="98"/>
  <c r="Z20" i="98" s="1"/>
  <c r="Q19" i="98"/>
  <c r="W19" i="98" s="1"/>
  <c r="Q18" i="98"/>
  <c r="Y18" i="98" s="1"/>
  <c r="Q17" i="98"/>
  <c r="Z17" i="98" s="1"/>
  <c r="Q16" i="98"/>
  <c r="Z16" i="98" s="1"/>
  <c r="Q15" i="98"/>
  <c r="W15" i="98" s="1"/>
  <c r="Q13" i="98"/>
  <c r="Z13" i="98" s="1"/>
  <c r="Q12" i="98"/>
  <c r="AB12" i="98" s="1"/>
  <c r="Q8" i="98"/>
  <c r="AB8" i="98" s="1"/>
  <c r="Q7" i="98"/>
  <c r="AA7" i="98" s="1"/>
  <c r="Q6" i="98"/>
  <c r="Z6" i="98" s="1"/>
  <c r="Q5" i="98"/>
  <c r="Z5" i="98" s="1"/>
  <c r="Q4" i="98"/>
  <c r="AB4" i="98" s="1"/>
  <c r="AC20" i="98" l="1"/>
  <c r="T43" i="98"/>
  <c r="U6" i="98"/>
  <c r="V13" i="98"/>
  <c r="U35" i="98"/>
  <c r="S16" i="98"/>
  <c r="T17" i="98"/>
  <c r="U20" i="98"/>
  <c r="U22" i="98"/>
  <c r="W33" i="98"/>
  <c r="Y38" i="98"/>
  <c r="W16" i="98"/>
  <c r="U12" i="98"/>
  <c r="T49" i="98"/>
  <c r="Y12" i="98"/>
  <c r="U49" i="98"/>
  <c r="AC12" i="98"/>
  <c r="T23" i="98"/>
  <c r="U28" i="98"/>
  <c r="AC33" i="98"/>
  <c r="X49" i="98"/>
  <c r="U51" i="98"/>
  <c r="U23" i="98"/>
  <c r="AC28" i="98"/>
  <c r="X36" i="98"/>
  <c r="AC49" i="98"/>
  <c r="Y23" i="98"/>
  <c r="V5" i="98"/>
  <c r="X6" i="98"/>
  <c r="U15" i="98"/>
  <c r="X17" i="98"/>
  <c r="V18" i="98"/>
  <c r="AA22" i="98"/>
  <c r="S24" i="98"/>
  <c r="S25" i="98"/>
  <c r="AC25" i="98"/>
  <c r="S32" i="98"/>
  <c r="AC32" i="98"/>
  <c r="Y36" i="98"/>
  <c r="AA38" i="98"/>
  <c r="X45" i="98"/>
  <c r="T47" i="98"/>
  <c r="AB51" i="98"/>
  <c r="Y25" i="98"/>
  <c r="AA32" i="98"/>
  <c r="AA6" i="98"/>
  <c r="AA15" i="98"/>
  <c r="Y17" i="98"/>
  <c r="AC22" i="98"/>
  <c r="Y24" i="98"/>
  <c r="T25" i="98"/>
  <c r="S31" i="98"/>
  <c r="U32" i="98"/>
  <c r="S36" i="98"/>
  <c r="AC36" i="98"/>
  <c r="T38" i="98"/>
  <c r="V44" i="98"/>
  <c r="AC51" i="98"/>
  <c r="S6" i="98"/>
  <c r="AC6" i="98"/>
  <c r="S17" i="98"/>
  <c r="AC17" i="98"/>
  <c r="W20" i="98"/>
  <c r="S22" i="98"/>
  <c r="AA23" i="98"/>
  <c r="X25" i="98"/>
  <c r="W26" i="98"/>
  <c r="W28" i="98"/>
  <c r="AA31" i="98"/>
  <c r="W32" i="98"/>
  <c r="U33" i="98"/>
  <c r="T36" i="98"/>
  <c r="U38" i="98"/>
  <c r="S39" i="98"/>
  <c r="X44" i="98"/>
  <c r="AB49" i="98"/>
  <c r="T51" i="98"/>
  <c r="Y7" i="98"/>
  <c r="Y4" i="98"/>
  <c r="U7" i="98"/>
  <c r="AC7" i="98"/>
  <c r="Y8" i="98"/>
  <c r="Z19" i="98"/>
  <c r="AA19" i="98"/>
  <c r="U19" i="98"/>
  <c r="Y19" i="98"/>
  <c r="T19" i="98"/>
  <c r="AB19" i="98"/>
  <c r="W21" i="98"/>
  <c r="W27" i="98"/>
  <c r="Z29" i="98"/>
  <c r="Y29" i="98"/>
  <c r="T29" i="98"/>
  <c r="AC29" i="98"/>
  <c r="X29" i="98"/>
  <c r="S29" i="98"/>
  <c r="AB29" i="98"/>
  <c r="AC4" i="98"/>
  <c r="T6" i="98"/>
  <c r="Y6" i="98"/>
  <c r="X7" i="98"/>
  <c r="AC8" i="98"/>
  <c r="AA18" i="98"/>
  <c r="U18" i="98"/>
  <c r="Z18" i="98"/>
  <c r="S18" i="98"/>
  <c r="S19" i="98"/>
  <c r="AC19" i="98"/>
  <c r="Z24" i="98"/>
  <c r="W24" i="98"/>
  <c r="AC24" i="98"/>
  <c r="U24" i="98"/>
  <c r="U29" i="98"/>
  <c r="AB34" i="98"/>
  <c r="W34" i="98"/>
  <c r="AC34" i="98"/>
  <c r="U34" i="98"/>
  <c r="AA34" i="98"/>
  <c r="S34" i="98"/>
  <c r="W29" i="98"/>
  <c r="Y34" i="98"/>
  <c r="Z48" i="98"/>
  <c r="X48" i="98"/>
  <c r="V48" i="98"/>
  <c r="S48" i="98"/>
  <c r="Z21" i="98"/>
  <c r="Y21" i="98"/>
  <c r="T21" i="98"/>
  <c r="AC21" i="98"/>
  <c r="X21" i="98"/>
  <c r="S21" i="98"/>
  <c r="AB21" i="98"/>
  <c r="Z27" i="98"/>
  <c r="AA27" i="98"/>
  <c r="U27" i="98"/>
  <c r="Y27" i="98"/>
  <c r="T27" i="98"/>
  <c r="AB27" i="98"/>
  <c r="U4" i="98"/>
  <c r="W6" i="98"/>
  <c r="AB6" i="98"/>
  <c r="T7" i="98"/>
  <c r="AB7" i="98"/>
  <c r="U8" i="98"/>
  <c r="Z15" i="98"/>
  <c r="Y15" i="98"/>
  <c r="T15" i="98"/>
  <c r="AC15" i="98"/>
  <c r="X15" i="98"/>
  <c r="S15" i="98"/>
  <c r="AB15" i="98"/>
  <c r="X19" i="98"/>
  <c r="U21" i="98"/>
  <c r="Z26" i="98"/>
  <c r="AC26" i="98"/>
  <c r="U26" i="98"/>
  <c r="AA26" i="98"/>
  <c r="S26" i="98"/>
  <c r="S27" i="98"/>
  <c r="AC27" i="98"/>
  <c r="AA29" i="98"/>
  <c r="W37" i="98"/>
  <c r="V37" i="98"/>
  <c r="S37" i="98"/>
  <c r="AA48" i="98"/>
  <c r="AA16" i="98"/>
  <c r="U17" i="98"/>
  <c r="AA17" i="98"/>
  <c r="Y20" i="98"/>
  <c r="W22" i="98"/>
  <c r="W23" i="98"/>
  <c r="AB23" i="98"/>
  <c r="U25" i="98"/>
  <c r="AA25" i="98"/>
  <c r="Y28" i="98"/>
  <c r="U31" i="98"/>
  <c r="AC31" i="98"/>
  <c r="Y33" i="98"/>
  <c r="Z35" i="98"/>
  <c r="U36" i="98"/>
  <c r="AA36" i="98"/>
  <c r="W38" i="98"/>
  <c r="AB38" i="98"/>
  <c r="W39" i="98"/>
  <c r="AA44" i="98"/>
  <c r="V47" i="98"/>
  <c r="Y49" i="98"/>
  <c r="X51" i="98"/>
  <c r="W17" i="98"/>
  <c r="AB17" i="98"/>
  <c r="S20" i="98"/>
  <c r="AA20" i="98"/>
  <c r="Y22" i="98"/>
  <c r="S23" i="98"/>
  <c r="X23" i="98"/>
  <c r="AC23" i="98"/>
  <c r="W25" i="98"/>
  <c r="AB25" i="98"/>
  <c r="S28" i="98"/>
  <c r="AA28" i="98"/>
  <c r="W31" i="98"/>
  <c r="Y32" i="98"/>
  <c r="S33" i="98"/>
  <c r="AA33" i="98"/>
  <c r="W36" i="98"/>
  <c r="AB36" i="98"/>
  <c r="S38" i="98"/>
  <c r="X38" i="98"/>
  <c r="AC38" i="98"/>
  <c r="AA39" i="98"/>
  <c r="T46" i="98"/>
  <c r="Y47" i="98"/>
  <c r="Y51" i="98"/>
  <c r="Y31" i="98"/>
  <c r="AB47" i="98"/>
  <c r="AC5" i="98"/>
  <c r="Y5" i="98"/>
  <c r="U5" i="98"/>
  <c r="AB5" i="98"/>
  <c r="X5" i="98"/>
  <c r="T5" i="98"/>
  <c r="AA5" i="98"/>
  <c r="W5" i="98"/>
  <c r="S5" i="98"/>
  <c r="AC13" i="98"/>
  <c r="Y13" i="98"/>
  <c r="U13" i="98"/>
  <c r="AB13" i="98"/>
  <c r="X13" i="98"/>
  <c r="T13" i="98"/>
  <c r="AA13" i="98"/>
  <c r="W13" i="98"/>
  <c r="S13" i="98"/>
  <c r="V4" i="98"/>
  <c r="Z4" i="98"/>
  <c r="V8" i="98"/>
  <c r="Z8" i="98"/>
  <c r="V12" i="98"/>
  <c r="Z12" i="98"/>
  <c r="S4" i="98"/>
  <c r="W4" i="98"/>
  <c r="AA4" i="98"/>
  <c r="V7" i="98"/>
  <c r="Z7" i="98"/>
  <c r="S8" i="98"/>
  <c r="W8" i="98"/>
  <c r="AA8" i="98"/>
  <c r="S12" i="98"/>
  <c r="W12" i="98"/>
  <c r="AA12" i="98"/>
  <c r="T4" i="98"/>
  <c r="X4" i="98"/>
  <c r="V6" i="98"/>
  <c r="S7" i="98"/>
  <c r="W7" i="98"/>
  <c r="T8" i="98"/>
  <c r="X8" i="98"/>
  <c r="T12" i="98"/>
  <c r="X12" i="98"/>
  <c r="V15" i="98"/>
  <c r="T16" i="98"/>
  <c r="X16" i="98"/>
  <c r="AB16" i="98"/>
  <c r="V17" i="98"/>
  <c r="AB18" i="98"/>
  <c r="X18" i="98"/>
  <c r="T18" i="98"/>
  <c r="W18" i="98"/>
  <c r="AC18" i="98"/>
  <c r="U16" i="98"/>
  <c r="Y16" i="98"/>
  <c r="AC16" i="98"/>
  <c r="V16" i="98"/>
  <c r="V19" i="98"/>
  <c r="T20" i="98"/>
  <c r="X20" i="98"/>
  <c r="AB20" i="98"/>
  <c r="V21" i="98"/>
  <c r="T22" i="98"/>
  <c r="X22" i="98"/>
  <c r="AB22" i="98"/>
  <c r="V23" i="98"/>
  <c r="T24" i="98"/>
  <c r="X24" i="98"/>
  <c r="AB24" i="98"/>
  <c r="V25" i="98"/>
  <c r="T26" i="98"/>
  <c r="X26" i="98"/>
  <c r="AB26" i="98"/>
  <c r="V27" i="98"/>
  <c r="T28" i="98"/>
  <c r="X28" i="98"/>
  <c r="AB28" i="98"/>
  <c r="V29" i="98"/>
  <c r="V20" i="98"/>
  <c r="V22" i="98"/>
  <c r="V24" i="98"/>
  <c r="V26" i="98"/>
  <c r="V28" i="98"/>
  <c r="T31" i="98"/>
  <c r="X31" i="98"/>
  <c r="AB31" i="98"/>
  <c r="V32" i="98"/>
  <c r="Z32" i="98"/>
  <c r="T33" i="98"/>
  <c r="X33" i="98"/>
  <c r="AB33" i="98"/>
  <c r="V34" i="98"/>
  <c r="Z34" i="98"/>
  <c r="S35" i="98"/>
  <c r="Y35" i="98"/>
  <c r="AC37" i="98"/>
  <c r="Y37" i="98"/>
  <c r="U37" i="98"/>
  <c r="AB37" i="98"/>
  <c r="X37" i="98"/>
  <c r="T37" i="98"/>
  <c r="Z37" i="98"/>
  <c r="V40" i="98"/>
  <c r="W40" i="98"/>
  <c r="AC41" i="98"/>
  <c r="Y41" i="98"/>
  <c r="U41" i="98"/>
  <c r="AA41" i="98"/>
  <c r="W41" i="98"/>
  <c r="S41" i="98"/>
  <c r="V41" i="98"/>
  <c r="AB41" i="98"/>
  <c r="T41" i="98"/>
  <c r="Z41" i="98"/>
  <c r="V31" i="98"/>
  <c r="T32" i="98"/>
  <c r="X32" i="98"/>
  <c r="V33" i="98"/>
  <c r="T34" i="98"/>
  <c r="X34" i="98"/>
  <c r="V35" i="98"/>
  <c r="AC39" i="98"/>
  <c r="Y39" i="98"/>
  <c r="U39" i="98"/>
  <c r="AB39" i="98"/>
  <c r="X39" i="98"/>
  <c r="T39" i="98"/>
  <c r="Z39" i="98"/>
  <c r="X41" i="98"/>
  <c r="AA42" i="98"/>
  <c r="W42" i="98"/>
  <c r="S42" i="98"/>
  <c r="AC42" i="98"/>
  <c r="Y42" i="98"/>
  <c r="U42" i="98"/>
  <c r="X42" i="98"/>
  <c r="V42" i="98"/>
  <c r="AB42" i="98"/>
  <c r="T42" i="98"/>
  <c r="AB35" i="98"/>
  <c r="X35" i="98"/>
  <c r="T35" i="98"/>
  <c r="W35" i="98"/>
  <c r="AC35" i="98"/>
  <c r="AC40" i="98"/>
  <c r="Y40" i="98"/>
  <c r="U40" i="98"/>
  <c r="Z40" i="98"/>
  <c r="T40" i="98"/>
  <c r="X40" i="98"/>
  <c r="S40" i="98"/>
  <c r="AB40" i="98"/>
  <c r="V43" i="98"/>
  <c r="AA45" i="98"/>
  <c r="W45" i="98"/>
  <c r="S45" i="98"/>
  <c r="Y45" i="98"/>
  <c r="T45" i="98"/>
  <c r="AB45" i="98"/>
  <c r="V45" i="98"/>
  <c r="AC45" i="98"/>
  <c r="W46" i="98"/>
  <c r="V36" i="98"/>
  <c r="V38" i="98"/>
  <c r="U45" i="98"/>
  <c r="AC50" i="98"/>
  <c r="Y50" i="98"/>
  <c r="U50" i="98"/>
  <c r="AB50" i="98"/>
  <c r="X50" i="98"/>
  <c r="T50" i="98"/>
  <c r="V50" i="98"/>
  <c r="AA50" i="98"/>
  <c r="S50" i="98"/>
  <c r="W50" i="98"/>
  <c r="AA43" i="98"/>
  <c r="W43" i="98"/>
  <c r="Z43" i="98"/>
  <c r="U43" i="98"/>
  <c r="AC43" i="98"/>
  <c r="X43" i="98"/>
  <c r="S43" i="98"/>
  <c r="AB43" i="98"/>
  <c r="AC46" i="98"/>
  <c r="Y46" i="98"/>
  <c r="U46" i="98"/>
  <c r="X46" i="98"/>
  <c r="S46" i="98"/>
  <c r="AA46" i="98"/>
  <c r="V46" i="98"/>
  <c r="AB46" i="98"/>
  <c r="AC44" i="98"/>
  <c r="Y44" i="98"/>
  <c r="U44" i="98"/>
  <c r="W44" i="98"/>
  <c r="AB44" i="98"/>
  <c r="U47" i="98"/>
  <c r="T48" i="98"/>
  <c r="T44" i="98"/>
  <c r="Z44" i="98"/>
  <c r="AA47" i="98"/>
  <c r="W47" i="98"/>
  <c r="S47" i="98"/>
  <c r="X47" i="98"/>
  <c r="AC47" i="98"/>
  <c r="AC48" i="98"/>
  <c r="Y48" i="98"/>
  <c r="U48" i="98"/>
  <c r="W48" i="98"/>
  <c r="AB48" i="98"/>
  <c r="V49" i="98"/>
  <c r="Z49" i="98"/>
  <c r="V51" i="98"/>
  <c r="Z51" i="98"/>
  <c r="S49" i="98"/>
  <c r="W49" i="98"/>
  <c r="S51" i="98"/>
  <c r="W51" i="98"/>
  <c r="AD31" i="98" l="1"/>
  <c r="AM31" i="98" s="1"/>
  <c r="AD24" i="98"/>
  <c r="AH24" i="98" s="1"/>
  <c r="AD26" i="98"/>
  <c r="AJ26" i="98" s="1"/>
  <c r="AD36" i="98"/>
  <c r="AP36" i="98" s="1"/>
  <c r="AD17" i="98"/>
  <c r="AN17" i="98" s="1"/>
  <c r="AD37" i="98"/>
  <c r="AJ37" i="98" s="1"/>
  <c r="AD28" i="98"/>
  <c r="AN28" i="98" s="1"/>
  <c r="AD19" i="98"/>
  <c r="AJ19" i="98" s="1"/>
  <c r="AD33" i="98"/>
  <c r="AM33" i="98" s="1"/>
  <c r="AD15" i="98"/>
  <c r="AP15" i="98" s="1"/>
  <c r="AD43" i="98"/>
  <c r="AJ43" i="98" s="1"/>
  <c r="AD41" i="98"/>
  <c r="AK41" i="98" s="1"/>
  <c r="AD32" i="98"/>
  <c r="AI32" i="98" s="1"/>
  <c r="AD5" i="98"/>
  <c r="AP5" i="98" s="1"/>
  <c r="AD51" i="98"/>
  <c r="AD47" i="98"/>
  <c r="AP47" i="98" s="1"/>
  <c r="AD44" i="98"/>
  <c r="AP44" i="98" s="1"/>
  <c r="AD50" i="98"/>
  <c r="AM50" i="98" s="1"/>
  <c r="AD42" i="98"/>
  <c r="AM42" i="98" s="1"/>
  <c r="AD34" i="98"/>
  <c r="AG34" i="98" s="1"/>
  <c r="AD27" i="98"/>
  <c r="AI27" i="98" s="1"/>
  <c r="AD7" i="98"/>
  <c r="AM7" i="98" s="1"/>
  <c r="AD12" i="98"/>
  <c r="AK12" i="98" s="1"/>
  <c r="AD25" i="98"/>
  <c r="AI25" i="98" s="1"/>
  <c r="AD40" i="98"/>
  <c r="AN40" i="98" s="1"/>
  <c r="AD39" i="98"/>
  <c r="AL39" i="98" s="1"/>
  <c r="AD35" i="98"/>
  <c r="AK35" i="98" s="1"/>
  <c r="AD29" i="98"/>
  <c r="AI29" i="98" s="1"/>
  <c r="AD20" i="98"/>
  <c r="AI20" i="98" s="1"/>
  <c r="AD45" i="98"/>
  <c r="AP45" i="98" s="1"/>
  <c r="AD23" i="98"/>
  <c r="AD8" i="98"/>
  <c r="AN8" i="98" s="1"/>
  <c r="AD49" i="98"/>
  <c r="AJ49" i="98" s="1"/>
  <c r="AD46" i="98"/>
  <c r="AK46" i="98" s="1"/>
  <c r="AD38" i="98"/>
  <c r="AD48" i="98"/>
  <c r="AH48" i="98" s="1"/>
  <c r="AD21" i="98"/>
  <c r="AD18" i="98"/>
  <c r="AK18" i="98" s="1"/>
  <c r="AD22" i="98"/>
  <c r="AO22" i="98" s="1"/>
  <c r="AD16" i="98"/>
  <c r="AP16" i="98" s="1"/>
  <c r="AD4" i="98"/>
  <c r="AG4" i="98" s="1"/>
  <c r="AD13" i="98"/>
  <c r="AL13" i="98" s="1"/>
  <c r="AD6" i="98"/>
  <c r="AI6" i="98" s="1"/>
  <c r="AN26" i="98" l="1"/>
  <c r="AK17" i="98"/>
  <c r="AJ31" i="98"/>
  <c r="AF31" i="98"/>
  <c r="AO17" i="98"/>
  <c r="AS17" i="98" s="1"/>
  <c r="AG26" i="98"/>
  <c r="AG31" i="98"/>
  <c r="AH17" i="98"/>
  <c r="AO28" i="98"/>
  <c r="AS28" i="98" s="1"/>
  <c r="AK26" i="98"/>
  <c r="AP37" i="98"/>
  <c r="AM17" i="98"/>
  <c r="AP31" i="98"/>
  <c r="AO50" i="98"/>
  <c r="AI17" i="98"/>
  <c r="AI31" i="98"/>
  <c r="AM28" i="98"/>
  <c r="AL17" i="98"/>
  <c r="AF26" i="98"/>
  <c r="AH26" i="98"/>
  <c r="AJ28" i="98"/>
  <c r="AF19" i="98"/>
  <c r="AK34" i="98"/>
  <c r="AP17" i="98"/>
  <c r="AG28" i="98"/>
  <c r="AG17" i="98"/>
  <c r="AN31" i="98"/>
  <c r="AJ44" i="98"/>
  <c r="AL31" i="98"/>
  <c r="AF17" i="98"/>
  <c r="AO31" i="98"/>
  <c r="AM26" i="98"/>
  <c r="AL26" i="98"/>
  <c r="AF28" i="98"/>
  <c r="AH31" i="98"/>
  <c r="AK31" i="98"/>
  <c r="AO26" i="98"/>
  <c r="AI26" i="98"/>
  <c r="AT26" i="98" s="1"/>
  <c r="AP26" i="98"/>
  <c r="AL28" i="98"/>
  <c r="AN12" i="98"/>
  <c r="AM32" i="98"/>
  <c r="AG42" i="98"/>
  <c r="AO42" i="98"/>
  <c r="AH42" i="98"/>
  <c r="AK32" i="98"/>
  <c r="AN5" i="98"/>
  <c r="AM24" i="98"/>
  <c r="AP24" i="98"/>
  <c r="AH44" i="98"/>
  <c r="AO43" i="98"/>
  <c r="AL44" i="98"/>
  <c r="AM44" i="98"/>
  <c r="AL33" i="98"/>
  <c r="AH50" i="98"/>
  <c r="AP46" i="98"/>
  <c r="AN50" i="98"/>
  <c r="AK33" i="98"/>
  <c r="AF36" i="98"/>
  <c r="AK43" i="98"/>
  <c r="AI50" i="98"/>
  <c r="AI43" i="98"/>
  <c r="AT43" i="98" s="1"/>
  <c r="AN43" i="98"/>
  <c r="AJ50" i="98"/>
  <c r="AP33" i="98"/>
  <c r="AI22" i="98"/>
  <c r="AH43" i="98"/>
  <c r="AM36" i="98"/>
  <c r="AP43" i="98"/>
  <c r="AK36" i="98"/>
  <c r="AP50" i="98"/>
  <c r="AO33" i="98"/>
  <c r="AH33" i="98"/>
  <c r="AG37" i="98"/>
  <c r="AG20" i="98"/>
  <c r="AH37" i="98"/>
  <c r="AN24" i="98"/>
  <c r="AK20" i="98"/>
  <c r="AI19" i="98"/>
  <c r="AT19" i="98" s="1"/>
  <c r="AL24" i="98"/>
  <c r="AO24" i="98"/>
  <c r="AJ24" i="98"/>
  <c r="AF37" i="98"/>
  <c r="AF24" i="98"/>
  <c r="AG24" i="98"/>
  <c r="AK24" i="98"/>
  <c r="AI24" i="98"/>
  <c r="AL15" i="98"/>
  <c r="AI40" i="98"/>
  <c r="AM40" i="98"/>
  <c r="AJ36" i="98"/>
  <c r="AG15" i="98"/>
  <c r="AN42" i="98"/>
  <c r="AG33" i="98"/>
  <c r="AI33" i="98"/>
  <c r="AI28" i="98"/>
  <c r="AO20" i="98"/>
  <c r="AN36" i="98"/>
  <c r="AG36" i="98"/>
  <c r="AK19" i="98"/>
  <c r="AN33" i="98"/>
  <c r="AF33" i="98"/>
  <c r="AP28" i="98"/>
  <c r="AI8" i="98"/>
  <c r="AI34" i="98"/>
  <c r="AL42" i="98"/>
  <c r="AK28" i="98"/>
  <c r="AM34" i="98"/>
  <c r="AJ42" i="98"/>
  <c r="AI42" i="98"/>
  <c r="AO36" i="98"/>
  <c r="AH36" i="98"/>
  <c r="AI36" i="98"/>
  <c r="AT36" i="98" s="1"/>
  <c r="AL36" i="98"/>
  <c r="AL19" i="98"/>
  <c r="AJ33" i="98"/>
  <c r="AH28" i="98"/>
  <c r="AM37" i="98"/>
  <c r="AO13" i="98"/>
  <c r="AJ12" i="98"/>
  <c r="AI37" i="98"/>
  <c r="AT37" i="98" s="1"/>
  <c r="AN37" i="98"/>
  <c r="AK37" i="98"/>
  <c r="AL37" i="98"/>
  <c r="AP13" i="98"/>
  <c r="AO18" i="98"/>
  <c r="AJ35" i="98"/>
  <c r="AG12" i="98"/>
  <c r="AI35" i="98"/>
  <c r="AT35" i="98" s="1"/>
  <c r="AO35" i="98"/>
  <c r="AG41" i="98"/>
  <c r="AG44" i="98"/>
  <c r="AJ17" i="98"/>
  <c r="AM43" i="98"/>
  <c r="AL35" i="98"/>
  <c r="AU35" i="98" s="1"/>
  <c r="AO37" i="98"/>
  <c r="AP35" i="98"/>
  <c r="AN13" i="98"/>
  <c r="AI12" i="98"/>
  <c r="AN4" i="98"/>
  <c r="AM41" i="98"/>
  <c r="AH41" i="98"/>
  <c r="AO40" i="98"/>
  <c r="AF49" i="98"/>
  <c r="AJ40" i="98"/>
  <c r="AP40" i="98"/>
  <c r="AN46" i="98"/>
  <c r="AM4" i="98"/>
  <c r="AL41" i="98"/>
  <c r="AU41" i="98" s="1"/>
  <c r="AF40" i="98"/>
  <c r="AF5" i="98"/>
  <c r="AF41" i="98"/>
  <c r="AK15" i="98"/>
  <c r="AO15" i="98"/>
  <c r="AO19" i="98"/>
  <c r="AM19" i="98"/>
  <c r="AN19" i="98"/>
  <c r="AM49" i="98"/>
  <c r="AL5" i="98"/>
  <c r="AG5" i="98"/>
  <c r="AF4" i="98"/>
  <c r="AK4" i="98"/>
  <c r="AI41" i="98"/>
  <c r="AJ48" i="98"/>
  <c r="AJ4" i="98"/>
  <c r="AI15" i="98"/>
  <c r="AN41" i="98"/>
  <c r="AG40" i="98"/>
  <c r="AF12" i="98"/>
  <c r="AP41" i="98"/>
  <c r="AK42" i="98"/>
  <c r="AF15" i="98"/>
  <c r="AJ15" i="98"/>
  <c r="AH15" i="98"/>
  <c r="AG19" i="98"/>
  <c r="AH19" i="98"/>
  <c r="AF13" i="98"/>
  <c r="AO45" i="98"/>
  <c r="AF46" i="98"/>
  <c r="AI49" i="98"/>
  <c r="AT49" i="98" s="1"/>
  <c r="AH5" i="98"/>
  <c r="AO41" i="98"/>
  <c r="AO48" i="98"/>
  <c r="AK5" i="98"/>
  <c r="AF35" i="98"/>
  <c r="AO46" i="98"/>
  <c r="AO5" i="98"/>
  <c r="AI4" i="98"/>
  <c r="AJ41" i="98"/>
  <c r="AI46" i="98"/>
  <c r="AM15" i="98"/>
  <c r="AN15" i="98"/>
  <c r="AP19" i="98"/>
  <c r="AK7" i="98"/>
  <c r="AG7" i="98"/>
  <c r="AH7" i="98"/>
  <c r="AP7" i="98"/>
  <c r="AL7" i="98"/>
  <c r="AO7" i="98"/>
  <c r="AN7" i="98"/>
  <c r="AG18" i="98"/>
  <c r="AM39" i="98"/>
  <c r="AL45" i="98"/>
  <c r="AM47" i="98"/>
  <c r="AO47" i="98"/>
  <c r="AI47" i="98"/>
  <c r="AL47" i="98"/>
  <c r="AG47" i="98"/>
  <c r="AO51" i="98"/>
  <c r="AG51" i="98"/>
  <c r="AP51" i="98"/>
  <c r="AH51" i="98"/>
  <c r="AK51" i="98"/>
  <c r="AN51" i="98"/>
  <c r="AL51" i="98"/>
  <c r="AG45" i="98"/>
  <c r="AJ46" i="98"/>
  <c r="AO16" i="98"/>
  <c r="AJ18" i="98"/>
  <c r="AL21" i="98"/>
  <c r="AP21" i="98"/>
  <c r="AJ21" i="98"/>
  <c r="AG21" i="98"/>
  <c r="AK21" i="98"/>
  <c r="AF21" i="98"/>
  <c r="AN21" i="98"/>
  <c r="AH21" i="98"/>
  <c r="AM21" i="98"/>
  <c r="AO21" i="98"/>
  <c r="AP38" i="98"/>
  <c r="AO38" i="98"/>
  <c r="AL38" i="98"/>
  <c r="AK38" i="98"/>
  <c r="AF38" i="98"/>
  <c r="AG38" i="98"/>
  <c r="AM38" i="98"/>
  <c r="AJ38" i="98"/>
  <c r="AH38" i="98"/>
  <c r="AN38" i="98"/>
  <c r="AP8" i="98"/>
  <c r="AH8" i="98"/>
  <c r="AL8" i="98"/>
  <c r="AO8" i="98"/>
  <c r="AK8" i="98"/>
  <c r="AF45" i="98"/>
  <c r="AO39" i="98"/>
  <c r="AN45" i="98"/>
  <c r="AK13" i="98"/>
  <c r="AU13" i="98" s="1"/>
  <c r="AG8" i="98"/>
  <c r="AN22" i="98"/>
  <c r="AF22" i="98"/>
  <c r="AP22" i="98"/>
  <c r="AH22" i="98"/>
  <c r="AM22" i="98"/>
  <c r="AJ22" i="98"/>
  <c r="AL22" i="98"/>
  <c r="AG22" i="98"/>
  <c r="AP39" i="98"/>
  <c r="AK48" i="98"/>
  <c r="AI48" i="98"/>
  <c r="AM48" i="98"/>
  <c r="AF48" i="98"/>
  <c r="AN48" i="98"/>
  <c r="AG48" i="98"/>
  <c r="AJ51" i="98"/>
  <c r="AM8" i="98"/>
  <c r="AF8" i="98"/>
  <c r="AP23" i="98"/>
  <c r="AN23" i="98"/>
  <c r="AF23" i="98"/>
  <c r="AM23" i="98"/>
  <c r="AO23" i="98"/>
  <c r="AH23" i="98"/>
  <c r="AJ23" i="98"/>
  <c r="AL23" i="98"/>
  <c r="AK23" i="98"/>
  <c r="AU23" i="98" s="1"/>
  <c r="AG23" i="98"/>
  <c r="AK22" i="98"/>
  <c r="AI45" i="98"/>
  <c r="AJ47" i="98"/>
  <c r="AI7" i="98"/>
  <c r="AL20" i="98"/>
  <c r="AN20" i="98"/>
  <c r="AF20" i="98"/>
  <c r="AH20" i="98"/>
  <c r="AM20" i="98"/>
  <c r="AP20" i="98"/>
  <c r="AJ20" i="98"/>
  <c r="AT20" i="98" s="1"/>
  <c r="AI38" i="98"/>
  <c r="AM51" i="98"/>
  <c r="AJ5" i="98"/>
  <c r="AJ8" i="98"/>
  <c r="AF7" i="98"/>
  <c r="AK50" i="98"/>
  <c r="AF47" i="98"/>
  <c r="AF51" i="98"/>
  <c r="AL32" i="98"/>
  <c r="AJ32" i="98"/>
  <c r="AT32" i="98" s="1"/>
  <c r="AF32" i="98"/>
  <c r="AO32" i="98"/>
  <c r="AH32" i="98"/>
  <c r="AN32" i="98"/>
  <c r="AP32" i="98"/>
  <c r="AG50" i="98"/>
  <c r="AG32" i="98"/>
  <c r="AL50" i="98"/>
  <c r="AK47" i="98"/>
  <c r="AU47" i="98" s="1"/>
  <c r="AF16" i="98"/>
  <c r="AN16" i="98"/>
  <c r="AM16" i="98"/>
  <c r="AJ16" i="98"/>
  <c r="AH18" i="98"/>
  <c r="AM18" i="98"/>
  <c r="AF18" i="98"/>
  <c r="AN18" i="98"/>
  <c r="AL18" i="98"/>
  <c r="AU18" i="98" s="1"/>
  <c r="AI18" i="98"/>
  <c r="AK45" i="98"/>
  <c r="AM45" i="98"/>
  <c r="AP18" i="98"/>
  <c r="AJ39" i="98"/>
  <c r="AF39" i="98"/>
  <c r="AN39" i="98"/>
  <c r="AI39" i="98"/>
  <c r="AF6" i="98"/>
  <c r="AN6" i="98"/>
  <c r="AG6" i="98"/>
  <c r="AJ6" i="98"/>
  <c r="AT6" i="98" s="1"/>
  <c r="AK6" i="98"/>
  <c r="AL6" i="98"/>
  <c r="AO6" i="98"/>
  <c r="AM6" i="98"/>
  <c r="AP6" i="98"/>
  <c r="AH6" i="98"/>
  <c r="AM13" i="98"/>
  <c r="AI13" i="98"/>
  <c r="AH4" i="98"/>
  <c r="AP4" i="98"/>
  <c r="AO4" i="98"/>
  <c r="AL4" i="98"/>
  <c r="AK16" i="98"/>
  <c r="AK39" i="98"/>
  <c r="AU39" i="98" s="1"/>
  <c r="AJ45" i="98"/>
  <c r="AM46" i="98"/>
  <c r="AG46" i="98"/>
  <c r="AN47" i="98"/>
  <c r="AL49" i="98"/>
  <c r="AG49" i="98"/>
  <c r="AO49" i="98"/>
  <c r="AH49" i="98"/>
  <c r="AP49" i="98"/>
  <c r="AK49" i="98"/>
  <c r="AN49" i="98"/>
  <c r="AG13" i="98"/>
  <c r="AH16" i="98"/>
  <c r="AI16" i="98"/>
  <c r="AG39" i="98"/>
  <c r="AL46" i="98"/>
  <c r="AU46" i="98" s="1"/>
  <c r="AP48" i="98"/>
  <c r="AJ7" i="98"/>
  <c r="AG16" i="98"/>
  <c r="AJ29" i="98"/>
  <c r="AT29" i="98" s="1"/>
  <c r="AK29" i="98"/>
  <c r="AG29" i="98"/>
  <c r="AH29" i="98"/>
  <c r="AM29" i="98"/>
  <c r="AP29" i="98"/>
  <c r="AL29" i="98"/>
  <c r="AN29" i="98"/>
  <c r="AO29" i="98"/>
  <c r="AF29" i="98"/>
  <c r="AI23" i="98"/>
  <c r="AM35" i="98"/>
  <c r="AN35" i="98"/>
  <c r="AH35" i="98"/>
  <c r="AH13" i="98"/>
  <c r="AL25" i="98"/>
  <c r="AK25" i="98"/>
  <c r="AO25" i="98"/>
  <c r="AP25" i="98"/>
  <c r="AN25" i="98"/>
  <c r="AH25" i="98"/>
  <c r="AJ25" i="98"/>
  <c r="AT25" i="98" s="1"/>
  <c r="AF25" i="98"/>
  <c r="AG25" i="98"/>
  <c r="AM25" i="98"/>
  <c r="AL12" i="98"/>
  <c r="AU12" i="98" s="1"/>
  <c r="AP12" i="98"/>
  <c r="AO12" i="98"/>
  <c r="AH12" i="98"/>
  <c r="AL16" i="98"/>
  <c r="AN27" i="98"/>
  <c r="AF27" i="98"/>
  <c r="AM27" i="98"/>
  <c r="AH27" i="98"/>
  <c r="AO27" i="98"/>
  <c r="AL27" i="98"/>
  <c r="AK27" i="98"/>
  <c r="AG27" i="98"/>
  <c r="AJ27" i="98"/>
  <c r="AT27" i="98" s="1"/>
  <c r="AP27" i="98"/>
  <c r="AF42" i="98"/>
  <c r="AL40" i="98"/>
  <c r="AF50" i="98"/>
  <c r="AN44" i="98"/>
  <c r="AF44" i="98"/>
  <c r="AI44" i="98"/>
  <c r="AK44" i="98"/>
  <c r="AO44" i="98"/>
  <c r="AL48" i="98"/>
  <c r="AM12" i="98"/>
  <c r="AP42" i="98"/>
  <c r="AG43" i="98"/>
  <c r="AL43" i="98"/>
  <c r="AH34" i="98"/>
  <c r="AN34" i="98"/>
  <c r="AJ34" i="98"/>
  <c r="AL34" i="98"/>
  <c r="AP34" i="98"/>
  <c r="AO34" i="98"/>
  <c r="AF34" i="98"/>
  <c r="AH39" i="98"/>
  <c r="AK40" i="98"/>
  <c r="AU40" i="98" s="1"/>
  <c r="AH45" i="98"/>
  <c r="AH46" i="98"/>
  <c r="AI51" i="98"/>
  <c r="AT51" i="98" s="1"/>
  <c r="AM5" i="98"/>
  <c r="AI5" i="98"/>
  <c r="AJ13" i="98"/>
  <c r="AI21" i="98"/>
  <c r="AG35" i="98"/>
  <c r="AH47" i="98"/>
  <c r="AH40" i="98"/>
  <c r="AF43" i="98"/>
  <c r="AT42" i="98" l="1"/>
  <c r="AU4" i="98"/>
  <c r="AT38" i="98"/>
  <c r="AT47" i="98"/>
  <c r="AT33" i="98"/>
  <c r="AT5" i="98"/>
  <c r="AT24" i="98"/>
  <c r="AT15" i="98"/>
  <c r="AU24" i="98"/>
  <c r="AT34" i="98"/>
  <c r="AT39" i="98"/>
  <c r="AU8" i="98"/>
  <c r="AU21" i="98"/>
  <c r="AU5" i="98"/>
  <c r="AU36" i="98"/>
  <c r="AU48" i="98"/>
  <c r="AU44" i="98"/>
  <c r="AU15" i="98"/>
  <c r="AT31" i="98"/>
  <c r="AT8" i="98"/>
  <c r="AU27" i="98"/>
  <c r="AU25" i="98"/>
  <c r="AT41" i="98"/>
  <c r="AU32" i="98"/>
  <c r="AU45" i="98"/>
  <c r="AU28" i="98"/>
  <c r="AU17" i="98"/>
  <c r="AT17" i="98"/>
  <c r="AT13" i="98"/>
  <c r="AT12" i="98"/>
  <c r="AT21" i="98"/>
  <c r="AU38" i="98"/>
  <c r="AT16" i="98"/>
  <c r="AU42" i="98"/>
  <c r="AU7" i="98"/>
  <c r="AU20" i="98"/>
  <c r="AT7" i="98"/>
  <c r="AU26" i="98"/>
  <c r="AT45" i="98"/>
  <c r="AU37" i="98"/>
  <c r="AU19" i="98"/>
  <c r="AT46" i="98"/>
  <c r="AT40" i="98"/>
  <c r="AU43" i="98"/>
  <c r="AU6" i="98"/>
  <c r="AT23" i="98"/>
  <c r="AU49" i="98"/>
  <c r="AU33" i="98"/>
  <c r="AU31" i="98"/>
  <c r="AU16" i="98"/>
  <c r="AT22" i="98"/>
  <c r="AT44" i="98"/>
  <c r="AU51" i="98"/>
  <c r="AU29" i="98"/>
  <c r="AT50" i="98"/>
  <c r="AU34" i="98"/>
  <c r="AT18" i="98"/>
  <c r="AU50" i="98"/>
  <c r="AU22" i="98"/>
  <c r="AT48" i="98"/>
  <c r="AT4" i="98"/>
  <c r="AT28" i="98"/>
  <c r="AS13" i="98"/>
  <c r="AS26" i="98"/>
  <c r="AS50" i="98"/>
  <c r="AS31" i="98"/>
  <c r="AQ31" i="98"/>
  <c r="AQ26" i="98"/>
  <c r="AQ17" i="98"/>
  <c r="AS24" i="98"/>
  <c r="AS42" i="98"/>
  <c r="AS43" i="98"/>
  <c r="AS15" i="98"/>
  <c r="AS46" i="98"/>
  <c r="AQ37" i="98"/>
  <c r="AS33" i="98"/>
  <c r="AQ28" i="98"/>
  <c r="AS36" i="98"/>
  <c r="AQ24" i="98"/>
  <c r="AS41" i="98"/>
  <c r="AS37" i="98"/>
  <c r="AQ36" i="98"/>
  <c r="AQ33" i="98"/>
  <c r="AQ44" i="98"/>
  <c r="AQ42" i="98"/>
  <c r="AS5" i="98"/>
  <c r="AQ41" i="98"/>
  <c r="AQ19" i="98"/>
  <c r="AQ49" i="98"/>
  <c r="AQ5" i="98"/>
  <c r="AQ15" i="98"/>
  <c r="AS40" i="98"/>
  <c r="AQ4" i="98"/>
  <c r="AQ23" i="98"/>
  <c r="AS19" i="98"/>
  <c r="AQ47" i="98"/>
  <c r="AS25" i="98"/>
  <c r="AS27" i="98"/>
  <c r="AQ25" i="98"/>
  <c r="AS47" i="98"/>
  <c r="AQ6" i="98"/>
  <c r="AQ46" i="98"/>
  <c r="AS18" i="98"/>
  <c r="AQ32" i="98"/>
  <c r="AQ7" i="98"/>
  <c r="AS23" i="98"/>
  <c r="AQ22" i="98"/>
  <c r="AS38" i="98"/>
  <c r="AQ21" i="98"/>
  <c r="AS4" i="98"/>
  <c r="AQ27" i="98"/>
  <c r="AQ16" i="98"/>
  <c r="AS21" i="98"/>
  <c r="AQ43" i="98"/>
  <c r="AQ34" i="98"/>
  <c r="AQ50" i="98"/>
  <c r="AQ29" i="98"/>
  <c r="AS49" i="98"/>
  <c r="AS39" i="98"/>
  <c r="AQ18" i="98"/>
  <c r="AQ13" i="98"/>
  <c r="AS32" i="98"/>
  <c r="AQ20" i="98"/>
  <c r="AQ8" i="98"/>
  <c r="AS22" i="98"/>
  <c r="AS45" i="98"/>
  <c r="AQ38" i="98"/>
  <c r="AQ40" i="98"/>
  <c r="AS7" i="98"/>
  <c r="AS8" i="98"/>
  <c r="AS29" i="98"/>
  <c r="AS6" i="98"/>
  <c r="AQ48" i="98"/>
  <c r="AS44" i="98"/>
  <c r="AS34" i="98"/>
  <c r="AS35" i="98"/>
  <c r="AS12" i="98"/>
  <c r="AQ39" i="98"/>
  <c r="AQ12" i="98"/>
  <c r="AS16" i="98"/>
  <c r="AQ51" i="98"/>
  <c r="AS20" i="98"/>
  <c r="AS48" i="98"/>
  <c r="AQ45" i="98"/>
  <c r="AQ35" i="98"/>
  <c r="AS51" i="9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</authors>
  <commentList>
    <comment ref="X31" authorId="0" shapeId="0" xr:uid="{CB83A03F-3BF8-4844-8A35-005D51BCF1FE}">
      <text>
        <r>
          <rPr>
            <sz val="9"/>
            <color indexed="81"/>
            <rFont val="Segoe UI"/>
            <family val="2"/>
          </rPr>
          <t xml:space="preserve">percentage diference (%dif) = [abs(residual-model)/residual]x100
</t>
        </r>
      </text>
    </comment>
    <comment ref="Y31" authorId="0" shapeId="0" xr:uid="{C2AFF0BA-7780-45E5-8E7D-0D73D04D0B59}">
      <text>
        <r>
          <rPr>
            <sz val="9"/>
            <color indexed="81"/>
            <rFont val="Segoe UI"/>
            <family val="2"/>
          </rPr>
          <t>percentage diference (%dif) = [abs(residual-model)/residual]x100</t>
        </r>
      </text>
    </comment>
  </commentList>
</comments>
</file>

<file path=xl/sharedStrings.xml><?xml version="1.0" encoding="utf-8"?>
<sst xmlns="http://schemas.openxmlformats.org/spreadsheetml/2006/main" count="566" uniqueCount="297">
  <si>
    <t>K2O</t>
  </si>
  <si>
    <t>TiO2</t>
  </si>
  <si>
    <t>SiO2</t>
  </si>
  <si>
    <t>Al2O3</t>
  </si>
  <si>
    <t>MnO</t>
  </si>
  <si>
    <t>MgO</t>
  </si>
  <si>
    <t>CaO</t>
  </si>
  <si>
    <t>Na2O</t>
  </si>
  <si>
    <t>P2O5</t>
  </si>
  <si>
    <t>Total</t>
  </si>
  <si>
    <t>Fe2O3</t>
  </si>
  <si>
    <t>FeO</t>
  </si>
  <si>
    <t>Na2O+K2O</t>
  </si>
  <si>
    <t>PQ-JL-144B</t>
  </si>
  <si>
    <t>Sample</t>
  </si>
  <si>
    <t>normalization</t>
  </si>
  <si>
    <t>main oxides</t>
  </si>
  <si>
    <t>main oxides normalized (100% and anydric basis)</t>
  </si>
  <si>
    <t>PQ-JL-148D</t>
  </si>
  <si>
    <t>P</t>
  </si>
  <si>
    <t>alkali feldspar</t>
  </si>
  <si>
    <t>PQ-JL-144A</t>
  </si>
  <si>
    <t>Phonolite plug</t>
  </si>
  <si>
    <t>Conditions</t>
  </si>
  <si>
    <t>Model</t>
  </si>
  <si>
    <t>Phonolite AFC</t>
  </si>
  <si>
    <t>amphibolite xenolith</t>
  </si>
  <si>
    <t>Phenocrystals total (grams)</t>
  </si>
  <si>
    <t>r</t>
  </si>
  <si>
    <t>garnet</t>
  </si>
  <si>
    <t>biotite</t>
  </si>
  <si>
    <t>quartz</t>
  </si>
  <si>
    <t>sillimanite</t>
  </si>
  <si>
    <t>spinel</t>
  </si>
  <si>
    <t>apatite</t>
  </si>
  <si>
    <t>orthopyroxene</t>
  </si>
  <si>
    <t>SUM</t>
  </si>
  <si>
    <t>M'</t>
  </si>
  <si>
    <t>Q</t>
  </si>
  <si>
    <t>A</t>
  </si>
  <si>
    <t>F</t>
  </si>
  <si>
    <t>plagioclasie</t>
  </si>
  <si>
    <t>Sum</t>
  </si>
  <si>
    <t>A normalized</t>
  </si>
  <si>
    <t>P normalized</t>
  </si>
  <si>
    <t>classification</t>
  </si>
  <si>
    <t>H2O</t>
  </si>
  <si>
    <t>modeled final residue classification (Le Maitre, 2002)</t>
  </si>
  <si>
    <t>olivine</t>
  </si>
  <si>
    <t>clinopyroxene</t>
  </si>
  <si>
    <t>Amphibolite xenolith</t>
  </si>
  <si>
    <t>P composition</t>
  </si>
  <si>
    <t>K0.04Na0.77Ca0.19Al1.19Si2.81O8</t>
  </si>
  <si>
    <t>K0.09Na0.74Ca0.17Al1.17Si2.83O8</t>
  </si>
  <si>
    <t>Pl</t>
  </si>
  <si>
    <t>Opx</t>
  </si>
  <si>
    <t>Cpx</t>
  </si>
  <si>
    <t>Leucocratic orthopyroxene-bearing quartz diorite (plus spinel)</t>
  </si>
  <si>
    <t>Leucocratic orthopyroxene-bearing diorite (plus spinel)</t>
  </si>
  <si>
    <t>clinopyroxene (2)</t>
  </si>
  <si>
    <t>amphibole</t>
  </si>
  <si>
    <t>amphibolite</t>
  </si>
  <si>
    <t>leucite</t>
  </si>
  <si>
    <t>K0.01Na0.51Ca0.48Al1.48Si2.52O8</t>
  </si>
  <si>
    <t>K0.01Na0.48Ca0.51Al1.51Si2.49O8</t>
  </si>
  <si>
    <t>K0.01Na0.48Ca0.52Al1.52Si2.48O8</t>
  </si>
  <si>
    <t>Mesocratic orthopyroxene-bearing tonalite with garnet and amphibole (plus spinel, biotite and apatite)</t>
  </si>
  <si>
    <t>Leucocratic orthopyroxene-bearing granodiorite (plus spinel and iron oxide)</t>
  </si>
  <si>
    <t>Mesocratic pyroxene-bearing quartz diorite (plus spinel and iron oxide)</t>
  </si>
  <si>
    <t>Mesocratic clinopyroxene norite (plus spinel, iron oxide and apatite)</t>
  </si>
  <si>
    <t>Mesocratic gabbro (plus spinel, iron oxide and apatite)</t>
  </si>
  <si>
    <t>Leucocratic garnet-bearing granodiorite with biotite and sillimanite (plus spinel, iron oxide and apatite)</t>
  </si>
  <si>
    <t>Leucocratic orthopyroxene-bearing granodiorite with biotite (plus spinel and iron oxide)</t>
  </si>
  <si>
    <t>Mesocratic garnet-bearing tonalite with amphibole and biotite (plus spinel and iron oxide)</t>
  </si>
  <si>
    <t>Mesocratic garnet-bearing tonalite with amphibole and biotite (plus spinel, iron oxide and apatite)</t>
  </si>
  <si>
    <t>iron oxide</t>
  </si>
  <si>
    <t>Leucite crystallization (grams)</t>
  </si>
  <si>
    <t>Spinel crystallization (grams)</t>
  </si>
  <si>
    <t>Plagioclase crystallization (grams)</t>
  </si>
  <si>
    <t>Alkali feldspar crystallization (grams)</t>
  </si>
  <si>
    <t>paragneiss</t>
  </si>
  <si>
    <t>GWR, fmZero 0.15, TI 450°C, MWR/MUM 0.75</t>
  </si>
  <si>
    <t>GWR, fmZero 0.03, TI 350°C, MWR/MUM 1</t>
  </si>
  <si>
    <t>AX, fmZero 0.06, TI 350°C, MWR/MUM 1</t>
  </si>
  <si>
    <t>AX, fmZero 0.13, TI 660°C, MWR/MUM 0.7</t>
  </si>
  <si>
    <t>AX, fmZero 0.1, TI 500°C, MWR/MUM 0.7</t>
  </si>
  <si>
    <t>DZr</t>
  </si>
  <si>
    <t>DY</t>
  </si>
  <si>
    <t>DNb</t>
  </si>
  <si>
    <t>DLa</t>
  </si>
  <si>
    <t>DRb</t>
  </si>
  <si>
    <t>DBa</t>
  </si>
  <si>
    <t>DNd</t>
  </si>
  <si>
    <t>DYb</t>
  </si>
  <si>
    <t>DCe</t>
  </si>
  <si>
    <t>DSm</t>
  </si>
  <si>
    <t>DSr</t>
  </si>
  <si>
    <t>DLu</t>
  </si>
  <si>
    <t>DEu</t>
  </si>
  <si>
    <t>DPb</t>
  </si>
  <si>
    <t>mass balance AFC (GWR)</t>
  </si>
  <si>
    <t>%AFC</t>
  </si>
  <si>
    <r>
      <t xml:space="preserve">f' </t>
    </r>
    <r>
      <rPr>
        <sz val="11"/>
        <color rgb="FF000000"/>
        <rFont val="Times New Roman"/>
        <family val="1"/>
      </rPr>
      <t>Zr</t>
    </r>
  </si>
  <si>
    <r>
      <t xml:space="preserve">f' </t>
    </r>
    <r>
      <rPr>
        <sz val="11"/>
        <color rgb="FF000000"/>
        <rFont val="Times New Roman"/>
        <family val="1"/>
      </rPr>
      <t>Y</t>
    </r>
  </si>
  <si>
    <r>
      <t xml:space="preserve">f' </t>
    </r>
    <r>
      <rPr>
        <sz val="11"/>
        <color rgb="FF000000"/>
        <rFont val="Times New Roman"/>
        <family val="1"/>
      </rPr>
      <t>Nb</t>
    </r>
  </si>
  <si>
    <r>
      <t xml:space="preserve">f' </t>
    </r>
    <r>
      <rPr>
        <sz val="11"/>
        <color rgb="FF000000"/>
        <rFont val="Times New Roman"/>
        <family val="1"/>
      </rPr>
      <t>La</t>
    </r>
  </si>
  <si>
    <r>
      <t xml:space="preserve">f' </t>
    </r>
    <r>
      <rPr>
        <sz val="11"/>
        <color rgb="FF000000"/>
        <rFont val="Times New Roman"/>
        <family val="1"/>
      </rPr>
      <t>Rb</t>
    </r>
  </si>
  <si>
    <r>
      <t xml:space="preserve">f' </t>
    </r>
    <r>
      <rPr>
        <sz val="11"/>
        <color rgb="FF000000"/>
        <rFont val="Times New Roman"/>
        <family val="1"/>
      </rPr>
      <t>Ba</t>
    </r>
  </si>
  <si>
    <r>
      <t xml:space="preserve">f' </t>
    </r>
    <r>
      <rPr>
        <sz val="11"/>
        <color rgb="FF000000"/>
        <rFont val="Times New Roman"/>
        <family val="1"/>
      </rPr>
      <t>Nd</t>
    </r>
  </si>
  <si>
    <r>
      <t xml:space="preserve">f' </t>
    </r>
    <r>
      <rPr>
        <sz val="11"/>
        <color rgb="FF000000"/>
        <rFont val="Times New Roman"/>
        <family val="1"/>
      </rPr>
      <t>Yb</t>
    </r>
  </si>
  <si>
    <r>
      <t xml:space="preserve">f' </t>
    </r>
    <r>
      <rPr>
        <sz val="11"/>
        <color rgb="FF000000"/>
        <rFont val="Times New Roman"/>
        <family val="1"/>
      </rPr>
      <t>Ce</t>
    </r>
  </si>
  <si>
    <r>
      <t xml:space="preserve">f' </t>
    </r>
    <r>
      <rPr>
        <sz val="11"/>
        <color rgb="FF000000"/>
        <rFont val="Times New Roman"/>
        <family val="1"/>
      </rPr>
      <t>Sm</t>
    </r>
  </si>
  <si>
    <r>
      <t xml:space="preserve">f' </t>
    </r>
    <r>
      <rPr>
        <sz val="11"/>
        <color rgb="FF000000"/>
        <rFont val="Times New Roman"/>
        <family val="1"/>
      </rPr>
      <t>Sr</t>
    </r>
  </si>
  <si>
    <r>
      <t xml:space="preserve">f' </t>
    </r>
    <r>
      <rPr>
        <sz val="11"/>
        <color rgb="FF000000"/>
        <rFont val="Times New Roman"/>
        <family val="1"/>
      </rPr>
      <t>Lu</t>
    </r>
  </si>
  <si>
    <r>
      <t xml:space="preserve">f' </t>
    </r>
    <r>
      <rPr>
        <sz val="11"/>
        <color rgb="FF000000"/>
        <rFont val="Times New Roman"/>
        <family val="1"/>
      </rPr>
      <t>Eu</t>
    </r>
  </si>
  <si>
    <r>
      <t xml:space="preserve">f' </t>
    </r>
    <r>
      <rPr>
        <sz val="11"/>
        <color rgb="FF000000"/>
        <rFont val="Times New Roman"/>
        <family val="1"/>
      </rPr>
      <t>Pb</t>
    </r>
  </si>
  <si>
    <t>CL/C0 Zr</t>
  </si>
  <si>
    <t>CL/C0 Y</t>
  </si>
  <si>
    <t>CL/C0 Nb</t>
  </si>
  <si>
    <t>CL/C0 La</t>
  </si>
  <si>
    <t>CL/C0 Rb</t>
  </si>
  <si>
    <t>CL/C0 Ba</t>
  </si>
  <si>
    <t>CL/C0 Nd</t>
  </si>
  <si>
    <t>CL/C0 Yb</t>
  </si>
  <si>
    <t>CL/C0 Ce</t>
  </si>
  <si>
    <t>CL/C0 Sm</t>
  </si>
  <si>
    <t>CL/C0 Sr</t>
  </si>
  <si>
    <t>CL/C0 Lu</t>
  </si>
  <si>
    <t>CL/C0 Eu</t>
  </si>
  <si>
    <t>CL/C0 Pb</t>
  </si>
  <si>
    <t>CL Zr</t>
  </si>
  <si>
    <t>CL Y</t>
  </si>
  <si>
    <t>CL Nb</t>
  </si>
  <si>
    <t>CL La</t>
  </si>
  <si>
    <t>CL Rb</t>
  </si>
  <si>
    <t>CL Ba</t>
  </si>
  <si>
    <t>CL Nd</t>
  </si>
  <si>
    <t>CL Yb</t>
  </si>
  <si>
    <t>CL Ce</t>
  </si>
  <si>
    <t>CL Sm</t>
  </si>
  <si>
    <t>CL Sr</t>
  </si>
  <si>
    <t>CL Lu</t>
  </si>
  <si>
    <t>CL Eu</t>
  </si>
  <si>
    <t>CL Pb</t>
  </si>
  <si>
    <t>CL Zr/Ce</t>
  </si>
  <si>
    <t>CL La/Nb</t>
  </si>
  <si>
    <t>CL Zr/Y</t>
  </si>
  <si>
    <t>CL La/Yb</t>
  </si>
  <si>
    <t>CL Nd/Yb</t>
  </si>
  <si>
    <t>CL Ba/Rb</t>
  </si>
  <si>
    <t>CL La/Rb</t>
  </si>
  <si>
    <t>CL Rb/Sr</t>
  </si>
  <si>
    <t>CL Lu/Pb</t>
  </si>
  <si>
    <t>CL Rb/Sm</t>
  </si>
  <si>
    <t>CL Sm/Ce</t>
  </si>
  <si>
    <t>CL Ce/Yb</t>
  </si>
  <si>
    <t>CL Rb/Nd</t>
  </si>
  <si>
    <t>CL Sm/Lu</t>
  </si>
  <si>
    <t>CL Sm/Nd</t>
  </si>
  <si>
    <t>CL Sr/Eu</t>
  </si>
  <si>
    <t>CL Sr/Rb</t>
  </si>
  <si>
    <t>mass balance AFC (AX)</t>
  </si>
  <si>
    <t>f' Zr</t>
  </si>
  <si>
    <t>f' Y</t>
  </si>
  <si>
    <t>f' Nb</t>
  </si>
  <si>
    <t>f' La</t>
  </si>
  <si>
    <t>f' Rb</t>
  </si>
  <si>
    <t>f' Ba</t>
  </si>
  <si>
    <t>f' Nd</t>
  </si>
  <si>
    <t>f' Yb</t>
  </si>
  <si>
    <t>f' Ce</t>
  </si>
  <si>
    <t>f' Sm</t>
  </si>
  <si>
    <t>f' Sr</t>
  </si>
  <si>
    <t>f' Lu</t>
  </si>
  <si>
    <t>f' Eu</t>
  </si>
  <si>
    <t>CL Zr/La</t>
  </si>
  <si>
    <t>thermodynamic AFC (GWR)</t>
  </si>
  <si>
    <t>Rb</t>
  </si>
  <si>
    <t>Sr</t>
  </si>
  <si>
    <t>Y</t>
  </si>
  <si>
    <t>Zr</t>
  </si>
  <si>
    <t>Nb</t>
  </si>
  <si>
    <t>La</t>
  </si>
  <si>
    <t>Ce</t>
  </si>
  <si>
    <t>Nd</t>
  </si>
  <si>
    <t>Sm</t>
  </si>
  <si>
    <t>Eu</t>
  </si>
  <si>
    <t>Yb</t>
  </si>
  <si>
    <t>Lu</t>
  </si>
  <si>
    <t>Pb</t>
  </si>
  <si>
    <t>La/Nb</t>
  </si>
  <si>
    <t>Zr/Y</t>
  </si>
  <si>
    <t>Ce/Yb</t>
  </si>
  <si>
    <t>Rb/Sr</t>
  </si>
  <si>
    <t>Sm/Nd</t>
  </si>
  <si>
    <t>Sr/Eu</t>
  </si>
  <si>
    <t>Lu/Pb</t>
  </si>
  <si>
    <t>Rock</t>
  </si>
  <si>
    <t>Sc</t>
  </si>
  <si>
    <t>Ni</t>
  </si>
  <si>
    <t>Cr</t>
  </si>
  <si>
    <t>Co</t>
  </si>
  <si>
    <t>V</t>
  </si>
  <si>
    <t>Ba</t>
  </si>
  <si>
    <t>Pr</t>
  </si>
  <si>
    <t>Gd</t>
  </si>
  <si>
    <t>Tb</t>
  </si>
  <si>
    <t>Dy</t>
  </si>
  <si>
    <t>Ho</t>
  </si>
  <si>
    <t>Er</t>
  </si>
  <si>
    <t>Tm</t>
  </si>
  <si>
    <t>Hf</t>
  </si>
  <si>
    <t>Th</t>
  </si>
  <si>
    <t>U</t>
  </si>
  <si>
    <t>Rb/Sm</t>
  </si>
  <si>
    <t>Sm/Ce</t>
  </si>
  <si>
    <t>Zr/Ce</t>
  </si>
  <si>
    <t>Rb/Nd</t>
  </si>
  <si>
    <t>Sm/Lu</t>
  </si>
  <si>
    <t>Sr/Rb</t>
  </si>
  <si>
    <t>Parental</t>
  </si>
  <si>
    <t>PP</t>
  </si>
  <si>
    <t>Contaminant 1</t>
  </si>
  <si>
    <t>PQ-JL-148A</t>
  </si>
  <si>
    <t>Amphibolite</t>
  </si>
  <si>
    <t>AX</t>
  </si>
  <si>
    <t>Contaminant 2</t>
  </si>
  <si>
    <t>MAI168</t>
  </si>
  <si>
    <t>Biotite gnaisse</t>
  </si>
  <si>
    <t>GWR</t>
  </si>
  <si>
    <t>CA1/C0</t>
  </si>
  <si>
    <t>CA2/C0</t>
  </si>
  <si>
    <t>Element</t>
  </si>
  <si>
    <t>CA1</t>
  </si>
  <si>
    <t>CA2</t>
  </si>
  <si>
    <t>C0</t>
  </si>
  <si>
    <t>87Sr/86Sr</t>
  </si>
  <si>
    <t>143Nd/144Nd</t>
  </si>
  <si>
    <t>208Pb/204Pb</t>
  </si>
  <si>
    <t>207Pb/204Pb</t>
  </si>
  <si>
    <t>206Pb/204Pb</t>
  </si>
  <si>
    <t>MAI027</t>
  </si>
  <si>
    <t xml:space="preserve">r </t>
  </si>
  <si>
    <t>Temperature (ºC)</t>
  </si>
  <si>
    <t>Wall rock</t>
  </si>
  <si>
    <t>FeO+Fe2O3</t>
  </si>
  <si>
    <t>MgO+MnO</t>
  </si>
  <si>
    <r>
      <t>GWR, fmZero 0.2, TI 685°C, MWR/M</t>
    </r>
    <r>
      <rPr>
        <vertAlign val="subscript"/>
        <sz val="11"/>
        <rFont val="Times New Roman"/>
        <family val="1"/>
      </rPr>
      <t>UM</t>
    </r>
    <r>
      <rPr>
        <sz val="11"/>
        <rFont val="Times New Roman"/>
        <family val="1"/>
      </rPr>
      <t xml:space="preserve"> 0.5</t>
    </r>
  </si>
  <si>
    <t>Spreadsheet A. Chemical composition of thermodynamic liquid line of descent of thermodynamic AFC models.</t>
  </si>
  <si>
    <t>wall rock</t>
  </si>
  <si>
    <t>FmZero</t>
  </si>
  <si>
    <t>wall rock inital temperature</t>
  </si>
  <si>
    <t>mass ratio of wall rock/magma</t>
  </si>
  <si>
    <t>modeled wall rock classification (Le Maitre, 2002)</t>
  </si>
  <si>
    <t>modeled mineralogy of wall rock (source rock)</t>
  </si>
  <si>
    <t>normalized modeled mineralogy of wall rock (source rock)</t>
  </si>
  <si>
    <t>modeled mineralogy of final residue (generate by partial menlt of source rock)</t>
  </si>
  <si>
    <t>normalized modeled mineralogy of final residue (generate by partial menlt of source rock)</t>
  </si>
  <si>
    <t>Spreadsheet B. Modeled mineralogy of wall rock (contaminant source rock) and final residue from thermodynamic AFC.</t>
  </si>
  <si>
    <t>paragneiss wall rock</t>
  </si>
  <si>
    <t>Paragneiss wall rock</t>
  </si>
  <si>
    <t>Wall rock initial temperature (ºC)</t>
  </si>
  <si>
    <t>Normalized and anydrous composition of contaminant melt</t>
  </si>
  <si>
    <t>Contaminant melt composition</t>
  </si>
  <si>
    <t>Spreadsheet C. Chemical composition of contaminant melt derived of wall rock partial melt in a AFC thermodynamic modelling</t>
  </si>
  <si>
    <t>fmZero</t>
  </si>
  <si>
    <t>Paragneiss wall rock initial temperature (ºC)</t>
  </si>
  <si>
    <t>Temperature of solid phase crystallization (°C)</t>
  </si>
  <si>
    <t>Total of cumulate solid phases (grams)</t>
  </si>
  <si>
    <t>Spreadsheet D. Modeled mineralogy of PQAC phonolite fractional crystallization concomitant to paragneiss assimilation in the thermodynamic AFC modelling.</t>
  </si>
  <si>
    <t>Spreadsheet E. Trace elements of thermodynamic and mass balance AFC modelling.</t>
  </si>
  <si>
    <t>Contaminated melt temperature (ºC)</t>
  </si>
  <si>
    <t>Paragnaisse wall rock</t>
  </si>
  <si>
    <t>Spreadsheet F. Isotopes (Sr-Nd-Pb) of thermodynamic and mass balance AFC modelling.</t>
  </si>
  <si>
    <r>
      <t xml:space="preserve">Silica-oversaturated trachyte </t>
    </r>
    <r>
      <rPr>
        <i/>
        <sz val="11"/>
        <color theme="1"/>
        <rFont val="Times New Roman"/>
        <family val="1"/>
      </rPr>
      <t>(Qz normative)</t>
    </r>
  </si>
  <si>
    <r>
      <t>C</t>
    </r>
    <r>
      <rPr>
        <vertAlign val="subscript"/>
        <sz val="11"/>
        <rFont val="Times New Roman"/>
        <family val="1"/>
      </rPr>
      <t>L</t>
    </r>
    <r>
      <rPr>
        <vertAlign val="superscript"/>
        <sz val="11"/>
        <rFont val="Times New Roman"/>
        <family val="1"/>
      </rPr>
      <t>c</t>
    </r>
    <r>
      <rPr>
        <sz val="11"/>
        <rFont val="Times New Roman"/>
        <family val="1"/>
      </rPr>
      <t>/C</t>
    </r>
    <r>
      <rPr>
        <vertAlign val="subscript"/>
        <sz val="11"/>
        <rFont val="Times New Roman"/>
        <family val="1"/>
      </rPr>
      <t>L</t>
    </r>
    <r>
      <rPr>
        <vertAlign val="superscript"/>
        <sz val="11"/>
        <rFont val="Times New Roman"/>
        <family val="1"/>
      </rPr>
      <t>u</t>
    </r>
  </si>
  <si>
    <r>
      <t>C</t>
    </r>
    <r>
      <rPr>
        <vertAlign val="subscript"/>
        <sz val="11"/>
        <rFont val="Times New Roman"/>
        <family val="1"/>
      </rPr>
      <t>L</t>
    </r>
    <r>
      <rPr>
        <vertAlign val="superscript"/>
        <sz val="11"/>
        <rFont val="Times New Roman"/>
        <family val="1"/>
      </rPr>
      <t>c</t>
    </r>
    <r>
      <rPr>
        <sz val="11"/>
        <rFont val="Times New Roman"/>
        <family val="1"/>
      </rPr>
      <t xml:space="preserve"> </t>
    </r>
  </si>
  <si>
    <r>
      <t>87</t>
    </r>
    <r>
      <rPr>
        <sz val="11"/>
        <rFont val="Times New Roman"/>
        <family val="1"/>
      </rPr>
      <t>Sr/</t>
    </r>
    <r>
      <rPr>
        <vertAlign val="superscript"/>
        <sz val="11"/>
        <rFont val="Times New Roman"/>
        <family val="1"/>
      </rPr>
      <t>86</t>
    </r>
    <r>
      <rPr>
        <sz val="11"/>
        <rFont val="Times New Roman"/>
        <family val="1"/>
      </rPr>
      <t>Sr</t>
    </r>
    <r>
      <rPr>
        <vertAlign val="subscript"/>
        <sz val="11"/>
        <rFont val="Times New Roman"/>
        <family val="1"/>
      </rPr>
      <t>L</t>
    </r>
    <r>
      <rPr>
        <vertAlign val="superscript"/>
        <sz val="11"/>
        <rFont val="Times New Roman"/>
        <family val="1"/>
      </rPr>
      <t>C</t>
    </r>
  </si>
  <si>
    <r>
      <t>143</t>
    </r>
    <r>
      <rPr>
        <sz val="11"/>
        <rFont val="Times New Roman"/>
        <family val="1"/>
      </rPr>
      <t>Nd/</t>
    </r>
    <r>
      <rPr>
        <vertAlign val="superscript"/>
        <sz val="11"/>
        <rFont val="Times New Roman"/>
        <family val="1"/>
      </rPr>
      <t>144</t>
    </r>
    <r>
      <rPr>
        <sz val="11"/>
        <rFont val="Times New Roman"/>
        <family val="1"/>
      </rPr>
      <t>Nd</t>
    </r>
    <r>
      <rPr>
        <vertAlign val="subscript"/>
        <sz val="11"/>
        <rFont val="Times New Roman"/>
        <family val="1"/>
      </rPr>
      <t>L</t>
    </r>
    <r>
      <rPr>
        <vertAlign val="superscript"/>
        <sz val="11"/>
        <rFont val="Times New Roman"/>
        <family val="1"/>
      </rPr>
      <t>C</t>
    </r>
  </si>
  <si>
    <r>
      <t>208</t>
    </r>
    <r>
      <rPr>
        <sz val="11"/>
        <rFont val="Times New Roman"/>
        <family val="1"/>
      </rPr>
      <t>Pb/</t>
    </r>
    <r>
      <rPr>
        <vertAlign val="superscript"/>
        <sz val="11"/>
        <rFont val="Times New Roman"/>
        <family val="1"/>
      </rPr>
      <t>204</t>
    </r>
    <r>
      <rPr>
        <sz val="11"/>
        <rFont val="Times New Roman"/>
        <family val="1"/>
      </rPr>
      <t>Pb</t>
    </r>
    <r>
      <rPr>
        <vertAlign val="subscript"/>
        <sz val="11"/>
        <rFont val="Times New Roman"/>
        <family val="1"/>
      </rPr>
      <t>L</t>
    </r>
    <r>
      <rPr>
        <vertAlign val="superscript"/>
        <sz val="11"/>
        <rFont val="Times New Roman"/>
        <family val="1"/>
      </rPr>
      <t>C</t>
    </r>
  </si>
  <si>
    <r>
      <t>207</t>
    </r>
    <r>
      <rPr>
        <sz val="11"/>
        <rFont val="Times New Roman"/>
        <family val="1"/>
      </rPr>
      <t>Pb/</t>
    </r>
    <r>
      <rPr>
        <vertAlign val="superscript"/>
        <sz val="11"/>
        <rFont val="Times New Roman"/>
        <family val="1"/>
      </rPr>
      <t>204</t>
    </r>
    <r>
      <rPr>
        <sz val="11"/>
        <rFont val="Times New Roman"/>
        <family val="1"/>
      </rPr>
      <t>Pb</t>
    </r>
    <r>
      <rPr>
        <vertAlign val="subscript"/>
        <sz val="11"/>
        <rFont val="Times New Roman"/>
        <family val="1"/>
      </rPr>
      <t>L</t>
    </r>
    <r>
      <rPr>
        <vertAlign val="superscript"/>
        <sz val="11"/>
        <rFont val="Times New Roman"/>
        <family val="1"/>
      </rPr>
      <t>C</t>
    </r>
  </si>
  <si>
    <r>
      <t>206</t>
    </r>
    <r>
      <rPr>
        <sz val="11"/>
        <rFont val="Times New Roman"/>
        <family val="1"/>
      </rPr>
      <t>Pb/</t>
    </r>
    <r>
      <rPr>
        <vertAlign val="superscript"/>
        <sz val="11"/>
        <rFont val="Times New Roman"/>
        <family val="1"/>
      </rPr>
      <t>204</t>
    </r>
    <r>
      <rPr>
        <sz val="11"/>
        <rFont val="Times New Roman"/>
        <family val="1"/>
      </rPr>
      <t>Pb</t>
    </r>
    <r>
      <rPr>
        <vertAlign val="subscript"/>
        <sz val="11"/>
        <rFont val="Times New Roman"/>
        <family val="1"/>
      </rPr>
      <t>L</t>
    </r>
    <r>
      <rPr>
        <vertAlign val="superscript"/>
        <sz val="11"/>
        <rFont val="Times New Roman"/>
        <family val="1"/>
      </rPr>
      <t>C</t>
    </r>
  </si>
  <si>
    <r>
      <t>D</t>
    </r>
    <r>
      <rPr>
        <i/>
        <vertAlign val="subscript"/>
        <sz val="11"/>
        <rFont val="Times New Roman"/>
        <family val="1"/>
      </rPr>
      <t xml:space="preserve"> </t>
    </r>
  </si>
  <si>
    <r>
      <rPr>
        <vertAlign val="superscript"/>
        <sz val="11"/>
        <rFont val="Times New Roman"/>
        <family val="1"/>
      </rPr>
      <t>87</t>
    </r>
    <r>
      <rPr>
        <sz val="11"/>
        <rFont val="Times New Roman"/>
        <family val="1"/>
      </rPr>
      <t>Sr/</t>
    </r>
    <r>
      <rPr>
        <vertAlign val="superscript"/>
        <sz val="11"/>
        <rFont val="Times New Roman"/>
        <family val="1"/>
      </rPr>
      <t>86</t>
    </r>
    <r>
      <rPr>
        <sz val="11"/>
        <rFont val="Times New Roman"/>
        <family val="1"/>
      </rPr>
      <t>Sr</t>
    </r>
    <r>
      <rPr>
        <vertAlign val="subscript"/>
        <sz val="11"/>
        <rFont val="Times New Roman"/>
        <family val="1"/>
      </rPr>
      <t>L</t>
    </r>
    <r>
      <rPr>
        <vertAlign val="superscript"/>
        <sz val="11"/>
        <rFont val="Times New Roman"/>
        <family val="1"/>
      </rPr>
      <t>C</t>
    </r>
  </si>
  <si>
    <r>
      <rPr>
        <vertAlign val="superscript"/>
        <sz val="11"/>
        <rFont val="Times New Roman"/>
        <family val="1"/>
      </rPr>
      <t>143</t>
    </r>
    <r>
      <rPr>
        <sz val="11"/>
        <rFont val="Times New Roman"/>
        <family val="1"/>
      </rPr>
      <t>Nd/</t>
    </r>
    <r>
      <rPr>
        <vertAlign val="superscript"/>
        <sz val="11"/>
        <rFont val="Times New Roman"/>
        <family val="1"/>
      </rPr>
      <t>144</t>
    </r>
    <r>
      <rPr>
        <sz val="11"/>
        <rFont val="Times New Roman"/>
        <family val="1"/>
      </rPr>
      <t>Nd</t>
    </r>
    <r>
      <rPr>
        <vertAlign val="subscript"/>
        <sz val="11"/>
        <rFont val="Times New Roman"/>
        <family val="1"/>
      </rPr>
      <t>L</t>
    </r>
    <r>
      <rPr>
        <vertAlign val="superscript"/>
        <sz val="11"/>
        <rFont val="Times New Roman"/>
        <family val="1"/>
      </rPr>
      <t>C</t>
    </r>
  </si>
  <si>
    <r>
      <rPr>
        <vertAlign val="superscript"/>
        <sz val="11"/>
        <rFont val="Times New Roman"/>
        <family val="1"/>
      </rPr>
      <t>208</t>
    </r>
    <r>
      <rPr>
        <sz val="11"/>
        <rFont val="Times New Roman"/>
        <family val="1"/>
      </rPr>
      <t>Pb/</t>
    </r>
    <r>
      <rPr>
        <vertAlign val="superscript"/>
        <sz val="11"/>
        <rFont val="Times New Roman"/>
        <family val="1"/>
      </rPr>
      <t>204</t>
    </r>
    <r>
      <rPr>
        <sz val="11"/>
        <rFont val="Times New Roman"/>
        <family val="1"/>
      </rPr>
      <t>Pb</t>
    </r>
    <r>
      <rPr>
        <vertAlign val="subscript"/>
        <sz val="11"/>
        <rFont val="Times New Roman"/>
        <family val="1"/>
      </rPr>
      <t>L</t>
    </r>
    <r>
      <rPr>
        <vertAlign val="superscript"/>
        <sz val="11"/>
        <rFont val="Times New Roman"/>
        <family val="1"/>
      </rPr>
      <t>C</t>
    </r>
  </si>
  <si>
    <r>
      <rPr>
        <vertAlign val="superscript"/>
        <sz val="11"/>
        <rFont val="Times New Roman"/>
        <family val="1"/>
      </rPr>
      <t>207</t>
    </r>
    <r>
      <rPr>
        <sz val="11"/>
        <rFont val="Times New Roman"/>
        <family val="1"/>
      </rPr>
      <t>Pb/</t>
    </r>
    <r>
      <rPr>
        <vertAlign val="superscript"/>
        <sz val="11"/>
        <rFont val="Times New Roman"/>
        <family val="1"/>
      </rPr>
      <t>204</t>
    </r>
    <r>
      <rPr>
        <sz val="11"/>
        <rFont val="Times New Roman"/>
        <family val="1"/>
      </rPr>
      <t>Pb</t>
    </r>
    <r>
      <rPr>
        <vertAlign val="subscript"/>
        <sz val="11"/>
        <rFont val="Times New Roman"/>
        <family val="1"/>
      </rPr>
      <t>L</t>
    </r>
    <r>
      <rPr>
        <vertAlign val="superscript"/>
        <sz val="11"/>
        <rFont val="Times New Roman"/>
        <family val="1"/>
      </rPr>
      <t>C</t>
    </r>
  </si>
  <si>
    <r>
      <rPr>
        <vertAlign val="superscript"/>
        <sz val="11"/>
        <rFont val="Times New Roman"/>
        <family val="1"/>
      </rPr>
      <t>206</t>
    </r>
    <r>
      <rPr>
        <sz val="11"/>
        <rFont val="Times New Roman"/>
        <family val="1"/>
      </rPr>
      <t>Pb/</t>
    </r>
    <r>
      <rPr>
        <vertAlign val="superscript"/>
        <sz val="11"/>
        <rFont val="Times New Roman"/>
        <family val="1"/>
      </rPr>
      <t>204</t>
    </r>
    <r>
      <rPr>
        <sz val="11"/>
        <rFont val="Times New Roman"/>
        <family val="1"/>
      </rPr>
      <t>Pb</t>
    </r>
    <r>
      <rPr>
        <vertAlign val="subscript"/>
        <sz val="11"/>
        <rFont val="Times New Roman"/>
        <family val="1"/>
      </rPr>
      <t>L</t>
    </r>
    <r>
      <rPr>
        <vertAlign val="superscript"/>
        <sz val="11"/>
        <rFont val="Times New Roman"/>
        <family val="1"/>
      </rPr>
      <t>C</t>
    </r>
  </si>
  <si>
    <r>
      <rPr>
        <vertAlign val="superscript"/>
        <sz val="11"/>
        <rFont val="Times New Roman"/>
        <family val="1"/>
      </rPr>
      <t>87</t>
    </r>
    <r>
      <rPr>
        <sz val="11"/>
        <rFont val="Times New Roman"/>
        <family val="1"/>
      </rPr>
      <t>Sr/</t>
    </r>
    <r>
      <rPr>
        <vertAlign val="superscript"/>
        <sz val="11"/>
        <rFont val="Times New Roman"/>
        <family val="1"/>
      </rPr>
      <t>86</t>
    </r>
    <r>
      <rPr>
        <sz val="11"/>
        <rFont val="Times New Roman"/>
        <family val="1"/>
      </rPr>
      <t>Sr %dif</t>
    </r>
  </si>
  <si>
    <r>
      <rPr>
        <vertAlign val="superscript"/>
        <sz val="11"/>
        <rFont val="Times New Roman"/>
        <family val="1"/>
      </rPr>
      <t>143</t>
    </r>
    <r>
      <rPr>
        <sz val="11"/>
        <rFont val="Times New Roman"/>
        <family val="1"/>
      </rPr>
      <t>Nd/</t>
    </r>
    <r>
      <rPr>
        <vertAlign val="superscript"/>
        <sz val="11"/>
        <rFont val="Times New Roman"/>
        <family val="1"/>
      </rPr>
      <t>144</t>
    </r>
    <r>
      <rPr>
        <sz val="11"/>
        <rFont val="Times New Roman"/>
        <family val="1"/>
      </rPr>
      <t>Nd %dif</t>
    </r>
  </si>
  <si>
    <r>
      <t>87</t>
    </r>
    <r>
      <rPr>
        <b/>
        <sz val="11"/>
        <rFont val="Times New Roman"/>
        <family val="1"/>
      </rPr>
      <t>Sr/</t>
    </r>
    <r>
      <rPr>
        <b/>
        <vertAlign val="superscript"/>
        <sz val="11"/>
        <rFont val="Times New Roman"/>
        <family val="1"/>
      </rPr>
      <t>86</t>
    </r>
    <r>
      <rPr>
        <b/>
        <sz val="11"/>
        <rFont val="Times New Roman"/>
        <family val="1"/>
      </rPr>
      <t>Sr</t>
    </r>
    <r>
      <rPr>
        <vertAlign val="subscript"/>
        <sz val="10"/>
        <rFont val="Arial"/>
        <family val="2"/>
      </rPr>
      <t/>
    </r>
  </si>
  <si>
    <r>
      <t>143</t>
    </r>
    <r>
      <rPr>
        <b/>
        <sz val="11"/>
        <rFont val="Times New Roman"/>
        <family val="1"/>
      </rPr>
      <t>Nd/</t>
    </r>
    <r>
      <rPr>
        <b/>
        <vertAlign val="superscript"/>
        <sz val="11"/>
        <rFont val="Times New Roman"/>
        <family val="1"/>
      </rPr>
      <t>144</t>
    </r>
    <r>
      <rPr>
        <b/>
        <sz val="11"/>
        <rFont val="Times New Roman"/>
        <family val="1"/>
      </rPr>
      <t>Nd</t>
    </r>
  </si>
  <si>
    <r>
      <t>206</t>
    </r>
    <r>
      <rPr>
        <b/>
        <sz val="11"/>
        <rFont val="Times New Roman"/>
        <family val="1"/>
      </rPr>
      <t>Pb/</t>
    </r>
    <r>
      <rPr>
        <b/>
        <vertAlign val="superscript"/>
        <sz val="11"/>
        <rFont val="Times New Roman"/>
        <family val="1"/>
      </rPr>
      <t>204</t>
    </r>
    <r>
      <rPr>
        <b/>
        <sz val="11"/>
        <rFont val="Times New Roman"/>
        <family val="1"/>
      </rPr>
      <t>Pb</t>
    </r>
  </si>
  <si>
    <r>
      <t>207</t>
    </r>
    <r>
      <rPr>
        <b/>
        <sz val="11"/>
        <rFont val="Times New Roman"/>
        <family val="1"/>
      </rPr>
      <t>Pb/</t>
    </r>
    <r>
      <rPr>
        <b/>
        <vertAlign val="superscript"/>
        <sz val="11"/>
        <rFont val="Times New Roman"/>
        <family val="1"/>
      </rPr>
      <t>204</t>
    </r>
    <r>
      <rPr>
        <b/>
        <sz val="11"/>
        <rFont val="Times New Roman"/>
        <family val="1"/>
      </rPr>
      <t>Pb</t>
    </r>
  </si>
  <si>
    <r>
      <t>208</t>
    </r>
    <r>
      <rPr>
        <b/>
        <sz val="11"/>
        <rFont val="Times New Roman"/>
        <family val="1"/>
      </rPr>
      <t>Pb/</t>
    </r>
    <r>
      <rPr>
        <b/>
        <vertAlign val="superscript"/>
        <sz val="11"/>
        <rFont val="Times New Roman"/>
        <family val="1"/>
      </rPr>
      <t>204</t>
    </r>
    <r>
      <rPr>
        <b/>
        <sz val="11"/>
        <rFont val="Times New Roman"/>
        <family val="1"/>
      </rPr>
      <t>Pb</t>
    </r>
  </si>
  <si>
    <t>The exported files of Magma Chamber Simulator are avaiable in github</t>
  </si>
  <si>
    <t xml:space="preserve">Supplementary material 4 - Results of thermodynamic and mass balance AFC modelling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</si>
</sst>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0"/>
    <numFmt numFmtId="165" formatCode="0.0"/>
    <numFmt numFmtId="166" formatCode="0.0%"/>
    <numFmt numFmtId="167" formatCode="0.0E+00"/>
    <numFmt numFmtId="168" formatCode="0.000"/>
    <numFmt numFmtId="169" formatCode="0.00000000"/>
    <numFmt numFmtId="170" formatCode="0.000000"/>
    <numFmt numFmtId="171" formatCode="0.0000000"/>
    <numFmt numFmtId="172" formatCode="0.00000"/>
    <numFmt numFmtId="173" formatCode="0.000000000"/>
  </numFmts>
  <fonts count="37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62"/>
      <name val="Arial"/>
      <family val="2"/>
    </font>
    <font>
      <sz val="9"/>
      <name val="Geneva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9"/>
      <color indexed="81"/>
      <name val="Segoe UI"/>
      <family val="2"/>
    </font>
    <font>
      <b/>
      <sz val="11"/>
      <name val="Times New Roman"/>
      <family val="1"/>
    </font>
    <font>
      <sz val="11"/>
      <color rgb="FF000000"/>
      <name val="Calibri"/>
      <family val="2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14"/>
      <color theme="1"/>
      <name val="Times New Roman"/>
      <family val="1"/>
    </font>
    <font>
      <b/>
      <sz val="16"/>
      <color rgb="FF000000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vertAlign val="subscript"/>
      <sz val="10"/>
      <name val="Arial"/>
      <family val="2"/>
    </font>
    <font>
      <b/>
      <sz val="12"/>
      <name val="Times New Roman"/>
      <family val="1"/>
    </font>
    <font>
      <vertAlign val="subscript"/>
      <sz val="11"/>
      <name val="Times New Roman"/>
      <family val="1"/>
    </font>
    <font>
      <b/>
      <sz val="14"/>
      <name val="Times New Roman"/>
      <family val="1"/>
    </font>
    <font>
      <b/>
      <sz val="14"/>
      <color rgb="FF000000"/>
      <name val="Times New Roman"/>
      <family val="1"/>
    </font>
    <font>
      <b/>
      <sz val="11"/>
      <color rgb="FF000000"/>
      <name val="Times New Roman"/>
      <family val="1"/>
    </font>
    <font>
      <i/>
      <sz val="11"/>
      <name val="Times New Roman"/>
      <family val="1"/>
    </font>
    <font>
      <vertAlign val="superscript"/>
      <sz val="11"/>
      <name val="Times New Roman"/>
      <family val="1"/>
    </font>
    <font>
      <i/>
      <vertAlign val="subscript"/>
      <sz val="11"/>
      <name val="Times New Roman"/>
      <family val="1"/>
    </font>
    <font>
      <b/>
      <sz val="11"/>
      <color indexed="10"/>
      <name val="Times New Roman"/>
      <family val="1"/>
    </font>
    <font>
      <sz val="11"/>
      <color indexed="10"/>
      <name val="Times New Roman"/>
      <family val="1"/>
    </font>
    <font>
      <b/>
      <vertAlign val="superscript"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1" fillId="0" borderId="0"/>
    <xf numFmtId="0" fontId="3" fillId="0" borderId="0"/>
    <xf numFmtId="0" fontId="4" fillId="0" borderId="0"/>
    <xf numFmtId="0" fontId="9" fillId="0" borderId="0"/>
    <xf numFmtId="0" fontId="13" fillId="0" borderId="0"/>
    <xf numFmtId="0" fontId="12" fillId="0" borderId="0"/>
    <xf numFmtId="0" fontId="12" fillId="0" borderId="0"/>
  </cellStyleXfs>
  <cellXfs count="141">
    <xf numFmtId="0" fontId="0" fillId="0" borderId="0" xfId="0"/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10" fillId="0" borderId="0" xfId="0" applyFont="1"/>
    <xf numFmtId="0" fontId="5" fillId="0" borderId="0" xfId="0" applyFont="1"/>
    <xf numFmtId="0" fontId="11" fillId="0" borderId="0" xfId="0" applyFont="1"/>
    <xf numFmtId="0" fontId="8" fillId="0" borderId="3" xfId="0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165" fontId="14" fillId="0" borderId="0" xfId="0" applyNumberFormat="1" applyFon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9" fillId="0" borderId="0" xfId="0" applyFont="1"/>
    <xf numFmtId="0" fontId="5" fillId="0" borderId="0" xfId="8" applyFont="1" applyAlignment="1">
      <alignment horizontal="center" vertical="center"/>
    </xf>
    <xf numFmtId="0" fontId="21" fillId="0" borderId="0" xfId="5" applyFont="1" applyAlignment="1">
      <alignment horizontal="center" vertical="center"/>
    </xf>
    <xf numFmtId="0" fontId="6" fillId="0" borderId="0" xfId="8" applyFont="1" applyAlignment="1">
      <alignment horizontal="center" vertical="center"/>
    </xf>
    <xf numFmtId="168" fontId="5" fillId="0" borderId="0" xfId="8" applyNumberFormat="1" applyFont="1" applyAlignment="1">
      <alignment horizontal="center" vertical="center"/>
    </xf>
    <xf numFmtId="170" fontId="5" fillId="0" borderId="0" xfId="8" applyNumberFormat="1" applyFont="1" applyAlignment="1">
      <alignment horizontal="center" vertical="center"/>
    </xf>
    <xf numFmtId="9" fontId="5" fillId="0" borderId="0" xfId="8" applyNumberFormat="1" applyFont="1" applyAlignment="1">
      <alignment horizontal="center" vertical="center"/>
    </xf>
    <xf numFmtId="169" fontId="5" fillId="0" borderId="0" xfId="8" applyNumberFormat="1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" fontId="6" fillId="0" borderId="0" xfId="0" applyNumberFormat="1" applyFont="1" applyFill="1" applyAlignment="1">
      <alignment horizontal="center" vertical="center"/>
    </xf>
    <xf numFmtId="2" fontId="6" fillId="0" borderId="0" xfId="0" applyNumberFormat="1" applyFont="1" applyFill="1" applyAlignment="1">
      <alignment horizontal="center" vertical="center"/>
    </xf>
    <xf numFmtId="2" fontId="6" fillId="0" borderId="3" xfId="0" applyNumberFormat="1" applyFont="1" applyFill="1" applyBorder="1" applyAlignment="1">
      <alignment horizontal="center" vertical="center"/>
    </xf>
    <xf numFmtId="2" fontId="6" fillId="0" borderId="6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" fontId="6" fillId="0" borderId="6" xfId="0" applyNumberFormat="1" applyFont="1" applyFill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0" fontId="26" fillId="0" borderId="4" xfId="0" applyFont="1" applyBorder="1" applyAlignment="1">
      <alignment horizontal="left" vertical="center"/>
    </xf>
    <xf numFmtId="0" fontId="14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165" fontId="14" fillId="0" borderId="6" xfId="0" applyNumberFormat="1" applyFont="1" applyBorder="1" applyAlignment="1">
      <alignment horizontal="center" vertical="center"/>
    </xf>
    <xf numFmtId="0" fontId="28" fillId="0" borderId="7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14" fillId="0" borderId="8" xfId="0" applyFont="1" applyBorder="1" applyAlignment="1">
      <alignment horizontal="center" vertical="center"/>
    </xf>
    <xf numFmtId="165" fontId="14" fillId="0" borderId="7" xfId="0" applyNumberFormat="1" applyFont="1" applyBorder="1" applyAlignment="1">
      <alignment horizontal="center" vertical="center"/>
    </xf>
    <xf numFmtId="1" fontId="14" fillId="0" borderId="7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/>
    </xf>
    <xf numFmtId="165" fontId="14" fillId="0" borderId="8" xfId="0" applyNumberFormat="1" applyFont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6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28" fillId="0" borderId="7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left" vertical="center"/>
    </xf>
    <xf numFmtId="0" fontId="16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2" fontId="14" fillId="0" borderId="3" xfId="0" applyNumberFormat="1" applyFont="1" applyFill="1" applyBorder="1" applyAlignment="1">
      <alignment horizontal="center" vertical="center"/>
    </xf>
    <xf numFmtId="2" fontId="14" fillId="0" borderId="0" xfId="0" applyNumberFormat="1" applyFont="1" applyFill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165" fontId="17" fillId="2" borderId="1" xfId="0" applyNumberFormat="1" applyFont="1" applyFill="1" applyBorder="1" applyAlignment="1">
      <alignment horizontal="center" vertical="center" wrapText="1"/>
    </xf>
    <xf numFmtId="0" fontId="20" fillId="0" borderId="0" xfId="5" applyFont="1" applyAlignment="1">
      <alignment horizontal="center" vertical="center"/>
    </xf>
    <xf numFmtId="0" fontId="22" fillId="0" borderId="0" xfId="5" applyFont="1" applyAlignment="1">
      <alignment horizontal="center" vertical="center"/>
    </xf>
    <xf numFmtId="9" fontId="21" fillId="0" borderId="0" xfId="5" applyNumberFormat="1" applyFont="1" applyAlignment="1">
      <alignment horizontal="center" vertical="center"/>
    </xf>
    <xf numFmtId="2" fontId="21" fillId="0" borderId="0" xfId="5" applyNumberFormat="1" applyFont="1" applyAlignment="1">
      <alignment horizontal="center" vertical="center"/>
    </xf>
    <xf numFmtId="165" fontId="21" fillId="0" borderId="0" xfId="5" applyNumberFormat="1" applyFont="1" applyAlignment="1">
      <alignment horizontal="center" vertical="center"/>
    </xf>
    <xf numFmtId="166" fontId="21" fillId="0" borderId="0" xfId="5" applyNumberFormat="1" applyFont="1" applyAlignment="1">
      <alignment horizontal="center" vertical="center"/>
    </xf>
    <xf numFmtId="167" fontId="21" fillId="0" borderId="0" xfId="5" applyNumberFormat="1" applyFont="1" applyAlignment="1">
      <alignment horizontal="center" vertical="center"/>
    </xf>
    <xf numFmtId="1" fontId="21" fillId="0" borderId="0" xfId="5" applyNumberFormat="1" applyFont="1" applyAlignment="1">
      <alignment horizontal="center" vertical="center"/>
    </xf>
    <xf numFmtId="168" fontId="21" fillId="0" borderId="0" xfId="5" applyNumberFormat="1" applyFont="1" applyAlignment="1">
      <alignment horizontal="center" vertical="center"/>
    </xf>
    <xf numFmtId="0" fontId="29" fillId="0" borderId="0" xfId="5" applyFont="1" applyAlignment="1">
      <alignment horizontal="left" vertical="center"/>
    </xf>
    <xf numFmtId="0" fontId="29" fillId="0" borderId="7" xfId="5" applyFont="1" applyBorder="1" applyAlignment="1">
      <alignment horizontal="left" vertical="center"/>
    </xf>
    <xf numFmtId="0" fontId="21" fillId="0" borderId="7" xfId="5" applyFont="1" applyBorder="1" applyAlignment="1">
      <alignment horizontal="center" vertical="center"/>
    </xf>
    <xf numFmtId="0" fontId="6" fillId="0" borderId="0" xfId="7" applyFont="1" applyAlignment="1">
      <alignment horizontal="center" vertical="center"/>
    </xf>
    <xf numFmtId="0" fontId="6" fillId="0" borderId="0" xfId="5" applyFont="1" applyAlignment="1">
      <alignment horizontal="center" vertical="center"/>
    </xf>
    <xf numFmtId="0" fontId="30" fillId="2" borderId="0" xfId="5" applyFont="1" applyFill="1" applyAlignment="1">
      <alignment horizontal="center" vertical="center"/>
    </xf>
    <xf numFmtId="0" fontId="5" fillId="0" borderId="7" xfId="8" applyFont="1" applyBorder="1" applyAlignment="1">
      <alignment horizontal="center" vertical="center"/>
    </xf>
    <xf numFmtId="0" fontId="24" fillId="0" borderId="7" xfId="8" applyFont="1" applyBorder="1" applyAlignment="1">
      <alignment horizontal="center" vertical="center"/>
    </xf>
    <xf numFmtId="0" fontId="23" fillId="0" borderId="7" xfId="8" applyFont="1" applyBorder="1" applyAlignment="1">
      <alignment horizontal="center" vertical="center"/>
    </xf>
    <xf numFmtId="0" fontId="20" fillId="0" borderId="7" xfId="5" applyFont="1" applyBorder="1" applyAlignment="1">
      <alignment horizontal="center" vertical="center"/>
    </xf>
    <xf numFmtId="0" fontId="8" fillId="0" borderId="0" xfId="8" applyFont="1" applyAlignment="1">
      <alignment horizontal="center" vertical="center"/>
    </xf>
    <xf numFmtId="0" fontId="31" fillId="0" borderId="0" xfId="8" applyFont="1" applyAlignment="1">
      <alignment horizontal="center" vertical="center"/>
    </xf>
    <xf numFmtId="0" fontId="32" fillId="0" borderId="0" xfId="8" applyFont="1" applyAlignment="1">
      <alignment horizontal="center" vertical="center"/>
    </xf>
    <xf numFmtId="164" fontId="6" fillId="0" borderId="0" xfId="8" applyNumberFormat="1" applyFont="1" applyAlignment="1">
      <alignment horizontal="center" vertical="center"/>
    </xf>
    <xf numFmtId="164" fontId="34" fillId="0" borderId="0" xfId="8" applyNumberFormat="1" applyFont="1" applyAlignment="1">
      <alignment horizontal="center" vertical="center"/>
    </xf>
    <xf numFmtId="9" fontId="6" fillId="0" borderId="0" xfId="8" applyNumberFormat="1" applyFont="1" applyAlignment="1">
      <alignment horizontal="center" vertical="center"/>
    </xf>
    <xf numFmtId="2" fontId="6" fillId="0" borderId="0" xfId="8" applyNumberFormat="1" applyFont="1" applyAlignment="1">
      <alignment horizontal="center" vertical="center"/>
    </xf>
    <xf numFmtId="169" fontId="6" fillId="0" borderId="0" xfId="8" applyNumberFormat="1" applyFont="1" applyAlignment="1">
      <alignment horizontal="center" vertical="center"/>
    </xf>
    <xf numFmtId="170" fontId="6" fillId="0" borderId="0" xfId="8" applyNumberFormat="1" applyFont="1" applyAlignment="1">
      <alignment horizontal="center" vertical="center"/>
    </xf>
    <xf numFmtId="2" fontId="34" fillId="0" borderId="0" xfId="8" applyNumberFormat="1" applyFont="1" applyAlignment="1">
      <alignment horizontal="center" vertical="center"/>
    </xf>
    <xf numFmtId="168" fontId="6" fillId="0" borderId="0" xfId="8" applyNumberFormat="1" applyFont="1" applyAlignment="1">
      <alignment horizontal="center" vertical="center"/>
    </xf>
    <xf numFmtId="171" fontId="6" fillId="0" borderId="0" xfId="8" applyNumberFormat="1" applyFont="1" applyAlignment="1">
      <alignment horizontal="center" vertical="center"/>
    </xf>
    <xf numFmtId="170" fontId="35" fillId="0" borderId="0" xfId="8" applyNumberFormat="1" applyFont="1" applyAlignment="1">
      <alignment horizontal="center" vertical="center"/>
    </xf>
    <xf numFmtId="164" fontId="8" fillId="0" borderId="0" xfId="8" applyNumberFormat="1" applyFont="1" applyAlignment="1">
      <alignment horizontal="center" vertical="center"/>
    </xf>
    <xf numFmtId="172" fontId="6" fillId="0" borderId="0" xfId="8" applyNumberFormat="1" applyFont="1" applyAlignment="1">
      <alignment horizontal="center" vertical="center"/>
    </xf>
    <xf numFmtId="173" fontId="6" fillId="0" borderId="0" xfId="8" applyNumberFormat="1" applyFont="1" applyAlignment="1">
      <alignment horizontal="center" vertical="center"/>
    </xf>
    <xf numFmtId="0" fontId="5" fillId="0" borderId="0" xfId="8" applyFont="1" applyFill="1" applyAlignment="1">
      <alignment horizontal="center" vertical="center"/>
    </xf>
    <xf numFmtId="2" fontId="6" fillId="0" borderId="0" xfId="8" applyNumberFormat="1" applyFont="1" applyFill="1" applyAlignment="1">
      <alignment horizontal="center" vertical="center"/>
    </xf>
    <xf numFmtId="0" fontId="6" fillId="0" borderId="0" xfId="8" applyFont="1" applyFill="1" applyAlignment="1">
      <alignment horizontal="center" vertical="center"/>
    </xf>
    <xf numFmtId="171" fontId="6" fillId="0" borderId="0" xfId="8" applyNumberFormat="1" applyFont="1" applyFill="1" applyAlignment="1">
      <alignment horizontal="center" vertical="center"/>
    </xf>
    <xf numFmtId="169" fontId="6" fillId="0" borderId="0" xfId="8" applyNumberFormat="1" applyFont="1" applyFill="1" applyAlignment="1">
      <alignment horizontal="center" vertical="center"/>
    </xf>
    <xf numFmtId="168" fontId="6" fillId="0" borderId="0" xfId="8" applyNumberFormat="1" applyFont="1" applyFill="1" applyAlignment="1">
      <alignment horizontal="center" vertical="center"/>
    </xf>
    <xf numFmtId="9" fontId="6" fillId="0" borderId="0" xfId="8" applyNumberFormat="1" applyFont="1" applyFill="1" applyAlignment="1">
      <alignment horizontal="center" vertical="center"/>
    </xf>
    <xf numFmtId="166" fontId="29" fillId="0" borderId="4" xfId="5" applyNumberFormat="1" applyFont="1" applyBorder="1" applyAlignment="1">
      <alignment horizontal="left" vertical="center"/>
    </xf>
    <xf numFmtId="0" fontId="5" fillId="0" borderId="2" xfId="8" applyFont="1" applyBorder="1" applyAlignment="1">
      <alignment horizontal="center" vertical="center"/>
    </xf>
    <xf numFmtId="0" fontId="5" fillId="0" borderId="5" xfId="8" applyFont="1" applyBorder="1" applyAlignment="1">
      <alignment horizontal="center" vertical="center"/>
    </xf>
    <xf numFmtId="0" fontId="30" fillId="2" borderId="3" xfId="5" applyFont="1" applyFill="1" applyBorder="1" applyAlignment="1">
      <alignment horizontal="center" vertical="center" wrapText="1"/>
    </xf>
    <xf numFmtId="0" fontId="36" fillId="2" borderId="0" xfId="8" applyFont="1" applyFill="1" applyBorder="1" applyAlignment="1">
      <alignment horizontal="center" vertical="center"/>
    </xf>
    <xf numFmtId="0" fontId="36" fillId="2" borderId="6" xfId="8" applyFont="1" applyFill="1" applyBorder="1" applyAlignment="1">
      <alignment horizontal="center" vertical="center"/>
    </xf>
    <xf numFmtId="0" fontId="21" fillId="0" borderId="3" xfId="5" applyFont="1" applyBorder="1" applyAlignment="1">
      <alignment horizontal="center" vertical="center"/>
    </xf>
    <xf numFmtId="2" fontId="21" fillId="0" borderId="0" xfId="5" applyNumberFormat="1" applyFont="1" applyBorder="1" applyAlignment="1">
      <alignment horizontal="center" vertical="center"/>
    </xf>
    <xf numFmtId="2" fontId="21" fillId="0" borderId="6" xfId="5" applyNumberFormat="1" applyFont="1" applyBorder="1" applyAlignment="1">
      <alignment horizontal="center" vertical="center"/>
    </xf>
    <xf numFmtId="0" fontId="21" fillId="0" borderId="9" xfId="5" applyFont="1" applyBorder="1" applyAlignment="1">
      <alignment horizontal="center" vertical="center"/>
    </xf>
    <xf numFmtId="2" fontId="21" fillId="0" borderId="7" xfId="5" applyNumberFormat="1" applyFont="1" applyBorder="1" applyAlignment="1">
      <alignment horizontal="center" vertical="center"/>
    </xf>
    <xf numFmtId="2" fontId="21" fillId="0" borderId="8" xfId="5" applyNumberFormat="1" applyFont="1" applyBorder="1" applyAlignment="1">
      <alignment horizontal="center" vertical="center"/>
    </xf>
    <xf numFmtId="0" fontId="21" fillId="0" borderId="2" xfId="5" applyFont="1" applyBorder="1" applyAlignment="1">
      <alignment horizontal="center" vertical="center"/>
    </xf>
    <xf numFmtId="167" fontId="21" fillId="0" borderId="2" xfId="5" applyNumberFormat="1" applyFont="1" applyBorder="1" applyAlignment="1">
      <alignment horizontal="center" vertical="center"/>
    </xf>
    <xf numFmtId="0" fontId="21" fillId="0" borderId="5" xfId="5" applyFont="1" applyBorder="1" applyAlignment="1">
      <alignment horizontal="center" vertical="center"/>
    </xf>
    <xf numFmtId="166" fontId="30" fillId="2" borderId="0" xfId="5" applyNumberFormat="1" applyFont="1" applyFill="1" applyBorder="1" applyAlignment="1">
      <alignment horizontal="center" vertical="center"/>
    </xf>
    <xf numFmtId="0" fontId="30" fillId="2" borderId="0" xfId="5" applyFont="1" applyFill="1" applyBorder="1" applyAlignment="1">
      <alignment horizontal="center" vertical="center"/>
    </xf>
    <xf numFmtId="167" fontId="30" fillId="2" borderId="0" xfId="5" applyNumberFormat="1" applyFont="1" applyFill="1" applyBorder="1" applyAlignment="1">
      <alignment horizontal="center" vertical="center"/>
    </xf>
    <xf numFmtId="0" fontId="30" fillId="2" borderId="6" xfId="5" applyFont="1" applyFill="1" applyBorder="1" applyAlignment="1">
      <alignment horizontal="center" vertical="center"/>
    </xf>
    <xf numFmtId="1" fontId="21" fillId="0" borderId="3" xfId="5" applyNumberFormat="1" applyFont="1" applyBorder="1" applyAlignment="1">
      <alignment horizontal="center" vertical="center"/>
    </xf>
    <xf numFmtId="0" fontId="21" fillId="0" borderId="0" xfId="5" applyFont="1" applyBorder="1" applyAlignment="1">
      <alignment horizontal="center" vertical="center"/>
    </xf>
    <xf numFmtId="168" fontId="21" fillId="0" borderId="6" xfId="5" applyNumberFormat="1" applyFont="1" applyBorder="1" applyAlignment="1">
      <alignment horizontal="center" vertical="center"/>
    </xf>
    <xf numFmtId="1" fontId="21" fillId="0" borderId="9" xfId="5" applyNumberFormat="1" applyFont="1" applyBorder="1" applyAlignment="1">
      <alignment horizontal="center" vertical="center"/>
    </xf>
    <xf numFmtId="168" fontId="21" fillId="0" borderId="8" xfId="5" applyNumberFormat="1" applyFont="1" applyBorder="1" applyAlignment="1">
      <alignment horizontal="center" vertical="center"/>
    </xf>
  </cellXfs>
  <cellStyles count="9">
    <cellStyle name="Normal" xfId="0" builtinId="0"/>
    <cellStyle name="Normal 2" xfId="2" xr:uid="{00000000-0005-0000-0000-000001000000}"/>
    <cellStyle name="Normal 2 2" xfId="7" xr:uid="{D180CFD9-3D3B-4A24-9A47-B449E19A7621}"/>
    <cellStyle name="Normal 3" xfId="1" xr:uid="{00000000-0005-0000-0000-000002000000}"/>
    <cellStyle name="Normal 4" xfId="3" xr:uid="{7CDC6D39-9A77-454D-9FAA-89E2737F9FDB}"/>
    <cellStyle name="Normal 5" xfId="4" xr:uid="{FDE882A1-4FF6-44E8-A554-6C672613A918}"/>
    <cellStyle name="Normal 6" xfId="5" xr:uid="{3D520790-EEEA-4233-9D1A-4C0F7A177DA7}"/>
    <cellStyle name="Normal 6 2" xfId="8" xr:uid="{8765CDBD-2BE4-4B99-B276-6C36C1A09C69}"/>
    <cellStyle name="Normal 7" xfId="6" xr:uid="{EE8E4512-A89F-4BE5-A59D-110623BDD2E7}"/>
  </cellStyles>
  <dxfs count="0"/>
  <tableStyles count="0" defaultTableStyle="TableStyleMedium2" defaultPivotStyle="PivotStyleLight16"/>
  <colors>
    <mruColors>
      <color rgb="FFED7C31"/>
      <color rgb="FFFFC000"/>
      <color rgb="FFFF0000"/>
      <color rgb="FFC00000"/>
      <color rgb="FF33A8FF"/>
      <color rgb="FF2A5E4B"/>
      <color rgb="FF843C0C"/>
      <color rgb="FF0070C0"/>
      <color rgb="FFBF9000"/>
      <color rgb="FF7030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abme\OneDrive\&#193;rea%20de%20Trabalho\Usu&#225;rios\J&#250;lio%20Lopes_v2\Doutorado\paper%20JP\suplementary%20material%207_mass%20balance%20modeling.xlsx" TargetMode="External"/><Relationship Id="rId1" Type="http://schemas.openxmlformats.org/officeDocument/2006/relationships/externalLinkPath" Target="file:///C:\Users\labme\OneDrive\&#193;rea%20de%20Trabalho\Usu&#225;rios\J&#250;lio%20Lopes_v2\Doutorado\paper%20JP\suplementary%20material%207_mass%20balance%20model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"/>
      <sheetName val="AFC_trace elements"/>
      <sheetName val="AFC_isotopes"/>
    </sheetNames>
    <sheetDataSet>
      <sheetData sheetId="0" refreshError="1"/>
      <sheetData sheetId="1">
        <row r="5">
          <cell r="S5" t="str">
            <v>mass balance AFC (GWR)</v>
          </cell>
        </row>
        <row r="7">
          <cell r="C7">
            <v>0.99</v>
          </cell>
          <cell r="AY7">
            <v>5.7715328985569601</v>
          </cell>
          <cell r="AZ7">
            <v>0.32396804784280225</v>
          </cell>
          <cell r="BE7">
            <v>0.54870625461074229</v>
          </cell>
          <cell r="BF7">
            <v>2.0667436162551636E-2</v>
          </cell>
          <cell r="BH7">
            <v>2.2151732361143676E-3</v>
          </cell>
          <cell r="BI7">
            <v>396.66405066792771</v>
          </cell>
          <cell r="BL7">
            <v>0.20335802021367122</v>
          </cell>
          <cell r="BM7">
            <v>66.875300914780922</v>
          </cell>
          <cell r="BN7">
            <v>1.8224687464322964</v>
          </cell>
        </row>
        <row r="8">
          <cell r="C8">
            <v>0.9</v>
          </cell>
          <cell r="AY8">
            <v>4.5898526845356669</v>
          </cell>
          <cell r="AZ8">
            <v>1.3917219273032155</v>
          </cell>
          <cell r="BE8">
            <v>0.54870626191965299</v>
          </cell>
          <cell r="BF8">
            <v>1.6283291069477367E-2</v>
          </cell>
          <cell r="BH8">
            <v>5.1759314908670674E-3</v>
          </cell>
          <cell r="BI8">
            <v>178.80342337641872</v>
          </cell>
          <cell r="BL8">
            <v>0.19557044156695666</v>
          </cell>
          <cell r="BM8">
            <v>66.875300432095798</v>
          </cell>
          <cell r="BN8">
            <v>1.822468722156537</v>
          </cell>
        </row>
        <row r="9">
          <cell r="C9">
            <v>0.8</v>
          </cell>
          <cell r="AY9">
            <v>3.2426346942880793</v>
          </cell>
          <cell r="AZ9">
            <v>2.528900596636233</v>
          </cell>
          <cell r="BE9">
            <v>0.54871002205599917</v>
          </cell>
          <cell r="BF9">
            <v>1.4886598369127924E-2</v>
          </cell>
          <cell r="BH9">
            <v>7.1481675440625654E-3</v>
          </cell>
          <cell r="BI9">
            <v>134.27954030348729</v>
          </cell>
          <cell r="BL9">
            <v>0.18294566489257946</v>
          </cell>
          <cell r="BM9">
            <v>66.875167600904746</v>
          </cell>
          <cell r="BN9">
            <v>1.8224562333544256</v>
          </cell>
        </row>
        <row r="10">
          <cell r="C10">
            <v>0.7</v>
          </cell>
          <cell r="AY10">
            <v>2.3416134925196306</v>
          </cell>
          <cell r="AZ10">
            <v>3.8649601861471972</v>
          </cell>
          <cell r="BE10">
            <v>0.54885175897760852</v>
          </cell>
          <cell r="BF10">
            <v>1.434559513432062E-2</v>
          </cell>
          <cell r="BH10">
            <v>8.9361613783815446E-3</v>
          </cell>
          <cell r="BI10">
            <v>111.41056476862911</v>
          </cell>
          <cell r="BL10">
            <v>0.16992038872952295</v>
          </cell>
          <cell r="BM10">
            <v>66.87159246452353</v>
          </cell>
          <cell r="BN10">
            <v>1.8219855974640264</v>
          </cell>
        </row>
        <row r="11">
          <cell r="C11">
            <v>0.6</v>
          </cell>
          <cell r="AY11">
            <v>1.7619431001199182</v>
          </cell>
          <cell r="AZ11">
            <v>5.4809456010165887</v>
          </cell>
          <cell r="BE11">
            <v>0.55065142346167972</v>
          </cell>
          <cell r="BF11">
            <v>1.431683076720607E-2</v>
          </cell>
          <cell r="BH11">
            <v>1.0784937653069695E-2</v>
          </cell>
          <cell r="BI11">
            <v>96.376477160670959</v>
          </cell>
          <cell r="BL11">
            <v>0.15828253525614092</v>
          </cell>
          <cell r="BM11">
            <v>66.835046717196562</v>
          </cell>
          <cell r="BN11">
            <v>1.8160308997541179</v>
          </cell>
        </row>
        <row r="12">
          <cell r="C12">
            <v>0.5</v>
          </cell>
          <cell r="AY12">
            <v>1.3771113962108956</v>
          </cell>
          <cell r="AZ12">
            <v>7.4536141432603191</v>
          </cell>
          <cell r="BE12">
            <v>0.56325836902139004</v>
          </cell>
          <cell r="BF12">
            <v>1.474411885893292E-2</v>
          </cell>
          <cell r="BH12">
            <v>1.2854821039656661E-2</v>
          </cell>
          <cell r="BI12">
            <v>85.305349533009206</v>
          </cell>
          <cell r="BL12">
            <v>0.14886948902327343</v>
          </cell>
          <cell r="BM12">
            <v>66.6152014131942</v>
          </cell>
          <cell r="BN12">
            <v>1.7753841842375262</v>
          </cell>
        </row>
        <row r="13">
          <cell r="C13">
            <v>0.4</v>
          </cell>
          <cell r="AY13">
            <v>1.1107315897113996</v>
          </cell>
          <cell r="AZ13">
            <v>9.8765784332291418</v>
          </cell>
          <cell r="BE13">
            <v>0.62440399534755042</v>
          </cell>
          <cell r="BF13">
            <v>1.5706406545488216E-2</v>
          </cell>
          <cell r="BH13">
            <v>1.5301497719538497E-2</v>
          </cell>
          <cell r="BI13">
            <v>76.594433207247405</v>
          </cell>
          <cell r="BL13">
            <v>0.14199500504801194</v>
          </cell>
          <cell r="BM13">
            <v>65.672946419830808</v>
          </cell>
          <cell r="BN13">
            <v>1.6015272282865336</v>
          </cell>
        </row>
        <row r="14">
          <cell r="C14">
            <v>0.3</v>
          </cell>
          <cell r="AY14">
            <v>0.9190249417362768</v>
          </cell>
          <cell r="AZ14">
            <v>12.873731685558248</v>
          </cell>
          <cell r="BE14">
            <v>0.85922781886222299</v>
          </cell>
          <cell r="BF14">
            <v>1.7446436339745703E-2</v>
          </cell>
          <cell r="BH14">
            <v>1.8298818417217109E-2</v>
          </cell>
          <cell r="BI14">
            <v>69.434941008658086</v>
          </cell>
          <cell r="BL14">
            <v>0.13768810120387229</v>
          </cell>
          <cell r="BM14">
            <v>62.53021863078591</v>
          </cell>
          <cell r="BN14">
            <v>1.1638356883325607</v>
          </cell>
        </row>
        <row r="15">
          <cell r="C15">
            <v>0.2</v>
          </cell>
          <cell r="AY15">
            <v>0.77634512438261738</v>
          </cell>
          <cell r="AZ15">
            <v>16.616388152280372</v>
          </cell>
          <cell r="BE15">
            <v>1.6632001454578187</v>
          </cell>
          <cell r="BF15">
            <v>2.0556308541029352E-2</v>
          </cell>
          <cell r="BH15">
            <v>2.2050869197143785E-2</v>
          </cell>
          <cell r="BI15">
            <v>63.365300910112055</v>
          </cell>
          <cell r="BL15">
            <v>0.13583355720162357</v>
          </cell>
          <cell r="BM15">
            <v>54.150643190873538</v>
          </cell>
          <cell r="BN15">
            <v>0.60125054866727201</v>
          </cell>
        </row>
        <row r="16">
          <cell r="C16">
            <v>0.1</v>
          </cell>
          <cell r="AY16">
            <v>0.66709080395877196</v>
          </cell>
          <cell r="AZ16">
            <v>21.350316312528804</v>
          </cell>
          <cell r="BE16">
            <v>4.6548890280598227</v>
          </cell>
          <cell r="BF16">
            <v>2.6684012306158952E-2</v>
          </cell>
          <cell r="BH16">
            <v>2.6801888350790101E-2</v>
          </cell>
          <cell r="BI16">
            <v>58.098823436360725</v>
          </cell>
          <cell r="BL16">
            <v>0.13625241094700943</v>
          </cell>
          <cell r="BM16">
            <v>36.613060558529121</v>
          </cell>
          <cell r="BN16">
            <v>0.21482789256026674</v>
          </cell>
        </row>
        <row r="17">
          <cell r="C17">
            <v>0</v>
          </cell>
          <cell r="AY17">
            <v>0.58139534883720934</v>
          </cell>
          <cell r="AZ17">
            <v>27.442218798151</v>
          </cell>
          <cell r="BE17">
            <v>34.25</v>
          </cell>
          <cell r="BF17">
            <v>4.2413793103448276E-2</v>
          </cell>
          <cell r="BH17">
            <v>3.2846715328467155E-2</v>
          </cell>
          <cell r="BI17">
            <v>53.446033810143042</v>
          </cell>
          <cell r="BL17">
            <v>0.13874614594039056</v>
          </cell>
          <cell r="BM17">
            <v>8.8691796008869179</v>
          </cell>
          <cell r="BN17">
            <v>2.9197080291970802E-2</v>
          </cell>
        </row>
        <row r="21">
          <cell r="S21" t="str">
            <v>mass balance AFC (AX)</v>
          </cell>
        </row>
        <row r="23">
          <cell r="C23">
            <v>0.99</v>
          </cell>
          <cell r="AY23">
            <v>4.5712759344530811</v>
          </cell>
          <cell r="AZ23">
            <v>0.20981917454353316</v>
          </cell>
          <cell r="BE23">
            <v>1.0871527777777779</v>
          </cell>
          <cell r="BF23">
            <v>0.38107184957943041</v>
          </cell>
          <cell r="BH23">
            <v>3.0218831309694501E-3</v>
          </cell>
          <cell r="BI23">
            <v>105.49795384108056</v>
          </cell>
          <cell r="BL23">
            <v>0.12103149008616426</v>
          </cell>
          <cell r="BM23">
            <v>47.460140897293286</v>
          </cell>
          <cell r="BN23">
            <v>0.91983391887575838</v>
          </cell>
        </row>
        <row r="24">
          <cell r="C24">
            <v>0.9</v>
          </cell>
          <cell r="AY24">
            <v>3.7732796005629154</v>
          </cell>
          <cell r="AZ24">
            <v>0.93540368018107423</v>
          </cell>
          <cell r="BE24">
            <v>1.0871527837658614</v>
          </cell>
          <cell r="BF24">
            <v>0.26315624824282424</v>
          </cell>
          <cell r="BH24">
            <v>6.8049102881257281E-3</v>
          </cell>
          <cell r="BI24">
            <v>57.002472701033128</v>
          </cell>
          <cell r="BL24">
            <v>0.12016558977857308</v>
          </cell>
          <cell r="BM24">
            <v>47.460140860658889</v>
          </cell>
          <cell r="BN24">
            <v>0.91983391380927415</v>
          </cell>
        </row>
        <row r="25">
          <cell r="C25">
            <v>0.8</v>
          </cell>
          <cell r="AY25">
            <v>2.7078878783654727</v>
          </cell>
          <cell r="AZ25">
            <v>1.7550757269549666</v>
          </cell>
          <cell r="BE25">
            <v>1.08715589566675</v>
          </cell>
          <cell r="BF25">
            <v>0.20836941064011882</v>
          </cell>
          <cell r="BH25">
            <v>9.1706183607297345E-3</v>
          </cell>
          <cell r="BI25">
            <v>48.819684258097958</v>
          </cell>
          <cell r="BL25">
            <v>0.1188276203895242</v>
          </cell>
          <cell r="BM25">
            <v>47.460124339756938</v>
          </cell>
          <cell r="BN25">
            <v>0.91983128085480559</v>
          </cell>
        </row>
        <row r="26">
          <cell r="C26">
            <v>0.7</v>
          </cell>
          <cell r="AY26">
            <v>1.9949771324142498</v>
          </cell>
          <cell r="AZ26">
            <v>2.7647527919201713</v>
          </cell>
          <cell r="BE26">
            <v>1.0872740181597051</v>
          </cell>
          <cell r="BF26">
            <v>0.17028991142820982</v>
          </cell>
          <cell r="BH26">
            <v>1.120754195610209E-2</v>
          </cell>
          <cell r="BI26">
            <v>45.540245053713399</v>
          </cell>
          <cell r="BL26">
            <v>0.11764939186941062</v>
          </cell>
          <cell r="BM26">
            <v>47.459501526673172</v>
          </cell>
          <cell r="BN26">
            <v>0.91973134950155144</v>
          </cell>
        </row>
        <row r="27">
          <cell r="C27">
            <v>0.6</v>
          </cell>
          <cell r="AY27">
            <v>1.5366606938049725</v>
          </cell>
          <cell r="AZ27">
            <v>4.0430837443911756</v>
          </cell>
          <cell r="BE27">
            <v>1.0887821693556263</v>
          </cell>
          <cell r="BF27">
            <v>0.14062989865238923</v>
          </cell>
          <cell r="BH27">
            <v>1.3207734963471676E-2</v>
          </cell>
          <cell r="BI27">
            <v>44.11794578019569</v>
          </cell>
          <cell r="BL27">
            <v>0.11702119207679997</v>
          </cell>
          <cell r="BM27">
            <v>47.451377042770012</v>
          </cell>
          <cell r="BN27">
            <v>0.91845736286426305</v>
          </cell>
        </row>
        <row r="28">
          <cell r="C28">
            <v>0.5</v>
          </cell>
          <cell r="AY28">
            <v>1.2308114959726209</v>
          </cell>
          <cell r="AZ28">
            <v>5.6813636387155384</v>
          </cell>
          <cell r="BE28">
            <v>1.0993964414667177</v>
          </cell>
          <cell r="BF28">
            <v>0.11648189257284286</v>
          </cell>
          <cell r="BH28">
            <v>1.5333056438827439E-2</v>
          </cell>
          <cell r="BI28">
            <v>43.753584563052186</v>
          </cell>
          <cell r="BL28">
            <v>0.11725442121550955</v>
          </cell>
          <cell r="BM28">
            <v>47.392627264847718</v>
          </cell>
          <cell r="BN28">
            <v>0.90958999163749188</v>
          </cell>
        </row>
        <row r="29">
          <cell r="C29">
            <v>0.4</v>
          </cell>
          <cell r="AY29">
            <v>1.0171633784725542</v>
          </cell>
          <cell r="AZ29">
            <v>7.8070503830938094</v>
          </cell>
          <cell r="BE29">
            <v>1.1510956854055703</v>
          </cell>
          <cell r="BF29">
            <v>9.6391918855152123E-2</v>
          </cell>
          <cell r="BH29">
            <v>1.7720089061609757E-2</v>
          </cell>
          <cell r="BI29">
            <v>44.16461905732325</v>
          </cell>
          <cell r="BL29">
            <v>0.11860401452926364</v>
          </cell>
          <cell r="BM29">
            <v>47.100212490089724</v>
          </cell>
          <cell r="BN29">
            <v>0.86873751042483127</v>
          </cell>
        </row>
        <row r="30">
          <cell r="C30">
            <v>0.3</v>
          </cell>
          <cell r="AY30">
            <v>0.8616620964570002</v>
          </cell>
          <cell r="AZ30">
            <v>10.611523128254305</v>
          </cell>
          <cell r="BE30">
            <v>1.3505475498679465</v>
          </cell>
          <cell r="BF30">
            <v>7.9475211051199077E-2</v>
          </cell>
          <cell r="BH30">
            <v>2.050649918488618E-2</v>
          </cell>
          <cell r="BI30">
            <v>45.264829096080405</v>
          </cell>
          <cell r="BL30">
            <v>0.12127796849146069</v>
          </cell>
          <cell r="BM30">
            <v>45.975227424661369</v>
          </cell>
          <cell r="BN30">
            <v>0.74044042366207519</v>
          </cell>
        </row>
        <row r="31">
          <cell r="C31">
            <v>0.2</v>
          </cell>
          <cell r="AY31">
            <v>0.74448893557216167</v>
          </cell>
          <cell r="AZ31">
            <v>14.399497007902747</v>
          </cell>
          <cell r="BE31">
            <v>2.0381736202173055</v>
          </cell>
          <cell r="BF31">
            <v>6.5123783390215059E-2</v>
          </cell>
          <cell r="BH31">
            <v>2.3841560653911579E-2</v>
          </cell>
          <cell r="BI31">
            <v>47.078869222365995</v>
          </cell>
          <cell r="BL31">
            <v>0.12544359731771784</v>
          </cell>
          <cell r="BM31">
            <v>42.395267817221303</v>
          </cell>
          <cell r="BN31">
            <v>0.49063533649963642</v>
          </cell>
        </row>
        <row r="32">
          <cell r="C32">
            <v>0.1</v>
          </cell>
          <cell r="AY32">
            <v>0.65360768489424559</v>
          </cell>
          <cell r="AZ32">
            <v>19.689457709793512</v>
          </cell>
          <cell r="BE32">
            <v>4.6415934144456239</v>
          </cell>
          <cell r="BF32">
            <v>5.2886807815053026E-2</v>
          </cell>
          <cell r="BH32">
            <v>2.7892065077242362E-2</v>
          </cell>
          <cell r="BI32">
            <v>49.726608738218125</v>
          </cell>
          <cell r="BL32">
            <v>0.13123268948079736</v>
          </cell>
          <cell r="BM32">
            <v>32.580981920684231</v>
          </cell>
          <cell r="BN32">
            <v>0.21544325637997241</v>
          </cell>
        </row>
        <row r="33">
          <cell r="C33">
            <v>0</v>
          </cell>
          <cell r="AY33">
            <v>0.58139534883720934</v>
          </cell>
          <cell r="AZ33">
            <v>27.442218798151</v>
          </cell>
          <cell r="BE33">
            <v>34.25</v>
          </cell>
          <cell r="BF33">
            <v>4.2413793103448276E-2</v>
          </cell>
          <cell r="BH33">
            <v>3.2846715328467155E-2</v>
          </cell>
          <cell r="BI33">
            <v>53.446033810143042</v>
          </cell>
          <cell r="BL33">
            <v>0.13874614594039056</v>
          </cell>
          <cell r="BM33">
            <v>8.8691796008869179</v>
          </cell>
          <cell r="BN33">
            <v>2.9197080291970802E-2</v>
          </cell>
        </row>
        <row r="40">
          <cell r="C40" t="str">
            <v>thermodynamic AFC (GWR)</v>
          </cell>
        </row>
        <row r="42">
          <cell r="R42">
            <v>0.58139534883720934</v>
          </cell>
          <cell r="S42">
            <v>27.442218798151</v>
          </cell>
          <cell r="T42">
            <v>53.446033810143042</v>
          </cell>
          <cell r="U42">
            <v>34.25</v>
          </cell>
          <cell r="V42">
            <v>0.13874614594039056</v>
          </cell>
          <cell r="W42">
            <v>8.8691796008869179</v>
          </cell>
          <cell r="X42">
            <v>4.2413793103448276E-2</v>
          </cell>
        </row>
        <row r="43">
          <cell r="R43">
            <v>0.5813977647520473</v>
          </cell>
          <cell r="S43">
            <v>27.442788973344275</v>
          </cell>
          <cell r="T43">
            <v>53.447144246697377</v>
          </cell>
          <cell r="U43">
            <v>34.221586460991084</v>
          </cell>
          <cell r="V43">
            <v>0.13874672247766015</v>
          </cell>
          <cell r="W43">
            <v>8.8619261467216273</v>
          </cell>
          <cell r="X43">
            <v>4.2438291179688406E-2</v>
          </cell>
        </row>
        <row r="44">
          <cell r="R44">
            <v>0.58140024071926844</v>
          </cell>
          <cell r="S44">
            <v>27.443373331394177</v>
          </cell>
          <cell r="T44">
            <v>53.44828230416578</v>
          </cell>
          <cell r="U44">
            <v>34.192492214951422</v>
          </cell>
          <cell r="V44">
            <v>0.13874731334579171</v>
          </cell>
          <cell r="W44">
            <v>8.854498680124399</v>
          </cell>
          <cell r="X44">
            <v>4.2463412601838516E-2</v>
          </cell>
        </row>
        <row r="45">
          <cell r="R45">
            <v>0.58140268358899438</v>
          </cell>
          <cell r="S45">
            <v>27.443949887694352</v>
          </cell>
          <cell r="T45">
            <v>53.449405167840411</v>
          </cell>
          <cell r="U45">
            <v>34.163810711876344</v>
          </cell>
          <cell r="V45">
            <v>0.13874789631555912</v>
          </cell>
          <cell r="W45">
            <v>8.8471765775561266</v>
          </cell>
          <cell r="X45">
            <v>4.2488212779616223E-2</v>
          </cell>
        </row>
        <row r="46">
          <cell r="R46">
            <v>0.58140509468313384</v>
          </cell>
          <cell r="S46">
            <v>27.444518953856903</v>
          </cell>
          <cell r="T46">
            <v>53.450513444571506</v>
          </cell>
          <cell r="U46">
            <v>34.135525483871021</v>
          </cell>
          <cell r="V46">
            <v>0.13874847170242002</v>
          </cell>
          <cell r="W46">
            <v>8.8399556328920266</v>
          </cell>
          <cell r="X46">
            <v>4.2512704562397814E-2</v>
          </cell>
        </row>
        <row r="47">
          <cell r="R47">
            <v>0.58140747445299201</v>
          </cell>
          <cell r="S47">
            <v>27.445080636032113</v>
          </cell>
          <cell r="T47">
            <v>53.451607341075999</v>
          </cell>
          <cell r="U47">
            <v>34.107630314186515</v>
          </cell>
          <cell r="V47">
            <v>0.13874903961407206</v>
          </cell>
          <cell r="W47">
            <v>8.8328342591932429</v>
          </cell>
          <cell r="X47">
            <v>4.2536891988828297E-2</v>
          </cell>
        </row>
        <row r="48">
          <cell r="R48">
            <v>0.58140982333963376</v>
          </cell>
          <cell r="S48">
            <v>27.445635037964891</v>
          </cell>
          <cell r="T48">
            <v>53.452687059386726</v>
          </cell>
          <cell r="U48">
            <v>34.080119136100372</v>
          </cell>
          <cell r="V48">
            <v>0.13874960015576909</v>
          </cell>
          <cell r="W48">
            <v>8.8258109078308387</v>
          </cell>
          <cell r="X48">
            <v>4.2560779010417944E-2</v>
          </cell>
        </row>
        <row r="49">
          <cell r="R49">
            <v>0.58141214177416822</v>
          </cell>
          <cell r="S49">
            <v>27.446182261061541</v>
          </cell>
          <cell r="T49">
            <v>53.453752796982563</v>
          </cell>
          <cell r="U49">
            <v>34.052986028486373</v>
          </cell>
          <cell r="V49">
            <v>0.13875015343038927</v>
          </cell>
          <cell r="W49">
            <v>8.8188840673538103</v>
          </cell>
          <cell r="X49">
            <v>4.2584369493844414E-2</v>
          </cell>
        </row>
        <row r="50">
          <cell r="R50">
            <v>0.58141443017801309</v>
          </cell>
          <cell r="S50">
            <v>27.446722404451812</v>
          </cell>
          <cell r="T50">
            <v>53.454804746909112</v>
          </cell>
          <cell r="U50">
            <v>34.02622521166726</v>
          </cell>
          <cell r="V50">
            <v>0.13875069953849803</v>
          </cell>
          <cell r="W50">
            <v>8.8120522624294253</v>
          </cell>
          <cell r="X50">
            <v>4.2607667223071889E-2</v>
          </cell>
        </row>
        <row r="51">
          <cell r="R51">
            <v>0.58141668896316989</v>
          </cell>
          <cell r="S51">
            <v>27.4472555650533</v>
          </cell>
          <cell r="T51">
            <v>53.455843097904257</v>
          </cell>
          <cell r="U51">
            <v>33.999831043191776</v>
          </cell>
          <cell r="V51">
            <v>0.13875123857841376</v>
          </cell>
          <cell r="W51">
            <v>8.8053140527642686</v>
          </cell>
          <cell r="X51">
            <v>4.2630675901596568E-2</v>
          </cell>
        </row>
        <row r="52">
          <cell r="R52">
            <v>0.58159604685232302</v>
          </cell>
          <cell r="S52">
            <v>27.426262878155462</v>
          </cell>
          <cell r="T52">
            <v>53.461032877202477</v>
          </cell>
          <cell r="U52">
            <v>34.01028426833939</v>
          </cell>
          <cell r="V52">
            <v>0.13879677328253617</v>
          </cell>
          <cell r="W52">
            <v>8.8005059398329717</v>
          </cell>
          <cell r="X52">
            <v>4.248951180934183E-2</v>
          </cell>
        </row>
        <row r="53">
          <cell r="R53">
            <v>0.58159805552968824</v>
          </cell>
          <cell r="S53">
            <v>27.42673650125786</v>
          </cell>
          <cell r="T53">
            <v>53.461956074637875</v>
          </cell>
          <cell r="U53">
            <v>33.986826618297378</v>
          </cell>
          <cell r="V53">
            <v>0.1387972526461986</v>
          </cell>
          <cell r="W53">
            <v>8.7945229569853804</v>
          </cell>
          <cell r="X53">
            <v>4.2509909701025708E-2</v>
          </cell>
        </row>
        <row r="54">
          <cell r="R54">
            <v>0.58309726146807461</v>
          </cell>
          <cell r="S54">
            <v>27.255877933161226</v>
          </cell>
          <cell r="T54">
            <v>53.504191024628952</v>
          </cell>
          <cell r="U54">
            <v>34.071585491332762</v>
          </cell>
          <cell r="V54">
            <v>0.13917437055743698</v>
          </cell>
          <cell r="W54">
            <v>8.7499500666954582</v>
          </cell>
          <cell r="X54">
            <v>4.1323834734783439E-2</v>
          </cell>
        </row>
        <row r="55">
          <cell r="R55">
            <v>0.58309750124202564</v>
          </cell>
          <cell r="S55">
            <v>27.255933972379779</v>
          </cell>
          <cell r="T55">
            <v>53.504301031199432</v>
          </cell>
          <cell r="U55">
            <v>34.068783888601281</v>
          </cell>
          <cell r="V55">
            <v>0.13917442778693101</v>
          </cell>
          <cell r="W55">
            <v>8.7492413188920146</v>
          </cell>
          <cell r="X55">
            <v>4.1326196715860956E-2</v>
          </cell>
        </row>
        <row r="56">
          <cell r="R56">
            <v>0.5846211841175365</v>
          </cell>
          <cell r="S56">
            <v>27.088254231347648</v>
          </cell>
          <cell r="T56">
            <v>53.545909956464619</v>
          </cell>
          <cell r="U56">
            <v>34.151747605918708</v>
          </cell>
          <cell r="V56">
            <v>0.13955212001623576</v>
          </cell>
          <cell r="W56">
            <v>8.6987020753775948</v>
          </cell>
          <cell r="X56">
            <v>4.0142326546056976E-2</v>
          </cell>
        </row>
        <row r="57">
          <cell r="R57">
            <v>0.58462136296599643</v>
          </cell>
          <cell r="S57">
            <v>27.088295665870483</v>
          </cell>
          <cell r="T57">
            <v>53.545991860788817</v>
          </cell>
          <cell r="U57">
            <v>34.149658326826817</v>
          </cell>
          <cell r="V57">
            <v>0.13955216270826803</v>
          </cell>
          <cell r="W57">
            <v>8.6981778708319517</v>
          </cell>
          <cell r="X57">
            <v>4.0144033524341163E-2</v>
          </cell>
        </row>
        <row r="58">
          <cell r="R58">
            <v>0.58616304321968249</v>
          </cell>
          <cell r="S58">
            <v>26.924523151995576</v>
          </cell>
          <cell r="T58">
            <v>53.586684175492941</v>
          </cell>
          <cell r="U58">
            <v>34.230422972547593</v>
          </cell>
          <cell r="V58">
            <v>0.13992878116517851</v>
          </cell>
          <cell r="W58">
            <v>8.6402483119701063</v>
          </cell>
          <cell r="X58">
            <v>3.8962621135364618E-2</v>
          </cell>
        </row>
        <row r="59">
          <cell r="R59">
            <v>0.58616309384839727</v>
          </cell>
          <cell r="S59">
            <v>26.924534779772241</v>
          </cell>
          <cell r="T59">
            <v>53.586707317729093</v>
          </cell>
          <cell r="U59">
            <v>34.229831677010566</v>
          </cell>
          <cell r="V59">
            <v>0.13992879325125798</v>
          </cell>
          <cell r="W59">
            <v>8.6401012967522366</v>
          </cell>
          <cell r="X59">
            <v>3.8963088915133684E-2</v>
          </cell>
        </row>
        <row r="60">
          <cell r="R60">
            <v>0.58772296315786587</v>
          </cell>
          <cell r="S60">
            <v>26.764622659242985</v>
          </cell>
          <cell r="T60">
            <v>53.626360387623528</v>
          </cell>
          <cell r="U60">
            <v>34.308419248800718</v>
          </cell>
          <cell r="V60">
            <v>0.14030441337034572</v>
          </cell>
          <cell r="W60">
            <v>8.572369343260748</v>
          </cell>
          <cell r="X60">
            <v>3.777748656407838E-2</v>
          </cell>
        </row>
        <row r="61">
          <cell r="R61">
            <v>0.58772296315786587</v>
          </cell>
          <cell r="S61">
            <v>26.764622659242985</v>
          </cell>
          <cell r="T61">
            <v>53.626360387623528</v>
          </cell>
          <cell r="U61">
            <v>34.308419248800718</v>
          </cell>
          <cell r="V61">
            <v>0.14030441337034572</v>
          </cell>
          <cell r="W61">
            <v>8.572369343260748</v>
          </cell>
          <cell r="X61">
            <v>3.777748656407838E-2</v>
          </cell>
        </row>
        <row r="62">
          <cell r="R62">
            <v>0.58930457840874373</v>
          </cell>
          <cell r="S62">
            <v>26.608187744174117</v>
          </cell>
          <cell r="T62">
            <v>53.664902473134184</v>
          </cell>
          <cell r="U62">
            <v>34.3850971423958</v>
          </cell>
          <cell r="V62">
            <v>0.1406799543207225</v>
          </cell>
          <cell r="W62">
            <v>8.4908145722369781</v>
          </cell>
          <cell r="X62">
            <v>3.6575985468901707E-2</v>
          </cell>
        </row>
        <row r="63">
          <cell r="R63">
            <v>0.58930457840874373</v>
          </cell>
          <cell r="S63">
            <v>26.608187744174117</v>
          </cell>
          <cell r="T63">
            <v>53.664902473134184</v>
          </cell>
          <cell r="U63">
            <v>34.3850971423958</v>
          </cell>
          <cell r="V63">
            <v>0.1406799543207225</v>
          </cell>
          <cell r="W63">
            <v>8.4908145722369781</v>
          </cell>
          <cell r="X63">
            <v>3.6575985468901707E-2</v>
          </cell>
        </row>
        <row r="64">
          <cell r="R64">
            <v>0.59091041736263483</v>
          </cell>
          <cell r="S64">
            <v>26.454974530088496</v>
          </cell>
          <cell r="T64">
            <v>53.702182841419386</v>
          </cell>
          <cell r="U64">
            <v>34.460191650788865</v>
          </cell>
          <cell r="V64">
            <v>0.14105611863482378</v>
          </cell>
          <cell r="W64">
            <v>8.3884853162416224</v>
          </cell>
          <cell r="X64">
            <v>3.5343540820169078E-2</v>
          </cell>
        </row>
        <row r="65">
          <cell r="D65">
            <v>8.159807532418327</v>
          </cell>
          <cell r="R65">
            <v>0.59091041736263483</v>
          </cell>
          <cell r="S65">
            <v>26.454974530088496</v>
          </cell>
          <cell r="T65">
            <v>53.702182841419386</v>
          </cell>
          <cell r="U65">
            <v>34.460191650788865</v>
          </cell>
          <cell r="V65">
            <v>0.14105611863482378</v>
          </cell>
          <cell r="W65">
            <v>8.3884853162416224</v>
          </cell>
          <cell r="X65">
            <v>3.5343540820169078E-2</v>
          </cell>
        </row>
        <row r="66">
          <cell r="R66">
            <v>0.59248608717953288</v>
          </cell>
          <cell r="S66">
            <v>26.309825706132539</v>
          </cell>
          <cell r="T66">
            <v>53.736802534902061</v>
          </cell>
          <cell r="U66">
            <v>34.531697938735363</v>
          </cell>
          <cell r="V66">
            <v>0.14142062164957322</v>
          </cell>
          <cell r="W66">
            <v>8.2576426878711207</v>
          </cell>
          <cell r="X66">
            <v>3.4105115186056197E-2</v>
          </cell>
        </row>
        <row r="67">
          <cell r="R67">
            <v>0.59248608717953288</v>
          </cell>
          <cell r="S67">
            <v>26.309825706132539</v>
          </cell>
          <cell r="T67">
            <v>53.736802534902061</v>
          </cell>
          <cell r="U67">
            <v>34.531697938735363</v>
          </cell>
          <cell r="V67">
            <v>0.14142062164957322</v>
          </cell>
          <cell r="W67">
            <v>8.2576426878711207</v>
          </cell>
          <cell r="X67">
            <v>3.4105115186056197E-2</v>
          </cell>
        </row>
        <row r="68">
          <cell r="R68">
            <v>0.59392568313882155</v>
          </cell>
          <cell r="S68">
            <v>26.181062403625326</v>
          </cell>
          <cell r="T68">
            <v>53.767029643056112</v>
          </cell>
          <cell r="U68">
            <v>34.592429277174745</v>
          </cell>
          <cell r="V68">
            <v>0.14175059214078384</v>
          </cell>
          <cell r="W68">
            <v>8.1176373229396681</v>
          </cell>
          <cell r="X68">
            <v>3.2988265341061342E-2</v>
          </cell>
        </row>
        <row r="69">
          <cell r="R69">
            <v>0.59392568313882155</v>
          </cell>
          <cell r="S69">
            <v>26.181062403625326</v>
          </cell>
          <cell r="T69">
            <v>53.767029643056112</v>
          </cell>
          <cell r="U69">
            <v>34.592429277174745</v>
          </cell>
          <cell r="V69">
            <v>0.14175059214078384</v>
          </cell>
          <cell r="W69">
            <v>8.1176373229396681</v>
          </cell>
          <cell r="X69">
            <v>3.2988265341061342E-2</v>
          </cell>
        </row>
        <row r="70">
          <cell r="R70">
            <v>0.59520781557681113</v>
          </cell>
          <cell r="S70">
            <v>26.068843463639141</v>
          </cell>
          <cell r="T70">
            <v>53.793255011683833</v>
          </cell>
          <cell r="U70">
            <v>34.638897026630872</v>
          </cell>
          <cell r="V70">
            <v>0.14204312906794159</v>
          </cell>
          <cell r="W70">
            <v>7.9992205598228301</v>
          </cell>
          <cell r="X70">
            <v>3.2062797838464711E-2</v>
          </cell>
        </row>
        <row r="71">
          <cell r="R71">
            <v>0.59520781557681113</v>
          </cell>
          <cell r="S71">
            <v>26.068843463639141</v>
          </cell>
          <cell r="T71">
            <v>53.793255011683833</v>
          </cell>
          <cell r="U71">
            <v>34.638897026630872</v>
          </cell>
          <cell r="V71">
            <v>0.14204312906794159</v>
          </cell>
          <cell r="W71">
            <v>7.9992205598228301</v>
          </cell>
          <cell r="X71">
            <v>3.2062797838464711E-2</v>
          </cell>
        </row>
        <row r="72">
          <cell r="R72">
            <v>0.59655435306229754</v>
          </cell>
          <cell r="S72">
            <v>25.953216358772728</v>
          </cell>
          <cell r="T72">
            <v>53.820004424011152</v>
          </cell>
          <cell r="U72">
            <v>34.67863707764328</v>
          </cell>
          <cell r="V72">
            <v>0.14235009732381962</v>
          </cell>
          <cell r="W72">
            <v>7.880824874618142</v>
          </cell>
          <cell r="X72">
            <v>3.1152518505133647E-2</v>
          </cell>
        </row>
        <row r="73">
          <cell r="R73">
            <v>0.59655435306229754</v>
          </cell>
          <cell r="S73">
            <v>25.953216358772728</v>
          </cell>
          <cell r="T73">
            <v>53.820004424011152</v>
          </cell>
          <cell r="U73">
            <v>34.67863707764328</v>
          </cell>
          <cell r="V73">
            <v>0.14235009732381962</v>
          </cell>
          <cell r="W73">
            <v>7.880824874618142</v>
          </cell>
          <cell r="X73">
            <v>3.1152518505133647E-2</v>
          </cell>
        </row>
        <row r="74">
          <cell r="R74">
            <v>0.59791779007172385</v>
          </cell>
          <cell r="S74">
            <v>25.837928952392716</v>
          </cell>
          <cell r="T74">
            <v>53.846226011188932</v>
          </cell>
          <cell r="U74">
            <v>34.708596376201655</v>
          </cell>
          <cell r="V74">
            <v>0.1426620591607361</v>
          </cell>
          <cell r="W74">
            <v>7.7665737676902928</v>
          </cell>
          <cell r="X74">
            <v>3.0285822811891547E-2</v>
          </cell>
        </row>
        <row r="75">
          <cell r="R75">
            <v>0.59791779007172385</v>
          </cell>
          <cell r="S75">
            <v>25.837928952392716</v>
          </cell>
          <cell r="T75">
            <v>53.846226011188932</v>
          </cell>
          <cell r="U75">
            <v>34.708596376201655</v>
          </cell>
          <cell r="V75">
            <v>0.1426620591607361</v>
          </cell>
          <cell r="W75">
            <v>7.7665737676902928</v>
          </cell>
          <cell r="X75">
            <v>3.0285822811891547E-2</v>
          </cell>
        </row>
        <row r="76">
          <cell r="R76">
            <v>0.59924425749213217</v>
          </cell>
          <cell r="S76">
            <v>25.726728624876866</v>
          </cell>
          <cell r="T76">
            <v>53.870866223620681</v>
          </cell>
          <cell r="U76">
            <v>34.726698520517409</v>
          </cell>
          <cell r="V76">
            <v>0.14296883967695084</v>
          </cell>
          <cell r="W76">
            <v>7.6601474623112322</v>
          </cell>
          <cell r="X76">
            <v>2.9486085976242936E-2</v>
          </cell>
        </row>
        <row r="77">
          <cell r="R77">
            <v>0.59893661235958884</v>
          </cell>
          <cell r="S77">
            <v>25.730582922059476</v>
          </cell>
          <cell r="T77">
            <v>53.864527351891297</v>
          </cell>
          <cell r="U77">
            <v>35.460013451263762</v>
          </cell>
          <cell r="V77">
            <v>0.14296578061823254</v>
          </cell>
          <cell r="W77">
            <v>7.5770210343028461</v>
          </cell>
          <cell r="X77">
            <v>2.9545396064920008E-2</v>
          </cell>
        </row>
        <row r="78">
          <cell r="R78">
            <v>0.60062288726144841</v>
          </cell>
          <cell r="S78">
            <v>25.579007590363869</v>
          </cell>
          <cell r="T78">
            <v>53.893958472016379</v>
          </cell>
          <cell r="U78">
            <v>35.739053627730442</v>
          </cell>
          <cell r="V78">
            <v>0.14339874461015639</v>
          </cell>
          <cell r="W78">
            <v>7.4067570533918508</v>
          </cell>
          <cell r="X78">
            <v>2.8516119842186986E-2</v>
          </cell>
        </row>
        <row r="79">
          <cell r="R79">
            <v>0.59953843660928796</v>
          </cell>
          <cell r="S79">
            <v>25.593954610889217</v>
          </cell>
          <cell r="T79">
            <v>53.87440026207419</v>
          </cell>
          <cell r="U79">
            <v>38.302362413174023</v>
          </cell>
          <cell r="V79">
            <v>0.14338941861412452</v>
          </cell>
          <cell r="W79">
            <v>7.1246466526899495</v>
          </cell>
          <cell r="X79">
            <v>2.8761678052466044E-2</v>
          </cell>
        </row>
        <row r="80">
          <cell r="R80">
            <v>0.60247616264863357</v>
          </cell>
          <cell r="S80">
            <v>25.325217877909274</v>
          </cell>
          <cell r="T80">
            <v>53.896950066373385</v>
          </cell>
          <cell r="U80">
            <v>38.767764071067283</v>
          </cell>
          <cell r="V80">
            <v>0.14418796650630322</v>
          </cell>
          <cell r="W80">
            <v>6.8499922974034959</v>
          </cell>
          <cell r="X80">
            <v>2.7028313968167093E-2</v>
          </cell>
        </row>
        <row r="81">
          <cell r="C81">
            <v>298.06207179555764</v>
          </cell>
          <cell r="R81">
            <v>0.60149290968654801</v>
          </cell>
          <cell r="S81">
            <v>25.337292944386412</v>
          </cell>
          <cell r="T81">
            <v>53.876783450059143</v>
          </cell>
          <cell r="U81">
            <v>41.354074694232054</v>
          </cell>
          <cell r="V81">
            <v>0.14417815359883862</v>
          </cell>
          <cell r="W81">
            <v>6.6251889279955893</v>
          </cell>
          <cell r="X81">
            <v>2.7201269213361755E-2</v>
          </cell>
        </row>
        <row r="82">
          <cell r="C82">
            <v>296.10019599331673</v>
          </cell>
          <cell r="R82">
            <v>0.60420256398858785</v>
          </cell>
          <cell r="S82">
            <v>25.112125389944833</v>
          </cell>
          <cell r="T82">
            <v>53.846123632576159</v>
          </cell>
          <cell r="U82">
            <v>41.58396301422772</v>
          </cell>
          <cell r="V82">
            <v>0.14486625272927151</v>
          </cell>
          <cell r="W82">
            <v>6.4375357968416136</v>
          </cell>
          <cell r="X82">
            <v>2.5836639755886927E-2</v>
          </cell>
        </row>
        <row r="83">
          <cell r="C83">
            <v>304.94415006708493</v>
          </cell>
          <cell r="R83">
            <v>0.60301094775692676</v>
          </cell>
          <cell r="S83">
            <v>25.126599749704479</v>
          </cell>
          <cell r="T83">
            <v>53.821774035747332</v>
          </cell>
          <cell r="U83">
            <v>44.930129688387353</v>
          </cell>
          <cell r="V83">
            <v>0.14485433651502463</v>
          </cell>
          <cell r="W83">
            <v>6.1859535961657688</v>
          </cell>
          <cell r="X83">
            <v>2.6036477665451793E-2</v>
          </cell>
        </row>
        <row r="84">
          <cell r="C84">
            <v>300.85029687247311</v>
          </cell>
          <cell r="R84">
            <v>0.60580353704223733</v>
          </cell>
          <cell r="S84">
            <v>24.916154535223811</v>
          </cell>
          <cell r="T84">
            <v>53.711993185621019</v>
          </cell>
          <cell r="U84">
            <v>44.728887444080279</v>
          </cell>
          <cell r="V84">
            <v>0.14552213944063183</v>
          </cell>
          <cell r="W84">
            <v>6.0831704707933536</v>
          </cell>
          <cell r="X84">
            <v>2.4826547605822195E-2</v>
          </cell>
        </row>
        <row r="85">
          <cell r="C85">
            <v>312.88145614811583</v>
          </cell>
          <cell r="R85">
            <v>0.6041755415333443</v>
          </cell>
          <cell r="S85">
            <v>24.935737672000325</v>
          </cell>
          <cell r="T85">
            <v>53.678890721970483</v>
          </cell>
          <cell r="U85">
            <v>49.613898783107757</v>
          </cell>
          <cell r="V85">
            <v>0.1455058230848611</v>
          </cell>
          <cell r="W85">
            <v>5.7688717856730767</v>
          </cell>
          <cell r="X85">
            <v>2.5088325578756902E-2</v>
          </cell>
        </row>
        <row r="86">
          <cell r="C86">
            <v>304.62093957106907</v>
          </cell>
          <cell r="R86">
            <v>0.60683704527141036</v>
          </cell>
          <cell r="S86">
            <v>24.757881761011447</v>
          </cell>
          <cell r="T86">
            <v>53.456407385854824</v>
          </cell>
          <cell r="U86">
            <v>47.951938790051777</v>
          </cell>
          <cell r="V86">
            <v>0.14609802359581039</v>
          </cell>
          <cell r="W86">
            <v>5.8577653835473784</v>
          </cell>
          <cell r="X86">
            <v>2.4115196990630527E-2</v>
          </cell>
        </row>
        <row r="87">
          <cell r="C87">
            <v>319.91761147516377</v>
          </cell>
          <cell r="R87">
            <v>0.60476435846743315</v>
          </cell>
          <cell r="S87">
            <v>24.782631965259359</v>
          </cell>
          <cell r="T87">
            <v>53.414526607755128</v>
          </cell>
          <cell r="U87">
            <v>54.581543299292129</v>
          </cell>
          <cell r="V87">
            <v>0.14607719610222356</v>
          </cell>
          <cell r="W87">
            <v>5.4844085191325354</v>
          </cell>
          <cell r="X87">
            <v>2.4438536709154853E-2</v>
          </cell>
        </row>
        <row r="94">
          <cell r="AI94">
            <v>1.1325301204819278</v>
          </cell>
          <cell r="AJ94">
            <v>33.6</v>
          </cell>
          <cell r="AO94">
            <v>0.88950276243093918</v>
          </cell>
          <cell r="AP94">
            <v>2.3125E-2</v>
          </cell>
          <cell r="AS94">
            <v>121.58590308370044</v>
          </cell>
          <cell r="AW94">
            <v>9.9183673469387765E-2</v>
          </cell>
          <cell r="AX94">
            <v>172.38095238095238</v>
          </cell>
        </row>
        <row r="95">
          <cell r="D95" t="str">
            <v>Ph</v>
          </cell>
          <cell r="AI95">
            <v>1.1847133757961783</v>
          </cell>
          <cell r="AJ95">
            <v>31.615720524017469</v>
          </cell>
          <cell r="AO95">
            <v>0.57933579335793361</v>
          </cell>
          <cell r="AP95">
            <v>2.7875E-2</v>
          </cell>
          <cell r="AR95">
            <v>2.0035211267605636E-2</v>
          </cell>
          <cell r="AS95">
            <v>107.16981132075472</v>
          </cell>
          <cell r="AW95">
            <v>0.1040219378427788</v>
          </cell>
          <cell r="AX95">
            <v>188.19444444444446</v>
          </cell>
          <cell r="AY95">
            <v>1.7261146496815287</v>
          </cell>
        </row>
        <row r="96">
          <cell r="AI96">
            <v>1.3398692810457515</v>
          </cell>
          <cell r="AJ96">
            <v>34.162895927601809</v>
          </cell>
          <cell r="AO96">
            <v>0.6171875</v>
          </cell>
          <cell r="AP96">
            <v>2.1950000000000001E-2</v>
          </cell>
          <cell r="AR96">
            <v>2.0273037542662117E-2</v>
          </cell>
          <cell r="AS96">
            <v>107.32600732600733</v>
          </cell>
          <cell r="AW96">
            <v>0.1</v>
          </cell>
          <cell r="AX96">
            <v>165.16129032258064</v>
          </cell>
          <cell r="AY96">
            <v>1.620253164556962</v>
          </cell>
        </row>
        <row r="97">
          <cell r="D97" t="str">
            <v>PP</v>
          </cell>
          <cell r="AI97">
            <v>0.58139534883720934</v>
          </cell>
          <cell r="AJ97">
            <v>27.442218798151</v>
          </cell>
          <cell r="AO97">
            <v>34.25</v>
          </cell>
          <cell r="AP97">
            <v>4.2413793103448276E-2</v>
          </cell>
          <cell r="AR97">
            <v>3.2846715328467155E-2</v>
          </cell>
          <cell r="AS97">
            <v>53.446033810143042</v>
          </cell>
          <cell r="AW97">
            <v>0.13874614594039056</v>
          </cell>
          <cell r="AX97">
            <v>8.8691796008869179</v>
          </cell>
          <cell r="AY97">
            <v>2.9197080291970802E-2</v>
          </cell>
        </row>
        <row r="98">
          <cell r="D98" t="str">
            <v>PP</v>
          </cell>
          <cell r="AI98">
            <v>1</v>
          </cell>
          <cell r="AJ98">
            <v>13.778801843317973</v>
          </cell>
          <cell r="AO98">
            <v>0.1906040268456376</v>
          </cell>
          <cell r="AP98">
            <v>3.8124999999999999E-2</v>
          </cell>
          <cell r="AR98">
            <v>5.0700280112044825E-2</v>
          </cell>
          <cell r="AS98">
            <v>82.830626450116014</v>
          </cell>
          <cell r="AW98">
            <v>0.14031007751937985</v>
          </cell>
          <cell r="AX98">
            <v>165.92427616926503</v>
          </cell>
          <cell r="AY98">
            <v>5.246478873239437</v>
          </cell>
        </row>
        <row r="106">
          <cell r="A106" t="str">
            <v>QTr</v>
          </cell>
          <cell r="AI106">
            <v>4.6814814814814811</v>
          </cell>
          <cell r="AJ106">
            <v>1.0725126475548061</v>
          </cell>
          <cell r="AO106">
            <v>8.5118066996155956E-2</v>
          </cell>
          <cell r="AP106">
            <v>0.29785714285714288</v>
          </cell>
          <cell r="AR106">
            <v>0.27773437499999998</v>
          </cell>
          <cell r="AS106">
            <v>9.1428571428571423</v>
          </cell>
          <cell r="AW106">
            <v>0.13752417794970986</v>
          </cell>
          <cell r="AX106">
            <v>92.436548223350258</v>
          </cell>
          <cell r="AY106">
            <v>11.748387096774193</v>
          </cell>
        </row>
        <row r="107">
          <cell r="AI107">
            <v>0.94054054054054059</v>
          </cell>
          <cell r="AJ107">
            <v>24.68842729970326</v>
          </cell>
          <cell r="AO107">
            <v>0.28528974739970281</v>
          </cell>
          <cell r="AP107">
            <v>2.6315789473684209E-2</v>
          </cell>
          <cell r="AR107">
            <v>4.6666666666666669E-2</v>
          </cell>
          <cell r="AS107">
            <v>92.024539877300626</v>
          </cell>
          <cell r="AW107">
            <v>0.1415571284125379</v>
          </cell>
          <cell r="AX107">
            <v>190.11299435028249</v>
          </cell>
          <cell r="AY107">
            <v>3.5052083333333335</v>
          </cell>
        </row>
        <row r="108">
          <cell r="AI108">
            <v>1.1470588235294117</v>
          </cell>
          <cell r="AJ108">
            <v>30.781671159029649</v>
          </cell>
          <cell r="AO108">
            <v>12.666666666666666</v>
          </cell>
          <cell r="AP108">
            <v>3.5952380952380951E-2</v>
          </cell>
          <cell r="AR108">
            <v>2.1424870466321244E-2</v>
          </cell>
          <cell r="AS108">
            <v>81.092436974789919</v>
          </cell>
          <cell r="AW108">
            <v>0.10235148514851485</v>
          </cell>
          <cell r="AX108">
            <v>15.690376569037658</v>
          </cell>
          <cell r="AY108">
            <v>7.8947368421052627E-2</v>
          </cell>
        </row>
        <row r="109">
          <cell r="AI109">
            <v>0.98993288590604023</v>
          </cell>
          <cell r="AJ109">
            <v>24.72</v>
          </cell>
          <cell r="AO109">
            <v>0.8380281690140845</v>
          </cell>
          <cell r="AP109">
            <v>1.7117647058823529E-2</v>
          </cell>
          <cell r="AR109">
            <v>4.2209072978303744E-2</v>
          </cell>
          <cell r="AS109">
            <v>85.641891891891888</v>
          </cell>
          <cell r="AW109">
            <v>0.13291925465838508</v>
          </cell>
          <cell r="AX109">
            <v>68.932038834951456</v>
          </cell>
          <cell r="AY109">
            <v>1.1932773109243697</v>
          </cell>
        </row>
        <row r="110">
          <cell r="AI110">
            <v>1.2222222222222223</v>
          </cell>
          <cell r="AJ110">
            <v>8.42</v>
          </cell>
          <cell r="AO110">
            <v>1.0714285714285714</v>
          </cell>
          <cell r="AP110">
            <v>2.2250000000000002E-2</v>
          </cell>
          <cell r="AR110">
            <v>5.602409638554217E-2</v>
          </cell>
          <cell r="AS110">
            <v>91.96675900277009</v>
          </cell>
          <cell r="AW110">
            <v>0.13880597014925375</v>
          </cell>
          <cell r="AX110">
            <v>45.064377682403432</v>
          </cell>
          <cell r="AY110">
            <v>0.93333333333333335</v>
          </cell>
        </row>
        <row r="111">
          <cell r="A111" t="str">
            <v>NTr</v>
          </cell>
          <cell r="AI111">
            <v>0.91428571428571426</v>
          </cell>
          <cell r="AJ111">
            <v>31.696428571428569</v>
          </cell>
          <cell r="AO111">
            <v>2.7884615384615383</v>
          </cell>
          <cell r="AP111">
            <v>1.6805555555555556E-2</v>
          </cell>
          <cell r="AR111">
            <v>3.3962264150943396E-2</v>
          </cell>
          <cell r="AS111">
            <v>81.329923273657286</v>
          </cell>
          <cell r="AW111">
            <v>0.1338289962825279</v>
          </cell>
          <cell r="AX111">
            <v>49.760765550239235</v>
          </cell>
          <cell r="AY111">
            <v>0.35862068965517241</v>
          </cell>
        </row>
        <row r="112">
          <cell r="A112" t="str">
            <v>HTr</v>
          </cell>
          <cell r="AI112">
            <v>0.64018691588785048</v>
          </cell>
          <cell r="AJ112">
            <v>22.707045735475894</v>
          </cell>
          <cell r="AO112">
            <v>12.818181818181818</v>
          </cell>
          <cell r="AP112">
            <v>4.4687499999999998E-2</v>
          </cell>
          <cell r="AR112">
            <v>3.3970276008492568E-2</v>
          </cell>
          <cell r="AS112">
            <v>49.164926931106471</v>
          </cell>
          <cell r="AW112">
            <v>0.13008130081300814</v>
          </cell>
          <cell r="AX112">
            <v>21.153846153846153</v>
          </cell>
          <cell r="AY112">
            <v>7.8014184397163122E-2</v>
          </cell>
        </row>
        <row r="114">
          <cell r="D114" t="str">
            <v>ASQP</v>
          </cell>
          <cell r="AI114">
            <v>1.6708860759493669</v>
          </cell>
          <cell r="AJ114">
            <v>3.4848484848484849</v>
          </cell>
          <cell r="AO114">
            <v>2.3506493506493507</v>
          </cell>
          <cell r="AP114">
            <v>3.7428571428571428E-3</v>
          </cell>
          <cell r="AR114">
            <v>0.10492424242424243</v>
          </cell>
          <cell r="AS114">
            <v>29.662921348314605</v>
          </cell>
          <cell r="AW114">
            <v>0.25181818181818183</v>
          </cell>
          <cell r="AX114">
            <v>225.8064516129032</v>
          </cell>
          <cell r="AY114">
            <v>0.425414364640884</v>
          </cell>
        </row>
        <row r="115">
          <cell r="AI115">
            <v>2.2574257425742577</v>
          </cell>
          <cell r="AJ115">
            <v>3.5582822085889569</v>
          </cell>
          <cell r="AO115">
            <v>3.4615384615384617</v>
          </cell>
          <cell r="AP115">
            <v>4.2894736842105262E-3</v>
          </cell>
          <cell r="AR115">
            <v>9.8360655737704916E-2</v>
          </cell>
          <cell r="AS115">
            <v>37.787610619469035</v>
          </cell>
          <cell r="AW115">
            <v>0.23595505617977527</v>
          </cell>
          <cell r="AX115">
            <v>214.28571428571428</v>
          </cell>
          <cell r="AY115">
            <v>0.28888888888888886</v>
          </cell>
        </row>
        <row r="116">
          <cell r="AI116">
            <v>1.7142857142857142</v>
          </cell>
          <cell r="AJ116">
            <v>0.98101265822784811</v>
          </cell>
          <cell r="AO116">
            <v>2.971830985915493</v>
          </cell>
          <cell r="AP116">
            <v>1.3232558139534882E-2</v>
          </cell>
          <cell r="AR116">
            <v>0.10807692307692308</v>
          </cell>
          <cell r="AS116">
            <v>6.9518716577540101</v>
          </cell>
          <cell r="AW116">
            <v>0.25545454545454543</v>
          </cell>
          <cell r="AX116">
            <v>168.64608076009503</v>
          </cell>
          <cell r="AY116">
            <v>0.33649289099526064</v>
          </cell>
        </row>
        <row r="117">
          <cell r="D117" t="str">
            <v>AS</v>
          </cell>
          <cell r="AI117">
            <v>1.8052516411378554</v>
          </cell>
          <cell r="AJ117">
            <v>9.3782383419689115</v>
          </cell>
          <cell r="AO117">
            <v>0.38082901554404147</v>
          </cell>
          <cell r="AP117">
            <v>1.1647058823529413E-2</v>
          </cell>
          <cell r="AR117">
            <v>6.9230769230769235E-2</v>
          </cell>
          <cell r="AS117">
            <v>105.14705882352941</v>
          </cell>
          <cell r="AW117">
            <v>0.15348837209302327</v>
          </cell>
          <cell r="AX117">
            <v>80.08298755186722</v>
          </cell>
          <cell r="AY117">
            <v>2.6258503401360542</v>
          </cell>
        </row>
        <row r="118">
          <cell r="AI118">
            <v>1.0964912280701753</v>
          </cell>
          <cell r="AJ118">
            <v>16.501766784452297</v>
          </cell>
          <cell r="AO118">
            <v>0.14872262773722628</v>
          </cell>
          <cell r="AP118">
            <v>3.3416666666666671E-2</v>
          </cell>
          <cell r="AR118">
            <v>5.4787234042553194E-2</v>
          </cell>
          <cell r="AS118">
            <v>68.36363636363636</v>
          </cell>
          <cell r="AW118">
            <v>0.14798850574712646</v>
          </cell>
          <cell r="AX118">
            <v>407.43494423791822</v>
          </cell>
          <cell r="AY118">
            <v>6.7239263803680984</v>
          </cell>
        </row>
        <row r="119">
          <cell r="D119" t="str">
            <v>QAS</v>
          </cell>
          <cell r="AI119">
            <v>1.3770053475935828</v>
          </cell>
          <cell r="AJ119">
            <v>16.170212765957448</v>
          </cell>
          <cell r="AO119">
            <v>2.4056603773584904</v>
          </cell>
          <cell r="AP119">
            <v>1.8392857142857145E-2</v>
          </cell>
          <cell r="AR119">
            <v>4.3274853801169591E-2</v>
          </cell>
          <cell r="AS119">
            <v>54.632587859424923</v>
          </cell>
          <cell r="AW119">
            <v>0.14396887159533076</v>
          </cell>
          <cell r="AX119">
            <v>86.885245901639351</v>
          </cell>
          <cell r="AY119">
            <v>0.41568627450980394</v>
          </cell>
        </row>
        <row r="121">
          <cell r="D121" t="str">
            <v>NS</v>
          </cell>
          <cell r="AI121">
            <v>1.2009803921568627</v>
          </cell>
          <cell r="AJ121">
            <v>12.116402116402115</v>
          </cell>
          <cell r="AO121">
            <v>17</v>
          </cell>
          <cell r="AP121">
            <v>8.2636363636363633E-2</v>
          </cell>
          <cell r="AR121">
            <v>3.5944700460829496E-2</v>
          </cell>
          <cell r="AS121">
            <v>77.777777777777771</v>
          </cell>
          <cell r="AW121">
            <v>0.11818181818181818</v>
          </cell>
          <cell r="AX121">
            <v>5.0228310502283104</v>
          </cell>
          <cell r="AY121">
            <v>5.8823529411764705E-2</v>
          </cell>
        </row>
        <row r="122">
          <cell r="AI122">
            <v>1.1682242990654206</v>
          </cell>
          <cell r="AJ122">
            <v>15.631067961165048</v>
          </cell>
          <cell r="AO122">
            <v>4.4210526315789478</v>
          </cell>
          <cell r="AP122">
            <v>2.8347826086956521E-2</v>
          </cell>
          <cell r="AR122">
            <v>5.0110375275938188E-2</v>
          </cell>
          <cell r="AS122">
            <v>109.42028985507247</v>
          </cell>
          <cell r="AW122">
            <v>0.13274853801169589</v>
          </cell>
          <cell r="AX122">
            <v>12.025316455696203</v>
          </cell>
          <cell r="AY122">
            <v>0.22619047619047619</v>
          </cell>
        </row>
        <row r="123">
          <cell r="AI123">
            <v>1.2613636363636365</v>
          </cell>
          <cell r="AJ123">
            <v>7.2335025380710665</v>
          </cell>
          <cell r="AO123">
            <v>1.2340425531914894</v>
          </cell>
          <cell r="AP123">
            <v>4.4000000000000004E-2</v>
          </cell>
          <cell r="AR123">
            <v>4.1538461538461538E-2</v>
          </cell>
          <cell r="AS123">
            <v>168.5185185185185</v>
          </cell>
          <cell r="AW123">
            <v>0.11595092024539877</v>
          </cell>
          <cell r="AX123">
            <v>30.031948881789138</v>
          </cell>
          <cell r="AY123">
            <v>0.81034482758620685</v>
          </cell>
        </row>
        <row r="124">
          <cell r="AI124">
            <v>1.838235294117647</v>
          </cell>
          <cell r="AJ124">
            <v>5.4535274356103027</v>
          </cell>
          <cell r="AO124">
            <v>1.180327868852459</v>
          </cell>
          <cell r="AP124">
            <v>5.3714285714285714E-2</v>
          </cell>
          <cell r="AR124">
            <v>4.2376237623762372E-2</v>
          </cell>
          <cell r="AS124">
            <v>186.34686346863469</v>
          </cell>
          <cell r="AW124">
            <v>0.11726027397260273</v>
          </cell>
          <cell r="AX124">
            <v>16.245006657789613</v>
          </cell>
          <cell r="AY124">
            <v>0.84722222222222221</v>
          </cell>
        </row>
        <row r="125">
          <cell r="AI125">
            <v>1.0378378378378379</v>
          </cell>
          <cell r="AJ125">
            <v>17.225609756097562</v>
          </cell>
          <cell r="AO125">
            <v>0.36619718309859156</v>
          </cell>
          <cell r="AP125">
            <v>3.2250000000000001E-2</v>
          </cell>
          <cell r="AR125">
            <v>2.9737609329446062E-2</v>
          </cell>
          <cell r="AS125">
            <v>123.38129496402878</v>
          </cell>
          <cell r="AW125">
            <v>0.11564625850340135</v>
          </cell>
          <cell r="AX125">
            <v>178.99159663865547</v>
          </cell>
          <cell r="AY125">
            <v>2.7307692307692308</v>
          </cell>
        </row>
        <row r="126">
          <cell r="AI126">
            <v>0.82352941176470584</v>
          </cell>
          <cell r="AJ126">
            <v>28.019480519480521</v>
          </cell>
          <cell r="AO126">
            <v>1.2290076335877862</v>
          </cell>
          <cell r="AP126">
            <v>2.52E-2</v>
          </cell>
          <cell r="AR126">
            <v>3.4470989761092148E-2</v>
          </cell>
          <cell r="AS126">
            <v>113.12741312741313</v>
          </cell>
          <cell r="AW126">
            <v>0.12736443883984869</v>
          </cell>
          <cell r="AX126">
            <v>200.51020408163265</v>
          </cell>
          <cell r="AY126">
            <v>0.81366459627329191</v>
          </cell>
        </row>
        <row r="127">
          <cell r="AI127">
            <v>1.1617021276595745</v>
          </cell>
          <cell r="AJ127">
            <v>7.6265822784810124</v>
          </cell>
          <cell r="AO127">
            <v>0.34639175257731958</v>
          </cell>
          <cell r="AP127">
            <v>3.7571428571428575E-2</v>
          </cell>
          <cell r="AR127">
            <v>5.7368421052631582E-2</v>
          </cell>
          <cell r="AS127">
            <v>140.74074074074073</v>
          </cell>
          <cell r="AW127">
            <v>0.14342105263157895</v>
          </cell>
          <cell r="AX127">
            <v>107.06401766004414</v>
          </cell>
          <cell r="AY127">
            <v>2.8869047619047619</v>
          </cell>
        </row>
        <row r="128">
          <cell r="AI128">
            <v>1.2268907563025211</v>
          </cell>
          <cell r="AJ128">
            <v>8.75</v>
          </cell>
          <cell r="AO128">
            <v>1.5441176470588236</v>
          </cell>
          <cell r="AP128">
            <v>4.4714285714285713E-2</v>
          </cell>
          <cell r="AR128">
            <v>3.9575971731448764E-2</v>
          </cell>
          <cell r="AS128">
            <v>136.71497584541063</v>
          </cell>
          <cell r="AW128">
            <v>0.11546391752577319</v>
          </cell>
          <cell r="AX128">
            <v>38.418079096045197</v>
          </cell>
          <cell r="AY128">
            <v>0.64761904761904765</v>
          </cell>
        </row>
        <row r="129">
          <cell r="AI129">
            <v>1.0441176470588236</v>
          </cell>
          <cell r="AJ129">
            <v>10.133333333333333</v>
          </cell>
          <cell r="AO129">
            <v>2.25</v>
          </cell>
          <cell r="AP129">
            <v>6.8333333333333329E-2</v>
          </cell>
          <cell r="AR129">
            <v>3.8153310104529617E-2</v>
          </cell>
          <cell r="AS129">
            <v>132.87037037037035</v>
          </cell>
          <cell r="AW129">
            <v>0.11288659793814432</v>
          </cell>
          <cell r="AX129">
            <v>17.297297297297295</v>
          </cell>
          <cell r="AY129">
            <v>0.44444444444444442</v>
          </cell>
        </row>
        <row r="131">
          <cell r="D131" t="str">
            <v>NAS</v>
          </cell>
          <cell r="AI131">
            <v>1.3690476190476191</v>
          </cell>
          <cell r="AJ131">
            <v>11.063829787234043</v>
          </cell>
          <cell r="AP131">
            <v>4.7363636363636365E-2</v>
          </cell>
          <cell r="AQ131">
            <v>14.265734265734265</v>
          </cell>
          <cell r="AR131">
            <v>3.3411214953271033E-2</v>
          </cell>
          <cell r="AS131">
            <v>127.00296735905044</v>
          </cell>
          <cell r="AW131">
            <v>0.12327586206896553</v>
          </cell>
          <cell r="AX131">
            <v>41.584158415841586</v>
          </cell>
          <cell r="AY131">
            <v>0.20588235294117646</v>
          </cell>
        </row>
        <row r="132">
          <cell r="AI132">
            <v>1.2413793103448276</v>
          </cell>
          <cell r="AJ132">
            <v>4.7663551401869153</v>
          </cell>
          <cell r="AP132">
            <v>3.7777777777777778E-2</v>
          </cell>
          <cell r="AQ132">
            <v>8.5034013605442187</v>
          </cell>
          <cell r="AR132">
            <v>3.9516129032258061E-2</v>
          </cell>
          <cell r="AS132">
            <v>154.35684647302904</v>
          </cell>
          <cell r="AW132">
            <v>0.11666666666666665</v>
          </cell>
          <cell r="AX132">
            <v>23.474178403755868</v>
          </cell>
          <cell r="AY132">
            <v>0.4</v>
          </cell>
        </row>
        <row r="133">
          <cell r="AI133">
            <v>1.1351351351351351</v>
          </cell>
          <cell r="AJ133">
            <v>19.242902208201894</v>
          </cell>
          <cell r="AP133">
            <v>7.685714285714286E-2</v>
          </cell>
          <cell r="AQ133">
            <v>18.846153846153847</v>
          </cell>
          <cell r="AR133">
            <v>2.9295774647887324E-2</v>
          </cell>
          <cell r="AS133">
            <v>104.41176470588236</v>
          </cell>
          <cell r="AW133">
            <v>0.11134903640256959</v>
          </cell>
          <cell r="AX133">
            <v>65.359477124183002</v>
          </cell>
          <cell r="AY133">
            <v>0.51020408163265307</v>
          </cell>
        </row>
        <row r="134">
          <cell r="AI134">
            <v>1.3065693430656935</v>
          </cell>
          <cell r="AJ134">
            <v>13.540372670807452</v>
          </cell>
          <cell r="AP134">
            <v>3.85E-2</v>
          </cell>
          <cell r="AQ134">
            <v>7.7639751552795024</v>
          </cell>
          <cell r="AR134">
            <v>4.6802325581395354E-2</v>
          </cell>
          <cell r="AS134">
            <v>112.05211726384366</v>
          </cell>
          <cell r="AW134">
            <v>0.13196721311475412</v>
          </cell>
          <cell r="AX134">
            <v>353.88888888888886</v>
          </cell>
          <cell r="AY134">
            <v>10.192</v>
          </cell>
        </row>
        <row r="135">
          <cell r="AI135">
            <v>1.4012345679012346</v>
          </cell>
          <cell r="AJ135">
            <v>10.117370892018778</v>
          </cell>
          <cell r="AP135">
            <v>4.8399999999999999E-2</v>
          </cell>
          <cell r="AQ135">
            <v>7.2925764192139741</v>
          </cell>
          <cell r="AR135">
            <v>5.010940919037199E-2</v>
          </cell>
          <cell r="AS135">
            <v>132.84883720930233</v>
          </cell>
          <cell r="AW135">
            <v>0.13236994219653178</v>
          </cell>
          <cell r="AX135">
            <v>131.70254403131113</v>
          </cell>
          <cell r="AY135">
            <v>4.0299401197604787</v>
          </cell>
        </row>
        <row r="136">
          <cell r="AI136">
            <v>1.3953488372093024</v>
          </cell>
          <cell r="AJ136">
            <v>12.926829268292684</v>
          </cell>
          <cell r="AP136">
            <v>3.9909090909090908E-2</v>
          </cell>
          <cell r="AQ136">
            <v>7.2352941176470589</v>
          </cell>
          <cell r="AR136">
            <v>4.8571428571428571E-2</v>
          </cell>
          <cell r="AS136">
            <v>115.51155115511551</v>
          </cell>
          <cell r="AW136">
            <v>0.13178294573643412</v>
          </cell>
          <cell r="AX136">
            <v>357.79376498800957</v>
          </cell>
          <cell r="AY136">
            <v>12.130081300813009</v>
          </cell>
        </row>
        <row r="137">
          <cell r="AI137">
            <v>1.7889908256880733</v>
          </cell>
          <cell r="AJ137">
            <v>8.5380116959064321</v>
          </cell>
          <cell r="AP137">
            <v>5.442857142857143E-2</v>
          </cell>
          <cell r="AQ137">
            <v>5.7435897435897436</v>
          </cell>
          <cell r="AR137">
            <v>0.05</v>
          </cell>
          <cell r="AS137">
            <v>139.78494623655914</v>
          </cell>
          <cell r="AW137">
            <v>0.13356164383561644</v>
          </cell>
          <cell r="AX137">
            <v>388.03418803418805</v>
          </cell>
          <cell r="AY137">
            <v>16.214285714285715</v>
          </cell>
        </row>
        <row r="138">
          <cell r="AI138">
            <v>1.2587412587412588</v>
          </cell>
          <cell r="AJ138">
            <v>11.577540106951872</v>
          </cell>
          <cell r="AP138">
            <v>3.9416666666666662E-2</v>
          </cell>
          <cell r="AQ138">
            <v>9.6855345911949691</v>
          </cell>
          <cell r="AR138">
            <v>4.3801652892561986E-2</v>
          </cell>
          <cell r="AS138">
            <v>104.91329479768787</v>
          </cell>
          <cell r="AW138">
            <v>0.13140495867768595</v>
          </cell>
          <cell r="AX138">
            <v>226.33228840125392</v>
          </cell>
          <cell r="AY138">
            <v>4.6883116883116882</v>
          </cell>
        </row>
        <row r="139">
          <cell r="AI139">
            <v>1.0187793427230047</v>
          </cell>
          <cell r="AJ139">
            <v>17.38425925925926</v>
          </cell>
          <cell r="AP139">
            <v>4.1235294117647057E-2</v>
          </cell>
          <cell r="AQ139">
            <v>12.086330935251798</v>
          </cell>
          <cell r="AR139">
            <v>3.432098765432099E-2</v>
          </cell>
          <cell r="AS139">
            <v>88.427947598253269</v>
          </cell>
          <cell r="AW139">
            <v>0.12636363636363637</v>
          </cell>
          <cell r="AX139">
            <v>37.078651685393261</v>
          </cell>
          <cell r="AY139">
            <v>0.39285714285714285</v>
          </cell>
        </row>
        <row r="140">
          <cell r="AI140">
            <v>1.1627906976744187</v>
          </cell>
          <cell r="AJ140">
            <v>10.303951367781156</v>
          </cell>
          <cell r="AP140">
            <v>3.4181818181818181E-2</v>
          </cell>
          <cell r="AQ140">
            <v>6.6666666666666661</v>
          </cell>
          <cell r="AR140">
            <v>5.6375838926174496E-2</v>
          </cell>
          <cell r="AS140">
            <v>122.1311475409836</v>
          </cell>
          <cell r="AW140">
            <v>0.13440000000000002</v>
          </cell>
          <cell r="AX140">
            <v>566.59959758551315</v>
          </cell>
          <cell r="AY140">
            <v>25.142857142857142</v>
          </cell>
        </row>
      </sheetData>
      <sheetData sheetId="2">
        <row r="3">
          <cell r="M3" t="str">
            <v>mass balance AFC (AX)</v>
          </cell>
        </row>
        <row r="6">
          <cell r="M6">
            <v>0</v>
          </cell>
          <cell r="V6">
            <v>0.70533056231424196</v>
          </cell>
          <cell r="W6">
            <v>0.51232518065877997</v>
          </cell>
          <cell r="X6">
            <v>38.24431722186884</v>
          </cell>
          <cell r="Y6">
            <v>15.529504231925022</v>
          </cell>
          <cell r="Z6">
            <v>18.14696772517274</v>
          </cell>
        </row>
        <row r="7">
          <cell r="M7">
            <v>5.0000000000000044E-2</v>
          </cell>
          <cell r="V7">
            <v>0.70811254511252775</v>
          </cell>
          <cell r="W7">
            <v>0.51230968740969773</v>
          </cell>
          <cell r="X7">
            <v>38.317929147906042</v>
          </cell>
          <cell r="Y7">
            <v>15.550881450940922</v>
          </cell>
          <cell r="Z7">
            <v>18.363226936730719</v>
          </cell>
        </row>
        <row r="8">
          <cell r="M8">
            <v>9.9999999999999978E-2</v>
          </cell>
          <cell r="V8">
            <v>0.71249929205019269</v>
          </cell>
          <cell r="W8">
            <v>0.51229366847749569</v>
          </cell>
          <cell r="X8">
            <v>38.387923184148178</v>
          </cell>
          <cell r="Y8">
            <v>15.571208019244523</v>
          </cell>
          <cell r="Z8">
            <v>18.568857408671288</v>
          </cell>
        </row>
        <row r="9">
          <cell r="M9">
            <v>0.15000000000000002</v>
          </cell>
          <cell r="V9">
            <v>0.71923285239071322</v>
          </cell>
          <cell r="W9">
            <v>0.51227712745057208</v>
          </cell>
          <cell r="X9">
            <v>38.45444079778914</v>
          </cell>
          <cell r="Y9">
            <v>15.590525019515635</v>
          </cell>
          <cell r="Z9">
            <v>18.764274747343311</v>
          </cell>
        </row>
        <row r="10">
          <cell r="M10">
            <v>0.19999999999999996</v>
          </cell>
          <cell r="V10">
            <v>0.72897886201683826</v>
          </cell>
          <cell r="W10">
            <v>0.51226007386045491</v>
          </cell>
          <cell r="X10">
            <v>38.51760856816955</v>
          </cell>
          <cell r="Y10">
            <v>15.608869210937627</v>
          </cell>
          <cell r="Z10">
            <v>18.949850821136557</v>
          </cell>
        </row>
        <row r="11">
          <cell r="M11">
            <v>0.25</v>
          </cell>
          <cell r="V11">
            <v>0.74169441820782056</v>
          </cell>
          <cell r="W11">
            <v>0.51224252455827679</v>
          </cell>
          <cell r="X11">
            <v>38.577538704279078</v>
          </cell>
          <cell r="Y11">
            <v>15.626273179482324</v>
          </cell>
          <cell r="Z11">
            <v>19.125915280814713</v>
          </cell>
        </row>
        <row r="12">
          <cell r="M12">
            <v>0.30000000000000004</v>
          </cell>
          <cell r="V12">
            <v>0.75589991483898744</v>
          </cell>
          <cell r="W12">
            <v>0.51222450534869535</v>
          </cell>
          <cell r="X12">
            <v>38.634329340409572</v>
          </cell>
          <cell r="Y12">
            <v>15.642765423768939</v>
          </cell>
          <cell r="Z12">
            <v>19.292756428093618</v>
          </cell>
        </row>
        <row r="13">
          <cell r="M13">
            <v>0.35</v>
          </cell>
          <cell r="V13">
            <v>0.7689484096077408</v>
          </cell>
          <cell r="W13">
            <v>0.51220605292590016</v>
          </cell>
          <cell r="X13">
            <v>38.688064583973969</v>
          </cell>
          <cell r="Y13">
            <v>15.658370368950894</v>
          </cell>
          <cell r="Z13">
            <v>19.450621356124969</v>
          </cell>
        </row>
        <row r="14">
          <cell r="M14">
            <v>0.4</v>
          </cell>
          <cell r="V14">
            <v>0.77868495127538462</v>
          </cell>
          <cell r="W14">
            <v>0.51218721716562554</v>
          </cell>
          <cell r="X14">
            <v>38.738814271991231</v>
          </cell>
          <cell r="Y14">
            <v>15.673108295998004</v>
          </cell>
          <cell r="Z14">
            <v>19.599715234090866</v>
          </cell>
        </row>
        <row r="15">
          <cell r="M15">
            <v>0.44999999999999996</v>
          </cell>
          <cell r="V15">
            <v>0.78469453283511603</v>
          </cell>
          <cell r="W15">
            <v>0.51216806384058855</v>
          </cell>
          <cell r="X15">
            <v>38.78663336690267</v>
          </cell>
          <cell r="Y15">
            <v>15.686995166238939</v>
          </cell>
          <cell r="Z15">
            <v>19.740199532215851</v>
          </cell>
        </row>
        <row r="16">
          <cell r="C16" t="str">
            <v>PP</v>
          </cell>
          <cell r="D16">
            <v>0.70533056231424196</v>
          </cell>
          <cell r="E16">
            <v>0.51232518065877997</v>
          </cell>
          <cell r="F16">
            <v>38.24431722186884</v>
          </cell>
          <cell r="G16">
            <v>15.529504231925022</v>
          </cell>
          <cell r="H16">
            <v>18.14696772517274</v>
          </cell>
          <cell r="M16">
            <v>0.5</v>
          </cell>
          <cell r="V16">
            <v>0.78786165377144435</v>
          </cell>
          <cell r="W16">
            <v>0.51214867784802287</v>
          </cell>
          <cell r="X16">
            <v>38.831560882427475</v>
          </cell>
          <cell r="Y16">
            <v>15.700042309425065</v>
          </cell>
          <cell r="Z16">
            <v>19.872188866114577</v>
          </cell>
        </row>
        <row r="17">
          <cell r="C17" t="str">
            <v>Amphibolite</v>
          </cell>
          <cell r="D17">
            <v>0.79022777041777559</v>
          </cell>
          <cell r="E17">
            <v>0.51198875441762248</v>
          </cell>
          <cell r="F17">
            <v>39.106853073315385</v>
          </cell>
          <cell r="G17">
            <v>15.779988342286684</v>
          </cell>
          <cell r="H17">
            <v>20.680950100257508</v>
          </cell>
          <cell r="M17">
            <v>0.55000000000000004</v>
          </cell>
          <cell r="V17">
            <v>0.78932476082980896</v>
          </cell>
          <cell r="W17">
            <v>0.51212916707401945</v>
          </cell>
          <cell r="X17">
            <v>38.87361816543816</v>
          </cell>
          <cell r="Y17">
            <v>15.71225592477971</v>
          </cell>
          <cell r="Z17">
            <v>19.995745949236738</v>
          </cell>
        </row>
        <row r="18">
          <cell r="D18">
            <v>0.73715159283400844</v>
          </cell>
          <cell r="E18">
            <v>0.51208494383965919</v>
          </cell>
          <cell r="F18">
            <v>38.668053166024315</v>
          </cell>
          <cell r="G18">
            <v>15.587380280146169</v>
          </cell>
          <cell r="H18">
            <v>17.801867461605003</v>
          </cell>
          <cell r="M18">
            <v>0.60000000000000098</v>
          </cell>
          <cell r="V18">
            <v>0.78992376042832413</v>
          </cell>
          <cell r="W18">
            <v>0.51210966708453887</v>
          </cell>
          <cell r="X18">
            <v>38.912806249774206</v>
          </cell>
          <cell r="Y18">
            <v>15.723636312534294</v>
          </cell>
          <cell r="Z18">
            <v>20.110873818825389</v>
          </cell>
        </row>
        <row r="19">
          <cell r="C19" t="str">
            <v>Gneiss</v>
          </cell>
          <cell r="D19">
            <v>0.75067457027057694</v>
          </cell>
          <cell r="E19">
            <v>0.51138588396420437</v>
          </cell>
          <cell r="F19">
            <v>38.43067131789487</v>
          </cell>
          <cell r="G19">
            <v>15.6979014853398</v>
          </cell>
          <cell r="H19">
            <v>19.7238508771879</v>
          </cell>
          <cell r="M19">
            <v>0.65000000000000102</v>
          </cell>
          <cell r="V19">
            <v>0.79013974488368166</v>
          </cell>
          <cell r="W19">
            <v>0.51209034695768718</v>
          </cell>
          <cell r="X19">
            <v>38.949101800343193</v>
          </cell>
          <cell r="Y19">
            <v>15.734176696077903</v>
          </cell>
          <cell r="Z19">
            <v>20.21750392038183</v>
          </cell>
        </row>
        <row r="20">
          <cell r="M20">
            <v>0.70000000000000107</v>
          </cell>
          <cell r="V20">
            <v>0.79020676518180022</v>
          </cell>
          <cell r="W20">
            <v>0.51207141682470092</v>
          </cell>
          <cell r="X20">
            <v>38.982450787905847</v>
          </cell>
          <cell r="Y20">
            <v>15.743861385087738</v>
          </cell>
          <cell r="Z20">
            <v>20.315477525269053</v>
          </cell>
        </row>
        <row r="21">
          <cell r="M21">
            <v>0.750000000000001</v>
          </cell>
          <cell r="V21">
            <v>0.79022391541355208</v>
          </cell>
          <cell r="W21">
            <v>0.5120531382349145</v>
          </cell>
          <cell r="X21">
            <v>39.012758253157578</v>
          </cell>
          <cell r="Y21">
            <v>15.752662802974502</v>
          </cell>
          <cell r="Z21">
            <v>20.404515659339172</v>
          </cell>
        </row>
        <row r="22">
          <cell r="M22">
            <v>0.80000000000000093</v>
          </cell>
          <cell r="V22">
            <v>0.79022728649281127</v>
          </cell>
          <cell r="W22">
            <v>0.51203583975460742</v>
          </cell>
          <cell r="X22">
            <v>39.039870731308469</v>
          </cell>
          <cell r="Y22">
            <v>15.760536382905048</v>
          </cell>
          <cell r="Z22">
            <v>20.48416746936423</v>
          </cell>
        </row>
        <row r="23">
          <cell r="B23" t="str">
            <v>QTr</v>
          </cell>
          <cell r="D23">
            <v>0.72615968562631905</v>
          </cell>
          <cell r="E23">
            <v>0.51205255586413811</v>
          </cell>
          <cell r="F23">
            <v>38.566167640448263</v>
          </cell>
          <cell r="G23">
            <v>15.699725192365801</v>
          </cell>
          <cell r="H23">
            <v>19.775697161670401</v>
          </cell>
          <cell r="M23">
            <v>0.85000000000000098</v>
          </cell>
          <cell r="V23">
            <v>0.79022773708665206</v>
          </cell>
          <cell r="W23">
            <v>0.51201994366958048</v>
          </cell>
          <cell r="X23">
            <v>39.063543229963273</v>
          </cell>
          <cell r="Y23">
            <v>15.767410978037114</v>
          </cell>
          <cell r="Z23">
            <v>20.553713209712171</v>
          </cell>
        </row>
        <row r="24">
          <cell r="B24" t="str">
            <v>HTr</v>
          </cell>
          <cell r="D24">
            <v>0.7064843900765162</v>
          </cell>
          <cell r="E24">
            <v>0.5122960106363571</v>
          </cell>
          <cell r="F24">
            <v>38.248231235952566</v>
          </cell>
          <cell r="G24">
            <v>15.535652663623397</v>
          </cell>
          <cell r="H24">
            <v>18.078314979961664</v>
          </cell>
          <cell r="M24">
            <v>0.90000000000000102</v>
          </cell>
          <cell r="V24">
            <v>0.79022776965005814</v>
          </cell>
          <cell r="W24">
            <v>0.51200602081773539</v>
          </cell>
          <cell r="X24">
            <v>39.083367738638337</v>
          </cell>
          <cell r="Y24">
            <v>15.773168100376438</v>
          </cell>
          <cell r="Z24">
            <v>20.611954215570748</v>
          </cell>
        </row>
        <row r="25">
          <cell r="B25" t="str">
            <v>PD</v>
          </cell>
          <cell r="E25">
            <v>0.51232382799999998</v>
          </cell>
          <cell r="F25">
            <v>39.424999999999997</v>
          </cell>
          <cell r="G25">
            <v>15.47</v>
          </cell>
          <cell r="H25">
            <v>19.327000000000002</v>
          </cell>
          <cell r="M25">
            <v>0.95000000000000095</v>
          </cell>
          <cell r="V25">
            <v>0.79022777041655767</v>
          </cell>
          <cell r="W25">
            <v>0.51199494036333837</v>
          </cell>
          <cell r="X25">
            <v>39.098574040986627</v>
          </cell>
          <cell r="Y25">
            <v>15.777584075792662</v>
          </cell>
          <cell r="Z25">
            <v>20.656627723432646</v>
          </cell>
        </row>
        <row r="26">
          <cell r="B26" t="str">
            <v>PD</v>
          </cell>
          <cell r="D26">
            <v>0.70408050099999997</v>
          </cell>
          <cell r="E26">
            <v>0.51234022700000004</v>
          </cell>
          <cell r="M26">
            <v>0.99</v>
          </cell>
          <cell r="V26">
            <v>0.79022777041777559</v>
          </cell>
          <cell r="W26">
            <v>0.51198931140184312</v>
          </cell>
          <cell r="X26">
            <v>39.106113651239561</v>
          </cell>
          <cell r="Y26">
            <v>15.779773610944753</v>
          </cell>
          <cell r="Z26">
            <v>20.678777805036688</v>
          </cell>
        </row>
        <row r="27">
          <cell r="B27" t="str">
            <v>NS</v>
          </cell>
          <cell r="D27">
            <v>0.71516976600000004</v>
          </cell>
          <cell r="E27">
            <v>0.51234827299999997</v>
          </cell>
          <cell r="F27">
            <v>38.139000000000003</v>
          </cell>
          <cell r="G27">
            <v>15.526</v>
          </cell>
          <cell r="H27">
            <v>18.206</v>
          </cell>
        </row>
        <row r="28">
          <cell r="D28">
            <v>0.70497492500000003</v>
          </cell>
          <cell r="E28">
            <v>0.51363876799999997</v>
          </cell>
          <cell r="F28">
            <v>38.14</v>
          </cell>
          <cell r="G28">
            <v>15.510999999999999</v>
          </cell>
          <cell r="H28">
            <v>18.085000000000001</v>
          </cell>
        </row>
        <row r="29">
          <cell r="B29" t="str">
            <v>NAS</v>
          </cell>
          <cell r="D29">
            <v>0.70983121900000001</v>
          </cell>
          <cell r="E29">
            <v>0.51233689299999996</v>
          </cell>
          <cell r="F29">
            <v>38.216000000000001</v>
          </cell>
          <cell r="G29">
            <v>15.54</v>
          </cell>
          <cell r="H29">
            <v>18.587</v>
          </cell>
          <cell r="M29" t="str">
            <v>mass balance AFC (GWR)</v>
          </cell>
        </row>
        <row r="30">
          <cell r="D30">
            <v>0.70708858299999999</v>
          </cell>
          <cell r="E30">
            <v>0.51235372199999996</v>
          </cell>
          <cell r="F30">
            <v>38.423999999999999</v>
          </cell>
          <cell r="G30">
            <v>15.548999999999999</v>
          </cell>
          <cell r="H30">
            <v>18.231000000000002</v>
          </cell>
        </row>
        <row r="31">
          <cell r="D31">
            <v>0.70579436100000004</v>
          </cell>
          <cell r="E31">
            <v>0.51234719299999998</v>
          </cell>
          <cell r="F31">
            <v>37.997999999999998</v>
          </cell>
          <cell r="G31">
            <v>15.509</v>
          </cell>
          <cell r="H31">
            <v>18.123000000000001</v>
          </cell>
          <cell r="M31" t="str">
            <v>%AFC</v>
          </cell>
        </row>
        <row r="32">
          <cell r="D32">
            <v>0.70540168400000003</v>
          </cell>
          <cell r="E32">
            <v>0.51233348899999998</v>
          </cell>
          <cell r="F32">
            <v>38.529000000000003</v>
          </cell>
          <cell r="G32">
            <v>15.523999999999999</v>
          </cell>
          <cell r="H32">
            <v>18.308</v>
          </cell>
          <cell r="M32">
            <v>0</v>
          </cell>
          <cell r="V32">
            <v>0.70533056231424196</v>
          </cell>
          <cell r="W32">
            <v>0.51232518065877997</v>
          </cell>
          <cell r="X32">
            <v>38.24431722186884</v>
          </cell>
          <cell r="Y32">
            <v>15.529504231925022</v>
          </cell>
          <cell r="Z32">
            <v>18.14696772517274</v>
          </cell>
        </row>
        <row r="33">
          <cell r="D33">
            <v>0.70532055900000001</v>
          </cell>
          <cell r="E33">
            <v>0.51234781600000001</v>
          </cell>
          <cell r="F33">
            <v>38.533000000000001</v>
          </cell>
          <cell r="G33">
            <v>15.525</v>
          </cell>
          <cell r="H33">
            <v>18.315000000000001</v>
          </cell>
          <cell r="M33">
            <v>5.0000000000000044E-2</v>
          </cell>
          <cell r="V33">
            <v>0.7066260820177912</v>
          </cell>
          <cell r="W33">
            <v>0.51227697682863416</v>
          </cell>
          <cell r="X33">
            <v>38.329297953844772</v>
          </cell>
          <cell r="Y33">
            <v>15.606296329137232</v>
          </cell>
          <cell r="Z33">
            <v>18.86605406325916</v>
          </cell>
        </row>
        <row r="34">
          <cell r="M34">
            <v>9.9999999999999978E-2</v>
          </cell>
          <cell r="V34">
            <v>0.70869191589553227</v>
          </cell>
          <cell r="W34">
            <v>0.51222769392508449</v>
          </cell>
          <cell r="X34">
            <v>38.363987859208684</v>
          </cell>
          <cell r="Y34">
            <v>15.63764355953932</v>
          </cell>
          <cell r="Z34">
            <v>19.159591626853732</v>
          </cell>
        </row>
        <row r="35">
          <cell r="M35">
            <v>0.15000000000000002</v>
          </cell>
          <cell r="V35">
            <v>0.71191890970432148</v>
          </cell>
          <cell r="W35">
            <v>0.51217738844219129</v>
          </cell>
          <cell r="X35">
            <v>38.382809487274507</v>
          </cell>
          <cell r="Y35">
            <v>15.654651559570812</v>
          </cell>
          <cell r="Z35">
            <v>19.318855677515376</v>
          </cell>
        </row>
        <row r="36">
          <cell r="M36">
            <v>0.19999999999999996</v>
          </cell>
          <cell r="V36">
            <v>0.71671371281308427</v>
          </cell>
          <cell r="W36">
            <v>0.51212613421263076</v>
          </cell>
          <cell r="X36">
            <v>38.394604466618588</v>
          </cell>
          <cell r="Y36">
            <v>15.6653099897743</v>
          </cell>
          <cell r="Z36">
            <v>19.418661931322927</v>
          </cell>
        </row>
        <row r="37">
          <cell r="M37">
            <v>0.27</v>
          </cell>
          <cell r="V37">
            <v>0.72616539301922978</v>
          </cell>
          <cell r="W37">
            <v>0.51205296786200238</v>
          </cell>
          <cell r="X37">
            <v>38.405225709170942</v>
          </cell>
          <cell r="Y37">
            <v>15.674907782963775</v>
          </cell>
          <cell r="Z37">
            <v>19.508536309141476</v>
          </cell>
        </row>
        <row r="38">
          <cell r="M38">
            <v>0.30000000000000004</v>
          </cell>
          <cell r="V38">
            <v>0.73077689808097623</v>
          </cell>
          <cell r="W38">
            <v>0.51202117923137114</v>
          </cell>
          <cell r="X38">
            <v>38.408527059456546</v>
          </cell>
          <cell r="Y38">
            <v>15.677891019353586</v>
          </cell>
          <cell r="Z38">
            <v>19.536471534367422</v>
          </cell>
        </row>
        <row r="39">
          <cell r="M39">
            <v>0.35</v>
          </cell>
          <cell r="V39">
            <v>0.73806286307772428</v>
          </cell>
          <cell r="W39">
            <v>0.51196774093438191</v>
          </cell>
          <cell r="X39">
            <v>38.412956594512814</v>
          </cell>
          <cell r="Y39">
            <v>15.681893730070906</v>
          </cell>
          <cell r="Z39">
            <v>19.573953185430849</v>
          </cell>
        </row>
        <row r="40">
          <cell r="C40" t="str">
            <v>thermodynamic AFC (GWR)</v>
          </cell>
          <cell r="M40">
            <v>0.4</v>
          </cell>
          <cell r="V40">
            <v>0.74371667811260511</v>
          </cell>
          <cell r="W40">
            <v>0.51191388698360174</v>
          </cell>
          <cell r="X40">
            <v>38.416414568302599</v>
          </cell>
          <cell r="Y40">
            <v>15.685018497924139</v>
          </cell>
          <cell r="Z40">
            <v>19.603213720753146</v>
          </cell>
        </row>
        <row r="41">
          <cell r="M41">
            <v>0.44999999999999896</v>
          </cell>
          <cell r="V41">
            <v>0.74730367797889696</v>
          </cell>
          <cell r="W41">
            <v>0.51185983077414821</v>
          </cell>
          <cell r="X41">
            <v>38.419179019216259</v>
          </cell>
          <cell r="Y41">
            <v>15.687516569879557</v>
          </cell>
          <cell r="Z41">
            <v>19.626605833742776</v>
          </cell>
        </row>
        <row r="42">
          <cell r="D42">
            <v>0.70533056231424196</v>
          </cell>
          <cell r="E42">
            <v>0.51232518065877997</v>
          </cell>
          <cell r="F42">
            <v>18.14696772517274</v>
          </cell>
          <cell r="G42">
            <v>15.529504231925022</v>
          </cell>
          <cell r="H42">
            <v>38.24431722186884</v>
          </cell>
          <cell r="M42">
            <v>0.499999999999999</v>
          </cell>
          <cell r="V42">
            <v>0.7492249789473886</v>
          </cell>
          <cell r="W42">
            <v>0.51180582851821488</v>
          </cell>
          <cell r="X42">
            <v>38.421429838500281</v>
          </cell>
          <cell r="Y42">
            <v>15.689550503092967</v>
          </cell>
          <cell r="Z42">
            <v>19.645651720486853</v>
          </cell>
        </row>
        <row r="43">
          <cell r="D43">
            <v>0.70533056231424196</v>
          </cell>
          <cell r="E43">
            <v>0.51232518065877997</v>
          </cell>
          <cell r="F43">
            <v>18.14696772517274</v>
          </cell>
          <cell r="G43">
            <v>15.529504231925022</v>
          </cell>
          <cell r="H43">
            <v>38.24431722186884</v>
          </cell>
          <cell r="M43">
            <v>0.54999999999999893</v>
          </cell>
          <cell r="V43">
            <v>0.75011989929407519</v>
          </cell>
          <cell r="W43">
            <v>0.51175218645387632</v>
          </cell>
          <cell r="X43">
            <v>38.423288291074421</v>
          </cell>
          <cell r="Y43">
            <v>15.691229877551381</v>
          </cell>
          <cell r="Z43">
            <v>19.661377495318071</v>
          </cell>
        </row>
        <row r="44">
          <cell r="D44">
            <v>0.70533056231424196</v>
          </cell>
          <cell r="E44">
            <v>0.51232518065877997</v>
          </cell>
          <cell r="F44">
            <v>18.14696772517274</v>
          </cell>
          <cell r="G44">
            <v>15.529504231925022</v>
          </cell>
          <cell r="H44">
            <v>38.24431722186884</v>
          </cell>
          <cell r="M44">
            <v>0.59999999999999898</v>
          </cell>
          <cell r="V44">
            <v>0.75048763299509258</v>
          </cell>
          <cell r="W44">
            <v>0.51169926972767832</v>
          </cell>
          <cell r="X44">
            <v>38.424838777346274</v>
          </cell>
          <cell r="Y44">
            <v>15.692630960946946</v>
          </cell>
          <cell r="Z44">
            <v>19.674497334010407</v>
          </cell>
        </row>
        <row r="45">
          <cell r="D45">
            <v>0.70533056231424196</v>
          </cell>
          <cell r="E45">
            <v>0.51232518065877997</v>
          </cell>
          <cell r="F45">
            <v>18.14696772517274</v>
          </cell>
          <cell r="G45">
            <v>15.529504231925022</v>
          </cell>
          <cell r="H45">
            <v>38.24431722186884</v>
          </cell>
          <cell r="M45">
            <v>0.64999999999999902</v>
          </cell>
          <cell r="V45">
            <v>0.7506204220108057</v>
          </cell>
          <cell r="W45">
            <v>0.51164751376996542</v>
          </cell>
          <cell r="X45">
            <v>38.426141458742734</v>
          </cell>
          <cell r="Y45">
            <v>15.693808117628318</v>
          </cell>
          <cell r="Z45">
            <v>19.685520307963351</v>
          </cell>
        </row>
        <row r="46">
          <cell r="D46">
            <v>0.70533056231424196</v>
          </cell>
          <cell r="E46">
            <v>0.51232518065877997</v>
          </cell>
          <cell r="F46">
            <v>18.14696772517274</v>
          </cell>
          <cell r="G46">
            <v>15.529504231925022</v>
          </cell>
          <cell r="H46">
            <v>38.24431722186884</v>
          </cell>
          <cell r="M46">
            <v>0.69999999999999907</v>
          </cell>
          <cell r="V46">
            <v>0.75066164750472431</v>
          </cell>
          <cell r="W46">
            <v>0.51159743965870474</v>
          </cell>
          <cell r="X46">
            <v>38.427239870616845</v>
          </cell>
          <cell r="Y46">
            <v>15.694800687937548</v>
          </cell>
          <cell r="Z46">
            <v>19.694814802772949</v>
          </cell>
        </row>
        <row r="47">
          <cell r="D47">
            <v>0.70533056231424196</v>
          </cell>
          <cell r="E47">
            <v>0.51232518065877997</v>
          </cell>
          <cell r="F47">
            <v>18.14696772517274</v>
          </cell>
          <cell r="G47">
            <v>15.529504231925022</v>
          </cell>
          <cell r="H47">
            <v>38.24431722186884</v>
          </cell>
          <cell r="M47">
            <v>0.749999999999999</v>
          </cell>
          <cell r="V47">
            <v>0.7506721985359418</v>
          </cell>
          <cell r="W47">
            <v>0.5115496763964813</v>
          </cell>
          <cell r="X47">
            <v>38.428165604302876</v>
          </cell>
          <cell r="Y47">
            <v>15.695637219108287</v>
          </cell>
          <cell r="Z47">
            <v>19.702648136645823</v>
          </cell>
        </row>
        <row r="48">
          <cell r="D48">
            <v>0.70533056231424196</v>
          </cell>
          <cell r="E48">
            <v>0.51232518065877997</v>
          </cell>
          <cell r="F48">
            <v>18.14696772517274</v>
          </cell>
          <cell r="G48">
            <v>15.529504231925022</v>
          </cell>
          <cell r="H48">
            <v>38.24431722186884</v>
          </cell>
          <cell r="M48">
            <v>0.79999999999999893</v>
          </cell>
          <cell r="V48">
            <v>0.75067427254106611</v>
          </cell>
          <cell r="W48">
            <v>0.51150499633514845</v>
          </cell>
          <cell r="X48">
            <v>38.428941121914754</v>
          </cell>
          <cell r="Y48">
            <v>15.69633800883387</v>
          </cell>
          <cell r="Z48">
            <v>19.709210378540924</v>
          </cell>
        </row>
        <row r="49">
          <cell r="D49">
            <v>0.70533056231424196</v>
          </cell>
          <cell r="E49">
            <v>0.51232518065877997</v>
          </cell>
          <cell r="F49">
            <v>18.14696772517274</v>
          </cell>
          <cell r="G49">
            <v>15.529504231925022</v>
          </cell>
          <cell r="H49">
            <v>38.24431722186884</v>
          </cell>
          <cell r="M49">
            <v>0.84999999999999898</v>
          </cell>
          <cell r="V49">
            <v>0.75067454976395331</v>
          </cell>
          <cell r="W49">
            <v>0.5114643787113764</v>
          </cell>
          <cell r="X49">
            <v>38.429581157968592</v>
          </cell>
          <cell r="Y49">
            <v>15.696916371831255</v>
          </cell>
          <cell r="Z49">
            <v>19.714626208359011</v>
          </cell>
        </row>
        <row r="50">
          <cell r="D50">
            <v>0.70533056231424196</v>
          </cell>
          <cell r="E50">
            <v>0.51232518065877997</v>
          </cell>
          <cell r="F50">
            <v>18.14696772517274</v>
          </cell>
          <cell r="G50">
            <v>15.529504231925022</v>
          </cell>
          <cell r="H50">
            <v>38.24431722186884</v>
          </cell>
          <cell r="M50">
            <v>0.89999999999999902</v>
          </cell>
          <cell r="V50">
            <v>0.75067456979824687</v>
          </cell>
          <cell r="W50">
            <v>0.51142914419198271</v>
          </cell>
          <cell r="X50">
            <v>38.430092538449095</v>
          </cell>
          <cell r="Y50">
            <v>15.697378476341985</v>
          </cell>
          <cell r="Z50">
            <v>19.718953385926707</v>
          </cell>
        </row>
        <row r="51">
          <cell r="D51">
            <v>0.70533056231424196</v>
          </cell>
          <cell r="E51">
            <v>0.51232518065877997</v>
          </cell>
          <cell r="F51">
            <v>18.14696772517274</v>
          </cell>
          <cell r="G51">
            <v>15.529504231925022</v>
          </cell>
          <cell r="H51">
            <v>38.24431722186884</v>
          </cell>
          <cell r="M51">
            <v>0.94999999999999907</v>
          </cell>
          <cell r="V51">
            <v>0.75067457026982765</v>
          </cell>
          <cell r="W51">
            <v>0.51140132756316181</v>
          </cell>
          <cell r="X51">
            <v>38.430470511155619</v>
          </cell>
          <cell r="Y51">
            <v>15.697720028081399</v>
          </cell>
          <cell r="Z51">
            <v>19.72215169927507</v>
          </cell>
        </row>
        <row r="52">
          <cell r="D52">
            <v>0.70535675861259306</v>
          </cell>
          <cell r="E52">
            <v>0.51232444323186332</v>
          </cell>
          <cell r="F52">
            <v>18.152550379984007</v>
          </cell>
          <cell r="G52">
            <v>15.530100410364609</v>
          </cell>
          <cell r="H52">
            <v>38.244976973093557</v>
          </cell>
          <cell r="M52">
            <v>0.999999999999999</v>
          </cell>
          <cell r="V52">
            <v>0.75067457027057694</v>
          </cell>
          <cell r="W52">
            <v>0.51138588396420437</v>
          </cell>
          <cell r="X52">
            <v>38.43067131789487</v>
          </cell>
          <cell r="Y52">
            <v>15.6979014853398</v>
          </cell>
          <cell r="Z52">
            <v>19.7238508771879</v>
          </cell>
        </row>
        <row r="53">
          <cell r="D53">
            <v>0.70535675861259306</v>
          </cell>
          <cell r="E53">
            <v>0.51232444323186332</v>
          </cell>
          <cell r="F53">
            <v>18.152550379984007</v>
          </cell>
          <cell r="G53">
            <v>15.530100410364609</v>
          </cell>
          <cell r="H53">
            <v>38.244976973093557</v>
          </cell>
        </row>
        <row r="54">
          <cell r="D54">
            <v>0.70557930741361696</v>
          </cell>
          <cell r="E54">
            <v>0.51231830723829341</v>
          </cell>
          <cell r="F54">
            <v>18.199364386253404</v>
          </cell>
          <cell r="G54">
            <v>15.535099734548544</v>
          </cell>
          <cell r="H54">
            <v>38.250509394318641</v>
          </cell>
        </row>
        <row r="55">
          <cell r="D55">
            <v>0.70557930741361696</v>
          </cell>
          <cell r="E55">
            <v>0.51231830723829341</v>
          </cell>
          <cell r="F55">
            <v>18.199364386253404</v>
          </cell>
          <cell r="G55">
            <v>15.535099734548544</v>
          </cell>
          <cell r="H55">
            <v>38.250509394318641</v>
          </cell>
        </row>
        <row r="56">
          <cell r="D56">
            <v>0.70580822202180971</v>
          </cell>
          <cell r="E56">
            <v>0.51231213050571267</v>
          </cell>
          <cell r="F56">
            <v>18.246009482556129</v>
          </cell>
          <cell r="G56">
            <v>15.540081020633444</v>
          </cell>
          <cell r="H56">
            <v>38.256021853973273</v>
          </cell>
        </row>
        <row r="57">
          <cell r="D57">
            <v>0.70580822202180971</v>
          </cell>
          <cell r="E57">
            <v>0.51231213050571267</v>
          </cell>
          <cell r="F57">
            <v>18.246009482556129</v>
          </cell>
          <cell r="G57">
            <v>15.540081020633444</v>
          </cell>
          <cell r="H57">
            <v>38.256021853973273</v>
          </cell>
        </row>
        <row r="58">
          <cell r="D58">
            <v>0.70604272155912051</v>
          </cell>
          <cell r="E58">
            <v>0.51230593701410188</v>
          </cell>
          <cell r="F58">
            <v>18.29246313793988</v>
          </cell>
          <cell r="G58">
            <v>15.545041862511741</v>
          </cell>
          <cell r="H58">
            <v>38.261511689377421</v>
          </cell>
        </row>
        <row r="59">
          <cell r="D59">
            <v>0.70604272155912051</v>
          </cell>
          <cell r="E59">
            <v>0.51230593701410188</v>
          </cell>
          <cell r="F59">
            <v>18.29246313793988</v>
          </cell>
          <cell r="G59">
            <v>15.545041862511741</v>
          </cell>
          <cell r="H59">
            <v>38.261511689377421</v>
          </cell>
        </row>
        <row r="60">
          <cell r="D60">
            <v>0.70628303542970106</v>
          </cell>
          <cell r="E60">
            <v>0.51229972223685216</v>
          </cell>
          <cell r="F60">
            <v>18.338970723720479</v>
          </cell>
          <cell r="G60">
            <v>15.550008463682156</v>
          </cell>
          <cell r="H60">
            <v>38.267007898209016</v>
          </cell>
        </row>
        <row r="61">
          <cell r="D61">
            <v>0.70628303542970106</v>
          </cell>
          <cell r="E61">
            <v>0.51229972223685216</v>
          </cell>
          <cell r="F61">
            <v>18.338970723720479</v>
          </cell>
          <cell r="G61">
            <v>15.550008463682156</v>
          </cell>
          <cell r="H61">
            <v>38.267007898209016</v>
          </cell>
        </row>
        <row r="62">
          <cell r="D62">
            <v>0.70652996245636956</v>
          </cell>
          <cell r="E62">
            <v>0.51229346690752864</v>
          </cell>
          <cell r="F62">
            <v>18.385966967559412</v>
          </cell>
          <cell r="G62">
            <v>15.555027249235906</v>
          </cell>
          <cell r="H62">
            <v>38.272561856044149</v>
          </cell>
        </row>
        <row r="63">
          <cell r="D63">
            <v>0.70652996245636956</v>
          </cell>
          <cell r="E63">
            <v>0.51229346690752864</v>
          </cell>
          <cell r="F63">
            <v>18.385966967559412</v>
          </cell>
          <cell r="G63">
            <v>15.555027249235906</v>
          </cell>
          <cell r="H63">
            <v>38.272561856044149</v>
          </cell>
        </row>
        <row r="64">
          <cell r="D64">
            <v>0.70678419879651166</v>
          </cell>
          <cell r="E64">
            <v>0.51228715420078175</v>
          </cell>
          <cell r="F64">
            <v>18.43400265697171</v>
          </cell>
          <cell r="G64">
            <v>15.560157038435937</v>
          </cell>
          <cell r="H64">
            <v>38.278238654268534</v>
          </cell>
        </row>
        <row r="65">
          <cell r="D65">
            <v>0.70678419879651166</v>
          </cell>
          <cell r="E65">
            <v>0.51228715420078175</v>
          </cell>
          <cell r="F65">
            <v>18.43400265697171</v>
          </cell>
          <cell r="G65">
            <v>15.560157038435937</v>
          </cell>
          <cell r="H65">
            <v>38.278238654268534</v>
          </cell>
        </row>
        <row r="66">
          <cell r="D66">
            <v>0.7070371968679604</v>
          </cell>
          <cell r="E66">
            <v>0.51228098740372752</v>
          </cell>
          <cell r="F66">
            <v>18.482061967844039</v>
          </cell>
          <cell r="G66">
            <v>15.565289350200171</v>
          </cell>
          <cell r="H66">
            <v>38.283918244047776</v>
          </cell>
        </row>
        <row r="67">
          <cell r="D67">
            <v>0.7070371968679604</v>
          </cell>
          <cell r="E67">
            <v>0.51228098740372752</v>
          </cell>
          <cell r="F67">
            <v>18.482061967844039</v>
          </cell>
          <cell r="G67">
            <v>15.565289350200171</v>
          </cell>
          <cell r="H67">
            <v>38.283918244047776</v>
          </cell>
        </row>
        <row r="68">
          <cell r="D68">
            <v>0.70727382126071603</v>
          </cell>
          <cell r="E68">
            <v>0.51227536642310623</v>
          </cell>
          <cell r="F68">
            <v>18.525315586030544</v>
          </cell>
          <cell r="G68">
            <v>15.569908456247155</v>
          </cell>
          <cell r="H68">
            <v>38.289029903023078</v>
          </cell>
        </row>
        <row r="69">
          <cell r="D69">
            <v>0.70727382126071603</v>
          </cell>
          <cell r="E69">
            <v>0.51227536642310623</v>
          </cell>
          <cell r="F69">
            <v>18.525315586030544</v>
          </cell>
          <cell r="G69">
            <v>15.569908456247155</v>
          </cell>
          <cell r="H69">
            <v>38.289029903023078</v>
          </cell>
        </row>
        <row r="70">
          <cell r="D70">
            <v>0.7074924168043657</v>
          </cell>
          <cell r="E70">
            <v>0.51227035914368313</v>
          </cell>
          <cell r="F70">
            <v>18.561228321490042</v>
          </cell>
          <cell r="G70">
            <v>15.573743620575129</v>
          </cell>
          <cell r="H70">
            <v>38.293274025578278</v>
          </cell>
        </row>
        <row r="71">
          <cell r="D71">
            <v>0.7074924168043657</v>
          </cell>
          <cell r="E71">
            <v>0.51227035914368313</v>
          </cell>
          <cell r="F71">
            <v>18.561228321490042</v>
          </cell>
          <cell r="G71">
            <v>15.573743620575129</v>
          </cell>
          <cell r="H71">
            <v>38.293274025578278</v>
          </cell>
        </row>
        <row r="72">
          <cell r="D72">
            <v>0.7077324367790484</v>
          </cell>
          <cell r="E72">
            <v>0.51226507664690146</v>
          </cell>
          <cell r="F72">
            <v>18.59663468894416</v>
          </cell>
          <cell r="G72">
            <v>15.577524709253165</v>
          </cell>
          <cell r="H72">
            <v>38.29745830619035</v>
          </cell>
        </row>
        <row r="73">
          <cell r="D73">
            <v>0.7077324367790484</v>
          </cell>
          <cell r="E73">
            <v>0.51226507664690146</v>
          </cell>
          <cell r="F73">
            <v>18.59663468894416</v>
          </cell>
          <cell r="G73">
            <v>15.577524709253165</v>
          </cell>
          <cell r="H73">
            <v>38.29745830619035</v>
          </cell>
        </row>
        <row r="74">
          <cell r="D74">
            <v>0.70798858016003929</v>
          </cell>
          <cell r="E74">
            <v>0.51225967714246023</v>
          </cell>
          <cell r="F74">
            <v>18.630437657583109</v>
          </cell>
          <cell r="G74">
            <v>15.58113456903814</v>
          </cell>
          <cell r="H74">
            <v>38.301453099118191</v>
          </cell>
        </row>
        <row r="75">
          <cell r="D75">
            <v>0.70798858016003929</v>
          </cell>
          <cell r="E75">
            <v>0.51225967714246023</v>
          </cell>
          <cell r="F75">
            <v>18.630437657583109</v>
          </cell>
          <cell r="G75">
            <v>15.58113456903814</v>
          </cell>
          <cell r="H75">
            <v>38.301453099118191</v>
          </cell>
        </row>
        <row r="76">
          <cell r="D76">
            <v>0.70825371697902439</v>
          </cell>
          <cell r="E76">
            <v>0.51225433540512189</v>
          </cell>
          <cell r="F76">
            <v>18.661725002970179</v>
          </cell>
          <cell r="G76">
            <v>15.584475782382381</v>
          </cell>
          <cell r="H76">
            <v>38.305150598808773</v>
          </cell>
        </row>
        <row r="77">
          <cell r="D77">
            <v>0.70825371697902439</v>
          </cell>
          <cell r="E77">
            <v>0.51225433540512189</v>
          </cell>
          <cell r="F77">
            <v>18.661725002970179</v>
          </cell>
          <cell r="G77">
            <v>15.584475782382381</v>
          </cell>
          <cell r="H77">
            <v>38.305150598808773</v>
          </cell>
        </row>
        <row r="78">
          <cell r="D78">
            <v>0.70866951309587123</v>
          </cell>
          <cell r="E78">
            <v>0.51224671004444344</v>
          </cell>
          <cell r="F78">
            <v>18.702969185001955</v>
          </cell>
          <cell r="G78">
            <v>15.588880298319157</v>
          </cell>
          <cell r="H78">
            <v>38.310024785110421</v>
          </cell>
        </row>
        <row r="79">
          <cell r="D79">
            <v>0.70866951309587123</v>
          </cell>
          <cell r="E79">
            <v>0.51224671004444344</v>
          </cell>
          <cell r="F79">
            <v>18.702969185001955</v>
          </cell>
          <cell r="G79">
            <v>15.588880298319157</v>
          </cell>
          <cell r="H79">
            <v>38.310024785110421</v>
          </cell>
        </row>
        <row r="80">
          <cell r="D80">
            <v>0.70969913044821875</v>
          </cell>
          <cell r="E80">
            <v>0.51223270598685977</v>
          </cell>
          <cell r="F80">
            <v>18.772869098803501</v>
          </cell>
          <cell r="G80">
            <v>15.596344994408446</v>
          </cell>
          <cell r="H80">
            <v>38.31828547026781</v>
          </cell>
        </row>
        <row r="81">
          <cell r="D81">
            <v>0.70969913044821875</v>
          </cell>
          <cell r="E81">
            <v>0.51223270598685977</v>
          </cell>
          <cell r="F81">
            <v>18.772869098803501</v>
          </cell>
          <cell r="G81">
            <v>15.596344994408446</v>
          </cell>
          <cell r="H81">
            <v>38.31828547026781</v>
          </cell>
        </row>
        <row r="82">
          <cell r="D82">
            <v>0.71094034778045601</v>
          </cell>
          <cell r="E82">
            <v>0.51222094362241999</v>
          </cell>
          <cell r="F82">
            <v>18.828556714048545</v>
          </cell>
          <cell r="G82">
            <v>15.602291941995844</v>
          </cell>
          <cell r="H82">
            <v>38.324866563600928</v>
          </cell>
        </row>
        <row r="83">
          <cell r="D83">
            <v>0.71094034778045601</v>
          </cell>
          <cell r="E83">
            <v>0.51222094362241999</v>
          </cell>
          <cell r="F83">
            <v>18.828556714048545</v>
          </cell>
          <cell r="G83">
            <v>15.602291941995844</v>
          </cell>
          <cell r="H83">
            <v>38.324866563600928</v>
          </cell>
        </row>
        <row r="84">
          <cell r="D84">
            <v>0.71278330741187323</v>
          </cell>
          <cell r="E84">
            <v>0.51220991236324453</v>
          </cell>
          <cell r="F84">
            <v>18.879289317032583</v>
          </cell>
          <cell r="G84">
            <v>15.60770973784849</v>
          </cell>
          <cell r="H84">
            <v>38.330862079727822</v>
          </cell>
        </row>
        <row r="85">
          <cell r="D85">
            <v>0.71278330741187323</v>
          </cell>
          <cell r="E85">
            <v>0.51220991236324453</v>
          </cell>
          <cell r="F85">
            <v>18.879289317032583</v>
          </cell>
          <cell r="G85">
            <v>15.60770973784849</v>
          </cell>
          <cell r="H85">
            <v>38.330862079727822</v>
          </cell>
        </row>
        <row r="86">
          <cell r="D86">
            <v>0.71567535879461086</v>
          </cell>
          <cell r="E86">
            <v>0.51220059149833552</v>
          </cell>
          <cell r="F86">
            <v>18.922109025172539</v>
          </cell>
          <cell r="G86">
            <v>15.612282506118337</v>
          </cell>
          <cell r="H86">
            <v>38.33592245975175</v>
          </cell>
        </row>
        <row r="87">
          <cell r="D87">
            <v>0.71567535879461086</v>
          </cell>
          <cell r="E87">
            <v>0.51220059149833552</v>
          </cell>
          <cell r="F87">
            <v>18.922109025172539</v>
          </cell>
          <cell r="G87">
            <v>15.612282506118337</v>
          </cell>
          <cell r="H87">
            <v>38.33592245975175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904F7-0263-49F2-8959-D3C16CA13D6C}">
  <dimension ref="B2:B13"/>
  <sheetViews>
    <sheetView tabSelected="1" workbookViewId="0">
      <selection activeCell="C10" sqref="C10"/>
    </sheetView>
  </sheetViews>
  <sheetFormatPr defaultRowHeight="13.8"/>
  <cols>
    <col min="1" max="16384" width="8.88671875" style="6"/>
  </cols>
  <sheetData>
    <row r="2" spans="2:2" ht="22.8">
      <c r="B2" s="5" t="s">
        <v>296</v>
      </c>
    </row>
    <row r="3" spans="2:2" ht="18">
      <c r="B3" s="7" t="s">
        <v>248</v>
      </c>
    </row>
    <row r="4" spans="2:2" ht="18">
      <c r="B4" s="7" t="s">
        <v>258</v>
      </c>
    </row>
    <row r="5" spans="2:2" ht="18">
      <c r="B5" s="7" t="s">
        <v>264</v>
      </c>
    </row>
    <row r="6" spans="2:2" ht="18">
      <c r="B6" s="7" t="s">
        <v>269</v>
      </c>
    </row>
    <row r="7" spans="2:2" ht="18">
      <c r="B7" s="7" t="s">
        <v>270</v>
      </c>
    </row>
    <row r="8" spans="2:2" ht="18">
      <c r="B8" s="7" t="s">
        <v>273</v>
      </c>
    </row>
    <row r="13" spans="2:2" ht="18">
      <c r="B13" s="25" t="s">
        <v>295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8392-242D-4086-9300-D092AF0B11A6}">
  <dimension ref="A1:AV103"/>
  <sheetViews>
    <sheetView zoomScaleNormal="100" workbookViewId="0"/>
  </sheetViews>
  <sheetFormatPr defaultRowHeight="13.8"/>
  <cols>
    <col min="1" max="1" width="18.21875" style="1" customWidth="1"/>
    <col min="2" max="2" width="53.44140625" style="1" customWidth="1"/>
    <col min="3" max="3" width="25.44140625" style="1" customWidth="1"/>
    <col min="4" max="4" width="20.44140625" style="1" customWidth="1"/>
    <col min="5" max="5" width="6.77734375" style="1" customWidth="1"/>
    <col min="6" max="6" width="5.77734375" style="1" bestFit="1" customWidth="1"/>
    <col min="7" max="8" width="7" style="1" bestFit="1" customWidth="1"/>
    <col min="9" max="12" width="5.6640625" style="1" bestFit="1" customWidth="1"/>
    <col min="13" max="13" width="6.21875" style="1" bestFit="1" customWidth="1"/>
    <col min="14" max="14" width="5.6640625" style="1" bestFit="1" customWidth="1"/>
    <col min="15" max="15" width="6.21875" style="1" bestFit="1" customWidth="1"/>
    <col min="16" max="16" width="5.6640625" style="1" bestFit="1" customWidth="1"/>
    <col min="17" max="17" width="9.6640625" style="1" customWidth="1"/>
    <col min="18" max="18" width="13.33203125" style="1" customWidth="1"/>
    <col min="19" max="19" width="8.33203125" style="1" customWidth="1"/>
    <col min="20" max="20" width="5.77734375" style="1" bestFit="1" customWidth="1"/>
    <col min="21" max="22" width="7" style="1" bestFit="1" customWidth="1"/>
    <col min="23" max="26" width="5.6640625" style="1" bestFit="1" customWidth="1"/>
    <col min="27" max="27" width="6.21875" style="1" bestFit="1" customWidth="1"/>
    <col min="28" max="28" width="5.6640625" style="1" bestFit="1" customWidth="1"/>
    <col min="29" max="29" width="6.21875" style="1" bestFit="1" customWidth="1"/>
    <col min="30" max="30" width="7.33203125" style="1" bestFit="1" customWidth="1"/>
    <col min="31" max="31" width="8.88671875" style="1"/>
    <col min="32" max="32" width="6.5546875" style="1" customWidth="1"/>
    <col min="33" max="33" width="5.77734375" style="1" bestFit="1" customWidth="1"/>
    <col min="34" max="35" width="7" style="1" bestFit="1" customWidth="1"/>
    <col min="36" max="39" width="5.6640625" style="1" bestFit="1" customWidth="1"/>
    <col min="40" max="40" width="6.21875" style="1" bestFit="1" customWidth="1"/>
    <col min="41" max="41" width="5.6640625" style="1" bestFit="1" customWidth="1"/>
    <col min="42" max="42" width="6.21875" style="1" bestFit="1" customWidth="1"/>
    <col min="43" max="43" width="7.33203125" style="1" bestFit="1" customWidth="1"/>
    <col min="44" max="44" width="8.88671875" style="1"/>
    <col min="45" max="45" width="13" style="1" customWidth="1"/>
    <col min="46" max="46" width="15.6640625" style="1" bestFit="1" customWidth="1"/>
    <col min="47" max="47" width="15.6640625" style="1" customWidth="1"/>
    <col min="48" max="48" width="5.44140625" style="1" bestFit="1" customWidth="1"/>
    <col min="49" max="16384" width="8.88671875" style="1"/>
  </cols>
  <sheetData>
    <row r="1" spans="1:48" ht="17.399999999999999">
      <c r="A1" s="46" t="s">
        <v>248</v>
      </c>
    </row>
    <row r="2" spans="1:48" ht="15.6">
      <c r="A2" s="10"/>
      <c r="B2" s="10"/>
      <c r="C2" s="10"/>
      <c r="D2" s="10"/>
      <c r="E2" s="41" t="s">
        <v>16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41" t="s">
        <v>15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41" t="s">
        <v>17</v>
      </c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1"/>
    </row>
    <row r="3" spans="1:48">
      <c r="A3" s="3" t="s">
        <v>24</v>
      </c>
      <c r="B3" s="3" t="s">
        <v>23</v>
      </c>
      <c r="C3" s="3" t="s">
        <v>244</v>
      </c>
      <c r="D3" s="12" t="s">
        <v>243</v>
      </c>
      <c r="E3" s="38" t="s">
        <v>2</v>
      </c>
      <c r="F3" s="3" t="s">
        <v>1</v>
      </c>
      <c r="G3" s="3" t="s">
        <v>3</v>
      </c>
      <c r="H3" s="3" t="s">
        <v>10</v>
      </c>
      <c r="I3" s="3" t="s">
        <v>11</v>
      </c>
      <c r="J3" s="3" t="s">
        <v>4</v>
      </c>
      <c r="K3" s="3" t="s">
        <v>5</v>
      </c>
      <c r="L3" s="3" t="s">
        <v>6</v>
      </c>
      <c r="M3" s="3" t="s">
        <v>7</v>
      </c>
      <c r="N3" s="3" t="s">
        <v>0</v>
      </c>
      <c r="O3" s="3" t="s">
        <v>8</v>
      </c>
      <c r="P3" s="3" t="s">
        <v>46</v>
      </c>
      <c r="Q3" s="3" t="s">
        <v>9</v>
      </c>
      <c r="R3" s="13"/>
      <c r="S3" s="8" t="s">
        <v>2</v>
      </c>
      <c r="T3" s="3" t="s">
        <v>1</v>
      </c>
      <c r="U3" s="3" t="s">
        <v>3</v>
      </c>
      <c r="V3" s="3" t="s">
        <v>10</v>
      </c>
      <c r="W3" s="3" t="s">
        <v>11</v>
      </c>
      <c r="X3" s="3" t="s">
        <v>4</v>
      </c>
      <c r="Y3" s="3" t="s">
        <v>5</v>
      </c>
      <c r="Z3" s="3" t="s">
        <v>6</v>
      </c>
      <c r="AA3" s="3" t="s">
        <v>7</v>
      </c>
      <c r="AB3" s="3" t="s">
        <v>0</v>
      </c>
      <c r="AC3" s="3" t="s">
        <v>8</v>
      </c>
      <c r="AD3" s="3" t="s">
        <v>9</v>
      </c>
      <c r="AE3" s="3"/>
      <c r="AF3" s="8" t="s">
        <v>2</v>
      </c>
      <c r="AG3" s="3" t="s">
        <v>1</v>
      </c>
      <c r="AH3" s="3" t="s">
        <v>3</v>
      </c>
      <c r="AI3" s="3" t="s">
        <v>10</v>
      </c>
      <c r="AJ3" s="3" t="s">
        <v>11</v>
      </c>
      <c r="AK3" s="3" t="s">
        <v>4</v>
      </c>
      <c r="AL3" s="3" t="s">
        <v>5</v>
      </c>
      <c r="AM3" s="3" t="s">
        <v>6</v>
      </c>
      <c r="AN3" s="3" t="s">
        <v>7</v>
      </c>
      <c r="AO3" s="3" t="s">
        <v>0</v>
      </c>
      <c r="AP3" s="3" t="s">
        <v>8</v>
      </c>
      <c r="AQ3" s="3" t="s">
        <v>9</v>
      </c>
      <c r="AR3" s="3"/>
      <c r="AS3" s="3" t="s">
        <v>12</v>
      </c>
      <c r="AT3" s="4" t="s">
        <v>245</v>
      </c>
      <c r="AU3" s="4" t="s">
        <v>246</v>
      </c>
      <c r="AV3" s="12"/>
    </row>
    <row r="4" spans="1:48" s="33" customFormat="1" ht="16.2">
      <c r="A4" s="33" t="s">
        <v>25</v>
      </c>
      <c r="B4" s="33" t="s">
        <v>247</v>
      </c>
      <c r="C4" s="33" t="s">
        <v>259</v>
      </c>
      <c r="D4" s="39">
        <v>1180.46875</v>
      </c>
      <c r="E4" s="35">
        <v>59.370162280257773</v>
      </c>
      <c r="F4" s="35">
        <v>0.89050183750855849</v>
      </c>
      <c r="G4" s="35">
        <v>19.408892322061664</v>
      </c>
      <c r="H4" s="35">
        <v>1.0087912543769681</v>
      </c>
      <c r="I4" s="35">
        <v>2.0175825087535615</v>
      </c>
      <c r="J4" s="35">
        <v>0.20238678125194692</v>
      </c>
      <c r="K4" s="35">
        <v>0.5869216656306453</v>
      </c>
      <c r="L4" s="35">
        <v>1.9935097953316903</v>
      </c>
      <c r="M4" s="35">
        <v>6.3043482359981331</v>
      </c>
      <c r="N4" s="35">
        <v>7.8424877735129366</v>
      </c>
      <c r="O4" s="35">
        <v>0.17202876406415332</v>
      </c>
      <c r="P4" s="35">
        <v>0.20238678125194709</v>
      </c>
      <c r="Q4" s="35">
        <f t="shared" ref="Q4:Q13" si="0">SUM(E4:P4)</f>
        <v>99.999999999999986</v>
      </c>
      <c r="R4" s="35"/>
      <c r="S4" s="36">
        <f>(E4*(Q4-P4))/Q4</f>
        <v>59.250004919794698</v>
      </c>
      <c r="T4" s="35">
        <f>(F4*(Q4-P4))/Q4</f>
        <v>0.88869957950263556</v>
      </c>
      <c r="U4" s="35">
        <f>(G4*(Q4-P4))/Q4</f>
        <v>19.36961128961439</v>
      </c>
      <c r="V4" s="35">
        <f>(H4*(Q4-P4))/Q4</f>
        <v>1.0067495942276836</v>
      </c>
      <c r="W4" s="35">
        <f>(I4*(Q4-P4))/Q4</f>
        <v>2.0134991884549929</v>
      </c>
      <c r="X4" s="35">
        <f>(J4*(Q4-P4))/Q4</f>
        <v>0.20197717715969168</v>
      </c>
      <c r="Y4" s="35">
        <f>(K4*(Q4-P4))/Q4</f>
        <v>0.58573381376310518</v>
      </c>
      <c r="Z4" s="35">
        <f>(L4*(Q4-P4))/Q4</f>
        <v>1.9894751950229761</v>
      </c>
      <c r="AA4" s="35">
        <f>(M4*(Q4-P4))/Q4</f>
        <v>6.2915890685243818</v>
      </c>
      <c r="AB4" s="35">
        <f>(N4*(Q4-P4))/Q4</f>
        <v>7.8266156149380457</v>
      </c>
      <c r="AC4" s="35">
        <f>(O4*(Q4-P4))/Q4</f>
        <v>0.17168060058573639</v>
      </c>
      <c r="AD4" s="35">
        <f t="shared" ref="AD4:AD13" si="1">SUM(S4:AC4)</f>
        <v>99.595636041588321</v>
      </c>
      <c r="AE4" s="35"/>
      <c r="AF4" s="36">
        <f t="shared" ref="AF4:AF13" si="2">S4*100/AD4</f>
        <v>59.490563316502715</v>
      </c>
      <c r="AG4" s="35">
        <f t="shared" ref="AG4:AG13" si="3">T4*100/AD4</f>
        <v>0.89230775044354327</v>
      </c>
      <c r="AH4" s="35">
        <f t="shared" ref="AH4:AH13" si="4">U4*100/AD4</f>
        <v>19.448253015349174</v>
      </c>
      <c r="AI4" s="35">
        <f t="shared" ref="AI4:AI13" si="5">V4*100/AD4</f>
        <v>1.0108370549561967</v>
      </c>
      <c r="AJ4" s="35">
        <f t="shared" ref="AJ4:AJ13" si="6">W4*100/AD4</f>
        <v>2.0216741099120172</v>
      </c>
      <c r="AK4" s="35">
        <f t="shared" ref="AK4:AK13" si="7">X4*100/AD4</f>
        <v>0.202797216009898</v>
      </c>
      <c r="AL4" s="35">
        <f t="shared" ref="AL4:AL13" si="8">Y4*100/AD4</f>
        <v>0.58811192642870347</v>
      </c>
      <c r="AM4" s="35">
        <f t="shared" ref="AM4:AM13" si="9">Z4*100/AD4</f>
        <v>1.9975525776975083</v>
      </c>
      <c r="AN4" s="35">
        <f t="shared" ref="AN4:AN13" si="10">AA4*100/AD4</f>
        <v>6.317133278708309</v>
      </c>
      <c r="AO4" s="35">
        <f t="shared" ref="AO4:AO13" si="11">AB4*100/AD4</f>
        <v>7.8583921203835398</v>
      </c>
      <c r="AP4" s="35">
        <f t="shared" ref="AP4:AP13" si="12">AC4*100/AD4</f>
        <v>0.17237763360841177</v>
      </c>
      <c r="AQ4" s="35">
        <f t="shared" ref="AQ4:AQ13" si="13">SUM(AF4:AP4)</f>
        <v>100.00000000000001</v>
      </c>
      <c r="AR4" s="35"/>
      <c r="AS4" s="35">
        <f>SUM(AN4:AO4)</f>
        <v>14.17552539909185</v>
      </c>
      <c r="AT4" s="35">
        <f>AI4+AJ4</f>
        <v>3.0325111648682137</v>
      </c>
      <c r="AU4" s="35">
        <f>AK4+AL4</f>
        <v>0.79090914243860144</v>
      </c>
      <c r="AV4" s="37"/>
    </row>
    <row r="5" spans="1:48" s="33" customFormat="1">
      <c r="A5" s="33" t="str">
        <f>A4</f>
        <v>Phonolite AFC</v>
      </c>
      <c r="B5" s="33" t="str">
        <f>B4</f>
        <v>GWR, fmZero 0.2, TI 685°C, MWR/MUM 0.5</v>
      </c>
      <c r="C5" s="33" t="str">
        <f>C4</f>
        <v>paragneiss wall rock</v>
      </c>
      <c r="D5" s="39">
        <v>1180.46875</v>
      </c>
      <c r="E5" s="35">
        <v>59.370162280257773</v>
      </c>
      <c r="F5" s="35">
        <v>0.89050183750855849</v>
      </c>
      <c r="G5" s="35">
        <v>19.408892322061664</v>
      </c>
      <c r="H5" s="35">
        <v>1.0087912543769681</v>
      </c>
      <c r="I5" s="35">
        <v>2.0175825087535615</v>
      </c>
      <c r="J5" s="35">
        <v>0.20238678125194692</v>
      </c>
      <c r="K5" s="35">
        <v>0.5869216656306453</v>
      </c>
      <c r="L5" s="35">
        <v>1.9935097953316903</v>
      </c>
      <c r="M5" s="35">
        <v>6.3043482359981331</v>
      </c>
      <c r="N5" s="35">
        <v>7.8424877735129366</v>
      </c>
      <c r="O5" s="35">
        <v>0.17202876406415332</v>
      </c>
      <c r="P5" s="35">
        <v>0.20238678125194709</v>
      </c>
      <c r="Q5" s="35">
        <f t="shared" si="0"/>
        <v>99.999999999999986</v>
      </c>
      <c r="R5" s="35"/>
      <c r="S5" s="36">
        <f>(E5*(Q5-P5))/Q5</f>
        <v>59.250004919794698</v>
      </c>
      <c r="T5" s="35">
        <f>(F5*(Q5-P5))/Q5</f>
        <v>0.88869957950263556</v>
      </c>
      <c r="U5" s="35">
        <f>(G5*(Q5-P5))/Q5</f>
        <v>19.36961128961439</v>
      </c>
      <c r="V5" s="35">
        <f>(H5*(Q5-P5))/Q5</f>
        <v>1.0067495942276836</v>
      </c>
      <c r="W5" s="35">
        <f>(I5*(Q5-P5))/Q5</f>
        <v>2.0134991884549929</v>
      </c>
      <c r="X5" s="35">
        <f>(J5*(Q5-P5))/Q5</f>
        <v>0.20197717715969168</v>
      </c>
      <c r="Y5" s="35">
        <f>(K5*(Q5-P5))/Q5</f>
        <v>0.58573381376310518</v>
      </c>
      <c r="Z5" s="35">
        <f>(L5*(Q5-P5))/Q5</f>
        <v>1.9894751950229761</v>
      </c>
      <c r="AA5" s="35">
        <f>(M5*(Q5-P5))/Q5</f>
        <v>6.2915890685243818</v>
      </c>
      <c r="AB5" s="35">
        <f>(N5*(Q5-P5))/Q5</f>
        <v>7.8266156149380457</v>
      </c>
      <c r="AC5" s="35">
        <f>(O5*(Q5-P5))/Q5</f>
        <v>0.17168060058573639</v>
      </c>
      <c r="AD5" s="35">
        <f t="shared" si="1"/>
        <v>99.595636041588321</v>
      </c>
      <c r="AE5" s="35"/>
      <c r="AF5" s="36">
        <f t="shared" si="2"/>
        <v>59.490563316502715</v>
      </c>
      <c r="AG5" s="35">
        <f t="shared" si="3"/>
        <v>0.89230775044354327</v>
      </c>
      <c r="AH5" s="35">
        <f t="shared" si="4"/>
        <v>19.448253015349174</v>
      </c>
      <c r="AI5" s="35">
        <f t="shared" si="5"/>
        <v>1.0108370549561967</v>
      </c>
      <c r="AJ5" s="35">
        <f t="shared" si="6"/>
        <v>2.0216741099120172</v>
      </c>
      <c r="AK5" s="35">
        <f t="shared" si="7"/>
        <v>0.202797216009898</v>
      </c>
      <c r="AL5" s="35">
        <f t="shared" si="8"/>
        <v>0.58811192642870347</v>
      </c>
      <c r="AM5" s="35">
        <f t="shared" si="9"/>
        <v>1.9975525776975083</v>
      </c>
      <c r="AN5" s="35">
        <f t="shared" si="10"/>
        <v>6.317133278708309</v>
      </c>
      <c r="AO5" s="35">
        <f t="shared" si="11"/>
        <v>7.8583921203835398</v>
      </c>
      <c r="AP5" s="35">
        <f t="shared" si="12"/>
        <v>0.17237763360841177</v>
      </c>
      <c r="AQ5" s="35">
        <f t="shared" si="13"/>
        <v>100.00000000000001</v>
      </c>
      <c r="AR5" s="35"/>
      <c r="AS5" s="35">
        <f>SUM(AN5:AO5)</f>
        <v>14.17552539909185</v>
      </c>
      <c r="AT5" s="35">
        <f>AI5+AJ5</f>
        <v>3.0325111648682137</v>
      </c>
      <c r="AU5" s="35">
        <f>AK5+AL5</f>
        <v>0.79090914243860144</v>
      </c>
      <c r="AV5" s="37"/>
    </row>
    <row r="6" spans="1:48" s="33" customFormat="1">
      <c r="A6" s="33" t="str">
        <f t="shared" ref="A6:A13" si="14">A5</f>
        <v>Phonolite AFC</v>
      </c>
      <c r="B6" s="33" t="str">
        <f t="shared" ref="B6:B13" si="15">B5</f>
        <v>GWR, fmZero 0.2, TI 685°C, MWR/MUM 0.5</v>
      </c>
      <c r="C6" s="33" t="str">
        <f t="shared" ref="C6:C13" si="16">C5</f>
        <v>paragneiss wall rock</v>
      </c>
      <c r="D6" s="39">
        <v>1160.46875</v>
      </c>
      <c r="E6" s="35">
        <v>59.43269255335867</v>
      </c>
      <c r="F6" s="35">
        <v>0.90483623150763604</v>
      </c>
      <c r="G6" s="35">
        <v>19.342404548307979</v>
      </c>
      <c r="H6" s="35">
        <v>1.0250297512491231</v>
      </c>
      <c r="I6" s="35">
        <v>2.0500595024982382</v>
      </c>
      <c r="J6" s="35">
        <v>0.20564459806991778</v>
      </c>
      <c r="K6" s="35">
        <v>0.59636933440276274</v>
      </c>
      <c r="L6" s="35">
        <v>2.0255992909886769</v>
      </c>
      <c r="M6" s="35">
        <v>6.3799546440878414</v>
      </c>
      <c r="N6" s="35">
        <v>7.6579733535398837</v>
      </c>
      <c r="O6" s="35">
        <v>0.17479790835942702</v>
      </c>
      <c r="P6" s="35">
        <v>0.20463828362983688</v>
      </c>
      <c r="Q6" s="35">
        <f t="shared" si="0"/>
        <v>100.00000000000001</v>
      </c>
      <c r="R6" s="35"/>
      <c r="S6" s="36">
        <f>(E6*(Q6-P6))/Q6</f>
        <v>59.311070511402477</v>
      </c>
      <c r="T6" s="35">
        <f>(F6*(Q6-P6))/Q6</f>
        <v>0.90298459017381794</v>
      </c>
      <c r="U6" s="35">
        <f>(G6*(Q6-P6))/Q6</f>
        <v>19.302822583627581</v>
      </c>
      <c r="V6" s="35">
        <f>(H6*(Q6-P6))/Q6</f>
        <v>1.0229321479594717</v>
      </c>
      <c r="W6" s="35">
        <f>(I6*(Q6-P6))/Q6</f>
        <v>2.0458642959189355</v>
      </c>
      <c r="X6" s="35">
        <f>(J6*(Q6-P6))/Q6</f>
        <v>0.20522377049405002</v>
      </c>
      <c r="Y6" s="35">
        <f>(K6*(Q6-P6))/Q6</f>
        <v>0.5951489344327463</v>
      </c>
      <c r="Z6" s="35">
        <f>(L6*(Q6-P6))/Q6</f>
        <v>2.0214541393663796</v>
      </c>
      <c r="AA6" s="35">
        <f>(M6*(Q6-P6))/Q6</f>
        <v>6.3668988144078185</v>
      </c>
      <c r="AB6" s="35">
        <f>(N6*(Q6-P6))/Q6</f>
        <v>7.6423022083083696</v>
      </c>
      <c r="AC6" s="35">
        <f>(O6*(Q6-P6))/Q6</f>
        <v>0.17444020491993945</v>
      </c>
      <c r="AD6" s="35">
        <f t="shared" si="1"/>
        <v>99.591142201011564</v>
      </c>
      <c r="AE6" s="35"/>
      <c r="AF6" s="36">
        <f t="shared" si="2"/>
        <v>59.554563990932962</v>
      </c>
      <c r="AG6" s="35">
        <f t="shared" si="3"/>
        <v>0.9066916697784857</v>
      </c>
      <c r="AH6" s="35">
        <f t="shared" si="4"/>
        <v>19.382067678938135</v>
      </c>
      <c r="AI6" s="35">
        <f t="shared" si="5"/>
        <v>1.0271316558402537</v>
      </c>
      <c r="AJ6" s="35">
        <f t="shared" si="6"/>
        <v>2.0542633116804994</v>
      </c>
      <c r="AK6" s="35">
        <f t="shared" si="7"/>
        <v>0.20606628858601997</v>
      </c>
      <c r="AL6" s="35">
        <f t="shared" si="8"/>
        <v>0.59759223689945917</v>
      </c>
      <c r="AM6" s="35">
        <f t="shared" si="9"/>
        <v>2.0297529425722836</v>
      </c>
      <c r="AN6" s="35">
        <f t="shared" si="10"/>
        <v>6.3930372457794231</v>
      </c>
      <c r="AO6" s="35">
        <f t="shared" si="11"/>
        <v>7.6736766336943827</v>
      </c>
      <c r="AP6" s="35">
        <f t="shared" si="12"/>
        <v>0.17515634529811391</v>
      </c>
      <c r="AQ6" s="35">
        <f t="shared" si="13"/>
        <v>100.00000000000003</v>
      </c>
      <c r="AR6" s="35"/>
      <c r="AS6" s="35">
        <f>SUM(AN6:AO6)</f>
        <v>14.066713879473806</v>
      </c>
      <c r="AT6" s="35">
        <f>AI6+AJ6</f>
        <v>3.0813949675207528</v>
      </c>
      <c r="AU6" s="35">
        <f>AK6+AL6</f>
        <v>0.80365852548547911</v>
      </c>
      <c r="AV6" s="37"/>
    </row>
    <row r="7" spans="1:48" s="33" customFormat="1">
      <c r="A7" s="33" t="str">
        <f t="shared" si="14"/>
        <v>Phonolite AFC</v>
      </c>
      <c r="B7" s="33" t="str">
        <f t="shared" si="15"/>
        <v>GWR, fmZero 0.2, TI 685°C, MWR/MUM 0.5</v>
      </c>
      <c r="C7" s="33" t="str">
        <f t="shared" si="16"/>
        <v>paragneiss wall rock</v>
      </c>
      <c r="D7" s="39">
        <v>1140.46875</v>
      </c>
      <c r="E7" s="35">
        <v>59.493045369433972</v>
      </c>
      <c r="F7" s="35">
        <v>0.91873457798171687</v>
      </c>
      <c r="G7" s="35">
        <v>19.277822513771337</v>
      </c>
      <c r="H7" s="35">
        <v>1.040774278416613</v>
      </c>
      <c r="I7" s="35">
        <v>2.0815485568332184</v>
      </c>
      <c r="J7" s="35">
        <v>0.20880331317766349</v>
      </c>
      <c r="K7" s="35">
        <v>0.60552960821522284</v>
      </c>
      <c r="L7" s="35">
        <v>2.0567126347999678</v>
      </c>
      <c r="M7" s="35">
        <v>6.4522726719139252</v>
      </c>
      <c r="N7" s="35">
        <v>7.4804662744812402</v>
      </c>
      <c r="O7" s="35">
        <v>0.17748281620100875</v>
      </c>
      <c r="P7" s="35">
        <v>0.20680738477408975</v>
      </c>
      <c r="Q7" s="35">
        <f t="shared" si="0"/>
        <v>99.999999999999972</v>
      </c>
      <c r="R7" s="35"/>
      <c r="S7" s="36">
        <f>(E7*(Q7-P7))/Q7</f>
        <v>59.370009358182976</v>
      </c>
      <c r="T7" s="35">
        <f>(F7*(Q7-P7))/Q7</f>
        <v>0.9168345670279775</v>
      </c>
      <c r="U7" s="35">
        <f>(G7*(Q7-P7))/Q7</f>
        <v>19.237954553189216</v>
      </c>
      <c r="V7" s="35">
        <f>(H7*(Q7-P7))/Q7</f>
        <v>1.038621880350018</v>
      </c>
      <c r="W7" s="35">
        <f>(I7*(Q7-P7))/Q7</f>
        <v>2.0772437607000289</v>
      </c>
      <c r="X7" s="35">
        <f>(J7*(Q7-P7))/Q7</f>
        <v>0.20837149250635909</v>
      </c>
      <c r="Y7" s="35">
        <f>(K7*(Q7-P7))/Q7</f>
        <v>0.60427732826844005</v>
      </c>
      <c r="Z7" s="35">
        <f>(L7*(Q7-P7))/Q7</f>
        <v>2.0524592011876197</v>
      </c>
      <c r="AA7" s="35">
        <f>(M7*(Q7-P7))/Q7</f>
        <v>6.438928895542646</v>
      </c>
      <c r="AB7" s="35">
        <f>(N7*(Q7-P7))/Q7</f>
        <v>7.4649961178100774</v>
      </c>
      <c r="AC7" s="35">
        <f>(O7*(Q7-P7))/Q7</f>
        <v>0.17711576863040002</v>
      </c>
      <c r="AD7" s="35">
        <f t="shared" si="1"/>
        <v>99.586812923395755</v>
      </c>
      <c r="AE7" s="35"/>
      <c r="AF7" s="36">
        <f t="shared" si="2"/>
        <v>59.616336355549024</v>
      </c>
      <c r="AG7" s="35">
        <f t="shared" si="3"/>
        <v>0.92063852644147348</v>
      </c>
      <c r="AH7" s="35">
        <f t="shared" si="4"/>
        <v>19.317773095105924</v>
      </c>
      <c r="AI7" s="35">
        <f t="shared" si="5"/>
        <v>1.0429311370260916</v>
      </c>
      <c r="AJ7" s="35">
        <f t="shared" si="6"/>
        <v>2.0858622740521762</v>
      </c>
      <c r="AK7" s="35">
        <f t="shared" si="7"/>
        <v>0.20923602873669905</v>
      </c>
      <c r="AL7" s="35">
        <f t="shared" si="8"/>
        <v>0.60678448333642598</v>
      </c>
      <c r="AM7" s="35">
        <f t="shared" si="9"/>
        <v>2.0609748830564687</v>
      </c>
      <c r="AN7" s="35">
        <f t="shared" si="10"/>
        <v>6.4656441013888086</v>
      </c>
      <c r="AO7" s="35">
        <f t="shared" si="11"/>
        <v>7.4959684908807231</v>
      </c>
      <c r="AP7" s="35">
        <f t="shared" si="12"/>
        <v>0.17785062442618899</v>
      </c>
      <c r="AQ7" s="35">
        <f t="shared" si="13"/>
        <v>100</v>
      </c>
      <c r="AR7" s="35"/>
      <c r="AS7" s="35">
        <f>SUM(AN7:AO7)</f>
        <v>13.961612592269532</v>
      </c>
      <c r="AT7" s="35">
        <f>AI7+AJ7</f>
        <v>3.1287934110782678</v>
      </c>
      <c r="AU7" s="35">
        <f>AK7+AL7</f>
        <v>0.81602051207312498</v>
      </c>
      <c r="AV7" s="37"/>
    </row>
    <row r="8" spans="1:48" s="33" customFormat="1">
      <c r="A8" s="33" t="str">
        <f t="shared" si="14"/>
        <v>Phonolite AFC</v>
      </c>
      <c r="B8" s="33" t="str">
        <f t="shared" si="15"/>
        <v>GWR, fmZero 0.2, TI 685°C, MWR/MUM 0.5</v>
      </c>
      <c r="C8" s="33" t="str">
        <f t="shared" si="16"/>
        <v>paragneiss wall rock</v>
      </c>
      <c r="D8" s="39">
        <v>1120.9899796291998</v>
      </c>
      <c r="E8" s="35">
        <v>59.664332630169795</v>
      </c>
      <c r="F8" s="35">
        <v>0.91726247862116761</v>
      </c>
      <c r="G8" s="35">
        <v>19.215940876653228</v>
      </c>
      <c r="H8" s="35">
        <v>1.0357579329932218</v>
      </c>
      <c r="I8" s="35">
        <v>2.0714968758085046</v>
      </c>
      <c r="J8" s="35">
        <v>0.2102649525881326</v>
      </c>
      <c r="K8" s="35">
        <v>0.60586234631867975</v>
      </c>
      <c r="L8" s="35">
        <v>2.064131891404164</v>
      </c>
      <c r="M8" s="35">
        <v>6.4061643789016545</v>
      </c>
      <c r="N8" s="35">
        <v>7.3814085489778707</v>
      </c>
      <c r="O8" s="35">
        <v>0.19040379541935018</v>
      </c>
      <c r="P8" s="35">
        <v>0.23697329214423232</v>
      </c>
      <c r="Q8" s="35">
        <f t="shared" si="0"/>
        <v>100</v>
      </c>
      <c r="R8" s="35"/>
      <c r="S8" s="36">
        <f>(E8*(Q8-P8))/Q8</f>
        <v>59.522944096900204</v>
      </c>
      <c r="T8" s="35">
        <f>(F8*(Q8-P8))/Q8</f>
        <v>0.91508881152797528</v>
      </c>
      <c r="U8" s="35">
        <f>(G8*(Q8-P8))/Q8</f>
        <v>19.170404228941333</v>
      </c>
      <c r="V8" s="35">
        <f>(H8*(Q8-P8))/Q8</f>
        <v>1.0333034633207627</v>
      </c>
      <c r="W8" s="35">
        <f>(I8*(Q8-P8))/Q8</f>
        <v>2.0665879814652364</v>
      </c>
      <c r="X8" s="35">
        <f>(J8*(Q8-P8))/Q8</f>
        <v>0.20976668080775901</v>
      </c>
      <c r="Y8" s="35">
        <f>(K8*(Q8-P8))/Q8</f>
        <v>0.60442661437074607</v>
      </c>
      <c r="Z8" s="35">
        <f>(L8*(Q8-P8))/Q8</f>
        <v>2.0592404501069046</v>
      </c>
      <c r="AA8" s="35">
        <f>(M8*(Q8-P8))/Q8</f>
        <v>6.3909834802728005</v>
      </c>
      <c r="AB8" s="35">
        <f>(N8*(Q8-P8))/Q8</f>
        <v>7.3639165821327426</v>
      </c>
      <c r="AC8" s="35">
        <f>(O8*(Q8-P8))/Q8</f>
        <v>0.18995258927697736</v>
      </c>
      <c r="AD8" s="35">
        <f t="shared" si="1"/>
        <v>99.526614979123437</v>
      </c>
      <c r="AE8" s="35"/>
      <c r="AF8" s="36">
        <f t="shared" si="2"/>
        <v>59.806057012373678</v>
      </c>
      <c r="AG8" s="35">
        <f t="shared" si="3"/>
        <v>0.91944130896034493</v>
      </c>
      <c r="AH8" s="35">
        <f t="shared" si="4"/>
        <v>19.261585690382908</v>
      </c>
      <c r="AI8" s="35">
        <f t="shared" si="5"/>
        <v>1.0382182329194125</v>
      </c>
      <c r="AJ8" s="35">
        <f t="shared" si="6"/>
        <v>2.0764174305523411</v>
      </c>
      <c r="AK8" s="35">
        <f t="shared" si="7"/>
        <v>0.21076440794430654</v>
      </c>
      <c r="AL8" s="35">
        <f t="shared" si="8"/>
        <v>0.60730148864957356</v>
      </c>
      <c r="AM8" s="35">
        <f t="shared" si="9"/>
        <v>2.0690349516446913</v>
      </c>
      <c r="AN8" s="35">
        <f t="shared" si="10"/>
        <v>6.4213813376586399</v>
      </c>
      <c r="AO8" s="35">
        <f t="shared" si="11"/>
        <v>7.3989420655745075</v>
      </c>
      <c r="AP8" s="35">
        <f t="shared" si="12"/>
        <v>0.19085607333960022</v>
      </c>
      <c r="AQ8" s="35">
        <f t="shared" si="13"/>
        <v>100.00000000000001</v>
      </c>
      <c r="AR8" s="35"/>
      <c r="AS8" s="35">
        <f>SUM(AN8:AO8)</f>
        <v>13.820323403233147</v>
      </c>
      <c r="AT8" s="35">
        <f>AI8+AJ8</f>
        <v>3.1146356634717538</v>
      </c>
      <c r="AU8" s="35">
        <f>AK8+AL8</f>
        <v>0.81806589659388007</v>
      </c>
      <c r="AV8" s="37"/>
    </row>
    <row r="9" spans="1:48" s="33" customFormat="1">
      <c r="A9" s="33" t="str">
        <f t="shared" si="14"/>
        <v>Phonolite AFC</v>
      </c>
      <c r="B9" s="33" t="str">
        <f t="shared" si="15"/>
        <v>GWR, fmZero 0.2, TI 685°C, MWR/MUM 0.5</v>
      </c>
      <c r="C9" s="33" t="str">
        <f t="shared" si="16"/>
        <v>paragneiss wall rock</v>
      </c>
      <c r="D9" s="39">
        <v>1101.86974222665</v>
      </c>
      <c r="E9" s="35">
        <v>59.812794820768964</v>
      </c>
      <c r="F9" s="35">
        <v>0.90994818220279361</v>
      </c>
      <c r="G9" s="35">
        <v>19.180159793301051</v>
      </c>
      <c r="H9" s="35">
        <v>1.0234511461241209</v>
      </c>
      <c r="I9" s="35">
        <v>2.0472180607124151</v>
      </c>
      <c r="J9" s="35">
        <v>0.21006604834810733</v>
      </c>
      <c r="K9" s="35">
        <v>0.60203053509164639</v>
      </c>
      <c r="L9" s="35">
        <v>2.0556250012698838</v>
      </c>
      <c r="M9" s="35">
        <v>6.3275772429475801</v>
      </c>
      <c r="N9" s="35">
        <v>7.3680421147200486</v>
      </c>
      <c r="O9" s="35">
        <v>0.2004998985355898</v>
      </c>
      <c r="P9" s="35">
        <v>0.26258715597780358</v>
      </c>
      <c r="Q9" s="35">
        <f t="shared" si="0"/>
        <v>100.00000000000001</v>
      </c>
      <c r="R9" s="35"/>
      <c r="S9" s="36">
        <f>(E9*(Q9-P9))/Q9</f>
        <v>59.655734103938265</v>
      </c>
      <c r="T9" s="35">
        <f>(F9*(Q9-P9))/Q9</f>
        <v>0.90755877515027561</v>
      </c>
      <c r="U9" s="35">
        <f>(G9*(Q9-P9))/Q9</f>
        <v>19.129795157187825</v>
      </c>
      <c r="V9" s="35">
        <f>(H9*(Q9-P9))/Q9</f>
        <v>1.0207636948666914</v>
      </c>
      <c r="W9" s="35">
        <f>(I9*(Q9-P9))/Q9</f>
        <v>2.0418423290301266</v>
      </c>
      <c r="X9" s="35">
        <f>(J9*(Q9-P9))/Q9</f>
        <v>0.20951444188607507</v>
      </c>
      <c r="Y9" s="35">
        <f>(K9*(Q9-P9))/Q9</f>
        <v>0.6004496802314313</v>
      </c>
      <c r="Z9" s="35">
        <f>(L9*(Q9-P9))/Q9</f>
        <v>2.0502271940414807</v>
      </c>
      <c r="AA9" s="35">
        <f>(M9*(Q9-P9))/Q9</f>
        <v>6.3109618378230259</v>
      </c>
      <c r="AB9" s="35">
        <f>(N9*(Q9-P9))/Q9</f>
        <v>7.3486945824797587</v>
      </c>
      <c r="AC9" s="35">
        <f>(O9*(Q9-P9))/Q9</f>
        <v>0.19997341155428683</v>
      </c>
      <c r="AD9" s="35">
        <f t="shared" si="1"/>
        <v>99.47551520818925</v>
      </c>
      <c r="AE9" s="35"/>
      <c r="AF9" s="36">
        <f t="shared" si="2"/>
        <v>59.970269044685629</v>
      </c>
      <c r="AG9" s="35">
        <f t="shared" si="3"/>
        <v>0.91234388005015477</v>
      </c>
      <c r="AH9" s="35">
        <f t="shared" si="4"/>
        <v>19.230657028668475</v>
      </c>
      <c r="AI9" s="35">
        <f t="shared" si="5"/>
        <v>1.0261456728626801</v>
      </c>
      <c r="AJ9" s="35">
        <f t="shared" si="6"/>
        <v>2.0526079455399828</v>
      </c>
      <c r="AK9" s="35">
        <f t="shared" si="7"/>
        <v>0.21061910707131171</v>
      </c>
      <c r="AL9" s="35">
        <f t="shared" si="8"/>
        <v>0.6036155520026899</v>
      </c>
      <c r="AM9" s="35">
        <f t="shared" si="9"/>
        <v>2.0610370197637309</v>
      </c>
      <c r="AN9" s="35">
        <f t="shared" si="10"/>
        <v>6.3442363928600995</v>
      </c>
      <c r="AO9" s="35">
        <f t="shared" si="11"/>
        <v>7.3874405848513591</v>
      </c>
      <c r="AP9" s="35">
        <f t="shared" si="12"/>
        <v>0.20102777164387498</v>
      </c>
      <c r="AQ9" s="35">
        <f t="shared" si="13"/>
        <v>100</v>
      </c>
      <c r="AR9" s="35"/>
      <c r="AS9" s="35">
        <f>SUM(AN9:AO9)</f>
        <v>13.731676977711459</v>
      </c>
      <c r="AT9" s="35">
        <f>AI9+AJ9</f>
        <v>3.0787536184026632</v>
      </c>
      <c r="AU9" s="35">
        <f>AK9+AL9</f>
        <v>0.81423465907400161</v>
      </c>
      <c r="AV9" s="37"/>
    </row>
    <row r="10" spans="1:48" s="33" customFormat="1">
      <c r="A10" s="33" t="str">
        <f t="shared" si="14"/>
        <v>Phonolite AFC</v>
      </c>
      <c r="B10" s="33" t="str">
        <f t="shared" si="15"/>
        <v>GWR, fmZero 0.2, TI 685°C, MWR/MUM 0.5</v>
      </c>
      <c r="C10" s="33" t="str">
        <f t="shared" si="16"/>
        <v>paragneiss wall rock</v>
      </c>
      <c r="D10" s="39">
        <v>1080.8189926494297</v>
      </c>
      <c r="E10" s="35">
        <v>60.075065403945246</v>
      </c>
      <c r="F10" s="35">
        <v>0.89965459839996054</v>
      </c>
      <c r="G10" s="35">
        <v>19.109308672540518</v>
      </c>
      <c r="H10" s="35">
        <v>1.0032920868842552</v>
      </c>
      <c r="I10" s="35">
        <v>2.008384920092392</v>
      </c>
      <c r="J10" s="35">
        <v>0.20941576949479779</v>
      </c>
      <c r="K10" s="35">
        <v>0.59612121881166669</v>
      </c>
      <c r="L10" s="35">
        <v>2.0393811936849326</v>
      </c>
      <c r="M10" s="35">
        <v>6.1992372483918752</v>
      </c>
      <c r="N10" s="35">
        <v>7.3475178501829301</v>
      </c>
      <c r="O10" s="35">
        <v>0.21427351908046888</v>
      </c>
      <c r="P10" s="35">
        <v>0.29834751849094304</v>
      </c>
      <c r="Q10" s="35">
        <f t="shared" si="0"/>
        <v>99.999999999999986</v>
      </c>
      <c r="R10" s="35"/>
      <c r="S10" s="36">
        <f>(E10*(Q10-P10))/Q10</f>
        <v>59.895832937080769</v>
      </c>
      <c r="T10" s="35">
        <f>(F10*(Q10-P10))/Q10</f>
        <v>0.89697050123064459</v>
      </c>
      <c r="U10" s="35">
        <f>(G10*(Q10-P10))/Q10</f>
        <v>19.052296524315217</v>
      </c>
      <c r="V10" s="35">
        <f>(H10*(Q10-P10))/Q10</f>
        <v>1.0002987898398201</v>
      </c>
      <c r="W10" s="35">
        <f>(I10*(Q10-P10))/Q10</f>
        <v>2.0023929535215501</v>
      </c>
      <c r="X10" s="35">
        <f>(J10*(Q10-P10))/Q10</f>
        <v>0.20879098274318134</v>
      </c>
      <c r="Y10" s="35">
        <f>(K10*(Q10-P10))/Q10</f>
        <v>0.59434270594814409</v>
      </c>
      <c r="Z10" s="35">
        <f>(L10*(Q10-P10))/Q10</f>
        <v>2.0332967505010027</v>
      </c>
      <c r="AA10" s="35">
        <f>(M10*(Q10-P10))/Q10</f>
        <v>6.1807419778959316</v>
      </c>
      <c r="AB10" s="35">
        <f>(N10*(Q10-P10))/Q10</f>
        <v>7.3255967130062301</v>
      </c>
      <c r="AC10" s="35">
        <f>(O10*(Q10-P10))/Q10</f>
        <v>0.21363423935350909</v>
      </c>
      <c r="AD10" s="35">
        <f t="shared" si="1"/>
        <v>99.404195075436022</v>
      </c>
      <c r="AE10" s="35"/>
      <c r="AF10" s="36">
        <f t="shared" si="2"/>
        <v>60.254834206571381</v>
      </c>
      <c r="AG10" s="35">
        <f t="shared" si="3"/>
        <v>0.90234672746955003</v>
      </c>
      <c r="AH10" s="35">
        <f t="shared" si="4"/>
        <v>19.166491424086054</v>
      </c>
      <c r="AI10" s="35">
        <f t="shared" si="5"/>
        <v>1.006294341079581</v>
      </c>
      <c r="AJ10" s="35">
        <f t="shared" si="6"/>
        <v>2.0143948170416457</v>
      </c>
      <c r="AK10" s="35">
        <f t="shared" si="7"/>
        <v>0.21004242586012964</v>
      </c>
      <c r="AL10" s="35">
        <f t="shared" si="8"/>
        <v>0.59790505370231939</v>
      </c>
      <c r="AM10" s="35">
        <f t="shared" si="9"/>
        <v>2.0454838439745635</v>
      </c>
      <c r="AN10" s="35">
        <f t="shared" si="10"/>
        <v>6.2177878641897157</v>
      </c>
      <c r="AO10" s="35">
        <f t="shared" si="11"/>
        <v>7.369504584235071</v>
      </c>
      <c r="AP10" s="35">
        <f t="shared" si="12"/>
        <v>0.21491471178996618</v>
      </c>
      <c r="AQ10" s="35">
        <f t="shared" si="13"/>
        <v>99.999999999999986</v>
      </c>
      <c r="AR10" s="35"/>
      <c r="AS10" s="35">
        <f>SUM(AN10:AO10)</f>
        <v>13.587292448424787</v>
      </c>
      <c r="AT10" s="35">
        <f>AI10+AJ10</f>
        <v>3.0206891581212267</v>
      </c>
      <c r="AU10" s="35">
        <f>AK10+AL10</f>
        <v>0.80794747956244906</v>
      </c>
      <c r="AV10" s="37"/>
    </row>
    <row r="11" spans="1:48" s="33" customFormat="1">
      <c r="A11" s="33" t="str">
        <f t="shared" si="14"/>
        <v>Phonolite AFC</v>
      </c>
      <c r="B11" s="33" t="str">
        <f t="shared" si="15"/>
        <v>GWR, fmZero 0.2, TI 685°C, MWR/MUM 0.5</v>
      </c>
      <c r="C11" s="33" t="str">
        <f t="shared" si="16"/>
        <v>paragneiss wall rock</v>
      </c>
      <c r="D11" s="39">
        <v>1061.1964989798598</v>
      </c>
      <c r="E11" s="35">
        <v>60.667275322947098</v>
      </c>
      <c r="F11" s="35">
        <v>0.91847914889958315</v>
      </c>
      <c r="G11" s="35">
        <v>18.785568779320744</v>
      </c>
      <c r="H11" s="35">
        <v>0.80501352822067751</v>
      </c>
      <c r="I11" s="35">
        <v>1.9459084384792793</v>
      </c>
      <c r="J11" s="35">
        <v>0.22153226749142482</v>
      </c>
      <c r="K11" s="35">
        <v>0.61004862970784046</v>
      </c>
      <c r="L11" s="35">
        <v>1.882897592116729</v>
      </c>
      <c r="M11" s="35">
        <v>6.0599748358464955</v>
      </c>
      <c r="N11" s="35">
        <v>7.5136365476016778</v>
      </c>
      <c r="O11" s="35">
        <v>0.24013111324147382</v>
      </c>
      <c r="P11" s="35">
        <v>0.34953379612696472</v>
      </c>
      <c r="Q11" s="35">
        <f t="shared" si="0"/>
        <v>99.999999999999986</v>
      </c>
      <c r="R11" s="35"/>
      <c r="S11" s="36">
        <f>(E11*(Q11-P11))/Q11</f>
        <v>60.455222692504002</v>
      </c>
      <c r="T11" s="35">
        <f>(F11*(Q11-P11))/Q11</f>
        <v>0.9152687538637998</v>
      </c>
      <c r="U11" s="35">
        <f>(G11*(Q11-P11))/Q11</f>
        <v>18.719906867642344</v>
      </c>
      <c r="V11" s="35">
        <f>(H11*(Q11-P11))/Q11</f>
        <v>0.80219973387615229</v>
      </c>
      <c r="W11" s="35">
        <f>(I11*(Q11-P11))/Q11</f>
        <v>1.9391068308451076</v>
      </c>
      <c r="X11" s="35">
        <f>(J11*(Q11-P11))/Q11</f>
        <v>0.22075793734721594</v>
      </c>
      <c r="Y11" s="35">
        <f>(K11*(Q11-P11))/Q11</f>
        <v>0.60791630357420212</v>
      </c>
      <c r="Z11" s="35">
        <f>(L11*(Q11-P11))/Q11</f>
        <v>1.8763162286858202</v>
      </c>
      <c r="AA11" s="35">
        <f>(M11*(Q11-P11))/Q11</f>
        <v>6.0387931757584221</v>
      </c>
      <c r="AB11" s="35">
        <f>(N11*(Q11-P11))/Q11</f>
        <v>7.4873738485496633</v>
      </c>
      <c r="AC11" s="35">
        <f>(O11*(Q11-P11))/Q11</f>
        <v>0.23929177384567896</v>
      </c>
      <c r="AD11" s="35">
        <f t="shared" si="1"/>
        <v>99.302154146492413</v>
      </c>
      <c r="AE11" s="35"/>
      <c r="AF11" s="36">
        <f t="shared" si="2"/>
        <v>60.88007174881556</v>
      </c>
      <c r="AG11" s="35">
        <f t="shared" si="3"/>
        <v>0.92170080471122318</v>
      </c>
      <c r="AH11" s="35">
        <f t="shared" si="4"/>
        <v>18.85146100660252</v>
      </c>
      <c r="AI11" s="35">
        <f t="shared" si="5"/>
        <v>0.80783719222518791</v>
      </c>
      <c r="AJ11" s="35">
        <f t="shared" si="6"/>
        <v>1.9527339034201621</v>
      </c>
      <c r="AK11" s="35">
        <f t="shared" si="7"/>
        <v>0.2223093136746557</v>
      </c>
      <c r="AL11" s="35">
        <f t="shared" si="8"/>
        <v>0.61218843518479216</v>
      </c>
      <c r="AM11" s="35">
        <f t="shared" si="9"/>
        <v>1.8895020403261775</v>
      </c>
      <c r="AN11" s="35">
        <f t="shared" si="10"/>
        <v>6.0812307926874185</v>
      </c>
      <c r="AO11" s="35">
        <f t="shared" si="11"/>
        <v>7.5399913656496791</v>
      </c>
      <c r="AP11" s="35">
        <f t="shared" si="12"/>
        <v>0.24097339670262463</v>
      </c>
      <c r="AQ11" s="35">
        <f t="shared" si="13"/>
        <v>100.00000000000003</v>
      </c>
      <c r="AR11" s="35"/>
      <c r="AS11" s="35">
        <f>SUM(AN11:AO11)</f>
        <v>13.621222158337098</v>
      </c>
      <c r="AT11" s="35">
        <f>AI11+AJ11</f>
        <v>2.76057109564535</v>
      </c>
      <c r="AU11" s="35">
        <f>AK11+AL11</f>
        <v>0.83449774885944783</v>
      </c>
      <c r="AV11" s="37"/>
    </row>
    <row r="12" spans="1:48" s="33" customFormat="1">
      <c r="A12" s="33" t="str">
        <f t="shared" si="14"/>
        <v>Phonolite AFC</v>
      </c>
      <c r="B12" s="33" t="str">
        <f t="shared" si="15"/>
        <v>GWR, fmZero 0.2, TI 685°C, MWR/MUM 0.5</v>
      </c>
      <c r="C12" s="33" t="str">
        <f t="shared" si="16"/>
        <v>paragneiss wall rock</v>
      </c>
      <c r="D12" s="39">
        <v>1042.12492705047</v>
      </c>
      <c r="E12" s="35">
        <v>62.038481211605024</v>
      </c>
      <c r="F12" s="35">
        <v>0.98771856460060314</v>
      </c>
      <c r="G12" s="35">
        <v>17.860852361425582</v>
      </c>
      <c r="H12" s="35">
        <v>0.58522963075912904</v>
      </c>
      <c r="I12" s="35">
        <v>1.9378331499167893</v>
      </c>
      <c r="J12" s="35">
        <v>0.24207154874292114</v>
      </c>
      <c r="K12" s="35">
        <v>0.66913909815131389</v>
      </c>
      <c r="L12" s="35">
        <v>1.5851518901058403</v>
      </c>
      <c r="M12" s="35">
        <v>5.5196131186023054</v>
      </c>
      <c r="N12" s="35">
        <v>7.8443340347146435</v>
      </c>
      <c r="O12" s="35">
        <v>0.28543939943373364</v>
      </c>
      <c r="P12" s="35">
        <v>0.44413599194212688</v>
      </c>
      <c r="Q12" s="35">
        <f t="shared" si="0"/>
        <v>100.00000000000003</v>
      </c>
      <c r="R12" s="35"/>
      <c r="S12" s="36">
        <f>(E12*(Q12-P12))/Q12</f>
        <v>61.762945987690031</v>
      </c>
      <c r="T12" s="35">
        <f>(F12*(Q12-P12))/Q12</f>
        <v>0.98333175095611769</v>
      </c>
      <c r="U12" s="35">
        <f>(G12*(Q12-P12))/Q12</f>
        <v>17.781525887620845</v>
      </c>
      <c r="V12" s="35">
        <f>(H12*(Q12-P12))/Q12</f>
        <v>0.58263041533341764</v>
      </c>
      <c r="W12" s="35">
        <f>(I12*(Q12-P12))/Q12</f>
        <v>1.9292265354342228</v>
      </c>
      <c r="X12" s="35">
        <f>(J12*(Q12-P12))/Q12</f>
        <v>0.2409964218687021</v>
      </c>
      <c r="Y12" s="35">
        <f>(K12*(Q12-P12))/Q12</f>
        <v>0.66616721058026696</v>
      </c>
      <c r="Z12" s="35">
        <f>(L12*(Q12-P12))/Q12</f>
        <v>1.5781116600349294</v>
      </c>
      <c r="AA12" s="35">
        <f>(M12*(Q12-P12))/Q12</f>
        <v>5.4950985301266329</v>
      </c>
      <c r="AB12" s="35">
        <f>(N12*(Q12-P12))/Q12</f>
        <v>7.8094945239383096</v>
      </c>
      <c r="AC12" s="35">
        <f>(O12*(Q12-P12))/Q12</f>
        <v>0.28417166032566499</v>
      </c>
      <c r="AD12" s="35">
        <f t="shared" si="1"/>
        <v>99.11370058390915</v>
      </c>
      <c r="AE12" s="35"/>
      <c r="AF12" s="36">
        <f t="shared" si="2"/>
        <v>62.315245645985982</v>
      </c>
      <c r="AG12" s="35">
        <f t="shared" si="3"/>
        <v>0.99212494858229416</v>
      </c>
      <c r="AH12" s="35">
        <f t="shared" si="4"/>
        <v>17.940532724400796</v>
      </c>
      <c r="AI12" s="35">
        <f t="shared" si="5"/>
        <v>0.58784044173607031</v>
      </c>
      <c r="AJ12" s="35">
        <f t="shared" si="6"/>
        <v>1.9464781600006444</v>
      </c>
      <c r="AK12" s="35">
        <f t="shared" si="7"/>
        <v>0.24315147194476486</v>
      </c>
      <c r="AL12" s="35">
        <f t="shared" si="8"/>
        <v>0.67212424382872604</v>
      </c>
      <c r="AM12" s="35">
        <f t="shared" si="9"/>
        <v>1.5922235278652601</v>
      </c>
      <c r="AN12" s="35">
        <f t="shared" si="10"/>
        <v>5.5442370709128257</v>
      </c>
      <c r="AO12" s="35">
        <f t="shared" si="11"/>
        <v>7.8793289705965837</v>
      </c>
      <c r="AP12" s="35">
        <f t="shared" si="12"/>
        <v>0.28671279414603912</v>
      </c>
      <c r="AQ12" s="35">
        <f t="shared" si="13"/>
        <v>99.999999999999986</v>
      </c>
      <c r="AR12" s="35"/>
      <c r="AS12" s="35">
        <f>SUM(AN12:AO12)</f>
        <v>13.42356604150941</v>
      </c>
      <c r="AT12" s="35">
        <f>AI12+AJ12</f>
        <v>2.5343186017367145</v>
      </c>
      <c r="AU12" s="35">
        <f>AK12+AL12</f>
        <v>0.91527571577349087</v>
      </c>
      <c r="AV12" s="37"/>
    </row>
    <row r="13" spans="1:48" s="33" customFormat="1">
      <c r="A13" s="33" t="str">
        <f t="shared" si="14"/>
        <v>Phonolite AFC</v>
      </c>
      <c r="B13" s="33" t="str">
        <f t="shared" si="15"/>
        <v>GWR, fmZero 0.2, TI 685°C, MWR/MUM 0.5</v>
      </c>
      <c r="C13" s="33" t="str">
        <f t="shared" si="16"/>
        <v>paragneiss wall rock</v>
      </c>
      <c r="D13" s="39">
        <v>1029.33751537339</v>
      </c>
      <c r="E13" s="35">
        <v>63.005534593342347</v>
      </c>
      <c r="F13" s="35">
        <v>1.0909445022236679</v>
      </c>
      <c r="G13" s="35">
        <v>16.905306766192943</v>
      </c>
      <c r="H13" s="35">
        <v>0.4403517047382729</v>
      </c>
      <c r="I13" s="35">
        <v>2.1344982599636824</v>
      </c>
      <c r="J13" s="35">
        <v>0.27274325725528936</v>
      </c>
      <c r="K13" s="35">
        <v>0.79971440050054454</v>
      </c>
      <c r="L13" s="35">
        <v>1.5325982678065235</v>
      </c>
      <c r="M13" s="35">
        <v>5.1094302461726473</v>
      </c>
      <c r="N13" s="35">
        <v>7.8579043275171125</v>
      </c>
      <c r="O13" s="35">
        <v>0.32934517338670183</v>
      </c>
      <c r="P13" s="35">
        <v>0.52162850090025237</v>
      </c>
      <c r="Q13" s="35">
        <f t="shared" si="0"/>
        <v>99.999999999999972</v>
      </c>
      <c r="R13" s="35"/>
      <c r="S13" s="36">
        <f>(E13*(Q13-P13))/Q13</f>
        <v>62.676879767758912</v>
      </c>
      <c r="T13" s="35">
        <f>(F13*(Q13-P13))/Q13</f>
        <v>1.085253824771065</v>
      </c>
      <c r="U13" s="35">
        <f>(G13*(Q13-P13))/Q13</f>
        <v>16.817123867935862</v>
      </c>
      <c r="V13" s="35">
        <f>(H13*(Q13-P13))/Q13</f>
        <v>0.43805470474215791</v>
      </c>
      <c r="W13" s="35">
        <f>(I13*(Q13-P13))/Q13</f>
        <v>2.123364108688492</v>
      </c>
      <c r="X13" s="35">
        <f>(J13*(Q13-P13))/Q13</f>
        <v>0.27132055069116212</v>
      </c>
      <c r="Y13" s="35">
        <f>(K13*(Q13-P13))/Q13</f>
        <v>0.7955428622617301</v>
      </c>
      <c r="Z13" s="35">
        <f>(L13*(Q13-P13))/Q13</f>
        <v>1.5246037984373413</v>
      </c>
      <c r="AA13" s="35">
        <f>(M13*(Q13-P13))/Q13</f>
        <v>5.0827780017749928</v>
      </c>
      <c r="AB13" s="35">
        <f>(N13*(Q13-P13))/Q13</f>
        <v>7.8169152589713091</v>
      </c>
      <c r="AC13" s="35">
        <f>(O13*(Q13-P13))/Q13</f>
        <v>0.32762721509597748</v>
      </c>
      <c r="AD13" s="35">
        <f t="shared" si="1"/>
        <v>98.959463961128989</v>
      </c>
      <c r="AE13" s="35"/>
      <c r="AF13" s="36">
        <f t="shared" si="2"/>
        <v>63.335912765633232</v>
      </c>
      <c r="AG13" s="35">
        <f t="shared" si="3"/>
        <v>1.0966650195249135</v>
      </c>
      <c r="AH13" s="35">
        <f t="shared" si="4"/>
        <v>16.993952063585937</v>
      </c>
      <c r="AI13" s="35">
        <f t="shared" si="5"/>
        <v>0.44266074936928174</v>
      </c>
      <c r="AJ13" s="35">
        <f t="shared" si="6"/>
        <v>2.1456907946899793</v>
      </c>
      <c r="AK13" s="35">
        <f t="shared" si="7"/>
        <v>0.27417342397664574</v>
      </c>
      <c r="AL13" s="35">
        <f t="shared" si="8"/>
        <v>0.80390781277293211</v>
      </c>
      <c r="AM13" s="35">
        <f t="shared" si="9"/>
        <v>1.54063465727361</v>
      </c>
      <c r="AN13" s="35">
        <f t="shared" si="10"/>
        <v>5.136222245273574</v>
      </c>
      <c r="AO13" s="35">
        <f t="shared" si="11"/>
        <v>7.8991083278722813</v>
      </c>
      <c r="AP13" s="35">
        <f t="shared" si="12"/>
        <v>0.33107214002762642</v>
      </c>
      <c r="AQ13" s="35">
        <f t="shared" si="13"/>
        <v>100.00000000000003</v>
      </c>
      <c r="AR13" s="35"/>
      <c r="AS13" s="35">
        <f>SUM(AN13:AO13)</f>
        <v>13.035330573145856</v>
      </c>
      <c r="AT13" s="35">
        <f>AI13+AJ13</f>
        <v>2.588351544059261</v>
      </c>
      <c r="AU13" s="35">
        <f>AK13+AL13</f>
        <v>1.0780812367495778</v>
      </c>
      <c r="AV13" s="37"/>
    </row>
    <row r="14" spans="1:48" s="33" customFormat="1">
      <c r="D14" s="39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6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6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7"/>
    </row>
    <row r="15" spans="1:48" s="33" customFormat="1">
      <c r="A15" s="33" t="s">
        <v>25</v>
      </c>
      <c r="B15" s="33" t="s">
        <v>81</v>
      </c>
      <c r="C15" s="33" t="s">
        <v>259</v>
      </c>
      <c r="D15" s="39">
        <v>1214.453125</v>
      </c>
      <c r="E15" s="35">
        <v>59.490563316502701</v>
      </c>
      <c r="F15" s="35">
        <v>0.89230775044354294</v>
      </c>
      <c r="G15" s="35">
        <v>19.448253015349174</v>
      </c>
      <c r="H15" s="35">
        <v>1.0108370549561989</v>
      </c>
      <c r="I15" s="35">
        <v>2.0216741099120119</v>
      </c>
      <c r="J15" s="35">
        <v>0.20279721600989703</v>
      </c>
      <c r="K15" s="35">
        <v>0.58811192642870369</v>
      </c>
      <c r="L15" s="35">
        <v>1.997552577697512</v>
      </c>
      <c r="M15" s="35">
        <v>6.317133278708317</v>
      </c>
      <c r="N15" s="35">
        <v>7.8583921203835407</v>
      </c>
      <c r="O15" s="35">
        <v>0.17237763360841138</v>
      </c>
      <c r="P15" s="35">
        <v>0</v>
      </c>
      <c r="Q15" s="35">
        <f t="shared" ref="Q15:Q29" si="17">SUM(E15:P15)</f>
        <v>100.00000000000001</v>
      </c>
      <c r="R15" s="35"/>
      <c r="S15" s="36">
        <f>(E15*(Q15-P15))/Q15</f>
        <v>59.490563316502701</v>
      </c>
      <c r="T15" s="35">
        <f>(F15*(Q15-P15))/Q15</f>
        <v>0.89230775044354294</v>
      </c>
      <c r="U15" s="35">
        <f>(G15*(Q15-P15))/Q15</f>
        <v>19.448253015349174</v>
      </c>
      <c r="V15" s="35">
        <f>(H15*(Q15-P15))/Q15</f>
        <v>1.0108370549561989</v>
      </c>
      <c r="W15" s="35">
        <f>(I15*(Q15-P15))/Q15</f>
        <v>2.0216741099120119</v>
      </c>
      <c r="X15" s="35">
        <f>(J15*(Q15-P15))/Q15</f>
        <v>0.20279721600989703</v>
      </c>
      <c r="Y15" s="35">
        <f>(K15*(Q15-P15))/Q15</f>
        <v>0.58811192642870369</v>
      </c>
      <c r="Z15" s="35">
        <f>(L15*(Q15-P15))/Q15</f>
        <v>1.997552577697512</v>
      </c>
      <c r="AA15" s="35">
        <f>(M15*(Q15-P15))/Q15</f>
        <v>6.317133278708317</v>
      </c>
      <c r="AB15" s="35">
        <f>(N15*(Q15-P15))/Q15</f>
        <v>7.8583921203835407</v>
      </c>
      <c r="AC15" s="35">
        <f>(O15*(Q15-P15))/Q15</f>
        <v>0.17237763360841138</v>
      </c>
      <c r="AD15" s="35">
        <f t="shared" ref="AD15:AD29" si="18">SUM(S15:AC15)</f>
        <v>100.00000000000001</v>
      </c>
      <c r="AE15" s="35"/>
      <c r="AF15" s="36">
        <f t="shared" ref="AF15:AF29" si="19">S15*100/AD15</f>
        <v>59.490563316502694</v>
      </c>
      <c r="AG15" s="35">
        <f t="shared" ref="AG15:AG29" si="20">T15*100/AD15</f>
        <v>0.89230775044354271</v>
      </c>
      <c r="AH15" s="35">
        <f t="shared" ref="AH15:AH29" si="21">U15*100/AD15</f>
        <v>19.44825301534917</v>
      </c>
      <c r="AI15" s="35">
        <f t="shared" ref="AI15:AI29" si="22">V15*100/AD15</f>
        <v>1.0108370549561989</v>
      </c>
      <c r="AJ15" s="35">
        <f t="shared" ref="AJ15:AJ29" si="23">W15*100/AD15</f>
        <v>2.0216741099120115</v>
      </c>
      <c r="AK15" s="35">
        <f t="shared" ref="AK15:AK29" si="24">X15*100/AD15</f>
        <v>0.202797216009897</v>
      </c>
      <c r="AL15" s="35">
        <f t="shared" ref="AL15:AL29" si="25">Y15*100/AD15</f>
        <v>0.58811192642870358</v>
      </c>
      <c r="AM15" s="35">
        <f t="shared" ref="AM15:AM29" si="26">Z15*100/AD15</f>
        <v>1.9975525776975118</v>
      </c>
      <c r="AN15" s="35">
        <f t="shared" ref="AN15:AN29" si="27">AA15*100/AD15</f>
        <v>6.3171332787083161</v>
      </c>
      <c r="AO15" s="35">
        <f t="shared" ref="AO15:AO29" si="28">AB15*100/AD15</f>
        <v>7.858392120383539</v>
      </c>
      <c r="AP15" s="35">
        <f t="shared" ref="AP15:AP29" si="29">AC15*100/AD15</f>
        <v>0.17237763360841138</v>
      </c>
      <c r="AQ15" s="35">
        <f t="shared" ref="AQ15:AQ29" si="30">SUM(AF15:AP15)</f>
        <v>100</v>
      </c>
      <c r="AR15" s="35"/>
      <c r="AS15" s="35">
        <f>SUM(AN15:AO15)</f>
        <v>14.175525399091855</v>
      </c>
      <c r="AT15" s="35">
        <f>AI15+AJ15</f>
        <v>3.0325111648682102</v>
      </c>
      <c r="AU15" s="35">
        <f>AK15+AL15</f>
        <v>0.79090914243860055</v>
      </c>
      <c r="AV15" s="37"/>
    </row>
    <row r="16" spans="1:48" s="33" customFormat="1">
      <c r="A16" s="33" t="str">
        <f>A15</f>
        <v>Phonolite AFC</v>
      </c>
      <c r="B16" s="33" t="str">
        <f>B15</f>
        <v>GWR, fmZero 0.15, TI 450°C, MWR/MUM 0.75</v>
      </c>
      <c r="C16" s="33" t="str">
        <f>C15</f>
        <v>paragneiss wall rock</v>
      </c>
      <c r="D16" s="39">
        <v>1209.453125</v>
      </c>
      <c r="E16" s="35">
        <v>59.507167146717862</v>
      </c>
      <c r="F16" s="35">
        <v>0.89601577652397746</v>
      </c>
      <c r="G16" s="35">
        <v>19.431235712929194</v>
      </c>
      <c r="H16" s="35">
        <v>1.0150376350374011</v>
      </c>
      <c r="I16" s="35">
        <v>2.0300752700747897</v>
      </c>
      <c r="J16" s="35">
        <v>0.20363994920999498</v>
      </c>
      <c r="K16" s="35">
        <v>0.59055585270898758</v>
      </c>
      <c r="L16" s="35">
        <v>2.0058534997184454</v>
      </c>
      <c r="M16" s="35">
        <v>6.3370677311439696</v>
      </c>
      <c r="N16" s="35">
        <v>7.8102574691069</v>
      </c>
      <c r="O16" s="35">
        <v>0.17309395682848908</v>
      </c>
      <c r="P16" s="35">
        <v>0</v>
      </c>
      <c r="Q16" s="35">
        <f t="shared" si="17"/>
        <v>100.00000000000001</v>
      </c>
      <c r="R16" s="35"/>
      <c r="S16" s="36">
        <f>(E16*(Q16-P16))/Q16</f>
        <v>59.507167146717855</v>
      </c>
      <c r="T16" s="35">
        <f>(F16*(Q16-P16))/Q16</f>
        <v>0.89601577652397757</v>
      </c>
      <c r="U16" s="35">
        <f>(G16*(Q16-P16))/Q16</f>
        <v>19.431235712929194</v>
      </c>
      <c r="V16" s="35">
        <f>(H16*(Q16-P16))/Q16</f>
        <v>1.0150376350374011</v>
      </c>
      <c r="W16" s="35">
        <f>(I16*(Q16-P16))/Q16</f>
        <v>2.0300752700747897</v>
      </c>
      <c r="X16" s="35">
        <f>(J16*(Q16-P16))/Q16</f>
        <v>0.20363994920999501</v>
      </c>
      <c r="Y16" s="35">
        <f>(K16*(Q16-P16))/Q16</f>
        <v>0.59055585270898758</v>
      </c>
      <c r="Z16" s="35">
        <f>(L16*(Q16-P16))/Q16</f>
        <v>2.0058534997184454</v>
      </c>
      <c r="AA16" s="35">
        <f>(M16*(Q16-P16))/Q16</f>
        <v>6.3370677311439696</v>
      </c>
      <c r="AB16" s="35">
        <f>(N16*(Q16-P16))/Q16</f>
        <v>7.8102574691069</v>
      </c>
      <c r="AC16" s="35">
        <f>(O16*(Q16-P16))/Q16</f>
        <v>0.17309395682848905</v>
      </c>
      <c r="AD16" s="35">
        <f t="shared" si="18"/>
        <v>100.00000000000001</v>
      </c>
      <c r="AE16" s="35"/>
      <c r="AF16" s="36">
        <f t="shared" si="19"/>
        <v>59.507167146717848</v>
      </c>
      <c r="AG16" s="35">
        <f t="shared" si="20"/>
        <v>0.89601577652397735</v>
      </c>
      <c r="AH16" s="35">
        <f t="shared" si="21"/>
        <v>19.43123571292919</v>
      </c>
      <c r="AI16" s="35">
        <f t="shared" si="22"/>
        <v>1.0150376350374009</v>
      </c>
      <c r="AJ16" s="35">
        <f t="shared" si="23"/>
        <v>2.0300752700747897</v>
      </c>
      <c r="AK16" s="35">
        <f t="shared" si="24"/>
        <v>0.20363994920999501</v>
      </c>
      <c r="AL16" s="35">
        <f t="shared" si="25"/>
        <v>0.59055585270898747</v>
      </c>
      <c r="AM16" s="35">
        <f t="shared" si="26"/>
        <v>2.0058534997184454</v>
      </c>
      <c r="AN16" s="35">
        <f t="shared" si="27"/>
        <v>6.3370677311439687</v>
      </c>
      <c r="AO16" s="35">
        <f t="shared" si="28"/>
        <v>7.8102574691068991</v>
      </c>
      <c r="AP16" s="35">
        <f t="shared" si="29"/>
        <v>0.17309395682848902</v>
      </c>
      <c r="AQ16" s="35">
        <f t="shared" si="30"/>
        <v>100</v>
      </c>
      <c r="AR16" s="35"/>
      <c r="AS16" s="35">
        <f>SUM(AN16:AO16)</f>
        <v>14.147325200250869</v>
      </c>
      <c r="AT16" s="35">
        <f>AI16+AJ16</f>
        <v>3.0451129051121906</v>
      </c>
      <c r="AU16" s="35">
        <f>AK16+AL16</f>
        <v>0.79419580191898254</v>
      </c>
      <c r="AV16" s="37"/>
    </row>
    <row r="17" spans="1:48" s="33" customFormat="1">
      <c r="A17" s="33" t="str">
        <f t="shared" ref="A17:A29" si="31">A16</f>
        <v>Phonolite AFC</v>
      </c>
      <c r="B17" s="33" t="str">
        <f t="shared" ref="B17:C29" si="32">B16</f>
        <v>GWR, fmZero 0.15, TI 450°C, MWR/MUM 0.75</v>
      </c>
      <c r="C17" s="33" t="str">
        <f t="shared" si="32"/>
        <v>paragneiss wall rock</v>
      </c>
      <c r="D17" s="39">
        <v>1189.453125</v>
      </c>
      <c r="E17" s="35">
        <v>59.574425070093504</v>
      </c>
      <c r="F17" s="35">
        <v>0.9110742999041358</v>
      </c>
      <c r="G17" s="35">
        <v>19.362054739492223</v>
      </c>
      <c r="H17" s="35">
        <v>1.0320964506960362</v>
      </c>
      <c r="I17" s="35">
        <v>2.0641929013920595</v>
      </c>
      <c r="J17" s="35">
        <v>0.20706234088730555</v>
      </c>
      <c r="K17" s="35">
        <v>0.60048078857318832</v>
      </c>
      <c r="L17" s="35">
        <v>2.0395640577399456</v>
      </c>
      <c r="M17" s="35">
        <v>6.4174245352027111</v>
      </c>
      <c r="N17" s="35">
        <v>7.6156218262646638</v>
      </c>
      <c r="O17" s="35">
        <v>0.17600298975420481</v>
      </c>
      <c r="P17" s="35">
        <v>0</v>
      </c>
      <c r="Q17" s="35">
        <f t="shared" si="17"/>
        <v>99.999999999999986</v>
      </c>
      <c r="R17" s="35"/>
      <c r="S17" s="36">
        <f>(E17*(Q17-P17))/Q17</f>
        <v>59.574425070093504</v>
      </c>
      <c r="T17" s="35">
        <f>(F17*(Q17-P17))/Q17</f>
        <v>0.9110742999041358</v>
      </c>
      <c r="U17" s="35">
        <f>(G17*(Q17-P17))/Q17</f>
        <v>19.362054739492223</v>
      </c>
      <c r="V17" s="35">
        <f>(H17*(Q17-P17))/Q17</f>
        <v>1.0320964506960362</v>
      </c>
      <c r="W17" s="35">
        <f>(I17*(Q17-P17))/Q17</f>
        <v>2.0641929013920595</v>
      </c>
      <c r="X17" s="35">
        <f>(J17*(Q17-P17))/Q17</f>
        <v>0.20706234088730552</v>
      </c>
      <c r="Y17" s="35">
        <f>(K17*(Q17-P17))/Q17</f>
        <v>0.60048078857318832</v>
      </c>
      <c r="Z17" s="35">
        <f>(L17*(Q17-P17))/Q17</f>
        <v>2.0395640577399456</v>
      </c>
      <c r="AA17" s="35">
        <f>(M17*(Q17-P17))/Q17</f>
        <v>6.4174245352027111</v>
      </c>
      <c r="AB17" s="35">
        <f>(N17*(Q17-P17))/Q17</f>
        <v>7.6156218262646647</v>
      </c>
      <c r="AC17" s="35">
        <f>(O17*(Q17-P17))/Q17</f>
        <v>0.17600298975420481</v>
      </c>
      <c r="AD17" s="35">
        <f t="shared" si="18"/>
        <v>100</v>
      </c>
      <c r="AE17" s="35"/>
      <c r="AF17" s="36">
        <f t="shared" si="19"/>
        <v>59.574425070093504</v>
      </c>
      <c r="AG17" s="35">
        <f t="shared" si="20"/>
        <v>0.9110742999041358</v>
      </c>
      <c r="AH17" s="35">
        <f t="shared" si="21"/>
        <v>19.362054739492223</v>
      </c>
      <c r="AI17" s="35">
        <f t="shared" si="22"/>
        <v>1.0320964506960362</v>
      </c>
      <c r="AJ17" s="35">
        <f t="shared" si="23"/>
        <v>2.0641929013920595</v>
      </c>
      <c r="AK17" s="35">
        <f t="shared" si="24"/>
        <v>0.20706234088730549</v>
      </c>
      <c r="AL17" s="35">
        <f t="shared" si="25"/>
        <v>0.60048078857318832</v>
      </c>
      <c r="AM17" s="35">
        <f t="shared" si="26"/>
        <v>2.0395640577399456</v>
      </c>
      <c r="AN17" s="35">
        <f t="shared" si="27"/>
        <v>6.4174245352027102</v>
      </c>
      <c r="AO17" s="35">
        <f t="shared" si="28"/>
        <v>7.6156218262646647</v>
      </c>
      <c r="AP17" s="35">
        <f t="shared" si="29"/>
        <v>0.17600298975420478</v>
      </c>
      <c r="AQ17" s="35">
        <f t="shared" si="30"/>
        <v>100</v>
      </c>
      <c r="AR17" s="35"/>
      <c r="AS17" s="35">
        <f>SUM(AN17:AO17)</f>
        <v>14.033046361467374</v>
      </c>
      <c r="AT17" s="35">
        <f>AI17+AJ17</f>
        <v>3.0962893520880956</v>
      </c>
      <c r="AU17" s="35">
        <f>AK17+AL17</f>
        <v>0.80754312946049378</v>
      </c>
      <c r="AV17" s="37"/>
    </row>
    <row r="18" spans="1:48" s="33" customFormat="1">
      <c r="A18" s="33" t="str">
        <f t="shared" si="31"/>
        <v>Phonolite AFC</v>
      </c>
      <c r="B18" s="33" t="str">
        <f t="shared" si="32"/>
        <v>GWR, fmZero 0.15, TI 450°C, MWR/MUM 0.75</v>
      </c>
      <c r="C18" s="33" t="str">
        <f t="shared" si="32"/>
        <v>paragneiss wall rock</v>
      </c>
      <c r="D18" s="39">
        <v>1169.453125</v>
      </c>
      <c r="E18" s="35">
        <v>59.639031550587497</v>
      </c>
      <c r="F18" s="35">
        <v>0.92560010564854078</v>
      </c>
      <c r="G18" s="35">
        <v>19.295205711932102</v>
      </c>
      <c r="H18" s="35">
        <v>1.0485517854079009</v>
      </c>
      <c r="I18" s="35">
        <v>2.0971035708157895</v>
      </c>
      <c r="J18" s="35">
        <v>0.21036366037466742</v>
      </c>
      <c r="K18" s="35">
        <v>0.61005461508653858</v>
      </c>
      <c r="L18" s="35">
        <v>2.0720820546904859</v>
      </c>
      <c r="M18" s="35">
        <v>6.493988119084297</v>
      </c>
      <c r="N18" s="35">
        <v>7.4292097150537115</v>
      </c>
      <c r="O18" s="35">
        <v>0.17880911131846541</v>
      </c>
      <c r="P18" s="35">
        <v>0</v>
      </c>
      <c r="Q18" s="35">
        <f t="shared" si="17"/>
        <v>100</v>
      </c>
      <c r="R18" s="35"/>
      <c r="S18" s="36">
        <f>(E18*(Q18-P18))/Q18</f>
        <v>59.639031550587497</v>
      </c>
      <c r="T18" s="35">
        <f>(F18*(Q18-P18))/Q18</f>
        <v>0.92560010564854078</v>
      </c>
      <c r="U18" s="35">
        <f>(G18*(Q18-P18))/Q18</f>
        <v>19.295205711932102</v>
      </c>
      <c r="V18" s="35">
        <f>(H18*(Q18-P18))/Q18</f>
        <v>1.0485517854079009</v>
      </c>
      <c r="W18" s="35">
        <f>(I18*(Q18-P18))/Q18</f>
        <v>2.0971035708157895</v>
      </c>
      <c r="X18" s="35">
        <f>(J18*(Q18-P18))/Q18</f>
        <v>0.21036366037466742</v>
      </c>
      <c r="Y18" s="35">
        <f>(K18*(Q18-P18))/Q18</f>
        <v>0.61005461508653858</v>
      </c>
      <c r="Z18" s="35">
        <f>(L18*(Q18-P18))/Q18</f>
        <v>2.0720820546904859</v>
      </c>
      <c r="AA18" s="35">
        <f>(M18*(Q18-P18))/Q18</f>
        <v>6.493988119084297</v>
      </c>
      <c r="AB18" s="35">
        <f>(N18*(Q18-P18))/Q18</f>
        <v>7.4292097150537124</v>
      </c>
      <c r="AC18" s="35">
        <f>(O18*(Q18-P18))/Q18</f>
        <v>0.17880911131846541</v>
      </c>
      <c r="AD18" s="35">
        <f t="shared" si="18"/>
        <v>100</v>
      </c>
      <c r="AE18" s="35"/>
      <c r="AF18" s="36">
        <f t="shared" si="19"/>
        <v>59.639031550587497</v>
      </c>
      <c r="AG18" s="35">
        <f t="shared" si="20"/>
        <v>0.92560010564854078</v>
      </c>
      <c r="AH18" s="35">
        <f t="shared" si="21"/>
        <v>19.295205711932102</v>
      </c>
      <c r="AI18" s="35">
        <f t="shared" si="22"/>
        <v>1.0485517854079009</v>
      </c>
      <c r="AJ18" s="35">
        <f t="shared" si="23"/>
        <v>2.0971035708157895</v>
      </c>
      <c r="AK18" s="35">
        <f t="shared" si="24"/>
        <v>0.21036366037466742</v>
      </c>
      <c r="AL18" s="35">
        <f t="shared" si="25"/>
        <v>0.61005461508653858</v>
      </c>
      <c r="AM18" s="35">
        <f t="shared" si="26"/>
        <v>2.0720820546904859</v>
      </c>
      <c r="AN18" s="35">
        <f t="shared" si="27"/>
        <v>6.493988119084297</v>
      </c>
      <c r="AO18" s="35">
        <f t="shared" si="28"/>
        <v>7.4292097150537124</v>
      </c>
      <c r="AP18" s="35">
        <f t="shared" si="29"/>
        <v>0.17880911131846541</v>
      </c>
      <c r="AQ18" s="35">
        <f t="shared" si="30"/>
        <v>100</v>
      </c>
      <c r="AR18" s="35"/>
      <c r="AS18" s="35">
        <f>SUM(AN18:AO18)</f>
        <v>13.923197834138008</v>
      </c>
      <c r="AT18" s="35">
        <f>AI18+AJ18</f>
        <v>3.1456553562236902</v>
      </c>
      <c r="AU18" s="35">
        <f>AK18+AL18</f>
        <v>0.82041827546120594</v>
      </c>
      <c r="AV18" s="37"/>
    </row>
    <row r="19" spans="1:48" s="33" customFormat="1">
      <c r="A19" s="33" t="str">
        <f t="shared" si="31"/>
        <v>Phonolite AFC</v>
      </c>
      <c r="B19" s="33" t="str">
        <f t="shared" si="32"/>
        <v>GWR, fmZero 0.15, TI 450°C, MWR/MUM 0.75</v>
      </c>
      <c r="C19" s="33" t="str">
        <f t="shared" si="32"/>
        <v>paragneiss wall rock</v>
      </c>
      <c r="D19" s="39">
        <v>1149.453125</v>
      </c>
      <c r="E19" s="35">
        <v>59.701044658496372</v>
      </c>
      <c r="F19" s="35">
        <v>0.93960410528553862</v>
      </c>
      <c r="G19" s="35">
        <v>19.230642461313643</v>
      </c>
      <c r="H19" s="35">
        <v>1.064416000129373</v>
      </c>
      <c r="I19" s="35">
        <v>2.1288320002587375</v>
      </c>
      <c r="J19" s="35">
        <v>0.21354638756489625</v>
      </c>
      <c r="K19" s="35">
        <v>0.61928452393820077</v>
      </c>
      <c r="L19" s="35">
        <v>2.1034319175142144</v>
      </c>
      <c r="M19" s="35">
        <v>6.566849317825044</v>
      </c>
      <c r="N19" s="35">
        <v>7.2508341982438331</v>
      </c>
      <c r="O19" s="35">
        <v>0.18151442943015811</v>
      </c>
      <c r="P19" s="35">
        <v>0</v>
      </c>
      <c r="Q19" s="35">
        <f t="shared" si="17"/>
        <v>100</v>
      </c>
      <c r="R19" s="35"/>
      <c r="S19" s="36">
        <f>(E19*(Q19-P19))/Q19</f>
        <v>59.701044658496379</v>
      </c>
      <c r="T19" s="35">
        <f>(F19*(Q19-P19))/Q19</f>
        <v>0.93960410528553862</v>
      </c>
      <c r="U19" s="35">
        <f>(G19*(Q19-P19))/Q19</f>
        <v>19.230642461313643</v>
      </c>
      <c r="V19" s="35">
        <f>(H19*(Q19-P19))/Q19</f>
        <v>1.064416000129373</v>
      </c>
      <c r="W19" s="35">
        <f>(I19*(Q19-P19))/Q19</f>
        <v>2.1288320002587375</v>
      </c>
      <c r="X19" s="35">
        <f>(J19*(Q19-P19))/Q19</f>
        <v>0.21354638756489625</v>
      </c>
      <c r="Y19" s="35">
        <f>(K19*(Q19-P19))/Q19</f>
        <v>0.61928452393820077</v>
      </c>
      <c r="Z19" s="35">
        <f>(L19*(Q19-P19))/Q19</f>
        <v>2.1034319175142144</v>
      </c>
      <c r="AA19" s="35">
        <f>(M19*(Q19-P19))/Q19</f>
        <v>6.5668493178250431</v>
      </c>
      <c r="AB19" s="35">
        <f>(N19*(Q19-P19))/Q19</f>
        <v>7.2508341982438331</v>
      </c>
      <c r="AC19" s="35">
        <f>(O19*(Q19-P19))/Q19</f>
        <v>0.18151442943015814</v>
      </c>
      <c r="AD19" s="35">
        <f t="shared" si="18"/>
        <v>100.00000000000001</v>
      </c>
      <c r="AE19" s="35"/>
      <c r="AF19" s="36">
        <f t="shared" si="19"/>
        <v>59.701044658496365</v>
      </c>
      <c r="AG19" s="35">
        <f t="shared" si="20"/>
        <v>0.9396041052855385</v>
      </c>
      <c r="AH19" s="35">
        <f t="shared" si="21"/>
        <v>19.230642461313639</v>
      </c>
      <c r="AI19" s="35">
        <f t="shared" si="22"/>
        <v>1.0644160001293728</v>
      </c>
      <c r="AJ19" s="35">
        <f t="shared" si="23"/>
        <v>2.1288320002587371</v>
      </c>
      <c r="AK19" s="35">
        <f t="shared" si="24"/>
        <v>0.21354638756489622</v>
      </c>
      <c r="AL19" s="35">
        <f t="shared" si="25"/>
        <v>0.61928452393820077</v>
      </c>
      <c r="AM19" s="35">
        <f t="shared" si="26"/>
        <v>2.103431917514214</v>
      </c>
      <c r="AN19" s="35">
        <f t="shared" si="27"/>
        <v>6.5668493178250422</v>
      </c>
      <c r="AO19" s="35">
        <f t="shared" si="28"/>
        <v>7.2508341982438322</v>
      </c>
      <c r="AP19" s="35">
        <f t="shared" si="29"/>
        <v>0.18151442943015811</v>
      </c>
      <c r="AQ19" s="35">
        <f t="shared" si="30"/>
        <v>100</v>
      </c>
      <c r="AR19" s="35"/>
      <c r="AS19" s="35">
        <f>SUM(AN19:AO19)</f>
        <v>13.817683516068875</v>
      </c>
      <c r="AT19" s="35">
        <f>AI19+AJ19</f>
        <v>3.1932480003881096</v>
      </c>
      <c r="AU19" s="35">
        <f>AK19+AL19</f>
        <v>0.83283091150309696</v>
      </c>
      <c r="AV19" s="37"/>
    </row>
    <row r="20" spans="1:48" s="33" customFormat="1">
      <c r="A20" s="33" t="str">
        <f t="shared" si="31"/>
        <v>Phonolite AFC</v>
      </c>
      <c r="B20" s="33" t="str">
        <f t="shared" si="32"/>
        <v>GWR, fmZero 0.15, TI 450°C, MWR/MUM 0.75</v>
      </c>
      <c r="C20" s="33" t="str">
        <f t="shared" si="32"/>
        <v>paragneiss wall rock</v>
      </c>
      <c r="D20" s="39">
        <v>1129.453125</v>
      </c>
      <c r="E20" s="35">
        <v>59.760514371916742</v>
      </c>
      <c r="F20" s="35">
        <v>0.95309555835436188</v>
      </c>
      <c r="G20" s="35">
        <v>19.168326105391174</v>
      </c>
      <c r="H20" s="35">
        <v>1.0796995843864745</v>
      </c>
      <c r="I20" s="35">
        <v>2.1593991687729455</v>
      </c>
      <c r="J20" s="35">
        <v>0.21661262689871971</v>
      </c>
      <c r="K20" s="35">
        <v>0.62817661800628422</v>
      </c>
      <c r="L20" s="35">
        <v>2.1336343749523818</v>
      </c>
      <c r="M20" s="35">
        <v>6.6360876578632366</v>
      </c>
      <c r="N20" s="35">
        <v>7.0803332005937687</v>
      </c>
      <c r="O20" s="35">
        <v>0.18412073286391259</v>
      </c>
      <c r="P20" s="35">
        <v>0</v>
      </c>
      <c r="Q20" s="35">
        <f t="shared" si="17"/>
        <v>100.00000000000001</v>
      </c>
      <c r="R20" s="35"/>
      <c r="S20" s="36">
        <f>(E20*(Q20-P20))/Q20</f>
        <v>59.760514371916742</v>
      </c>
      <c r="T20" s="35">
        <f>(F20*(Q20-P20))/Q20</f>
        <v>0.95309555835436188</v>
      </c>
      <c r="U20" s="35">
        <f>(G20*(Q20-P20))/Q20</f>
        <v>19.168326105391174</v>
      </c>
      <c r="V20" s="35">
        <f>(H20*(Q20-P20))/Q20</f>
        <v>1.0796995843864745</v>
      </c>
      <c r="W20" s="35">
        <f>(I20*(Q20-P20))/Q20</f>
        <v>2.1593991687729455</v>
      </c>
      <c r="X20" s="35">
        <f>(J20*(Q20-P20))/Q20</f>
        <v>0.21661262689871971</v>
      </c>
      <c r="Y20" s="35">
        <f>(K20*(Q20-P20))/Q20</f>
        <v>0.62817661800628422</v>
      </c>
      <c r="Z20" s="35">
        <f>(L20*(Q20-P20))/Q20</f>
        <v>2.1336343749523818</v>
      </c>
      <c r="AA20" s="35">
        <f>(M20*(Q20-P20))/Q20</f>
        <v>6.6360876578632366</v>
      </c>
      <c r="AB20" s="35">
        <f>(N20*(Q20-P20))/Q20</f>
        <v>7.0803332005937687</v>
      </c>
      <c r="AC20" s="35">
        <f>(O20*(Q20-P20))/Q20</f>
        <v>0.18412073286391259</v>
      </c>
      <c r="AD20" s="35">
        <f t="shared" si="18"/>
        <v>100.00000000000001</v>
      </c>
      <c r="AE20" s="35"/>
      <c r="AF20" s="36">
        <f t="shared" si="19"/>
        <v>59.760514371916734</v>
      </c>
      <c r="AG20" s="35">
        <f t="shared" si="20"/>
        <v>0.95309555835436177</v>
      </c>
      <c r="AH20" s="35">
        <f t="shared" si="21"/>
        <v>19.168326105391174</v>
      </c>
      <c r="AI20" s="35">
        <f t="shared" si="22"/>
        <v>1.0796995843864743</v>
      </c>
      <c r="AJ20" s="35">
        <f t="shared" si="23"/>
        <v>2.159399168772945</v>
      </c>
      <c r="AK20" s="35">
        <f t="shared" si="24"/>
        <v>0.21661262689871968</v>
      </c>
      <c r="AL20" s="35">
        <f t="shared" si="25"/>
        <v>0.6281766180062841</v>
      </c>
      <c r="AM20" s="35">
        <f t="shared" si="26"/>
        <v>2.1336343749523814</v>
      </c>
      <c r="AN20" s="35">
        <f t="shared" si="27"/>
        <v>6.6360876578632366</v>
      </c>
      <c r="AO20" s="35">
        <f t="shared" si="28"/>
        <v>7.0803332005937669</v>
      </c>
      <c r="AP20" s="35">
        <f t="shared" si="29"/>
        <v>0.18412073286391256</v>
      </c>
      <c r="AQ20" s="35">
        <f t="shared" si="30"/>
        <v>100.00000000000001</v>
      </c>
      <c r="AR20" s="35"/>
      <c r="AS20" s="35">
        <f>SUM(AN20:AO20)</f>
        <v>13.716420858457003</v>
      </c>
      <c r="AT20" s="35">
        <f>AI20+AJ20</f>
        <v>3.2390987531594195</v>
      </c>
      <c r="AU20" s="35">
        <f>AK20+AL20</f>
        <v>0.84478924490500384</v>
      </c>
      <c r="AV20" s="37"/>
    </row>
    <row r="21" spans="1:48" s="33" customFormat="1">
      <c r="A21" s="33" t="str">
        <f t="shared" si="31"/>
        <v>Phonolite AFC</v>
      </c>
      <c r="B21" s="33" t="str">
        <f t="shared" si="32"/>
        <v>GWR, fmZero 0.15, TI 450°C, MWR/MUM 0.75</v>
      </c>
      <c r="C21" s="33" t="str">
        <f t="shared" si="32"/>
        <v>paragneiss wall rock</v>
      </c>
      <c r="D21" s="39">
        <v>1109.453125</v>
      </c>
      <c r="E21" s="35">
        <v>59.817488608529516</v>
      </c>
      <c r="F21" s="35">
        <v>0.96608340964233419</v>
      </c>
      <c r="G21" s="35">
        <v>19.108218930225789</v>
      </c>
      <c r="H21" s="35">
        <v>1.0944126711433886</v>
      </c>
      <c r="I21" s="35">
        <v>2.1888253422867638</v>
      </c>
      <c r="J21" s="35">
        <v>0.21956441128234985</v>
      </c>
      <c r="K21" s="35">
        <v>0.63673679271881622</v>
      </c>
      <c r="L21" s="35">
        <v>2.1627094511311298</v>
      </c>
      <c r="M21" s="35">
        <v>6.7017786993885702</v>
      </c>
      <c r="N21" s="35">
        <v>6.9175519340613789</v>
      </c>
      <c r="O21" s="35">
        <v>0.18662974958999357</v>
      </c>
      <c r="P21" s="35">
        <v>0</v>
      </c>
      <c r="Q21" s="35">
        <f t="shared" si="17"/>
        <v>100.00000000000004</v>
      </c>
      <c r="R21" s="35"/>
      <c r="S21" s="36">
        <f>(E21*(Q21-P21))/Q21</f>
        <v>59.817488608529516</v>
      </c>
      <c r="T21" s="35">
        <f>(F21*(Q21-P21))/Q21</f>
        <v>0.96608340964233419</v>
      </c>
      <c r="U21" s="35">
        <f>(G21*(Q21-P21))/Q21</f>
        <v>19.108218930225789</v>
      </c>
      <c r="V21" s="35">
        <f>(H21*(Q21-P21))/Q21</f>
        <v>1.0944126711433886</v>
      </c>
      <c r="W21" s="35">
        <f>(I21*(Q21-P21))/Q21</f>
        <v>2.1888253422867638</v>
      </c>
      <c r="X21" s="35">
        <f>(J21*(Q21-P21))/Q21</f>
        <v>0.21956441128234985</v>
      </c>
      <c r="Y21" s="35">
        <f>(K21*(Q21-P21))/Q21</f>
        <v>0.63673679271881622</v>
      </c>
      <c r="Z21" s="35">
        <f>(L21*(Q21-P21))/Q21</f>
        <v>2.1627094511311298</v>
      </c>
      <c r="AA21" s="35">
        <f>(M21*(Q21-P21))/Q21</f>
        <v>6.7017786993885702</v>
      </c>
      <c r="AB21" s="35">
        <f>(N21*(Q21-P21))/Q21</f>
        <v>6.9175519340613798</v>
      </c>
      <c r="AC21" s="35">
        <f>(O21*(Q21-P21))/Q21</f>
        <v>0.18662974958999357</v>
      </c>
      <c r="AD21" s="35">
        <f t="shared" si="18"/>
        <v>100.00000000000004</v>
      </c>
      <c r="AE21" s="35"/>
      <c r="AF21" s="36">
        <f t="shared" si="19"/>
        <v>59.817488608529487</v>
      </c>
      <c r="AG21" s="35">
        <f t="shared" si="20"/>
        <v>0.96608340964233375</v>
      </c>
      <c r="AH21" s="35">
        <f t="shared" si="21"/>
        <v>19.108218930225782</v>
      </c>
      <c r="AI21" s="35">
        <f t="shared" si="22"/>
        <v>1.0944126711433881</v>
      </c>
      <c r="AJ21" s="35">
        <f t="shared" si="23"/>
        <v>2.188825342286763</v>
      </c>
      <c r="AK21" s="35">
        <f t="shared" si="24"/>
        <v>0.21956441128234977</v>
      </c>
      <c r="AL21" s="35">
        <f t="shared" si="25"/>
        <v>0.636736792718816</v>
      </c>
      <c r="AM21" s="35">
        <f t="shared" si="26"/>
        <v>2.1627094511311289</v>
      </c>
      <c r="AN21" s="35">
        <f t="shared" si="27"/>
        <v>6.7017786993885675</v>
      </c>
      <c r="AO21" s="35">
        <f t="shared" si="28"/>
        <v>6.9175519340613771</v>
      </c>
      <c r="AP21" s="35">
        <f t="shared" si="29"/>
        <v>0.18662974958999348</v>
      </c>
      <c r="AQ21" s="35">
        <f t="shared" si="30"/>
        <v>100.00000000000001</v>
      </c>
      <c r="AR21" s="35"/>
      <c r="AS21" s="35">
        <f>SUM(AN21:AO21)</f>
        <v>13.619330633449945</v>
      </c>
      <c r="AT21" s="35">
        <f>AI21+AJ21</f>
        <v>3.2832380134301511</v>
      </c>
      <c r="AU21" s="35">
        <f>AK21+AL21</f>
        <v>0.85630120400116572</v>
      </c>
      <c r="AV21" s="37"/>
    </row>
    <row r="22" spans="1:48" s="33" customFormat="1">
      <c r="A22" s="33" t="str">
        <f t="shared" si="31"/>
        <v>Phonolite AFC</v>
      </c>
      <c r="B22" s="33" t="str">
        <f t="shared" si="32"/>
        <v>GWR, fmZero 0.15, TI 450°C, MWR/MUM 0.75</v>
      </c>
      <c r="C22" s="33" t="str">
        <f t="shared" si="32"/>
        <v>paragneiss wall rock</v>
      </c>
      <c r="D22" s="39">
        <v>1099.453125</v>
      </c>
      <c r="E22" s="35">
        <v>59.845054386305286</v>
      </c>
      <c r="F22" s="35">
        <v>0.97239120329831152</v>
      </c>
      <c r="G22" s="35">
        <v>19.078982279869532</v>
      </c>
      <c r="H22" s="35">
        <v>1.1015583577737129</v>
      </c>
      <c r="I22" s="35">
        <v>2.203116715547413</v>
      </c>
      <c r="J22" s="35">
        <v>0.22099800074961629</v>
      </c>
      <c r="K22" s="35">
        <v>0.64089420217388737</v>
      </c>
      <c r="L22" s="35">
        <v>2.1768303073837205</v>
      </c>
      <c r="M22" s="35">
        <v>6.733316596749896</v>
      </c>
      <c r="N22" s="35">
        <v>6.8390096495114472</v>
      </c>
      <c r="O22" s="35">
        <v>0.1878483006371752</v>
      </c>
      <c r="P22" s="35">
        <v>0</v>
      </c>
      <c r="Q22" s="35">
        <f t="shared" si="17"/>
        <v>100</v>
      </c>
      <c r="R22" s="35"/>
      <c r="S22" s="36">
        <f>(E22*(Q22-P22))/Q22</f>
        <v>59.845054386305286</v>
      </c>
      <c r="T22" s="35">
        <f>(F22*(Q22-P22))/Q22</f>
        <v>0.97239120329831152</v>
      </c>
      <c r="U22" s="35">
        <f>(G22*(Q22-P22))/Q22</f>
        <v>19.078982279869532</v>
      </c>
      <c r="V22" s="35">
        <f>(H22*(Q22-P22))/Q22</f>
        <v>1.1015583577737129</v>
      </c>
      <c r="W22" s="35">
        <f>(I22*(Q22-P22))/Q22</f>
        <v>2.203116715547413</v>
      </c>
      <c r="X22" s="35">
        <f>(J22*(Q22-P22))/Q22</f>
        <v>0.22099800074961629</v>
      </c>
      <c r="Y22" s="35">
        <f>(K22*(Q22-P22))/Q22</f>
        <v>0.64089420217388737</v>
      </c>
      <c r="Z22" s="35">
        <f>(L22*(Q22-P22))/Q22</f>
        <v>2.1768303073837205</v>
      </c>
      <c r="AA22" s="35">
        <f>(M22*(Q22-P22))/Q22</f>
        <v>6.733316596749896</v>
      </c>
      <c r="AB22" s="35">
        <f>(N22*(Q22-P22))/Q22</f>
        <v>6.8390096495114472</v>
      </c>
      <c r="AC22" s="35">
        <f>(O22*(Q22-P22))/Q22</f>
        <v>0.18784830063717523</v>
      </c>
      <c r="AD22" s="35">
        <f t="shared" si="18"/>
        <v>100</v>
      </c>
      <c r="AE22" s="35"/>
      <c r="AF22" s="36">
        <f t="shared" si="19"/>
        <v>59.845054386305286</v>
      </c>
      <c r="AG22" s="35">
        <f t="shared" si="20"/>
        <v>0.97239120329831152</v>
      </c>
      <c r="AH22" s="35">
        <f t="shared" si="21"/>
        <v>19.078982279869532</v>
      </c>
      <c r="AI22" s="35">
        <f t="shared" si="22"/>
        <v>1.1015583577737129</v>
      </c>
      <c r="AJ22" s="35">
        <f t="shared" si="23"/>
        <v>2.203116715547413</v>
      </c>
      <c r="AK22" s="35">
        <f t="shared" si="24"/>
        <v>0.22099800074961629</v>
      </c>
      <c r="AL22" s="35">
        <f t="shared" si="25"/>
        <v>0.64089420217388737</v>
      </c>
      <c r="AM22" s="35">
        <f t="shared" si="26"/>
        <v>2.1768303073837205</v>
      </c>
      <c r="AN22" s="35">
        <f t="shared" si="27"/>
        <v>6.733316596749896</v>
      </c>
      <c r="AO22" s="35">
        <f t="shared" si="28"/>
        <v>6.8390096495114472</v>
      </c>
      <c r="AP22" s="35">
        <f t="shared" si="29"/>
        <v>0.18784830063717523</v>
      </c>
      <c r="AQ22" s="35">
        <f t="shared" si="30"/>
        <v>100</v>
      </c>
      <c r="AR22" s="35"/>
      <c r="AS22" s="35">
        <f>SUM(AN22:AO22)</f>
        <v>13.572326246261344</v>
      </c>
      <c r="AT22" s="35">
        <f>AI22+AJ22</f>
        <v>3.3046750733211256</v>
      </c>
      <c r="AU22" s="35">
        <f>AK22+AL22</f>
        <v>0.86189220292350366</v>
      </c>
      <c r="AV22" s="37"/>
    </row>
    <row r="23" spans="1:48" s="33" customFormat="1">
      <c r="A23" s="33" t="str">
        <f t="shared" si="31"/>
        <v>Phonolite AFC</v>
      </c>
      <c r="B23" s="33" t="str">
        <f t="shared" si="32"/>
        <v>GWR, fmZero 0.15, TI 450°C, MWR/MUM 0.75</v>
      </c>
      <c r="C23" s="33" t="str">
        <f t="shared" si="32"/>
        <v>paragneiss wall rock</v>
      </c>
      <c r="D23" s="39">
        <v>1079.453125</v>
      </c>
      <c r="E23" s="35">
        <v>60.287014275801511</v>
      </c>
      <c r="F23" s="35">
        <v>1.1479435510151377</v>
      </c>
      <c r="G23" s="35">
        <v>18.097920590793144</v>
      </c>
      <c r="H23" s="35">
        <v>1.0406630554689598</v>
      </c>
      <c r="I23" s="35">
        <v>2.5089725935318206</v>
      </c>
      <c r="J23" s="35">
        <v>0.27419661566907483</v>
      </c>
      <c r="K23" s="35">
        <v>0.76511401245518462</v>
      </c>
      <c r="L23" s="35">
        <v>1.9071222302993782</v>
      </c>
      <c r="M23" s="35">
        <v>7.0450124474191842</v>
      </c>
      <c r="N23" s="35">
        <v>6.6929735042278935</v>
      </c>
      <c r="O23" s="35">
        <v>0.23306712331870996</v>
      </c>
      <c r="P23" s="35">
        <v>0</v>
      </c>
      <c r="Q23" s="35">
        <f t="shared" si="17"/>
        <v>99.999999999999986</v>
      </c>
      <c r="R23" s="35"/>
      <c r="S23" s="36">
        <f>(E23*(Q23-P23))/Q23</f>
        <v>60.287014275801511</v>
      </c>
      <c r="T23" s="35">
        <f>(F23*(Q23-P23))/Q23</f>
        <v>1.1479435510151377</v>
      </c>
      <c r="U23" s="35">
        <f>(G23*(Q23-P23))/Q23</f>
        <v>18.097920590793144</v>
      </c>
      <c r="V23" s="35">
        <f>(H23*(Q23-P23))/Q23</f>
        <v>1.0406630554689598</v>
      </c>
      <c r="W23" s="35">
        <f>(I23*(Q23-P23))/Q23</f>
        <v>2.5089725935318206</v>
      </c>
      <c r="X23" s="35">
        <f>(J23*(Q23-P23))/Q23</f>
        <v>0.27419661566907483</v>
      </c>
      <c r="Y23" s="35">
        <f>(K23*(Q23-P23))/Q23</f>
        <v>0.76511401245518462</v>
      </c>
      <c r="Z23" s="35">
        <f>(L23*(Q23-P23))/Q23</f>
        <v>1.9071222302993782</v>
      </c>
      <c r="AA23" s="35">
        <f>(M23*(Q23-P23))/Q23</f>
        <v>7.0450124474191842</v>
      </c>
      <c r="AB23" s="35">
        <f>(N23*(Q23-P23))/Q23</f>
        <v>6.6929735042278935</v>
      </c>
      <c r="AC23" s="35">
        <f>(O23*(Q23-P23))/Q23</f>
        <v>0.23306712331870996</v>
      </c>
      <c r="AD23" s="35">
        <f t="shared" si="18"/>
        <v>99.999999999999986</v>
      </c>
      <c r="AE23" s="35"/>
      <c r="AF23" s="36">
        <f t="shared" si="19"/>
        <v>60.287014275801518</v>
      </c>
      <c r="AG23" s="35">
        <f t="shared" si="20"/>
        <v>1.1479435510151379</v>
      </c>
      <c r="AH23" s="35">
        <f t="shared" si="21"/>
        <v>18.097920590793148</v>
      </c>
      <c r="AI23" s="35">
        <f t="shared" si="22"/>
        <v>1.04066305546896</v>
      </c>
      <c r="AJ23" s="35">
        <f t="shared" si="23"/>
        <v>2.508972593531821</v>
      </c>
      <c r="AK23" s="35">
        <f t="shared" si="24"/>
        <v>0.27419661566907488</v>
      </c>
      <c r="AL23" s="35">
        <f t="shared" si="25"/>
        <v>0.76511401245518462</v>
      </c>
      <c r="AM23" s="35">
        <f t="shared" si="26"/>
        <v>1.9071222302993787</v>
      </c>
      <c r="AN23" s="35">
        <f t="shared" si="27"/>
        <v>7.0450124474191851</v>
      </c>
      <c r="AO23" s="35">
        <f t="shared" si="28"/>
        <v>6.6929735042278944</v>
      </c>
      <c r="AP23" s="35">
        <f t="shared" si="29"/>
        <v>0.23306712331871002</v>
      </c>
      <c r="AQ23" s="35">
        <f t="shared" si="30"/>
        <v>100</v>
      </c>
      <c r="AR23" s="35"/>
      <c r="AS23" s="35">
        <f>SUM(AN23:AO23)</f>
        <v>13.737985951647079</v>
      </c>
      <c r="AT23" s="35">
        <f>AI23+AJ23</f>
        <v>3.549635649000781</v>
      </c>
      <c r="AU23" s="35">
        <f>AK23+AL23</f>
        <v>1.0393106281242595</v>
      </c>
      <c r="AV23" s="37"/>
    </row>
    <row r="24" spans="1:48" s="33" customFormat="1">
      <c r="A24" s="33" t="str">
        <f t="shared" si="31"/>
        <v>Phonolite AFC</v>
      </c>
      <c r="B24" s="33" t="str">
        <f t="shared" si="32"/>
        <v>GWR, fmZero 0.15, TI 450°C, MWR/MUM 0.75</v>
      </c>
      <c r="C24" s="33" t="str">
        <f t="shared" si="32"/>
        <v>paragneiss wall rock</v>
      </c>
      <c r="D24" s="39">
        <v>1057.0055462793798</v>
      </c>
      <c r="E24" s="35">
        <v>61.161094917294555</v>
      </c>
      <c r="F24" s="35">
        <v>1.2622003835463338</v>
      </c>
      <c r="G24" s="35">
        <v>17.018371366554579</v>
      </c>
      <c r="H24" s="35">
        <v>0.71187530867134863</v>
      </c>
      <c r="I24" s="35">
        <v>2.622663733988579</v>
      </c>
      <c r="J24" s="35">
        <v>0.35182960002276686</v>
      </c>
      <c r="K24" s="35">
        <v>0.89563790599411286</v>
      </c>
      <c r="L24" s="35">
        <v>1.6966788486919415</v>
      </c>
      <c r="M24" s="35">
        <v>7.0249937437450072</v>
      </c>
      <c r="N24" s="35">
        <v>6.7833564459178319</v>
      </c>
      <c r="O24" s="35">
        <v>0.34744634419194159</v>
      </c>
      <c r="P24" s="35">
        <v>0.12385140138099787</v>
      </c>
      <c r="Q24" s="35">
        <f t="shared" si="17"/>
        <v>100</v>
      </c>
      <c r="R24" s="35"/>
      <c r="S24" s="36">
        <f>(E24*(Q24-P24))/Q24</f>
        <v>61.085346044139527</v>
      </c>
      <c r="T24" s="35">
        <f>(F24*(Q24-P24))/Q24</f>
        <v>1.2606371306830753</v>
      </c>
      <c r="U24" s="35">
        <f>(G24*(Q24-P24))/Q24</f>
        <v>16.997293875124878</v>
      </c>
      <c r="V24" s="35">
        <f>(H24*(Q24-P24))/Q24</f>
        <v>0.71099364112547381</v>
      </c>
      <c r="W24" s="35">
        <f>(I24*(Q24-P24))/Q24</f>
        <v>2.6194155282005225</v>
      </c>
      <c r="X24" s="35">
        <f>(J24*(Q24-P24))/Q24</f>
        <v>0.35139385413266555</v>
      </c>
      <c r="Y24" s="35">
        <f>(K24*(Q24-P24))/Q24</f>
        <v>0.8945286458962397</v>
      </c>
      <c r="Z24" s="35">
        <f>(L24*(Q24-P24))/Q24</f>
        <v>1.6945774881609015</v>
      </c>
      <c r="AA24" s="35">
        <f>(M24*(Q24-P24))/Q24</f>
        <v>7.0162931905464507</v>
      </c>
      <c r="AB24" s="35">
        <f>(N24*(Q24-P24))/Q24</f>
        <v>6.7749551638988939</v>
      </c>
      <c r="AC24" s="35">
        <f>(O24*(Q24-P24))/Q24</f>
        <v>0.34701602702561279</v>
      </c>
      <c r="AD24" s="35">
        <f t="shared" si="18"/>
        <v>99.752450588934238</v>
      </c>
      <c r="AE24" s="35"/>
      <c r="AF24" s="36">
        <f t="shared" si="19"/>
        <v>61.236937722827086</v>
      </c>
      <c r="AG24" s="35">
        <f t="shared" si="20"/>
        <v>1.2637655749210441</v>
      </c>
      <c r="AH24" s="35">
        <f t="shared" si="21"/>
        <v>17.039474995124007</v>
      </c>
      <c r="AI24" s="35">
        <f t="shared" si="22"/>
        <v>0.71275806952891629</v>
      </c>
      <c r="AJ24" s="35">
        <f t="shared" si="23"/>
        <v>2.6259159677136799</v>
      </c>
      <c r="AK24" s="35">
        <f t="shared" si="24"/>
        <v>0.35226588625948646</v>
      </c>
      <c r="AL24" s="35">
        <f t="shared" si="25"/>
        <v>0.89674854162978501</v>
      </c>
      <c r="AM24" s="35">
        <f t="shared" si="26"/>
        <v>1.6987828150147568</v>
      </c>
      <c r="AN24" s="35">
        <f t="shared" si="27"/>
        <v>7.0337050860631027</v>
      </c>
      <c r="AO24" s="35">
        <f t="shared" si="28"/>
        <v>6.7917681459451336</v>
      </c>
      <c r="AP24" s="35">
        <f t="shared" si="29"/>
        <v>0.34787719497300057</v>
      </c>
      <c r="AQ24" s="35">
        <f t="shared" si="30"/>
        <v>100</v>
      </c>
      <c r="AR24" s="35"/>
      <c r="AS24" s="35">
        <f>SUM(AN24:AO24)</f>
        <v>13.825473232008235</v>
      </c>
      <c r="AT24" s="35">
        <f>AI24+AJ24</f>
        <v>3.3386740372425963</v>
      </c>
      <c r="AU24" s="35">
        <f>AK24+AL24</f>
        <v>1.2490144278892714</v>
      </c>
      <c r="AV24" s="37"/>
    </row>
    <row r="25" spans="1:48" s="33" customFormat="1">
      <c r="A25" s="33" t="str">
        <f t="shared" si="31"/>
        <v>Phonolite AFC</v>
      </c>
      <c r="B25" s="33" t="str">
        <f t="shared" si="32"/>
        <v>GWR, fmZero 0.15, TI 450°C, MWR/MUM 0.75</v>
      </c>
      <c r="C25" s="33" t="str">
        <f t="shared" si="32"/>
        <v>paragneiss wall rock</v>
      </c>
      <c r="D25" s="39">
        <v>1037.0027438381398</v>
      </c>
      <c r="E25" s="35">
        <v>61.465922251635895</v>
      </c>
      <c r="F25" s="35">
        <v>1.2965729492655458</v>
      </c>
      <c r="G25" s="35">
        <v>16.349885809798987</v>
      </c>
      <c r="H25" s="35">
        <v>0.44009599269553834</v>
      </c>
      <c r="I25" s="35">
        <v>2.6374767079472026</v>
      </c>
      <c r="J25" s="35">
        <v>0.42582738558196848</v>
      </c>
      <c r="K25" s="35">
        <v>1.0071292769035665</v>
      </c>
      <c r="L25" s="35">
        <v>1.6607545767909904</v>
      </c>
      <c r="M25" s="35">
        <v>6.803343534336685</v>
      </c>
      <c r="N25" s="35">
        <v>7.209420530012828</v>
      </c>
      <c r="O25" s="35">
        <v>0.45589247289143109</v>
      </c>
      <c r="P25" s="35">
        <v>0.24767851213936151</v>
      </c>
      <c r="Q25" s="35">
        <f t="shared" si="17"/>
        <v>100.00000000000001</v>
      </c>
      <c r="R25" s="35"/>
      <c r="S25" s="36">
        <f>(E25*(Q25-P25))/Q25</f>
        <v>61.313684369930307</v>
      </c>
      <c r="T25" s="35">
        <f>(F25*(Q25-P25))/Q25</f>
        <v>1.2933616166760036</v>
      </c>
      <c r="U25" s="35">
        <f>(G25*(Q25-P25))/Q25</f>
        <v>16.309390655888791</v>
      </c>
      <c r="V25" s="35">
        <f>(H25*(Q25-P25))/Q25</f>
        <v>0.43900596948884507</v>
      </c>
      <c r="W25" s="35">
        <f>(I25*(Q25-P25))/Q25</f>
        <v>2.6309442448789366</v>
      </c>
      <c r="X25" s="35">
        <f>(J25*(Q25-P25))/Q25</f>
        <v>0.42477270264907713</v>
      </c>
      <c r="Y25" s="35">
        <f>(K25*(Q25-P25))/Q25</f>
        <v>1.0046348340952118</v>
      </c>
      <c r="Z25" s="35">
        <f>(L25*(Q25-P25))/Q25</f>
        <v>1.6566412445649081</v>
      </c>
      <c r="AA25" s="35">
        <f>(M25*(Q25-P25))/Q25</f>
        <v>6.7864931142951104</v>
      </c>
      <c r="AB25" s="35">
        <f>(N25*(Q25-P25))/Q25</f>
        <v>7.1915643445102226</v>
      </c>
      <c r="AC25" s="35">
        <f>(O25*(Q25-P25))/Q25</f>
        <v>0.45476332519761825</v>
      </c>
      <c r="AD25" s="35">
        <f t="shared" si="18"/>
        <v>99.505256422175037</v>
      </c>
      <c r="AE25" s="35"/>
      <c r="AF25" s="36">
        <f t="shared" si="19"/>
        <v>61.618538130078498</v>
      </c>
      <c r="AG25" s="35">
        <f t="shared" si="20"/>
        <v>1.2997922553845849</v>
      </c>
      <c r="AH25" s="35">
        <f t="shared" si="21"/>
        <v>16.390481510536759</v>
      </c>
      <c r="AI25" s="35">
        <f t="shared" si="22"/>
        <v>0.44118872235880324</v>
      </c>
      <c r="AJ25" s="35">
        <f t="shared" si="23"/>
        <v>2.6440253906954636</v>
      </c>
      <c r="AK25" s="35">
        <f t="shared" si="24"/>
        <v>0.42688468722383527</v>
      </c>
      <c r="AL25" s="35">
        <f t="shared" si="25"/>
        <v>1.00962991325082</v>
      </c>
      <c r="AM25" s="35">
        <f t="shared" si="26"/>
        <v>1.6648781221528723</v>
      </c>
      <c r="AN25" s="35">
        <f t="shared" si="27"/>
        <v>6.8202357928728681</v>
      </c>
      <c r="AO25" s="35">
        <f t="shared" si="28"/>
        <v>7.227321051260124</v>
      </c>
      <c r="AP25" s="35">
        <f t="shared" si="29"/>
        <v>0.45702442418536687</v>
      </c>
      <c r="AQ25" s="35">
        <f t="shared" si="30"/>
        <v>99.999999999999972</v>
      </c>
      <c r="AR25" s="35"/>
      <c r="AS25" s="35">
        <f>SUM(AN25:AO25)</f>
        <v>14.047556844132991</v>
      </c>
      <c r="AT25" s="35">
        <f>AI25+AJ25</f>
        <v>3.085214113054267</v>
      </c>
      <c r="AU25" s="35">
        <f>AK25+AL25</f>
        <v>1.4365146004746552</v>
      </c>
      <c r="AV25" s="37"/>
    </row>
    <row r="26" spans="1:48" s="33" customFormat="1">
      <c r="A26" s="33" t="str">
        <f t="shared" si="31"/>
        <v>Phonolite AFC</v>
      </c>
      <c r="B26" s="33" t="str">
        <f t="shared" si="32"/>
        <v>GWR, fmZero 0.15, TI 450°C, MWR/MUM 0.75</v>
      </c>
      <c r="C26" s="33" t="str">
        <f t="shared" si="32"/>
        <v>paragneiss wall rock</v>
      </c>
      <c r="D26" s="39">
        <v>1015.64424582256</v>
      </c>
      <c r="E26" s="35">
        <v>62.051826141954315</v>
      </c>
      <c r="F26" s="35">
        <v>1.2140977140221954</v>
      </c>
      <c r="G26" s="35">
        <v>15.48038652832718</v>
      </c>
      <c r="H26" s="35">
        <v>0.3166744992560635</v>
      </c>
      <c r="I26" s="35">
        <v>2.5240816663771466</v>
      </c>
      <c r="J26" s="35">
        <v>0.47323539768423328</v>
      </c>
      <c r="K26" s="35">
        <v>0.84493130928161231</v>
      </c>
      <c r="L26" s="35">
        <v>1.8780254695079317</v>
      </c>
      <c r="M26" s="35">
        <v>6.5370719536587991</v>
      </c>
      <c r="N26" s="35">
        <v>7.5096376882334548</v>
      </c>
      <c r="O26" s="35">
        <v>0.66760342050599331</v>
      </c>
      <c r="P26" s="35">
        <v>0.50242821119107073</v>
      </c>
      <c r="Q26" s="35">
        <f t="shared" si="17"/>
        <v>99.999999999999986</v>
      </c>
      <c r="R26" s="35"/>
      <c r="S26" s="36">
        <f>(E26*(Q26-P26))/Q26</f>
        <v>61.740060261857899</v>
      </c>
      <c r="T26" s="35">
        <f>(F26*(Q26-P26))/Q26</f>
        <v>1.2079977445955219</v>
      </c>
      <c r="U26" s="35">
        <f>(G26*(Q26-P26))/Q26</f>
        <v>15.402608699207441</v>
      </c>
      <c r="V26" s="35">
        <f>(H26*(Q26-P26))/Q26</f>
        <v>0.315083437234153</v>
      </c>
      <c r="W26" s="35">
        <f>(I26*(Q26-P26))/Q26</f>
        <v>2.5113999680117662</v>
      </c>
      <c r="X26" s="35">
        <f>(J26*(Q26-P26))/Q26</f>
        <v>0.47085772954092542</v>
      </c>
      <c r="Y26" s="35">
        <f>(K26*(Q26-P26))/Q26</f>
        <v>0.84068613601859532</v>
      </c>
      <c r="Z26" s="35">
        <f>(L26*(Q26-P26))/Q26</f>
        <v>1.8685897397357702</v>
      </c>
      <c r="AA26" s="35">
        <f>(M26*(Q26-P26))/Q26</f>
        <v>6.5042278599777577</v>
      </c>
      <c r="AB26" s="35">
        <f>(N26*(Q26-P26))/Q26</f>
        <v>7.4719071499295326</v>
      </c>
      <c r="AC26" s="35">
        <f>(O26*(Q26-P26))/Q26</f>
        <v>0.6642491925824946</v>
      </c>
      <c r="AD26" s="35">
        <f t="shared" si="18"/>
        <v>98.99766791869186</v>
      </c>
      <c r="AE26" s="35"/>
      <c r="AF26" s="36">
        <f t="shared" si="19"/>
        <v>62.36516633156031</v>
      </c>
      <c r="AG26" s="35">
        <f t="shared" si="20"/>
        <v>1.2202284861777422</v>
      </c>
      <c r="AH26" s="35">
        <f t="shared" si="21"/>
        <v>15.558557108494531</v>
      </c>
      <c r="AI26" s="35">
        <f t="shared" si="22"/>
        <v>0.31827359558907525</v>
      </c>
      <c r="AJ26" s="35">
        <f t="shared" si="23"/>
        <v>2.536827402918636</v>
      </c>
      <c r="AK26" s="35">
        <f t="shared" si="24"/>
        <v>0.47562507222659761</v>
      </c>
      <c r="AL26" s="35">
        <f t="shared" si="25"/>
        <v>0.84919791919650311</v>
      </c>
      <c r="AM26" s="35">
        <f t="shared" si="26"/>
        <v>1.8875088464411796</v>
      </c>
      <c r="AN26" s="35">
        <f t="shared" si="27"/>
        <v>6.5700818986158032</v>
      </c>
      <c r="AO26" s="35">
        <f t="shared" si="28"/>
        <v>7.547558752663055</v>
      </c>
      <c r="AP26" s="35">
        <f t="shared" si="29"/>
        <v>0.67097458611656546</v>
      </c>
      <c r="AQ26" s="35">
        <f t="shared" si="30"/>
        <v>99.999999999999972</v>
      </c>
      <c r="AR26" s="35"/>
      <c r="AS26" s="35">
        <f>SUM(AN26:AO26)</f>
        <v>14.117640651278858</v>
      </c>
      <c r="AT26" s="35">
        <f>AI26+AJ26</f>
        <v>2.8551009985077114</v>
      </c>
      <c r="AU26" s="35">
        <f>AK26+AL26</f>
        <v>1.3248229914231007</v>
      </c>
      <c r="AV26" s="37"/>
    </row>
    <row r="27" spans="1:48" s="33" customFormat="1">
      <c r="A27" s="33" t="str">
        <f t="shared" si="31"/>
        <v>Phonolite AFC</v>
      </c>
      <c r="B27" s="33" t="str">
        <f t="shared" si="32"/>
        <v>GWR, fmZero 0.15, TI 450°C, MWR/MUM 0.75</v>
      </c>
      <c r="C27" s="33" t="str">
        <f t="shared" si="32"/>
        <v>paragneiss wall rock</v>
      </c>
      <c r="D27" s="39">
        <v>1001.4594089733401</v>
      </c>
      <c r="E27" s="35">
        <v>62.926311086018238</v>
      </c>
      <c r="F27" s="35">
        <v>1.0975018050631087</v>
      </c>
      <c r="G27" s="35">
        <v>14.741290909254806</v>
      </c>
      <c r="H27" s="35">
        <v>0.28599563396930455</v>
      </c>
      <c r="I27" s="35">
        <v>2.4509314245755403</v>
      </c>
      <c r="J27" s="35">
        <v>0.49188798419570079</v>
      </c>
      <c r="K27" s="35">
        <v>0.77345370637444633</v>
      </c>
      <c r="L27" s="35">
        <v>2.0739767074044257</v>
      </c>
      <c r="M27" s="35">
        <v>6.146461039409151</v>
      </c>
      <c r="N27" s="35">
        <v>7.4670555508262186</v>
      </c>
      <c r="O27" s="35">
        <v>0.8223529278479178</v>
      </c>
      <c r="P27" s="35">
        <v>0.7227812250611273</v>
      </c>
      <c r="Q27" s="35">
        <f t="shared" si="17"/>
        <v>99.999999999999972</v>
      </c>
      <c r="R27" s="35"/>
      <c r="S27" s="36">
        <f>(E27*(Q27-P27))/Q27</f>
        <v>62.471491523864941</v>
      </c>
      <c r="T27" s="35">
        <f>(F27*(Q27-P27))/Q27</f>
        <v>1.0895692680714055</v>
      </c>
      <c r="U27" s="35">
        <f>(G27*(Q27-P27))/Q27</f>
        <v>14.634743626231069</v>
      </c>
      <c r="V27" s="35">
        <f>(H27*(Q27-P27))/Q27</f>
        <v>0.28392851122247986</v>
      </c>
      <c r="W27" s="35">
        <f>(I27*(Q27-P27))/Q27</f>
        <v>2.433216552399585</v>
      </c>
      <c r="X27" s="35">
        <f>(J27*(Q27-P27))/Q27</f>
        <v>0.4883327101976026</v>
      </c>
      <c r="Y27" s="35">
        <f>(K27*(Q27-P27))/Q27</f>
        <v>0.7678633282002324</v>
      </c>
      <c r="Z27" s="35">
        <f>(L27*(Q27-P27))/Q27</f>
        <v>2.0589863931511654</v>
      </c>
      <c r="AA27" s="35">
        <f>(M27*(Q27-P27))/Q27</f>
        <v>6.1020355730106051</v>
      </c>
      <c r="AB27" s="35">
        <f>(N27*(Q27-P27))/Q27</f>
        <v>7.4130850752399624</v>
      </c>
      <c r="AC27" s="35">
        <f>(O27*(Q27-P27))/Q27</f>
        <v>0.81640911528169269</v>
      </c>
      <c r="AD27" s="35">
        <f t="shared" si="18"/>
        <v>98.559661676870732</v>
      </c>
      <c r="AE27" s="35"/>
      <c r="AF27" s="36">
        <f t="shared" si="19"/>
        <v>63.384441931911887</v>
      </c>
      <c r="AG27" s="35">
        <f t="shared" si="20"/>
        <v>1.1054920943657194</v>
      </c>
      <c r="AH27" s="35">
        <f t="shared" si="21"/>
        <v>14.848613902725525</v>
      </c>
      <c r="AI27" s="35">
        <f t="shared" si="22"/>
        <v>0.28807780626656732</v>
      </c>
      <c r="AJ27" s="35">
        <f t="shared" si="23"/>
        <v>2.4687752687067053</v>
      </c>
      <c r="AK27" s="35">
        <f t="shared" si="24"/>
        <v>0.49546914213099513</v>
      </c>
      <c r="AL27" s="35">
        <f t="shared" si="25"/>
        <v>0.77908478492720812</v>
      </c>
      <c r="AM27" s="35">
        <f t="shared" si="26"/>
        <v>2.0890761576491421</v>
      </c>
      <c r="AN27" s="35">
        <f t="shared" si="27"/>
        <v>6.1912099424774985</v>
      </c>
      <c r="AO27" s="35">
        <f t="shared" si="28"/>
        <v>7.5214189548903567</v>
      </c>
      <c r="AP27" s="35">
        <f t="shared" si="29"/>
        <v>0.82834001394840595</v>
      </c>
      <c r="AQ27" s="35">
        <f t="shared" si="30"/>
        <v>100.00000000000003</v>
      </c>
      <c r="AR27" s="35"/>
      <c r="AS27" s="35">
        <f>SUM(AN27:AO27)</f>
        <v>13.712628897367855</v>
      </c>
      <c r="AT27" s="35">
        <f>AI27+AJ27</f>
        <v>2.7568530749732725</v>
      </c>
      <c r="AU27" s="35">
        <f>AK27+AL27</f>
        <v>1.2745539270582031</v>
      </c>
      <c r="AV27" s="37"/>
    </row>
    <row r="28" spans="1:48" s="33" customFormat="1">
      <c r="A28" s="33" t="str">
        <f t="shared" si="31"/>
        <v>Phonolite AFC</v>
      </c>
      <c r="B28" s="33" t="str">
        <f t="shared" si="32"/>
        <v>GWR, fmZero 0.15, TI 450°C, MWR/MUM 0.75</v>
      </c>
      <c r="C28" s="33" t="str">
        <f t="shared" si="32"/>
        <v>paragneiss wall rock</v>
      </c>
      <c r="D28" s="39">
        <v>979.52856468990888</v>
      </c>
      <c r="E28" s="35">
        <v>64.610216424628703</v>
      </c>
      <c r="F28" s="35">
        <v>0.93789384074889015</v>
      </c>
      <c r="G28" s="35">
        <v>13.459744749697705</v>
      </c>
      <c r="H28" s="35">
        <v>0.26403140183965518</v>
      </c>
      <c r="I28" s="35">
        <v>2.3135377022626402</v>
      </c>
      <c r="J28" s="35">
        <v>0.50504828758558529</v>
      </c>
      <c r="K28" s="35">
        <v>0.68080923899068679</v>
      </c>
      <c r="L28" s="35">
        <v>2.4049688194590138</v>
      </c>
      <c r="M28" s="35">
        <v>5.6210981268378832</v>
      </c>
      <c r="N28" s="35">
        <v>7.1618566671753818</v>
      </c>
      <c r="O28" s="35">
        <v>1.0339897655823318</v>
      </c>
      <c r="P28" s="35">
        <v>1.0068049751915176</v>
      </c>
      <c r="Q28" s="35">
        <f t="shared" si="17"/>
        <v>99.999999999999986</v>
      </c>
      <c r="R28" s="35"/>
      <c r="S28" s="36">
        <f>(E28*(Q28-P28))/Q28</f>
        <v>63.959717551183537</v>
      </c>
      <c r="T28" s="35">
        <f>(F28*(Q28-P28))/Q28</f>
        <v>0.92845107889821565</v>
      </c>
      <c r="U28" s="35">
        <f>(G28*(Q28-P28))/Q28</f>
        <v>13.32423136990967</v>
      </c>
      <c r="V28" s="35">
        <f>(H28*(Q28-P28))/Q28</f>
        <v>0.26137312054986561</v>
      </c>
      <c r="W28" s="35">
        <f>(I28*(Q28-P28))/Q28</f>
        <v>2.2902448895733283</v>
      </c>
      <c r="X28" s="35">
        <f>(J28*(Q28-P28))/Q28</f>
        <v>0.49996343629905404</v>
      </c>
      <c r="Y28" s="35">
        <f>(K28*(Q28-P28))/Q28</f>
        <v>0.6739548177009651</v>
      </c>
      <c r="Z28" s="35">
        <f>(L28*(Q28-P28))/Q28</f>
        <v>2.3807554737328958</v>
      </c>
      <c r="AA28" s="35">
        <f>(M28*(Q28-P28))/Q28</f>
        <v>5.564504631236483</v>
      </c>
      <c r="AB28" s="35">
        <f>(N28*(Q28-P28))/Q28</f>
        <v>7.0897507379341755</v>
      </c>
      <c r="AC28" s="35">
        <f>(O28*(Q28-P28))/Q28</f>
        <v>1.0235795051794778</v>
      </c>
      <c r="AD28" s="35">
        <f t="shared" si="18"/>
        <v>97.99652661219767</v>
      </c>
      <c r="AE28" s="35"/>
      <c r="AF28" s="36">
        <f t="shared" si="19"/>
        <v>65.267331161941868</v>
      </c>
      <c r="AG28" s="35">
        <f t="shared" si="20"/>
        <v>0.94743263970199831</v>
      </c>
      <c r="AH28" s="35">
        <f t="shared" si="21"/>
        <v>13.59663636103935</v>
      </c>
      <c r="AI28" s="35">
        <f t="shared" si="22"/>
        <v>0.26671671903658306</v>
      </c>
      <c r="AJ28" s="35">
        <f t="shared" si="23"/>
        <v>2.3370674132528495</v>
      </c>
      <c r="AK28" s="35">
        <f t="shared" si="24"/>
        <v>0.5101848540791275</v>
      </c>
      <c r="AL28" s="35">
        <f t="shared" si="25"/>
        <v>0.68773337280413127</v>
      </c>
      <c r="AM28" s="35">
        <f t="shared" si="26"/>
        <v>2.429428425717858</v>
      </c>
      <c r="AN28" s="35">
        <f t="shared" si="27"/>
        <v>5.6782672035478727</v>
      </c>
      <c r="AO28" s="35">
        <f t="shared" si="28"/>
        <v>7.234695945898669</v>
      </c>
      <c r="AP28" s="35">
        <f t="shared" si="29"/>
        <v>1.0445059029797006</v>
      </c>
      <c r="AQ28" s="35">
        <f t="shared" si="30"/>
        <v>100</v>
      </c>
      <c r="AR28" s="35"/>
      <c r="AS28" s="35">
        <f>SUM(AN28:AO28)</f>
        <v>12.912963149446542</v>
      </c>
      <c r="AT28" s="35">
        <f>AI28+AJ28</f>
        <v>2.6037841322894324</v>
      </c>
      <c r="AU28" s="35">
        <f>AK28+AL28</f>
        <v>1.1979182268832589</v>
      </c>
      <c r="AV28" s="37"/>
    </row>
    <row r="29" spans="1:48" s="33" customFormat="1">
      <c r="A29" s="33" t="str">
        <f t="shared" si="31"/>
        <v>Phonolite AFC</v>
      </c>
      <c r="B29" s="33" t="str">
        <f t="shared" si="32"/>
        <v>GWR, fmZero 0.15, TI 450°C, MWR/MUM 0.75</v>
      </c>
      <c r="C29" s="33" t="str">
        <f t="shared" si="32"/>
        <v>paragneiss wall rock</v>
      </c>
      <c r="D29" s="39">
        <v>961.205375512459</v>
      </c>
      <c r="E29" s="35">
        <v>66.465581135170453</v>
      </c>
      <c r="F29" s="35">
        <v>0.82927654069349432</v>
      </c>
      <c r="G29" s="35">
        <v>12.410505968328895</v>
      </c>
      <c r="H29" s="35">
        <v>0.2547352415468439</v>
      </c>
      <c r="I29" s="35">
        <v>2.1685285571844188</v>
      </c>
      <c r="J29" s="35">
        <v>0.49228735555455533</v>
      </c>
      <c r="K29" s="35">
        <v>0.64311224456693006</v>
      </c>
      <c r="L29" s="35">
        <v>2.592572566572735</v>
      </c>
      <c r="M29" s="35">
        <v>5.0912117077152885</v>
      </c>
      <c r="N29" s="35">
        <v>6.7580293054424674</v>
      </c>
      <c r="O29" s="35">
        <v>1.1347844196203829</v>
      </c>
      <c r="P29" s="35">
        <v>1.1593749576035457</v>
      </c>
      <c r="Q29" s="35">
        <f t="shared" si="17"/>
        <v>100.00000000000001</v>
      </c>
      <c r="R29" s="35"/>
      <c r="S29" s="36">
        <f>(E29*(Q29-P29))/Q29</f>
        <v>65.694995832063626</v>
      </c>
      <c r="T29" s="35">
        <f>(F29*(Q29-P29))/Q29</f>
        <v>0.81966211615141293</v>
      </c>
      <c r="U29" s="35">
        <f>(G29*(Q29-P29))/Q29</f>
        <v>12.266621670020195</v>
      </c>
      <c r="V29" s="35">
        <f>(H29*(Q29-P29))/Q29</f>
        <v>0.25178190494815889</v>
      </c>
      <c r="W29" s="35">
        <f>(I29*(Q29-P29))/Q29</f>
        <v>2.1433871801439413</v>
      </c>
      <c r="X29" s="35">
        <f>(J29*(Q29-P29))/Q29</f>
        <v>0.48657989923480705</v>
      </c>
      <c r="Y29" s="35">
        <f>(K29*(Q29-P29))/Q29</f>
        <v>0.63565616225413901</v>
      </c>
      <c r="Z29" s="35">
        <f>(L29*(Q29-P29))/Q29</f>
        <v>2.562514929478191</v>
      </c>
      <c r="AA29" s="35">
        <f>(M29*(Q29-P29))/Q29</f>
        <v>5.0321854741374574</v>
      </c>
      <c r="AB29" s="35">
        <f>(N29*(Q29-P29))/Q29</f>
        <v>6.6796784060476577</v>
      </c>
      <c r="AC29" s="35">
        <f>(O29*(Q29-P29))/Q29</f>
        <v>1.1216280132365175</v>
      </c>
      <c r="AD29" s="35">
        <f t="shared" si="18"/>
        <v>97.694691587716122</v>
      </c>
      <c r="AE29" s="35"/>
      <c r="AF29" s="36">
        <f t="shared" si="19"/>
        <v>67.245205204500536</v>
      </c>
      <c r="AG29" s="35">
        <f t="shared" si="20"/>
        <v>0.83900373994780608</v>
      </c>
      <c r="AH29" s="35">
        <f t="shared" si="21"/>
        <v>12.55607799222795</v>
      </c>
      <c r="AI29" s="35">
        <f t="shared" si="22"/>
        <v>0.25772322001968145</v>
      </c>
      <c r="AJ29" s="35">
        <f t="shared" si="23"/>
        <v>2.1939648360724702</v>
      </c>
      <c r="AK29" s="35">
        <f t="shared" si="24"/>
        <v>0.49806175886017984</v>
      </c>
      <c r="AL29" s="35">
        <f t="shared" si="25"/>
        <v>0.65065578479605413</v>
      </c>
      <c r="AM29" s="35">
        <f t="shared" si="26"/>
        <v>2.622982771973247</v>
      </c>
      <c r="AN29" s="35">
        <f t="shared" si="27"/>
        <v>5.1509303037404655</v>
      </c>
      <c r="AO29" s="35">
        <f t="shared" si="28"/>
        <v>6.8372992406145672</v>
      </c>
      <c r="AP29" s="35">
        <f t="shared" si="29"/>
        <v>1.1480951472470262</v>
      </c>
      <c r="AQ29" s="35">
        <f t="shared" si="30"/>
        <v>99.999999999999972</v>
      </c>
      <c r="AR29" s="35"/>
      <c r="AS29" s="35">
        <f>SUM(AN29:AO29)</f>
        <v>11.988229544355033</v>
      </c>
      <c r="AT29" s="35">
        <f>AI29+AJ29</f>
        <v>2.4516880560921517</v>
      </c>
      <c r="AU29" s="35">
        <f>AK29+AL29</f>
        <v>1.148717543656234</v>
      </c>
      <c r="AV29" s="37"/>
    </row>
    <row r="30" spans="1:48" s="33" customFormat="1">
      <c r="D30" s="39"/>
      <c r="R30" s="35"/>
      <c r="S30" s="36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6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7"/>
    </row>
    <row r="31" spans="1:48" s="33" customFormat="1">
      <c r="A31" s="33" t="s">
        <v>25</v>
      </c>
      <c r="B31" s="33" t="s">
        <v>82</v>
      </c>
      <c r="C31" s="33" t="s">
        <v>259</v>
      </c>
      <c r="D31" s="39">
        <v>1214.453125</v>
      </c>
      <c r="E31" s="33">
        <v>59.490563316502701</v>
      </c>
      <c r="F31" s="33">
        <v>0.89230775044354294</v>
      </c>
      <c r="G31" s="33">
        <v>19.448253015349174</v>
      </c>
      <c r="H31" s="33">
        <v>1.0108370549561989</v>
      </c>
      <c r="I31" s="33">
        <v>2.0216741099120119</v>
      </c>
      <c r="J31" s="33">
        <v>0.20279721600989703</v>
      </c>
      <c r="K31" s="33">
        <v>0.58811192642870369</v>
      </c>
      <c r="L31" s="33">
        <v>1.997552577697512</v>
      </c>
      <c r="M31" s="33">
        <v>6.317133278708317</v>
      </c>
      <c r="N31" s="33">
        <v>7.8583921203835407</v>
      </c>
      <c r="O31" s="33">
        <v>0.17237763360841138</v>
      </c>
      <c r="P31" s="33">
        <v>0</v>
      </c>
      <c r="Q31" s="35">
        <f t="shared" ref="Q31:Q51" si="33">SUM(E31:P31)</f>
        <v>100.00000000000001</v>
      </c>
      <c r="S31" s="36">
        <f>(E31*(Q31-P31))/Q31</f>
        <v>59.490563316502701</v>
      </c>
      <c r="T31" s="35">
        <f>(F31*(Q31-P31))/Q31</f>
        <v>0.89230775044354294</v>
      </c>
      <c r="U31" s="35">
        <f>(G31*(Q31-P31))/Q31</f>
        <v>19.448253015349174</v>
      </c>
      <c r="V31" s="35">
        <f>(H31*(Q31-P31))/Q31</f>
        <v>1.0108370549561989</v>
      </c>
      <c r="W31" s="35">
        <f>(I31*(Q31-P31))/Q31</f>
        <v>2.0216741099120119</v>
      </c>
      <c r="X31" s="35">
        <f>(J31*(Q31-P31))/Q31</f>
        <v>0.20279721600989703</v>
      </c>
      <c r="Y31" s="35">
        <f>(K31*(Q31-P31))/Q31</f>
        <v>0.58811192642870369</v>
      </c>
      <c r="Z31" s="35">
        <f>(L31*(Q31-P31))/Q31</f>
        <v>1.997552577697512</v>
      </c>
      <c r="AA31" s="35">
        <f>(M31*(Q31-P31))/Q31</f>
        <v>6.317133278708317</v>
      </c>
      <c r="AB31" s="35">
        <f>(N31*(Q31-P31))/Q31</f>
        <v>7.8583921203835407</v>
      </c>
      <c r="AC31" s="35">
        <f>(O31*(Q31-P31))/Q31</f>
        <v>0.17237763360841138</v>
      </c>
      <c r="AD31" s="35">
        <f t="shared" ref="AD31:AD51" si="34">SUM(S31:AC31)</f>
        <v>100.00000000000001</v>
      </c>
      <c r="AE31" s="35"/>
      <c r="AF31" s="36">
        <f t="shared" ref="AF31:AF51" si="35">S31*100/AD31</f>
        <v>59.490563316502694</v>
      </c>
      <c r="AG31" s="35">
        <f t="shared" ref="AG31:AG51" si="36">T31*100/AD31</f>
        <v>0.89230775044354271</v>
      </c>
      <c r="AH31" s="35">
        <f t="shared" ref="AH31:AH51" si="37">U31*100/AD31</f>
        <v>19.44825301534917</v>
      </c>
      <c r="AI31" s="35">
        <f t="shared" ref="AI31:AI51" si="38">V31*100/AD31</f>
        <v>1.0108370549561989</v>
      </c>
      <c r="AJ31" s="35">
        <f t="shared" ref="AJ31:AJ51" si="39">W31*100/AD31</f>
        <v>2.0216741099120115</v>
      </c>
      <c r="AK31" s="35">
        <f t="shared" ref="AK31:AK51" si="40">X31*100/AD31</f>
        <v>0.202797216009897</v>
      </c>
      <c r="AL31" s="35">
        <f t="shared" ref="AL31:AL51" si="41">Y31*100/AD31</f>
        <v>0.58811192642870358</v>
      </c>
      <c r="AM31" s="35">
        <f t="shared" ref="AM31:AM51" si="42">Z31*100/AD31</f>
        <v>1.9975525776975118</v>
      </c>
      <c r="AN31" s="35">
        <f t="shared" ref="AN31:AN51" si="43">AA31*100/AD31</f>
        <v>6.3171332787083161</v>
      </c>
      <c r="AO31" s="35">
        <f t="shared" ref="AO31:AO51" si="44">AB31*100/AD31</f>
        <v>7.858392120383539</v>
      </c>
      <c r="AP31" s="35">
        <f t="shared" ref="AP31:AP51" si="45">AC31*100/AD31</f>
        <v>0.17237763360841138</v>
      </c>
      <c r="AQ31" s="35">
        <f t="shared" ref="AQ31:AQ51" si="46">SUM(AF31:AP31)</f>
        <v>100</v>
      </c>
      <c r="AR31" s="35"/>
      <c r="AS31" s="35">
        <f>SUM(AN31:AO31)</f>
        <v>14.175525399091855</v>
      </c>
      <c r="AT31" s="35">
        <f>AI31+AJ31</f>
        <v>3.0325111648682102</v>
      </c>
      <c r="AU31" s="35">
        <f>AK31+AL31</f>
        <v>0.79090914243860055</v>
      </c>
      <c r="AV31" s="37"/>
    </row>
    <row r="32" spans="1:48" s="33" customFormat="1">
      <c r="A32" s="33" t="str">
        <f>A31</f>
        <v>Phonolite AFC</v>
      </c>
      <c r="B32" s="33" t="str">
        <f>B31</f>
        <v>GWR, fmZero 0.03, TI 350°C, MWR/MUM 1</v>
      </c>
      <c r="C32" s="33" t="str">
        <f>C31</f>
        <v>paragneiss wall rock</v>
      </c>
      <c r="D32" s="39">
        <v>1199.453125</v>
      </c>
      <c r="E32" s="33">
        <v>59.541133100691511</v>
      </c>
      <c r="F32" s="33">
        <v>0.90361273542716014</v>
      </c>
      <c r="G32" s="33">
        <v>19.396348905966349</v>
      </c>
      <c r="H32" s="33">
        <v>1.0236437326091177</v>
      </c>
      <c r="I32" s="33">
        <v>2.0472874652182194</v>
      </c>
      <c r="J32" s="33">
        <v>0.20536653077889913</v>
      </c>
      <c r="K32" s="33">
        <v>0.59556293925880788</v>
      </c>
      <c r="L32" s="33">
        <v>2.0228603281721593</v>
      </c>
      <c r="M32" s="33">
        <v>6.377728345095016</v>
      </c>
      <c r="N32" s="33">
        <v>7.7118943656206929</v>
      </c>
      <c r="O32" s="33">
        <v>0.17456155116206223</v>
      </c>
      <c r="P32" s="33">
        <v>0</v>
      </c>
      <c r="Q32" s="35">
        <f t="shared" si="33"/>
        <v>100</v>
      </c>
      <c r="S32" s="36">
        <f>(E32*(Q32-P32))/Q32</f>
        <v>59.541133100691511</v>
      </c>
      <c r="T32" s="35">
        <f>(F32*(Q32-P32))/Q32</f>
        <v>0.90361273542716025</v>
      </c>
      <c r="U32" s="35">
        <f>(G32*(Q32-P32))/Q32</f>
        <v>19.396348905966349</v>
      </c>
      <c r="V32" s="35">
        <f>(H32*(Q32-P32))/Q32</f>
        <v>1.0236437326091177</v>
      </c>
      <c r="W32" s="35">
        <f>(I32*(Q32-P32))/Q32</f>
        <v>2.0472874652182194</v>
      </c>
      <c r="X32" s="35">
        <f>(J32*(Q32-P32))/Q32</f>
        <v>0.20536653077889913</v>
      </c>
      <c r="Y32" s="35">
        <f>(K32*(Q32-P32))/Q32</f>
        <v>0.59556293925880788</v>
      </c>
      <c r="Z32" s="35">
        <f>(L32*(Q32-P32))/Q32</f>
        <v>2.0228603281721593</v>
      </c>
      <c r="AA32" s="35">
        <f>(M32*(Q32-P32))/Q32</f>
        <v>6.3777283450950168</v>
      </c>
      <c r="AB32" s="35">
        <f>(N32*(Q32-P32))/Q32</f>
        <v>7.7118943656206929</v>
      </c>
      <c r="AC32" s="35">
        <f>(O32*(Q32-P32))/Q32</f>
        <v>0.17456155116206223</v>
      </c>
      <c r="AD32" s="35">
        <f t="shared" si="34"/>
        <v>100</v>
      </c>
      <c r="AE32" s="35"/>
      <c r="AF32" s="36">
        <f t="shared" si="35"/>
        <v>59.541133100691511</v>
      </c>
      <c r="AG32" s="35">
        <f t="shared" si="36"/>
        <v>0.90361273542716025</v>
      </c>
      <c r="AH32" s="35">
        <f t="shared" si="37"/>
        <v>19.396348905966349</v>
      </c>
      <c r="AI32" s="35">
        <f t="shared" si="38"/>
        <v>1.0236437326091177</v>
      </c>
      <c r="AJ32" s="35">
        <f t="shared" si="39"/>
        <v>2.0472874652182194</v>
      </c>
      <c r="AK32" s="35">
        <f t="shared" si="40"/>
        <v>0.20536653077889913</v>
      </c>
      <c r="AL32" s="35">
        <f t="shared" si="41"/>
        <v>0.59556293925880788</v>
      </c>
      <c r="AM32" s="35">
        <f t="shared" si="42"/>
        <v>2.0228603281721593</v>
      </c>
      <c r="AN32" s="35">
        <f t="shared" si="43"/>
        <v>6.3777283450950168</v>
      </c>
      <c r="AO32" s="35">
        <f t="shared" si="44"/>
        <v>7.7118943656206929</v>
      </c>
      <c r="AP32" s="35">
        <f t="shared" si="45"/>
        <v>0.17456155116206223</v>
      </c>
      <c r="AQ32" s="35">
        <f t="shared" si="46"/>
        <v>100</v>
      </c>
      <c r="AR32" s="35"/>
      <c r="AS32" s="35">
        <f>SUM(AN32:AO32)</f>
        <v>14.089622710715709</v>
      </c>
      <c r="AT32" s="35">
        <f>AI32+AJ32</f>
        <v>3.070931197827337</v>
      </c>
      <c r="AU32" s="35">
        <f>AK32+AL32</f>
        <v>0.80092947003770698</v>
      </c>
      <c r="AV32" s="37"/>
    </row>
    <row r="33" spans="1:48" s="33" customFormat="1">
      <c r="A33" s="33" t="str">
        <f t="shared" ref="A33:A51" si="47">A32</f>
        <v>Phonolite AFC</v>
      </c>
      <c r="B33" s="33" t="str">
        <f t="shared" ref="B33:C51" si="48">B32</f>
        <v>GWR, fmZero 0.03, TI 350°C, MWR/MUM 1</v>
      </c>
      <c r="C33" s="33" t="str">
        <f t="shared" si="48"/>
        <v>paragneiss wall rock</v>
      </c>
      <c r="D33" s="39">
        <v>1179.453125</v>
      </c>
      <c r="E33" s="33">
        <v>59.607055690067654</v>
      </c>
      <c r="F33" s="33">
        <v>0.91840302016718711</v>
      </c>
      <c r="G33" s="33">
        <v>19.328342025563977</v>
      </c>
      <c r="H33" s="33">
        <v>1.0403986782667569</v>
      </c>
      <c r="I33" s="33">
        <v>2.0807973565335049</v>
      </c>
      <c r="J33" s="33">
        <v>0.20872795912890368</v>
      </c>
      <c r="K33" s="33">
        <v>0.60531108147382329</v>
      </c>
      <c r="L33" s="33">
        <v>2.055970397419725</v>
      </c>
      <c r="M33" s="33">
        <v>6.4561742584508615</v>
      </c>
      <c r="N33" s="33">
        <v>7.521400767668017</v>
      </c>
      <c r="O33" s="33">
        <v>0.17741876525956754</v>
      </c>
      <c r="P33" s="33">
        <v>0</v>
      </c>
      <c r="Q33" s="35">
        <f t="shared" si="33"/>
        <v>99.999999999999986</v>
      </c>
      <c r="S33" s="36">
        <f>(E33*(Q33-P33))/Q33</f>
        <v>59.607055690067654</v>
      </c>
      <c r="T33" s="35">
        <f>(F33*(Q33-P33))/Q33</f>
        <v>0.91840302016718711</v>
      </c>
      <c r="U33" s="35">
        <f>(G33*(Q33-P33))/Q33</f>
        <v>19.328342025563977</v>
      </c>
      <c r="V33" s="35">
        <f>(H33*(Q33-P33))/Q33</f>
        <v>1.0403986782667569</v>
      </c>
      <c r="W33" s="35">
        <f>(I33*(Q33-P33))/Q33</f>
        <v>2.0807973565335049</v>
      </c>
      <c r="X33" s="35">
        <f>(J33*(Q33-P33))/Q33</f>
        <v>0.20872795912890368</v>
      </c>
      <c r="Y33" s="35">
        <f>(K33*(Q33-P33))/Q33</f>
        <v>0.60531108147382329</v>
      </c>
      <c r="Z33" s="35">
        <f>(L33*(Q33-P33))/Q33</f>
        <v>2.055970397419725</v>
      </c>
      <c r="AA33" s="35">
        <f>(M33*(Q33-P33))/Q33</f>
        <v>6.4561742584508615</v>
      </c>
      <c r="AB33" s="35">
        <f>(N33*(Q33-P33))/Q33</f>
        <v>7.521400767668017</v>
      </c>
      <c r="AC33" s="35">
        <f>(O33*(Q33-P33))/Q33</f>
        <v>0.17741876525956754</v>
      </c>
      <c r="AD33" s="35">
        <f t="shared" si="34"/>
        <v>99.999999999999986</v>
      </c>
      <c r="AE33" s="35"/>
      <c r="AF33" s="36">
        <f t="shared" si="35"/>
        <v>59.607055690067661</v>
      </c>
      <c r="AG33" s="35">
        <f t="shared" si="36"/>
        <v>0.91840302016718722</v>
      </c>
      <c r="AH33" s="35">
        <f t="shared" si="37"/>
        <v>19.32834202556398</v>
      </c>
      <c r="AI33" s="35">
        <f t="shared" si="38"/>
        <v>1.0403986782667571</v>
      </c>
      <c r="AJ33" s="35">
        <f t="shared" si="39"/>
        <v>2.0807973565335054</v>
      </c>
      <c r="AK33" s="35">
        <f t="shared" si="40"/>
        <v>0.20872795912890371</v>
      </c>
      <c r="AL33" s="35">
        <f t="shared" si="41"/>
        <v>0.6053110814738234</v>
      </c>
      <c r="AM33" s="35">
        <f t="shared" si="42"/>
        <v>2.0559703974197254</v>
      </c>
      <c r="AN33" s="35">
        <f t="shared" si="43"/>
        <v>6.4561742584508623</v>
      </c>
      <c r="AO33" s="35">
        <f t="shared" si="44"/>
        <v>7.5214007676680179</v>
      </c>
      <c r="AP33" s="35">
        <f t="shared" si="45"/>
        <v>0.17741876525956757</v>
      </c>
      <c r="AQ33" s="35">
        <f t="shared" si="46"/>
        <v>100</v>
      </c>
      <c r="AR33" s="35"/>
      <c r="AS33" s="35">
        <f>SUM(AN33:AO33)</f>
        <v>13.977575026118881</v>
      </c>
      <c r="AT33" s="35">
        <f>AI33+AJ33</f>
        <v>3.1211960348002625</v>
      </c>
      <c r="AU33" s="35">
        <f>AK33+AL33</f>
        <v>0.81403904060272714</v>
      </c>
      <c r="AV33" s="37"/>
    </row>
    <row r="34" spans="1:48" s="33" customFormat="1">
      <c r="A34" s="33" t="str">
        <f t="shared" si="47"/>
        <v>Phonolite AFC</v>
      </c>
      <c r="B34" s="33" t="str">
        <f t="shared" si="48"/>
        <v>GWR, fmZero 0.03, TI 350°C, MWR/MUM 1</v>
      </c>
      <c r="C34" s="33" t="str">
        <f t="shared" si="48"/>
        <v>paragneiss wall rock</v>
      </c>
      <c r="D34" s="39">
        <v>1159.453125</v>
      </c>
      <c r="E34" s="33">
        <v>59.670359102298995</v>
      </c>
      <c r="F34" s="33">
        <v>0.93266674482944811</v>
      </c>
      <c r="G34" s="33">
        <v>19.262640823189152</v>
      </c>
      <c r="H34" s="33">
        <v>1.0565571184720994</v>
      </c>
      <c r="I34" s="33">
        <v>2.1131142369441904</v>
      </c>
      <c r="J34" s="33">
        <v>0.2119697147339655</v>
      </c>
      <c r="K34" s="33">
        <v>0.61471217272850009</v>
      </c>
      <c r="L34" s="33">
        <v>2.0879016901295557</v>
      </c>
      <c r="M34" s="33">
        <v>6.530876449728293</v>
      </c>
      <c r="N34" s="33">
        <v>7.3390276894219468</v>
      </c>
      <c r="O34" s="33">
        <v>0.18017425752386793</v>
      </c>
      <c r="P34" s="33">
        <v>0</v>
      </c>
      <c r="Q34" s="35">
        <f t="shared" si="33"/>
        <v>100.00000000000003</v>
      </c>
      <c r="S34" s="36">
        <f>(E34*(Q34-P34))/Q34</f>
        <v>59.670359102299003</v>
      </c>
      <c r="T34" s="35">
        <f>(F34*(Q34-P34))/Q34</f>
        <v>0.93266674482944811</v>
      </c>
      <c r="U34" s="35">
        <f>(G34*(Q34-P34))/Q34</f>
        <v>19.262640823189152</v>
      </c>
      <c r="V34" s="35">
        <f>(H34*(Q34-P34))/Q34</f>
        <v>1.0565571184720994</v>
      </c>
      <c r="W34" s="35">
        <f>(I34*(Q34-P34))/Q34</f>
        <v>2.1131142369441904</v>
      </c>
      <c r="X34" s="35">
        <f>(J34*(Q34-P34))/Q34</f>
        <v>0.2119697147339655</v>
      </c>
      <c r="Y34" s="35">
        <f>(K34*(Q34-P34))/Q34</f>
        <v>0.61471217272850009</v>
      </c>
      <c r="Z34" s="35">
        <f>(L34*(Q34-P34))/Q34</f>
        <v>2.0879016901295557</v>
      </c>
      <c r="AA34" s="35">
        <f>(M34*(Q34-P34))/Q34</f>
        <v>6.530876449728293</v>
      </c>
      <c r="AB34" s="35">
        <f>(N34*(Q34-P34))/Q34</f>
        <v>7.3390276894219477</v>
      </c>
      <c r="AC34" s="35">
        <f>(O34*(Q34-P34))/Q34</f>
        <v>0.18017425752386795</v>
      </c>
      <c r="AD34" s="35">
        <f t="shared" si="34"/>
        <v>100.00000000000004</v>
      </c>
      <c r="AE34" s="35"/>
      <c r="AF34" s="36">
        <f t="shared" si="35"/>
        <v>59.670359102298974</v>
      </c>
      <c r="AG34" s="35">
        <f t="shared" si="36"/>
        <v>0.93266674482944767</v>
      </c>
      <c r="AH34" s="35">
        <f t="shared" si="37"/>
        <v>19.262640823189145</v>
      </c>
      <c r="AI34" s="35">
        <f t="shared" si="38"/>
        <v>1.056557118472099</v>
      </c>
      <c r="AJ34" s="35">
        <f t="shared" si="39"/>
        <v>2.1131142369441895</v>
      </c>
      <c r="AK34" s="35">
        <f t="shared" si="40"/>
        <v>0.21196971473396542</v>
      </c>
      <c r="AL34" s="35">
        <f t="shared" si="41"/>
        <v>0.61471217272849987</v>
      </c>
      <c r="AM34" s="35">
        <f t="shared" si="42"/>
        <v>2.0879016901295548</v>
      </c>
      <c r="AN34" s="35">
        <f t="shared" si="43"/>
        <v>6.5308764497282894</v>
      </c>
      <c r="AO34" s="35">
        <f t="shared" si="44"/>
        <v>7.3390276894219451</v>
      </c>
      <c r="AP34" s="35">
        <f t="shared" si="45"/>
        <v>0.18017425752386787</v>
      </c>
      <c r="AQ34" s="35">
        <f t="shared" si="46"/>
        <v>99.999999999999986</v>
      </c>
      <c r="AR34" s="35"/>
      <c r="AS34" s="35">
        <f>SUM(AN34:AO34)</f>
        <v>13.869904139150234</v>
      </c>
      <c r="AT34" s="35">
        <f>AI34+AJ34</f>
        <v>3.1696713554162885</v>
      </c>
      <c r="AU34" s="35">
        <f>AK34+AL34</f>
        <v>0.82668188746246529</v>
      </c>
      <c r="AV34" s="37"/>
    </row>
    <row r="35" spans="1:48" s="33" customFormat="1">
      <c r="A35" s="33" t="str">
        <f t="shared" si="47"/>
        <v>Phonolite AFC</v>
      </c>
      <c r="B35" s="33" t="str">
        <f t="shared" si="48"/>
        <v>GWR, fmZero 0.03, TI 350°C, MWR/MUM 1</v>
      </c>
      <c r="C35" s="33" t="str">
        <f t="shared" si="48"/>
        <v>paragneiss wall rock</v>
      </c>
      <c r="D35" s="39">
        <v>1139.453125</v>
      </c>
      <c r="E35" s="33">
        <v>59.731094398449081</v>
      </c>
      <c r="F35" s="33">
        <v>0.94641333406334183</v>
      </c>
      <c r="G35" s="33">
        <v>19.199205804638265</v>
      </c>
      <c r="H35" s="33">
        <v>1.0721297297936689</v>
      </c>
      <c r="I35" s="33">
        <v>2.1442594595873334</v>
      </c>
      <c r="J35" s="33">
        <v>0.21509393955985051</v>
      </c>
      <c r="K35" s="33">
        <v>0.62377242472356664</v>
      </c>
      <c r="L35" s="33">
        <v>2.1186753046645239</v>
      </c>
      <c r="M35" s="33">
        <v>6.6019165333899092</v>
      </c>
      <c r="N35" s="33">
        <v>7.1646092225046063</v>
      </c>
      <c r="O35" s="33">
        <v>0.1828298486258701</v>
      </c>
      <c r="P35" s="33">
        <v>0</v>
      </c>
      <c r="Q35" s="35">
        <f t="shared" si="33"/>
        <v>100.00000000000003</v>
      </c>
      <c r="S35" s="36">
        <f>(E35*(Q35-P35))/Q35</f>
        <v>59.731094398449081</v>
      </c>
      <c r="T35" s="35">
        <f>(F35*(Q35-P35))/Q35</f>
        <v>0.94641333406334183</v>
      </c>
      <c r="U35" s="35">
        <f>(G35*(Q35-P35))/Q35</f>
        <v>19.199205804638265</v>
      </c>
      <c r="V35" s="35">
        <f>(H35*(Q35-P35))/Q35</f>
        <v>1.0721297297936689</v>
      </c>
      <c r="W35" s="35">
        <f>(I35*(Q35-P35))/Q35</f>
        <v>2.1442594595873334</v>
      </c>
      <c r="X35" s="35">
        <f>(J35*(Q35-P35))/Q35</f>
        <v>0.21509393955985051</v>
      </c>
      <c r="Y35" s="35">
        <f>(K35*(Q35-P35))/Q35</f>
        <v>0.62377242472356664</v>
      </c>
      <c r="Z35" s="35">
        <f>(L35*(Q35-P35))/Q35</f>
        <v>2.1186753046645239</v>
      </c>
      <c r="AA35" s="35">
        <f>(M35*(Q35-P35))/Q35</f>
        <v>6.6019165333899101</v>
      </c>
      <c r="AB35" s="35">
        <f>(N35*(Q35-P35))/Q35</f>
        <v>7.1646092225046063</v>
      </c>
      <c r="AC35" s="35">
        <f>(O35*(Q35-P35))/Q35</f>
        <v>0.1828298486258701</v>
      </c>
      <c r="AD35" s="35">
        <f t="shared" si="34"/>
        <v>100.00000000000003</v>
      </c>
      <c r="AE35" s="35"/>
      <c r="AF35" s="36">
        <f t="shared" si="35"/>
        <v>59.731094398449059</v>
      </c>
      <c r="AG35" s="35">
        <f t="shared" si="36"/>
        <v>0.9464133340633416</v>
      </c>
      <c r="AH35" s="35">
        <f t="shared" si="37"/>
        <v>19.199205804638257</v>
      </c>
      <c r="AI35" s="35">
        <f t="shared" si="38"/>
        <v>1.0721297297936687</v>
      </c>
      <c r="AJ35" s="35">
        <f t="shared" si="39"/>
        <v>2.1442594595873326</v>
      </c>
      <c r="AK35" s="35">
        <f t="shared" si="40"/>
        <v>0.21509393955985046</v>
      </c>
      <c r="AL35" s="35">
        <f t="shared" si="41"/>
        <v>0.62377242472356642</v>
      </c>
      <c r="AM35" s="35">
        <f t="shared" si="42"/>
        <v>2.1186753046645235</v>
      </c>
      <c r="AN35" s="35">
        <f t="shared" si="43"/>
        <v>6.6019165333899084</v>
      </c>
      <c r="AO35" s="35">
        <f t="shared" si="44"/>
        <v>7.1646092225046045</v>
      </c>
      <c r="AP35" s="35">
        <f t="shared" si="45"/>
        <v>0.18282984862587007</v>
      </c>
      <c r="AQ35" s="35">
        <f t="shared" si="46"/>
        <v>100</v>
      </c>
      <c r="AR35" s="35"/>
      <c r="AS35" s="35">
        <f>SUM(AN35:AO35)</f>
        <v>13.766525755894513</v>
      </c>
      <c r="AT35" s="35">
        <f>AI35+AJ35</f>
        <v>3.216389189381001</v>
      </c>
      <c r="AU35" s="35">
        <f>AK35+AL35</f>
        <v>0.83886636428341688</v>
      </c>
      <c r="AV35" s="37"/>
    </row>
    <row r="36" spans="1:48" s="33" customFormat="1">
      <c r="A36" s="33" t="str">
        <f t="shared" si="47"/>
        <v>Phonolite AFC</v>
      </c>
      <c r="B36" s="33" t="str">
        <f t="shared" si="48"/>
        <v>GWR, fmZero 0.03, TI 350°C, MWR/MUM 1</v>
      </c>
      <c r="C36" s="33" t="str">
        <f t="shared" si="48"/>
        <v>paragneiss wall rock</v>
      </c>
      <c r="D36" s="39">
        <v>1119.453125</v>
      </c>
      <c r="E36" s="33">
        <v>59.789310505132043</v>
      </c>
      <c r="F36" s="33">
        <v>0.95965188653595668</v>
      </c>
      <c r="G36" s="33">
        <v>19.13799868548011</v>
      </c>
      <c r="H36" s="33">
        <v>1.0871268195159633</v>
      </c>
      <c r="I36" s="33">
        <v>2.1742536390319138</v>
      </c>
      <c r="J36" s="33">
        <v>0.21810270148544267</v>
      </c>
      <c r="K36" s="33">
        <v>0.6324978343077946</v>
      </c>
      <c r="L36" s="33">
        <v>2.1483116096316222</v>
      </c>
      <c r="M36" s="33">
        <v>6.6693720143243453</v>
      </c>
      <c r="N36" s="33">
        <v>6.9979870082921822</v>
      </c>
      <c r="O36" s="33">
        <v>0.18538729626262518</v>
      </c>
      <c r="P36" s="33">
        <v>0</v>
      </c>
      <c r="Q36" s="35">
        <f t="shared" si="33"/>
        <v>100</v>
      </c>
      <c r="S36" s="36">
        <f>(E36*(Q36-P36))/Q36</f>
        <v>59.789310505132043</v>
      </c>
      <c r="T36" s="35">
        <f>(F36*(Q36-P36))/Q36</f>
        <v>0.95965188653595679</v>
      </c>
      <c r="U36" s="35">
        <f>(G36*(Q36-P36))/Q36</f>
        <v>19.13799868548011</v>
      </c>
      <c r="V36" s="35">
        <f>(H36*(Q36-P36))/Q36</f>
        <v>1.0871268195159633</v>
      </c>
      <c r="W36" s="35">
        <f>(I36*(Q36-P36))/Q36</f>
        <v>2.1742536390319138</v>
      </c>
      <c r="X36" s="35">
        <f>(J36*(Q36-P36))/Q36</f>
        <v>0.21810270148544267</v>
      </c>
      <c r="Y36" s="35">
        <f>(K36*(Q36-P36))/Q36</f>
        <v>0.6324978343077946</v>
      </c>
      <c r="Z36" s="35">
        <f>(L36*(Q36-P36))/Q36</f>
        <v>2.1483116096316222</v>
      </c>
      <c r="AA36" s="35">
        <f>(M36*(Q36-P36))/Q36</f>
        <v>6.6693720143243453</v>
      </c>
      <c r="AB36" s="35">
        <f>(N36*(Q36-P36))/Q36</f>
        <v>6.9979870082921822</v>
      </c>
      <c r="AC36" s="35">
        <f>(O36*(Q36-P36))/Q36</f>
        <v>0.18538729626262518</v>
      </c>
      <c r="AD36" s="35">
        <f t="shared" si="34"/>
        <v>100</v>
      </c>
      <c r="AE36" s="35"/>
      <c r="AF36" s="36">
        <f t="shared" si="35"/>
        <v>59.789310505132043</v>
      </c>
      <c r="AG36" s="35">
        <f t="shared" si="36"/>
        <v>0.95965188653595679</v>
      </c>
      <c r="AH36" s="35">
        <f t="shared" si="37"/>
        <v>19.13799868548011</v>
      </c>
      <c r="AI36" s="35">
        <f t="shared" si="38"/>
        <v>1.0871268195159633</v>
      </c>
      <c r="AJ36" s="35">
        <f t="shared" si="39"/>
        <v>2.1742536390319138</v>
      </c>
      <c r="AK36" s="35">
        <f t="shared" si="40"/>
        <v>0.21810270148544267</v>
      </c>
      <c r="AL36" s="35">
        <f t="shared" si="41"/>
        <v>0.6324978343077946</v>
      </c>
      <c r="AM36" s="35">
        <f t="shared" si="42"/>
        <v>2.1483116096316222</v>
      </c>
      <c r="AN36" s="35">
        <f t="shared" si="43"/>
        <v>6.6693720143243453</v>
      </c>
      <c r="AO36" s="35">
        <f t="shared" si="44"/>
        <v>6.9979870082921822</v>
      </c>
      <c r="AP36" s="35">
        <f t="shared" si="45"/>
        <v>0.18538729626262518</v>
      </c>
      <c r="AQ36" s="35">
        <f t="shared" si="46"/>
        <v>100</v>
      </c>
      <c r="AR36" s="35"/>
      <c r="AS36" s="35">
        <f>SUM(AN36:AO36)</f>
        <v>13.667359022616527</v>
      </c>
      <c r="AT36" s="35">
        <f>AI36+AJ36</f>
        <v>3.2613804585478769</v>
      </c>
      <c r="AU36" s="35">
        <f>AK36+AL36</f>
        <v>0.85060053579323724</v>
      </c>
      <c r="AV36" s="37"/>
    </row>
    <row r="37" spans="1:48" s="33" customFormat="1">
      <c r="A37" s="33" t="str">
        <f t="shared" si="47"/>
        <v>Phonolite AFC</v>
      </c>
      <c r="B37" s="33" t="str">
        <f t="shared" si="48"/>
        <v>GWR, fmZero 0.03, TI 350°C, MWR/MUM 1</v>
      </c>
      <c r="C37" s="33" t="str">
        <f t="shared" si="48"/>
        <v>paragneiss wall rock</v>
      </c>
      <c r="D37" s="39">
        <v>1099.453125</v>
      </c>
      <c r="E37" s="33">
        <v>59.845054386305286</v>
      </c>
      <c r="F37" s="33">
        <v>0.97239120329831152</v>
      </c>
      <c r="G37" s="33">
        <v>19.078982279869532</v>
      </c>
      <c r="H37" s="33">
        <v>1.1015583577737129</v>
      </c>
      <c r="I37" s="33">
        <v>2.203116715547413</v>
      </c>
      <c r="J37" s="33">
        <v>0.22099800074961629</v>
      </c>
      <c r="K37" s="33">
        <v>0.64089420217388737</v>
      </c>
      <c r="L37" s="33">
        <v>2.1768303073837205</v>
      </c>
      <c r="M37" s="33">
        <v>6.733316596749896</v>
      </c>
      <c r="N37" s="33">
        <v>6.8390096495114472</v>
      </c>
      <c r="O37" s="33">
        <v>0.1878483006371752</v>
      </c>
      <c r="P37" s="33">
        <v>0</v>
      </c>
      <c r="Q37" s="35">
        <f t="shared" si="33"/>
        <v>100</v>
      </c>
      <c r="S37" s="36">
        <f>(E37*(Q37-P37))/Q37</f>
        <v>59.845054386305286</v>
      </c>
      <c r="T37" s="35">
        <f>(F37*(Q37-P37))/Q37</f>
        <v>0.97239120329831152</v>
      </c>
      <c r="U37" s="35">
        <f>(G37*(Q37-P37))/Q37</f>
        <v>19.078982279869532</v>
      </c>
      <c r="V37" s="35">
        <f>(H37*(Q37-P37))/Q37</f>
        <v>1.1015583577737129</v>
      </c>
      <c r="W37" s="35">
        <f>(I37*(Q37-P37))/Q37</f>
        <v>2.203116715547413</v>
      </c>
      <c r="X37" s="35">
        <f>(J37*(Q37-P37))/Q37</f>
        <v>0.22099800074961629</v>
      </c>
      <c r="Y37" s="35">
        <f>(K37*(Q37-P37))/Q37</f>
        <v>0.64089420217388737</v>
      </c>
      <c r="Z37" s="35">
        <f>(L37*(Q37-P37))/Q37</f>
        <v>2.1768303073837205</v>
      </c>
      <c r="AA37" s="35">
        <f>(M37*(Q37-P37))/Q37</f>
        <v>6.733316596749896</v>
      </c>
      <c r="AB37" s="35">
        <f>(N37*(Q37-P37))/Q37</f>
        <v>6.8390096495114472</v>
      </c>
      <c r="AC37" s="35">
        <f>(O37*(Q37-P37))/Q37</f>
        <v>0.18784830063717523</v>
      </c>
      <c r="AD37" s="35">
        <f t="shared" si="34"/>
        <v>100</v>
      </c>
      <c r="AE37" s="35"/>
      <c r="AF37" s="36">
        <f t="shared" si="35"/>
        <v>59.845054386305286</v>
      </c>
      <c r="AG37" s="35">
        <f t="shared" si="36"/>
        <v>0.97239120329831152</v>
      </c>
      <c r="AH37" s="35">
        <f t="shared" si="37"/>
        <v>19.078982279869532</v>
      </c>
      <c r="AI37" s="35">
        <f t="shared" si="38"/>
        <v>1.1015583577737129</v>
      </c>
      <c r="AJ37" s="35">
        <f t="shared" si="39"/>
        <v>2.203116715547413</v>
      </c>
      <c r="AK37" s="35">
        <f t="shared" si="40"/>
        <v>0.22099800074961629</v>
      </c>
      <c r="AL37" s="35">
        <f t="shared" si="41"/>
        <v>0.64089420217388737</v>
      </c>
      <c r="AM37" s="35">
        <f t="shared" si="42"/>
        <v>2.1768303073837205</v>
      </c>
      <c r="AN37" s="35">
        <f t="shared" si="43"/>
        <v>6.733316596749896</v>
      </c>
      <c r="AO37" s="35">
        <f t="shared" si="44"/>
        <v>6.8390096495114472</v>
      </c>
      <c r="AP37" s="35">
        <f t="shared" si="45"/>
        <v>0.18784830063717523</v>
      </c>
      <c r="AQ37" s="35">
        <f t="shared" si="46"/>
        <v>100</v>
      </c>
      <c r="AR37" s="35"/>
      <c r="AS37" s="35">
        <f>SUM(AN37:AO37)</f>
        <v>13.572326246261344</v>
      </c>
      <c r="AT37" s="35">
        <f>AI37+AJ37</f>
        <v>3.3046750733211256</v>
      </c>
      <c r="AU37" s="35">
        <f>AK37+AL37</f>
        <v>0.86189220292350366</v>
      </c>
      <c r="AV37" s="37"/>
    </row>
    <row r="38" spans="1:48" s="33" customFormat="1">
      <c r="A38" s="33" t="str">
        <f t="shared" si="47"/>
        <v>Phonolite AFC</v>
      </c>
      <c r="B38" s="33" t="str">
        <f t="shared" si="48"/>
        <v>GWR, fmZero 0.03, TI 350°C, MWR/MUM 1</v>
      </c>
      <c r="C38" s="33" t="str">
        <f t="shared" si="48"/>
        <v>paragneiss wall rock</v>
      </c>
      <c r="D38" s="39">
        <v>1079.453125</v>
      </c>
      <c r="E38" s="33">
        <v>60.287014275801511</v>
      </c>
      <c r="F38" s="33">
        <v>1.1479435510151377</v>
      </c>
      <c r="G38" s="33">
        <v>18.097920590793144</v>
      </c>
      <c r="H38" s="33">
        <v>1.0406630554689598</v>
      </c>
      <c r="I38" s="33">
        <v>2.5089725935318206</v>
      </c>
      <c r="J38" s="33">
        <v>0.27419661566907483</v>
      </c>
      <c r="K38" s="33">
        <v>0.76511401245518462</v>
      </c>
      <c r="L38" s="33">
        <v>1.9071222302993782</v>
      </c>
      <c r="M38" s="33">
        <v>7.0450124474191842</v>
      </c>
      <c r="N38" s="33">
        <v>6.6929735042278935</v>
      </c>
      <c r="O38" s="33">
        <v>0.23306712331870996</v>
      </c>
      <c r="P38" s="33">
        <v>0</v>
      </c>
      <c r="Q38" s="35">
        <f t="shared" si="33"/>
        <v>99.999999999999986</v>
      </c>
      <c r="S38" s="36">
        <f>(E38*(Q38-P38))/Q38</f>
        <v>60.287014275801511</v>
      </c>
      <c r="T38" s="35">
        <f>(F38*(Q38-P38))/Q38</f>
        <v>1.1479435510151377</v>
      </c>
      <c r="U38" s="35">
        <f>(G38*(Q38-P38))/Q38</f>
        <v>18.097920590793144</v>
      </c>
      <c r="V38" s="35">
        <f>(H38*(Q38-P38))/Q38</f>
        <v>1.0406630554689598</v>
      </c>
      <c r="W38" s="35">
        <f>(I38*(Q38-P38))/Q38</f>
        <v>2.5089725935318206</v>
      </c>
      <c r="X38" s="35">
        <f>(J38*(Q38-P38))/Q38</f>
        <v>0.27419661566907483</v>
      </c>
      <c r="Y38" s="35">
        <f>(K38*(Q38-P38))/Q38</f>
        <v>0.76511401245518462</v>
      </c>
      <c r="Z38" s="35">
        <f>(L38*(Q38-P38))/Q38</f>
        <v>1.9071222302993782</v>
      </c>
      <c r="AA38" s="35">
        <f>(M38*(Q38-P38))/Q38</f>
        <v>7.0450124474191842</v>
      </c>
      <c r="AB38" s="35">
        <f>(N38*(Q38-P38))/Q38</f>
        <v>6.6929735042278935</v>
      </c>
      <c r="AC38" s="35">
        <f>(O38*(Q38-P38))/Q38</f>
        <v>0.23306712331870996</v>
      </c>
      <c r="AD38" s="35">
        <f t="shared" si="34"/>
        <v>99.999999999999986</v>
      </c>
      <c r="AE38" s="35"/>
      <c r="AF38" s="36">
        <f t="shared" si="35"/>
        <v>60.287014275801518</v>
      </c>
      <c r="AG38" s="35">
        <f t="shared" si="36"/>
        <v>1.1479435510151379</v>
      </c>
      <c r="AH38" s="35">
        <f t="shared" si="37"/>
        <v>18.097920590793148</v>
      </c>
      <c r="AI38" s="35">
        <f t="shared" si="38"/>
        <v>1.04066305546896</v>
      </c>
      <c r="AJ38" s="35">
        <f t="shared" si="39"/>
        <v>2.508972593531821</v>
      </c>
      <c r="AK38" s="35">
        <f t="shared" si="40"/>
        <v>0.27419661566907488</v>
      </c>
      <c r="AL38" s="35">
        <f t="shared" si="41"/>
        <v>0.76511401245518462</v>
      </c>
      <c r="AM38" s="35">
        <f t="shared" si="42"/>
        <v>1.9071222302993787</v>
      </c>
      <c r="AN38" s="35">
        <f t="shared" si="43"/>
        <v>7.0450124474191851</v>
      </c>
      <c r="AO38" s="35">
        <f t="shared" si="44"/>
        <v>6.6929735042278944</v>
      </c>
      <c r="AP38" s="35">
        <f t="shared" si="45"/>
        <v>0.23306712331871002</v>
      </c>
      <c r="AQ38" s="35">
        <f t="shared" si="46"/>
        <v>100</v>
      </c>
      <c r="AR38" s="35"/>
      <c r="AS38" s="35">
        <f>SUM(AN38:AO38)</f>
        <v>13.737985951647079</v>
      </c>
      <c r="AT38" s="35">
        <f>AI38+AJ38</f>
        <v>3.549635649000781</v>
      </c>
      <c r="AU38" s="35">
        <f>AK38+AL38</f>
        <v>1.0393106281242595</v>
      </c>
      <c r="AV38" s="37"/>
    </row>
    <row r="39" spans="1:48" s="33" customFormat="1">
      <c r="A39" s="33" t="str">
        <f t="shared" si="47"/>
        <v>Phonolite AFC</v>
      </c>
      <c r="B39" s="33" t="str">
        <f t="shared" si="48"/>
        <v>GWR, fmZero 0.03, TI 350°C, MWR/MUM 1</v>
      </c>
      <c r="C39" s="33" t="str">
        <f t="shared" si="48"/>
        <v>paragneiss wall rock</v>
      </c>
      <c r="D39" s="39">
        <v>1059.453125</v>
      </c>
      <c r="E39" s="33">
        <v>60.965329262343481</v>
      </c>
      <c r="F39" s="33">
        <v>1.3498509550399129</v>
      </c>
      <c r="G39" s="33">
        <v>16.666633515206808</v>
      </c>
      <c r="H39" s="33">
        <v>0.71419339345160682</v>
      </c>
      <c r="I39" s="33">
        <v>2.8203110439708228</v>
      </c>
      <c r="J39" s="33">
        <v>0.38072013727348597</v>
      </c>
      <c r="K39" s="33">
        <v>0.97016229088752981</v>
      </c>
      <c r="L39" s="33">
        <v>1.7116808214096877</v>
      </c>
      <c r="M39" s="33">
        <v>7.494783312128896</v>
      </c>
      <c r="N39" s="33">
        <v>6.6027231516052982</v>
      </c>
      <c r="O39" s="33">
        <v>0.32361211668245937</v>
      </c>
      <c r="P39" s="33">
        <v>0</v>
      </c>
      <c r="Q39" s="35">
        <f t="shared" si="33"/>
        <v>99.999999999999986</v>
      </c>
      <c r="S39" s="36">
        <f>(E39*(Q39-P39))/Q39</f>
        <v>60.965329262343481</v>
      </c>
      <c r="T39" s="35">
        <f>(F39*(Q39-P39))/Q39</f>
        <v>1.3498509550399127</v>
      </c>
      <c r="U39" s="35">
        <f>(G39*(Q39-P39))/Q39</f>
        <v>16.666633515206808</v>
      </c>
      <c r="V39" s="35">
        <f>(H39*(Q39-P39))/Q39</f>
        <v>0.71419339345160671</v>
      </c>
      <c r="W39" s="35">
        <f>(I39*(Q39-P39))/Q39</f>
        <v>2.8203110439708228</v>
      </c>
      <c r="X39" s="35">
        <f>(J39*(Q39-P39))/Q39</f>
        <v>0.38072013727348597</v>
      </c>
      <c r="Y39" s="35">
        <f>(K39*(Q39-P39))/Q39</f>
        <v>0.97016229088752981</v>
      </c>
      <c r="Z39" s="35">
        <f>(L39*(Q39-P39))/Q39</f>
        <v>1.7116808214096877</v>
      </c>
      <c r="AA39" s="35">
        <f>(M39*(Q39-P39))/Q39</f>
        <v>7.4947833121288969</v>
      </c>
      <c r="AB39" s="35">
        <f>(N39*(Q39-P39))/Q39</f>
        <v>6.6027231516052982</v>
      </c>
      <c r="AC39" s="35">
        <f>(O39*(Q39-P39))/Q39</f>
        <v>0.32361211668245943</v>
      </c>
      <c r="AD39" s="35">
        <f t="shared" si="34"/>
        <v>99.999999999999986</v>
      </c>
      <c r="AE39" s="35"/>
      <c r="AF39" s="36">
        <f t="shared" si="35"/>
        <v>60.965329262343495</v>
      </c>
      <c r="AG39" s="35">
        <f t="shared" si="36"/>
        <v>1.3498509550399127</v>
      </c>
      <c r="AH39" s="35">
        <f t="shared" si="37"/>
        <v>16.666633515206811</v>
      </c>
      <c r="AI39" s="35">
        <f t="shared" si="38"/>
        <v>0.71419339345160671</v>
      </c>
      <c r="AJ39" s="35">
        <f t="shared" si="39"/>
        <v>2.8203110439708232</v>
      </c>
      <c r="AK39" s="35">
        <f t="shared" si="40"/>
        <v>0.38072013727348603</v>
      </c>
      <c r="AL39" s="35">
        <f t="shared" si="41"/>
        <v>0.97016229088752992</v>
      </c>
      <c r="AM39" s="35">
        <f t="shared" si="42"/>
        <v>1.7116808214096879</v>
      </c>
      <c r="AN39" s="35">
        <f t="shared" si="43"/>
        <v>7.4947833121288978</v>
      </c>
      <c r="AO39" s="35">
        <f t="shared" si="44"/>
        <v>6.6027231516052991</v>
      </c>
      <c r="AP39" s="35">
        <f t="shared" si="45"/>
        <v>0.32361211668245948</v>
      </c>
      <c r="AQ39" s="35">
        <f t="shared" si="46"/>
        <v>100</v>
      </c>
      <c r="AR39" s="35"/>
      <c r="AS39" s="35">
        <f>SUM(AN39:AO39)</f>
        <v>14.097506463734197</v>
      </c>
      <c r="AT39" s="35">
        <f>AI39+AJ39</f>
        <v>3.5345044374224299</v>
      </c>
      <c r="AU39" s="35">
        <f>AK39+AL39</f>
        <v>1.3508824281610159</v>
      </c>
      <c r="AV39" s="37"/>
    </row>
    <row r="40" spans="1:48" s="33" customFormat="1">
      <c r="A40" s="33" t="str">
        <f t="shared" si="47"/>
        <v>Phonolite AFC</v>
      </c>
      <c r="B40" s="33" t="str">
        <f t="shared" si="48"/>
        <v>GWR, fmZero 0.03, TI 350°C, MWR/MUM 1</v>
      </c>
      <c r="C40" s="33" t="str">
        <f t="shared" si="48"/>
        <v>paragneiss wall rock</v>
      </c>
      <c r="D40" s="39">
        <v>1039.453125</v>
      </c>
      <c r="E40" s="33">
        <v>61.836048863148982</v>
      </c>
      <c r="F40" s="33">
        <v>1.2677657903183728</v>
      </c>
      <c r="G40" s="33">
        <v>14.764687790709649</v>
      </c>
      <c r="H40" s="33">
        <v>0.54255638866825107</v>
      </c>
      <c r="I40" s="33">
        <v>3.0964389955892733</v>
      </c>
      <c r="J40" s="33">
        <v>0.48271556106793634</v>
      </c>
      <c r="K40" s="33">
        <v>0.97095333610636869</v>
      </c>
      <c r="L40" s="33">
        <v>1.8448338457325644</v>
      </c>
      <c r="M40" s="33">
        <v>8.3888904689574506</v>
      </c>
      <c r="N40" s="33">
        <v>6.3066597684369858</v>
      </c>
      <c r="O40" s="33">
        <v>0.49844919126414744</v>
      </c>
      <c r="P40" s="33">
        <v>0</v>
      </c>
      <c r="Q40" s="35">
        <f t="shared" si="33"/>
        <v>99.999999999999957</v>
      </c>
      <c r="S40" s="36">
        <f>(E40*(Q40-P40))/Q40</f>
        <v>61.836048863148982</v>
      </c>
      <c r="T40" s="35">
        <f>(F40*(Q40-P40))/Q40</f>
        <v>1.2677657903183728</v>
      </c>
      <c r="U40" s="35">
        <f>(G40*(Q40-P40))/Q40</f>
        <v>14.764687790709649</v>
      </c>
      <c r="V40" s="35">
        <f>(H40*(Q40-P40))/Q40</f>
        <v>0.54255638866825107</v>
      </c>
      <c r="W40" s="35">
        <f>(I40*(Q40-P40))/Q40</f>
        <v>3.0964389955892733</v>
      </c>
      <c r="X40" s="35">
        <f>(J40*(Q40-P40))/Q40</f>
        <v>0.48271556106793634</v>
      </c>
      <c r="Y40" s="35">
        <f>(K40*(Q40-P40))/Q40</f>
        <v>0.97095333610636869</v>
      </c>
      <c r="Z40" s="35">
        <f>(L40*(Q40-P40))/Q40</f>
        <v>1.8448338457325644</v>
      </c>
      <c r="AA40" s="35">
        <f>(M40*(Q40-P40))/Q40</f>
        <v>8.3888904689574506</v>
      </c>
      <c r="AB40" s="35">
        <f>(N40*(Q40-P40))/Q40</f>
        <v>6.3066597684369858</v>
      </c>
      <c r="AC40" s="35">
        <f>(O40*(Q40-P40))/Q40</f>
        <v>0.49844919126414744</v>
      </c>
      <c r="AD40" s="35">
        <f t="shared" si="34"/>
        <v>99.999999999999957</v>
      </c>
      <c r="AE40" s="35"/>
      <c r="AF40" s="36">
        <f t="shared" si="35"/>
        <v>61.83604886314901</v>
      </c>
      <c r="AG40" s="35">
        <f t="shared" si="36"/>
        <v>1.2677657903183732</v>
      </c>
      <c r="AH40" s="35">
        <f t="shared" si="37"/>
        <v>14.764687790709656</v>
      </c>
      <c r="AI40" s="35">
        <f t="shared" si="38"/>
        <v>0.54255638866825129</v>
      </c>
      <c r="AJ40" s="35">
        <f t="shared" si="39"/>
        <v>3.0964389955892746</v>
      </c>
      <c r="AK40" s="35">
        <f t="shared" si="40"/>
        <v>0.4827155610679365</v>
      </c>
      <c r="AL40" s="35">
        <f t="shared" si="41"/>
        <v>0.97095333610636914</v>
      </c>
      <c r="AM40" s="35">
        <f t="shared" si="42"/>
        <v>1.8448338457325653</v>
      </c>
      <c r="AN40" s="35">
        <f t="shared" si="43"/>
        <v>8.3888904689574542</v>
      </c>
      <c r="AO40" s="35">
        <f t="shared" si="44"/>
        <v>6.3066597684369885</v>
      </c>
      <c r="AP40" s="35">
        <f t="shared" si="45"/>
        <v>0.49844919126414766</v>
      </c>
      <c r="AQ40" s="35">
        <f t="shared" si="46"/>
        <v>100.00000000000003</v>
      </c>
      <c r="AR40" s="35"/>
      <c r="AS40" s="35">
        <f>SUM(AN40:AO40)</f>
        <v>14.695550237394443</v>
      </c>
      <c r="AT40" s="35">
        <f>AI40+AJ40</f>
        <v>3.6389953842575258</v>
      </c>
      <c r="AU40" s="35">
        <f>AK40+AL40</f>
        <v>1.4536688971743057</v>
      </c>
      <c r="AV40" s="37"/>
    </row>
    <row r="41" spans="1:48" s="33" customFormat="1">
      <c r="A41" s="33" t="str">
        <f t="shared" si="47"/>
        <v>Phonolite AFC</v>
      </c>
      <c r="B41" s="33" t="str">
        <f t="shared" si="48"/>
        <v>GWR, fmZero 0.03, TI 350°C, MWR/MUM 1</v>
      </c>
      <c r="C41" s="33" t="str">
        <f t="shared" si="48"/>
        <v>paragneiss wall rock</v>
      </c>
      <c r="D41" s="39">
        <v>1019.4531250000001</v>
      </c>
      <c r="E41" s="33">
        <v>62.570404950320615</v>
      </c>
      <c r="F41" s="33">
        <v>1.0279854478538843</v>
      </c>
      <c r="G41" s="33">
        <v>13.104753489873966</v>
      </c>
      <c r="H41" s="33">
        <v>0.54308790626941783</v>
      </c>
      <c r="I41" s="33">
        <v>3.2513805680206938</v>
      </c>
      <c r="J41" s="33">
        <v>0.50300692432254601</v>
      </c>
      <c r="K41" s="33">
        <v>0.78625670132731607</v>
      </c>
      <c r="L41" s="33">
        <v>2.1489182346567755</v>
      </c>
      <c r="M41" s="33">
        <v>9.439983396947115</v>
      </c>
      <c r="N41" s="33">
        <v>5.936745751155768</v>
      </c>
      <c r="O41" s="33">
        <v>0.68747662925191455</v>
      </c>
      <c r="P41" s="33">
        <v>0</v>
      </c>
      <c r="Q41" s="35">
        <f t="shared" si="33"/>
        <v>100.00000000000003</v>
      </c>
      <c r="S41" s="36">
        <f>(E41*(Q41-P41))/Q41</f>
        <v>62.570404950320615</v>
      </c>
      <c r="T41" s="35">
        <f>(F41*(Q41-P41))/Q41</f>
        <v>1.0279854478538843</v>
      </c>
      <c r="U41" s="35">
        <f>(G41*(Q41-P41))/Q41</f>
        <v>13.104753489873966</v>
      </c>
      <c r="V41" s="35">
        <f>(H41*(Q41-P41))/Q41</f>
        <v>0.54308790626941783</v>
      </c>
      <c r="W41" s="35">
        <f>(I41*(Q41-P41))/Q41</f>
        <v>3.2513805680206938</v>
      </c>
      <c r="X41" s="35">
        <f>(J41*(Q41-P41))/Q41</f>
        <v>0.50300692432254601</v>
      </c>
      <c r="Y41" s="35">
        <f>(K41*(Q41-P41))/Q41</f>
        <v>0.78625670132731607</v>
      </c>
      <c r="Z41" s="35">
        <f>(L41*(Q41-P41))/Q41</f>
        <v>2.1489182346567755</v>
      </c>
      <c r="AA41" s="35">
        <f>(M41*(Q41-P41))/Q41</f>
        <v>9.439983396947115</v>
      </c>
      <c r="AB41" s="35">
        <f>(N41*(Q41-P41))/Q41</f>
        <v>5.936745751155768</v>
      </c>
      <c r="AC41" s="35">
        <f>(O41*(Q41-P41))/Q41</f>
        <v>0.68747662925191455</v>
      </c>
      <c r="AD41" s="35">
        <f t="shared" si="34"/>
        <v>100.00000000000003</v>
      </c>
      <c r="AE41" s="35"/>
      <c r="AF41" s="36">
        <f t="shared" si="35"/>
        <v>62.570404950320601</v>
      </c>
      <c r="AG41" s="35">
        <f t="shared" si="36"/>
        <v>1.0279854478538839</v>
      </c>
      <c r="AH41" s="35">
        <f t="shared" si="37"/>
        <v>13.104753489873961</v>
      </c>
      <c r="AI41" s="35">
        <f t="shared" si="38"/>
        <v>0.54308790626941772</v>
      </c>
      <c r="AJ41" s="35">
        <f t="shared" si="39"/>
        <v>3.2513805680206929</v>
      </c>
      <c r="AK41" s="35">
        <f t="shared" si="40"/>
        <v>0.5030069243225459</v>
      </c>
      <c r="AL41" s="35">
        <f t="shared" si="41"/>
        <v>0.78625670132731595</v>
      </c>
      <c r="AM41" s="35">
        <f t="shared" si="42"/>
        <v>2.1489182346567746</v>
      </c>
      <c r="AN41" s="35">
        <f t="shared" si="43"/>
        <v>9.4399833969471114</v>
      </c>
      <c r="AO41" s="35">
        <f t="shared" si="44"/>
        <v>5.9367457511557662</v>
      </c>
      <c r="AP41" s="35">
        <f t="shared" si="45"/>
        <v>0.68747662925191433</v>
      </c>
      <c r="AQ41" s="35">
        <f t="shared" si="46"/>
        <v>100</v>
      </c>
      <c r="AR41" s="35"/>
      <c r="AS41" s="35">
        <f>SUM(AN41:AO41)</f>
        <v>15.376729148102878</v>
      </c>
      <c r="AT41" s="35">
        <f>AI41+AJ41</f>
        <v>3.7944684742901105</v>
      </c>
      <c r="AU41" s="35">
        <f>AK41+AL41</f>
        <v>1.2892636256498617</v>
      </c>
      <c r="AV41" s="37"/>
    </row>
    <row r="42" spans="1:48" s="33" customFormat="1">
      <c r="A42" s="33" t="str">
        <f t="shared" si="47"/>
        <v>Phonolite AFC</v>
      </c>
      <c r="B42" s="33" t="str">
        <f t="shared" si="48"/>
        <v>GWR, fmZero 0.03, TI 350°C, MWR/MUM 1</v>
      </c>
      <c r="C42" s="33" t="str">
        <f t="shared" si="48"/>
        <v>paragneiss wall rock</v>
      </c>
      <c r="D42" s="39">
        <v>1001.0975053609401</v>
      </c>
      <c r="E42" s="33">
        <v>63.0618598619644</v>
      </c>
      <c r="F42" s="33">
        <v>0.86723968986176425</v>
      </c>
      <c r="G42" s="33">
        <v>12.130503781340916</v>
      </c>
      <c r="H42" s="33">
        <v>0.52273033131745039</v>
      </c>
      <c r="I42" s="33">
        <v>3.2263131295120981</v>
      </c>
      <c r="J42" s="33">
        <v>0.51744876038748189</v>
      </c>
      <c r="K42" s="33">
        <v>0.66537420175436646</v>
      </c>
      <c r="L42" s="33">
        <v>2.3899807219494469</v>
      </c>
      <c r="M42" s="33">
        <v>9.9517997254694102</v>
      </c>
      <c r="N42" s="33">
        <v>5.7225205216459951</v>
      </c>
      <c r="O42" s="33">
        <v>0.84284320405560076</v>
      </c>
      <c r="P42" s="33">
        <v>0.10138607074107957</v>
      </c>
      <c r="Q42" s="35">
        <f t="shared" si="33"/>
        <v>99.999999999999986</v>
      </c>
      <c r="S42" s="36">
        <f>(E42*(Q42-P42))/Q42</f>
        <v>62.997923920114111</v>
      </c>
      <c r="T42" s="35">
        <f>(F42*(Q42-P42))/Q42</f>
        <v>0.86636042961630622</v>
      </c>
      <c r="U42" s="35">
        <f>(G42*(Q42-P42))/Q42</f>
        <v>12.118205140195917</v>
      </c>
      <c r="V42" s="35">
        <f>(H42*(Q42-P42))/Q42</f>
        <v>0.52220035557395572</v>
      </c>
      <c r="W42" s="35">
        <f>(I42*(Q42-P42))/Q42</f>
        <v>3.223042097400282</v>
      </c>
      <c r="X42" s="35">
        <f>(J42*(Q42-P42))/Q42</f>
        <v>0.51692413942122661</v>
      </c>
      <c r="Y42" s="35">
        <f>(K42*(Q42-P42))/Q42</f>
        <v>0.66469960499548286</v>
      </c>
      <c r="Z42" s="35">
        <f>(L42*(Q42-P42))/Q42</f>
        <v>2.3875576144039927</v>
      </c>
      <c r="AA42" s="35">
        <f>(M42*(Q42-P42))/Q42</f>
        <v>9.9417099867597347</v>
      </c>
      <c r="AB42" s="35">
        <f>(N42*(Q42-P42))/Q42</f>
        <v>5.716718682941746</v>
      </c>
      <c r="AC42" s="35">
        <f>(O42*(Q42-P42))/Q42</f>
        <v>0.84198867844850056</v>
      </c>
      <c r="AD42" s="35">
        <f t="shared" si="34"/>
        <v>99.797330649871242</v>
      </c>
      <c r="AE42" s="35"/>
      <c r="AF42" s="36">
        <f t="shared" si="35"/>
        <v>63.125860691741245</v>
      </c>
      <c r="AG42" s="35">
        <f t="shared" si="36"/>
        <v>0.86811984245935736</v>
      </c>
      <c r="AH42" s="35">
        <f t="shared" si="37"/>
        <v>12.142814904249697</v>
      </c>
      <c r="AI42" s="35">
        <f t="shared" si="38"/>
        <v>0.52326084492784919</v>
      </c>
      <c r="AJ42" s="35">
        <f t="shared" si="39"/>
        <v>3.2295874813605954</v>
      </c>
      <c r="AK42" s="35">
        <f t="shared" si="40"/>
        <v>0.51797391378613344</v>
      </c>
      <c r="AL42" s="35">
        <f t="shared" si="41"/>
        <v>0.66604948315452817</v>
      </c>
      <c r="AM42" s="35">
        <f t="shared" si="42"/>
        <v>2.3924062886817037</v>
      </c>
      <c r="AN42" s="35">
        <f t="shared" si="43"/>
        <v>9.9618997041506159</v>
      </c>
      <c r="AO42" s="35">
        <f t="shared" si="44"/>
        <v>5.7283282485763776</v>
      </c>
      <c r="AP42" s="35">
        <f t="shared" si="45"/>
        <v>0.84369859691190741</v>
      </c>
      <c r="AQ42" s="35">
        <f t="shared" si="46"/>
        <v>99.999999999999986</v>
      </c>
      <c r="AR42" s="35"/>
      <c r="AS42" s="35">
        <f>SUM(AN42:AO42)</f>
        <v>15.690227952726993</v>
      </c>
      <c r="AT42" s="35">
        <f>AI42+AJ42</f>
        <v>3.7528483262884444</v>
      </c>
      <c r="AU42" s="35">
        <f>AK42+AL42</f>
        <v>1.1840233969406615</v>
      </c>
      <c r="AV42" s="37"/>
    </row>
    <row r="43" spans="1:48" s="33" customFormat="1">
      <c r="A43" s="33" t="str">
        <f t="shared" si="47"/>
        <v>Phonolite AFC</v>
      </c>
      <c r="B43" s="33" t="str">
        <f t="shared" si="48"/>
        <v>GWR, fmZero 0.03, TI 350°C, MWR/MUM 1</v>
      </c>
      <c r="C43" s="33" t="str">
        <f t="shared" si="48"/>
        <v>paragneiss wall rock</v>
      </c>
      <c r="D43" s="39">
        <v>979.80025472941099</v>
      </c>
      <c r="E43" s="33">
        <v>63.928575104419075</v>
      </c>
      <c r="F43" s="33">
        <v>0.72427950819794251</v>
      </c>
      <c r="G43" s="33">
        <v>11.661114604123872</v>
      </c>
      <c r="H43" s="33">
        <v>0.43833272962285275</v>
      </c>
      <c r="I43" s="33">
        <v>2.983750930293219</v>
      </c>
      <c r="J43" s="33">
        <v>0.56557244021932496</v>
      </c>
      <c r="K43" s="33">
        <v>0.59072064679052749</v>
      </c>
      <c r="L43" s="33">
        <v>2.4792303859209635</v>
      </c>
      <c r="M43" s="33">
        <v>9.3339747271604487</v>
      </c>
      <c r="N43" s="33">
        <v>5.701917245492516</v>
      </c>
      <c r="O43" s="33">
        <v>0.98521937625889633</v>
      </c>
      <c r="P43" s="33">
        <v>0.60731230150036508</v>
      </c>
      <c r="Q43" s="35">
        <f t="shared" si="33"/>
        <v>100.00000000000001</v>
      </c>
      <c r="S43" s="36">
        <f>(E43*(Q43-P43))/Q43</f>
        <v>63.540329003636032</v>
      </c>
      <c r="T43" s="35">
        <f>(F43*(Q43-P43))/Q43</f>
        <v>0.71988086964741005</v>
      </c>
      <c r="U43" s="35">
        <f>(G43*(Q43-P43))/Q43</f>
        <v>11.590295220640972</v>
      </c>
      <c r="V43" s="35">
        <f>(H43*(Q43-P43))/Q43</f>
        <v>0.43567068103435075</v>
      </c>
      <c r="W43" s="35">
        <f>(I43*(Q43-P43))/Q43</f>
        <v>2.9656302438474165</v>
      </c>
      <c r="X43" s="35">
        <f>(J43*(Q43-P43))/Q43</f>
        <v>0.56213764921597709</v>
      </c>
      <c r="Y43" s="35">
        <f>(K43*(Q43-P43))/Q43</f>
        <v>0.58713312763506609</v>
      </c>
      <c r="Z43" s="35">
        <f>(L43*(Q43-P43))/Q43</f>
        <v>2.4641737148047302</v>
      </c>
      <c r="AA43" s="35">
        <f>(M43*(Q43-P43))/Q43</f>
        <v>9.2772883504234667</v>
      </c>
      <c r="AB43" s="35">
        <f>(N43*(Q43-P43))/Q43</f>
        <v>5.6672888006392679</v>
      </c>
      <c r="AC43" s="35">
        <f>(O43*(Q43-P43))/Q43</f>
        <v>0.97923601779011082</v>
      </c>
      <c r="AD43" s="35">
        <f t="shared" si="34"/>
        <v>98.789063679314808</v>
      </c>
      <c r="AE43" s="35"/>
      <c r="AF43" s="36">
        <f t="shared" si="35"/>
        <v>64.31919347864067</v>
      </c>
      <c r="AG43" s="35">
        <f t="shared" si="36"/>
        <v>0.72870502344698718</v>
      </c>
      <c r="AH43" s="35">
        <f t="shared" si="37"/>
        <v>11.732366710413345</v>
      </c>
      <c r="AI43" s="35">
        <f t="shared" si="38"/>
        <v>0.44101104394369794</v>
      </c>
      <c r="AJ43" s="35">
        <f t="shared" si="39"/>
        <v>3.0019823383227209</v>
      </c>
      <c r="AK43" s="35">
        <f t="shared" si="40"/>
        <v>0.56902821858982922</v>
      </c>
      <c r="AL43" s="35">
        <f t="shared" si="41"/>
        <v>0.59433008651746577</v>
      </c>
      <c r="AM43" s="35">
        <f t="shared" si="42"/>
        <v>2.49437905677883</v>
      </c>
      <c r="AN43" s="35">
        <f t="shared" si="43"/>
        <v>9.3910074707652225</v>
      </c>
      <c r="AO43" s="35">
        <f t="shared" si="44"/>
        <v>5.7367572781499367</v>
      </c>
      <c r="AP43" s="35">
        <f t="shared" si="45"/>
        <v>0.99123929443128278</v>
      </c>
      <c r="AQ43" s="35">
        <f t="shared" si="46"/>
        <v>99.999999999999986</v>
      </c>
      <c r="AR43" s="35"/>
      <c r="AS43" s="35">
        <f>SUM(AN43:AO43)</f>
        <v>15.127764748915158</v>
      </c>
      <c r="AT43" s="35">
        <f>AI43+AJ43</f>
        <v>3.4429933822664189</v>
      </c>
      <c r="AU43" s="35">
        <f>AK43+AL43</f>
        <v>1.1633583051072951</v>
      </c>
      <c r="AV43" s="37"/>
    </row>
    <row r="44" spans="1:48" s="33" customFormat="1">
      <c r="A44" s="33" t="str">
        <f t="shared" si="47"/>
        <v>Phonolite AFC</v>
      </c>
      <c r="B44" s="33" t="str">
        <f t="shared" si="48"/>
        <v>GWR, fmZero 0.03, TI 350°C, MWR/MUM 1</v>
      </c>
      <c r="C44" s="33" t="str">
        <f t="shared" si="48"/>
        <v>paragneiss wall rock</v>
      </c>
      <c r="D44" s="39">
        <v>961.28110927160617</v>
      </c>
      <c r="E44" s="33">
        <v>64.519041053144164</v>
      </c>
      <c r="F44" s="33">
        <v>0.61628122342034697</v>
      </c>
      <c r="G44" s="33">
        <v>10.91525580796187</v>
      </c>
      <c r="H44" s="33">
        <v>0.40571061853842683</v>
      </c>
      <c r="I44" s="33">
        <v>2.8452758521428505</v>
      </c>
      <c r="J44" s="33">
        <v>0.56857338871408447</v>
      </c>
      <c r="K44" s="33">
        <v>0.49870006956565377</v>
      </c>
      <c r="L44" s="33">
        <v>2.5937841224283424</v>
      </c>
      <c r="M44" s="33">
        <v>9.5605933065546171</v>
      </c>
      <c r="N44" s="33">
        <v>5.6270987307574467</v>
      </c>
      <c r="O44" s="33">
        <v>1.0476768485434569</v>
      </c>
      <c r="P44" s="33">
        <v>0.80200897822877559</v>
      </c>
      <c r="Q44" s="35">
        <f t="shared" si="33"/>
        <v>100.00000000000004</v>
      </c>
      <c r="S44" s="36">
        <f>(E44*(Q44-P44))/Q44</f>
        <v>64.001592551230843</v>
      </c>
      <c r="T44" s="35">
        <f>(F44*(Q44-P44))/Q44</f>
        <v>0.61133859267737767</v>
      </c>
      <c r="U44" s="35">
        <f>(G44*(Q44-P44))/Q44</f>
        <v>10.827714476385379</v>
      </c>
      <c r="V44" s="35">
        <f>(H44*(Q44-P44))/Q44</f>
        <v>0.40245678295212123</v>
      </c>
      <c r="W44" s="35">
        <f>(I44*(Q44-P44))/Q44</f>
        <v>2.8224564843532898</v>
      </c>
      <c r="X44" s="35">
        <f>(J44*(Q44-P44))/Q44</f>
        <v>0.56401337908877802</v>
      </c>
      <c r="Y44" s="35">
        <f>(K44*(Q44-P44))/Q44</f>
        <v>0.49470045023330417</v>
      </c>
      <c r="Z44" s="35">
        <f>(L44*(Q44-P44))/Q44</f>
        <v>2.5729817408905951</v>
      </c>
      <c r="AA44" s="35">
        <f>(M44*(Q44-P44))/Q44</f>
        <v>9.4839164898641091</v>
      </c>
      <c r="AB44" s="35">
        <f>(N44*(Q44-P44))/Q44</f>
        <v>5.5819688937229746</v>
      </c>
      <c r="AC44" s="35">
        <f>(O44*(Q44-P44))/Q44</f>
        <v>1.0392743861553142</v>
      </c>
      <c r="AD44" s="35">
        <f t="shared" si="34"/>
        <v>98.402414227554104</v>
      </c>
      <c r="AE44" s="35"/>
      <c r="AF44" s="36">
        <f t="shared" si="35"/>
        <v>65.040673090833039</v>
      </c>
      <c r="AG44" s="35">
        <f t="shared" si="36"/>
        <v>0.62126381499509387</v>
      </c>
      <c r="AH44" s="35">
        <f t="shared" si="37"/>
        <v>11.003504905221586</v>
      </c>
      <c r="AI44" s="35">
        <f t="shared" si="38"/>
        <v>0.40899076116308081</v>
      </c>
      <c r="AJ44" s="35">
        <f t="shared" si="39"/>
        <v>2.868279712961515</v>
      </c>
      <c r="AK44" s="35">
        <f t="shared" si="40"/>
        <v>0.57317026570558072</v>
      </c>
      <c r="AL44" s="35">
        <f t="shared" si="41"/>
        <v>0.50273202554697161</v>
      </c>
      <c r="AM44" s="35">
        <f t="shared" si="42"/>
        <v>2.6147546897991885</v>
      </c>
      <c r="AN44" s="35">
        <f t="shared" si="43"/>
        <v>9.6378900500679734</v>
      </c>
      <c r="AO44" s="35">
        <f t="shared" si="44"/>
        <v>5.6725934394401705</v>
      </c>
      <c r="AP44" s="35">
        <f t="shared" si="45"/>
        <v>1.0561472442657838</v>
      </c>
      <c r="AQ44" s="35">
        <f t="shared" si="46"/>
        <v>99.999999999999972</v>
      </c>
      <c r="AR44" s="35"/>
      <c r="AS44" s="35">
        <f>SUM(AN44:AO44)</f>
        <v>15.310483489508144</v>
      </c>
      <c r="AT44" s="35">
        <f>AI44+AJ44</f>
        <v>3.2772704741245957</v>
      </c>
      <c r="AU44" s="35">
        <f>AK44+AL44</f>
        <v>1.0759022912525524</v>
      </c>
      <c r="AV44" s="37"/>
    </row>
    <row r="45" spans="1:48" s="33" customFormat="1">
      <c r="A45" s="33" t="str">
        <f t="shared" si="47"/>
        <v>Phonolite AFC</v>
      </c>
      <c r="B45" s="33" t="str">
        <f t="shared" si="48"/>
        <v>GWR, fmZero 0.03, TI 350°C, MWR/MUM 1</v>
      </c>
      <c r="C45" s="33" t="str">
        <f t="shared" si="48"/>
        <v>paragneiss wall rock</v>
      </c>
      <c r="D45" s="39">
        <v>943.04381315892408</v>
      </c>
      <c r="E45" s="33">
        <v>65.939379080344565</v>
      </c>
      <c r="F45" s="33">
        <v>0.52679672728846516</v>
      </c>
      <c r="G45" s="33">
        <v>10.676062687464567</v>
      </c>
      <c r="H45" s="33">
        <v>0.3428815070726241</v>
      </c>
      <c r="I45" s="33">
        <v>2.6148219044969703</v>
      </c>
      <c r="J45" s="33">
        <v>0.59813749558728702</v>
      </c>
      <c r="K45" s="33">
        <v>0.4604780500259758</v>
      </c>
      <c r="L45" s="33">
        <v>2.2925329785108817</v>
      </c>
      <c r="M45" s="33">
        <v>8.7011328721379559</v>
      </c>
      <c r="N45" s="33">
        <v>5.5819317102768791</v>
      </c>
      <c r="O45" s="33">
        <v>0.91698754237871438</v>
      </c>
      <c r="P45" s="33">
        <v>1.3488574444151118</v>
      </c>
      <c r="Q45" s="35">
        <f t="shared" si="33"/>
        <v>99.999999999999986</v>
      </c>
      <c r="S45" s="36">
        <f>(E45*(Q45-P45))/Q45</f>
        <v>65.049950856818228</v>
      </c>
      <c r="T45" s="35">
        <f>(F45*(Q45-P45))/Q45</f>
        <v>0.51969099041549949</v>
      </c>
      <c r="U45" s="35">
        <f>(G45*(Q45-P45))/Q45</f>
        <v>10.532057821134275</v>
      </c>
      <c r="V45" s="35">
        <f>(H45*(Q45-P45))/Q45</f>
        <v>0.33825652433895226</v>
      </c>
      <c r="W45" s="35">
        <f>(I45*(Q45-P45))/Q45</f>
        <v>2.5795516845799655</v>
      </c>
      <c r="X45" s="35">
        <f>(J45*(Q45-P45))/Q45</f>
        <v>0.59006947345021976</v>
      </c>
      <c r="Y45" s="35">
        <f>(K45*(Q45-P45))/Q45</f>
        <v>0.45426685756830287</v>
      </c>
      <c r="Z45" s="35">
        <f>(L45*(Q45-P45))/Q45</f>
        <v>2.2616099767645661</v>
      </c>
      <c r="AA45" s="35">
        <f>(M45*(Q45-P45))/Q45</f>
        <v>8.5837669936436729</v>
      </c>
      <c r="AB45" s="35">
        <f>(N45*(Q45-P45))/Q45</f>
        <v>5.5066394088606421</v>
      </c>
      <c r="AC45" s="35">
        <f>(O45*(Q45-P45))/Q45</f>
        <v>0.90461868764897979</v>
      </c>
      <c r="AD45" s="35">
        <f t="shared" si="34"/>
        <v>97.320479275223292</v>
      </c>
      <c r="AE45" s="35"/>
      <c r="AF45" s="36">
        <f t="shared" si="35"/>
        <v>66.840968459327371</v>
      </c>
      <c r="AG45" s="35">
        <f t="shared" si="36"/>
        <v>0.53399962092850783</v>
      </c>
      <c r="AH45" s="35">
        <f t="shared" si="37"/>
        <v>10.822036532875584</v>
      </c>
      <c r="AI45" s="35">
        <f t="shared" si="38"/>
        <v>0.34756972721266555</v>
      </c>
      <c r="AJ45" s="35">
        <f t="shared" si="39"/>
        <v>2.6505743742639893</v>
      </c>
      <c r="AK45" s="35">
        <f t="shared" si="40"/>
        <v>0.60631583182147863</v>
      </c>
      <c r="AL45" s="35">
        <f t="shared" si="41"/>
        <v>0.46677416814156009</v>
      </c>
      <c r="AM45" s="35">
        <f t="shared" si="42"/>
        <v>2.3238787905767606</v>
      </c>
      <c r="AN45" s="35">
        <f t="shared" si="43"/>
        <v>8.8201034947317645</v>
      </c>
      <c r="AO45" s="35">
        <f t="shared" si="44"/>
        <v>5.6582534836144927</v>
      </c>
      <c r="AP45" s="35">
        <f t="shared" si="45"/>
        <v>0.92952551650584159</v>
      </c>
      <c r="AQ45" s="35">
        <f t="shared" si="46"/>
        <v>100.00000000000003</v>
      </c>
      <c r="AR45" s="35"/>
      <c r="AS45" s="35">
        <f>SUM(AN45:AO45)</f>
        <v>14.478356978346257</v>
      </c>
      <c r="AT45" s="35">
        <f>AI45+AJ45</f>
        <v>2.998144101476655</v>
      </c>
      <c r="AU45" s="35">
        <f>AK45+AL45</f>
        <v>1.0730899999630388</v>
      </c>
      <c r="AV45" s="37"/>
    </row>
    <row r="46" spans="1:48" s="33" customFormat="1">
      <c r="A46" s="33" t="str">
        <f t="shared" si="47"/>
        <v>Phonolite AFC</v>
      </c>
      <c r="B46" s="33" t="str">
        <f t="shared" si="48"/>
        <v>GWR, fmZero 0.03, TI 350°C, MWR/MUM 1</v>
      </c>
      <c r="C46" s="33" t="str">
        <f t="shared" si="48"/>
        <v>paragneiss wall rock</v>
      </c>
      <c r="D46" s="39">
        <v>919.58986546560698</v>
      </c>
      <c r="E46" s="33">
        <v>67.202108617071303</v>
      </c>
      <c r="F46" s="33">
        <v>0.43511036159923344</v>
      </c>
      <c r="G46" s="33">
        <v>10.129598974551959</v>
      </c>
      <c r="H46" s="33">
        <v>0.29408285814416946</v>
      </c>
      <c r="I46" s="33">
        <v>2.3504016025663739</v>
      </c>
      <c r="J46" s="33">
        <v>0.59921628500486601</v>
      </c>
      <c r="K46" s="33">
        <v>0.39369263085661521</v>
      </c>
      <c r="L46" s="33">
        <v>2.1623436591073029</v>
      </c>
      <c r="M46" s="33">
        <v>8.2449039630581336</v>
      </c>
      <c r="N46" s="33">
        <v>5.5357543495303849</v>
      </c>
      <c r="O46" s="33">
        <v>0.85454200127742208</v>
      </c>
      <c r="P46" s="33">
        <v>1.7982446972322133</v>
      </c>
      <c r="Q46" s="35">
        <f t="shared" si="33"/>
        <v>99.999999999999972</v>
      </c>
      <c r="S46" s="36">
        <f>(E46*(Q46-P46))/Q46</f>
        <v>65.993650262436589</v>
      </c>
      <c r="T46" s="35">
        <f>(F46*(Q46-P46))/Q46</f>
        <v>0.42728601259466731</v>
      </c>
      <c r="U46" s="35">
        <f>(G46*(Q46-P46))/Q46</f>
        <v>9.9474439981411908</v>
      </c>
      <c r="V46" s="35">
        <f>(H46*(Q46-P46))/Q46</f>
        <v>0.28879452874212302</v>
      </c>
      <c r="W46" s="35">
        <f>(I46*(Q46-P46))/Q46</f>
        <v>2.3081356303845633</v>
      </c>
      <c r="X46" s="35">
        <f>(J46*(Q46-P46))/Q46</f>
        <v>0.58844090993481424</v>
      </c>
      <c r="Y46" s="35">
        <f>(K46*(Q46-P46))/Q46</f>
        <v>0.3866130739988422</v>
      </c>
      <c r="Z46" s="35">
        <f>(L46*(Q46-P46))/Q46</f>
        <v>2.123459428921469</v>
      </c>
      <c r="AA46" s="35">
        <f>(M46*(Q46-P46))/Q46</f>
        <v>8.0966404147505528</v>
      </c>
      <c r="AB46" s="35">
        <f>(N46*(Q46-P46))/Q46</f>
        <v>5.4362079404881536</v>
      </c>
      <c r="AC46" s="35">
        <f>(O46*(Q46-P46))/Q46</f>
        <v>0.83917524505382879</v>
      </c>
      <c r="AD46" s="35">
        <f t="shared" si="34"/>
        <v>96.435847445446797</v>
      </c>
      <c r="AE46" s="35"/>
      <c r="AF46" s="36">
        <f t="shared" si="35"/>
        <v>68.432695943040073</v>
      </c>
      <c r="AG46" s="35">
        <f t="shared" si="36"/>
        <v>0.44307798802346871</v>
      </c>
      <c r="AH46" s="35">
        <f t="shared" si="37"/>
        <v>10.315089524949116</v>
      </c>
      <c r="AI46" s="35">
        <f t="shared" si="38"/>
        <v>0.29946802604238265</v>
      </c>
      <c r="AJ46" s="35">
        <f t="shared" si="39"/>
        <v>2.3934415381067318</v>
      </c>
      <c r="AK46" s="35">
        <f t="shared" si="40"/>
        <v>0.61018897590721322</v>
      </c>
      <c r="AL46" s="35">
        <f t="shared" si="41"/>
        <v>0.40090182669628843</v>
      </c>
      <c r="AM46" s="35">
        <f t="shared" si="42"/>
        <v>2.2019399270822997</v>
      </c>
      <c r="AN46" s="35">
        <f t="shared" si="43"/>
        <v>8.3958824744406115</v>
      </c>
      <c r="AO46" s="35">
        <f t="shared" si="44"/>
        <v>5.6371236262152253</v>
      </c>
      <c r="AP46" s="35">
        <f t="shared" si="45"/>
        <v>0.87019014949658158</v>
      </c>
      <c r="AQ46" s="35">
        <f t="shared" si="46"/>
        <v>99.999999999999972</v>
      </c>
      <c r="AR46" s="35"/>
      <c r="AS46" s="35">
        <f>SUM(AN46:AO46)</f>
        <v>14.033006100655836</v>
      </c>
      <c r="AT46" s="35">
        <f>AI46+AJ46</f>
        <v>2.6929095641491143</v>
      </c>
      <c r="AU46" s="35">
        <f>AK46+AL46</f>
        <v>1.0110908026035017</v>
      </c>
      <c r="AV46" s="37"/>
    </row>
    <row r="47" spans="1:48" s="33" customFormat="1">
      <c r="A47" s="33" t="str">
        <f t="shared" si="47"/>
        <v>Phonolite AFC</v>
      </c>
      <c r="B47" s="33" t="str">
        <f t="shared" si="48"/>
        <v>GWR, fmZero 0.03, TI 350°C, MWR/MUM 1</v>
      </c>
      <c r="C47" s="33" t="str">
        <f t="shared" si="48"/>
        <v>paragneiss wall rock</v>
      </c>
      <c r="D47" s="39">
        <v>900.25408890315805</v>
      </c>
      <c r="E47" s="33">
        <v>68.16445330897001</v>
      </c>
      <c r="F47" s="33">
        <v>0.38272428721581381</v>
      </c>
      <c r="G47" s="33">
        <v>10.030135719814101</v>
      </c>
      <c r="H47" s="33">
        <v>0.24651763179746028</v>
      </c>
      <c r="I47" s="33">
        <v>2.0884073170180715</v>
      </c>
      <c r="J47" s="33">
        <v>0.59064794004194221</v>
      </c>
      <c r="K47" s="33">
        <v>0.36455898529352965</v>
      </c>
      <c r="L47" s="33">
        <v>2.0981241018803467</v>
      </c>
      <c r="M47" s="33">
        <v>7.3559662361146891</v>
      </c>
      <c r="N47" s="33">
        <v>5.57538227929341</v>
      </c>
      <c r="O47" s="33">
        <v>0.87875043543017739</v>
      </c>
      <c r="P47" s="33">
        <v>2.2243317571304582</v>
      </c>
      <c r="Q47" s="35">
        <f t="shared" si="33"/>
        <v>99.999999999999986</v>
      </c>
      <c r="S47" s="36">
        <f>(E47*(Q47-P47))/Q47</f>
        <v>66.648249726944229</v>
      </c>
      <c r="T47" s="35">
        <f>(F47*(Q47-P47))/Q47</f>
        <v>0.37421122935302126</v>
      </c>
      <c r="U47" s="35">
        <f>(G47*(Q47-P47))/Q47</f>
        <v>9.8070322257149911</v>
      </c>
      <c r="V47" s="35">
        <f>(H47*(Q47-P47))/Q47</f>
        <v>0.24103426182646345</v>
      </c>
      <c r="W47" s="35">
        <f>(I47*(Q47-P47))/Q47</f>
        <v>2.0419542098474022</v>
      </c>
      <c r="X47" s="35">
        <f>(J47*(Q47-P47))/Q47</f>
        <v>0.5775099703387524</v>
      </c>
      <c r="Y47" s="35">
        <f>(K47*(Q47-P47))/Q47</f>
        <v>0.35644998401017308</v>
      </c>
      <c r="Z47" s="35">
        <f>(L47*(Q47-P47))/Q47</f>
        <v>2.0514548611782142</v>
      </c>
      <c r="AA47" s="35">
        <f>(M47*(Q47-P47))/Q47</f>
        <v>7.1923451430809964</v>
      </c>
      <c r="AB47" s="35">
        <f>(N47*(Q47-P47))/Q47</f>
        <v>5.4513672806736633</v>
      </c>
      <c r="AC47" s="35">
        <f>(O47*(Q47-P47))/Q47</f>
        <v>0.85920411042898182</v>
      </c>
      <c r="AD47" s="35">
        <f t="shared" si="34"/>
        <v>95.60081300339688</v>
      </c>
      <c r="AE47" s="35"/>
      <c r="AF47" s="36">
        <f t="shared" si="35"/>
        <v>69.715149519257849</v>
      </c>
      <c r="AG47" s="35">
        <f t="shared" si="36"/>
        <v>0.39143101151213516</v>
      </c>
      <c r="AH47" s="35">
        <f t="shared" si="37"/>
        <v>10.258314670782694</v>
      </c>
      <c r="AI47" s="35">
        <f t="shared" si="38"/>
        <v>0.25212574480710642</v>
      </c>
      <c r="AJ47" s="35">
        <f t="shared" si="39"/>
        <v>2.1359172016401655</v>
      </c>
      <c r="AK47" s="35">
        <f t="shared" si="40"/>
        <v>0.60408478986285641</v>
      </c>
      <c r="AL47" s="35">
        <f t="shared" si="41"/>
        <v>0.37285246099058567</v>
      </c>
      <c r="AM47" s="35">
        <f t="shared" si="42"/>
        <v>2.1458550369287361</v>
      </c>
      <c r="AN47" s="35">
        <f t="shared" si="43"/>
        <v>7.5233096007514479</v>
      </c>
      <c r="AO47" s="35">
        <f t="shared" si="44"/>
        <v>5.7022185370745389</v>
      </c>
      <c r="AP47" s="35">
        <f t="shared" si="45"/>
        <v>0.89874142639189969</v>
      </c>
      <c r="AQ47" s="35">
        <f t="shared" si="46"/>
        <v>100.00000000000001</v>
      </c>
      <c r="AR47" s="35"/>
      <c r="AS47" s="35">
        <f>SUM(AN47:AO47)</f>
        <v>13.225528137825986</v>
      </c>
      <c r="AT47" s="35">
        <f>AI47+AJ47</f>
        <v>2.3880429464472721</v>
      </c>
      <c r="AU47" s="35">
        <f>AK47+AL47</f>
        <v>0.97693725085344207</v>
      </c>
      <c r="AV47" s="37"/>
    </row>
    <row r="48" spans="1:48" s="33" customFormat="1">
      <c r="A48" s="33" t="str">
        <f t="shared" si="47"/>
        <v>Phonolite AFC</v>
      </c>
      <c r="B48" s="33" t="str">
        <f t="shared" si="48"/>
        <v>GWR, fmZero 0.03, TI 350°C, MWR/MUM 1</v>
      </c>
      <c r="C48" s="33" t="str">
        <f t="shared" si="48"/>
        <v>paragneiss wall rock</v>
      </c>
      <c r="D48" s="39">
        <v>879.59937980218513</v>
      </c>
      <c r="E48" s="33">
        <v>69.085734774407669</v>
      </c>
      <c r="F48" s="33">
        <v>0.34277723726655096</v>
      </c>
      <c r="G48" s="33">
        <v>10.222567628154975</v>
      </c>
      <c r="H48" s="33">
        <v>0.19962779464008279</v>
      </c>
      <c r="I48" s="33">
        <v>1.7884057542072558</v>
      </c>
      <c r="J48" s="33">
        <v>0.56477504607151374</v>
      </c>
      <c r="K48" s="33">
        <v>0.34730186878319086</v>
      </c>
      <c r="L48" s="33">
        <v>2.0154184983742942</v>
      </c>
      <c r="M48" s="33">
        <v>6.1693546785785616</v>
      </c>
      <c r="N48" s="33">
        <v>5.7131161054382966</v>
      </c>
      <c r="O48" s="33">
        <v>0.91443674922571538</v>
      </c>
      <c r="P48" s="33">
        <v>2.6364838648518902</v>
      </c>
      <c r="Q48" s="35">
        <f t="shared" si="33"/>
        <v>100</v>
      </c>
      <c r="S48" s="36">
        <f>(E48*(Q48-P48))/Q48</f>
        <v>67.264300524166032</v>
      </c>
      <c r="T48" s="35">
        <f>(F48*(Q48-P48))/Q48</f>
        <v>0.33373997071363326</v>
      </c>
      <c r="U48" s="35">
        <f>(G48*(Q48-P48))/Q48</f>
        <v>9.9530512820650969</v>
      </c>
      <c r="V48" s="35">
        <f>(H48*(Q48-P48))/Q48</f>
        <v>0.19436464004463733</v>
      </c>
      <c r="W48" s="35">
        <f>(I48*(Q48-P48))/Q48</f>
        <v>1.7412547250594985</v>
      </c>
      <c r="X48" s="35">
        <f>(J48*(Q48-P48))/Q48</f>
        <v>0.54988484310912833</v>
      </c>
      <c r="Y48" s="35">
        <f>(K48*(Q48-P48))/Q48</f>
        <v>0.33814531105039292</v>
      </c>
      <c r="Z48" s="35">
        <f>(L48*(Q48-P48))/Q48</f>
        <v>1.9622823148554156</v>
      </c>
      <c r="AA48" s="35">
        <f>(M48*(Q48-P48))/Q48</f>
        <v>6.0067006379123518</v>
      </c>
      <c r="AB48" s="35">
        <f>(N48*(Q48-P48))/Q48</f>
        <v>5.5624907211381602</v>
      </c>
      <c r="AC48" s="35">
        <f>(O48*(Q48-P48))/Q48</f>
        <v>0.8903277718781033</v>
      </c>
      <c r="AD48" s="35">
        <f t="shared" si="34"/>
        <v>94.796542741992454</v>
      </c>
      <c r="AE48" s="35"/>
      <c r="AF48" s="36">
        <f t="shared" si="35"/>
        <v>70.956491216392919</v>
      </c>
      <c r="AG48" s="35">
        <f t="shared" si="36"/>
        <v>0.35205922184522342</v>
      </c>
      <c r="AH48" s="35">
        <f t="shared" si="37"/>
        <v>10.499382144298549</v>
      </c>
      <c r="AI48" s="35">
        <f t="shared" si="38"/>
        <v>0.20503346896694236</v>
      </c>
      <c r="AJ48" s="35">
        <f t="shared" si="39"/>
        <v>1.8368335750372962</v>
      </c>
      <c r="AK48" s="35">
        <f t="shared" si="40"/>
        <v>0.58006845735476731</v>
      </c>
      <c r="AL48" s="35">
        <f t="shared" si="41"/>
        <v>0.35670637479968265</v>
      </c>
      <c r="AM48" s="35">
        <f t="shared" si="42"/>
        <v>2.0699935441698072</v>
      </c>
      <c r="AN48" s="35">
        <f t="shared" si="43"/>
        <v>6.3364131899417222</v>
      </c>
      <c r="AO48" s="35">
        <f t="shared" si="44"/>
        <v>5.8678202392650327</v>
      </c>
      <c r="AP48" s="35">
        <f t="shared" si="45"/>
        <v>0.93919856792805878</v>
      </c>
      <c r="AQ48" s="35">
        <f t="shared" si="46"/>
        <v>100</v>
      </c>
      <c r="AR48" s="35"/>
      <c r="AS48" s="35">
        <f>SUM(AN48:AO48)</f>
        <v>12.204233429206756</v>
      </c>
      <c r="AT48" s="35">
        <f>AI48+AJ48</f>
        <v>2.0418670440042384</v>
      </c>
      <c r="AU48" s="35">
        <f>AK48+AL48</f>
        <v>0.93677483215445001</v>
      </c>
      <c r="AV48" s="37"/>
    </row>
    <row r="49" spans="1:48" s="33" customFormat="1">
      <c r="A49" s="33" t="str">
        <f t="shared" si="47"/>
        <v>Phonolite AFC</v>
      </c>
      <c r="B49" s="33" t="str">
        <f t="shared" si="48"/>
        <v>GWR, fmZero 0.03, TI 350°C, MWR/MUM 1</v>
      </c>
      <c r="C49" s="33" t="str">
        <f t="shared" si="48"/>
        <v>paragneiss wall rock</v>
      </c>
      <c r="D49" s="39">
        <v>858.69437236884016</v>
      </c>
      <c r="E49" s="33">
        <v>69.853943589920391</v>
      </c>
      <c r="F49" s="33">
        <v>0.29027878427793857</v>
      </c>
      <c r="G49" s="33">
        <v>9.5982023003676478</v>
      </c>
      <c r="H49" s="33">
        <v>0.18443509282606485</v>
      </c>
      <c r="I49" s="33">
        <v>1.5598332108395589</v>
      </c>
      <c r="J49" s="33">
        <v>0.56056216830566385</v>
      </c>
      <c r="K49" s="33">
        <v>0.29984623801741217</v>
      </c>
      <c r="L49" s="33">
        <v>2.0704961439749816</v>
      </c>
      <c r="M49" s="33">
        <v>6.0341698597721578</v>
      </c>
      <c r="N49" s="33">
        <v>5.6853704787871866</v>
      </c>
      <c r="O49" s="33">
        <v>0.95002025700774606</v>
      </c>
      <c r="P49" s="33">
        <v>2.9128418759032515</v>
      </c>
      <c r="Q49" s="35">
        <f t="shared" si="33"/>
        <v>100.00000000000001</v>
      </c>
      <c r="S49" s="36">
        <f>(E49*(Q49-P49))/Q49</f>
        <v>67.819208669063357</v>
      </c>
      <c r="T49" s="35">
        <f>(F49*(Q49-P49))/Q49</f>
        <v>0.28182342229262791</v>
      </c>
      <c r="U49" s="35">
        <f>(G49*(Q49-P49))/Q49</f>
        <v>9.3186218444286286</v>
      </c>
      <c r="V49" s="35">
        <f>(H49*(Q49-P49))/Q49</f>
        <v>0.17906279020836618</v>
      </c>
      <c r="W49" s="35">
        <f>(I49*(Q49-P49))/Q49</f>
        <v>1.5143977358799781</v>
      </c>
      <c r="X49" s="35">
        <f>(J49*(Q49-P49))/Q49</f>
        <v>0.54423387872678519</v>
      </c>
      <c r="Y49" s="35">
        <f>(K49*(Q49-P49))/Q49</f>
        <v>0.29111219123312043</v>
      </c>
      <c r="Z49" s="35">
        <f>(L49*(Q49-P49))/Q49</f>
        <v>2.0101858652543161</v>
      </c>
      <c r="AA49" s="35">
        <f>(M49*(Q49-P49))/Q49</f>
        <v>5.8584040332335814</v>
      </c>
      <c r="AB49" s="35">
        <f>(N49*(Q49-P49))/Q49</f>
        <v>5.519764626680832</v>
      </c>
      <c r="AC49" s="35">
        <f>(O49*(Q49-P49))/Q49</f>
        <v>0.92234766913206079</v>
      </c>
      <c r="AD49" s="35">
        <f t="shared" si="34"/>
        <v>94.259162726133681</v>
      </c>
      <c r="AE49" s="35"/>
      <c r="AF49" s="36">
        <f t="shared" si="35"/>
        <v>71.949725318597856</v>
      </c>
      <c r="AG49" s="35">
        <f t="shared" si="36"/>
        <v>0.29898782690384684</v>
      </c>
      <c r="AH49" s="35">
        <f t="shared" si="37"/>
        <v>9.8861708240540178</v>
      </c>
      <c r="AI49" s="35">
        <f t="shared" si="38"/>
        <v>0.18996857709061785</v>
      </c>
      <c r="AJ49" s="35">
        <f t="shared" si="39"/>
        <v>1.6066318563427109</v>
      </c>
      <c r="AK49" s="35">
        <f t="shared" si="40"/>
        <v>0.57738034477139955</v>
      </c>
      <c r="AL49" s="35">
        <f t="shared" si="41"/>
        <v>0.30884232663824474</v>
      </c>
      <c r="AM49" s="35">
        <f t="shared" si="42"/>
        <v>2.1326158721511592</v>
      </c>
      <c r="AN49" s="35">
        <f t="shared" si="43"/>
        <v>6.2152090723051998</v>
      </c>
      <c r="AO49" s="35">
        <f t="shared" si="44"/>
        <v>5.8559448938861172</v>
      </c>
      <c r="AP49" s="35">
        <f t="shared" si="45"/>
        <v>0.97852308725880144</v>
      </c>
      <c r="AQ49" s="35">
        <f t="shared" si="46"/>
        <v>99.999999999999986</v>
      </c>
      <c r="AR49" s="35"/>
      <c r="AS49" s="35">
        <f>SUM(AN49:AO49)</f>
        <v>12.071153966191318</v>
      </c>
      <c r="AT49" s="35">
        <f>AI49+AJ49</f>
        <v>1.7966004334333288</v>
      </c>
      <c r="AU49" s="35">
        <f>AK49+AL49</f>
        <v>0.88622267140964428</v>
      </c>
      <c r="AV49" s="37"/>
    </row>
    <row r="50" spans="1:48" s="33" customFormat="1">
      <c r="A50" s="33" t="str">
        <f t="shared" si="47"/>
        <v>Phonolite AFC</v>
      </c>
      <c r="B50" s="33" t="str">
        <f t="shared" si="48"/>
        <v>GWR, fmZero 0.03, TI 350°C, MWR/MUM 1</v>
      </c>
      <c r="C50" s="33" t="str">
        <f t="shared" si="48"/>
        <v>paragneiss wall rock</v>
      </c>
      <c r="D50" s="39">
        <v>838.43300187502393</v>
      </c>
      <c r="E50" s="33">
        <v>70.680130878849724</v>
      </c>
      <c r="F50" s="33">
        <v>0.24640243810637916</v>
      </c>
      <c r="G50" s="33">
        <v>9.0368918334675641</v>
      </c>
      <c r="H50" s="33">
        <v>0.17380431166042412</v>
      </c>
      <c r="I50" s="33">
        <v>1.3545780893745905</v>
      </c>
      <c r="J50" s="33">
        <v>0.55735742738535665</v>
      </c>
      <c r="K50" s="33">
        <v>0.26804259669796393</v>
      </c>
      <c r="L50" s="33">
        <v>2.0975990149674453</v>
      </c>
      <c r="M50" s="33">
        <v>5.8696987434755208</v>
      </c>
      <c r="N50" s="33">
        <v>5.5718130103479275</v>
      </c>
      <c r="O50" s="33">
        <v>0.95564614054370911</v>
      </c>
      <c r="P50" s="33">
        <v>3.1880355151234023</v>
      </c>
      <c r="Q50" s="35">
        <f t="shared" si="33"/>
        <v>99.999999999999986</v>
      </c>
      <c r="S50" s="36">
        <f>(E50*(Q50-P50))/Q50</f>
        <v>68.426823204296284</v>
      </c>
      <c r="T50" s="35">
        <f>(F50*(Q50-P50))/Q50</f>
        <v>0.23854704086941783</v>
      </c>
      <c r="U50" s="35">
        <f>(G50*(Q50-P50))/Q50</f>
        <v>8.7487925123533312</v>
      </c>
      <c r="V50" s="35">
        <f>(H50*(Q50-P50))/Q50</f>
        <v>0.16826336847787404</v>
      </c>
      <c r="W50" s="35">
        <f>(I50*(Q50-P50))/Q50</f>
        <v>1.3113936588052484</v>
      </c>
      <c r="X50" s="35">
        <f>(J50*(Q50-P50))/Q50</f>
        <v>0.53958867465413329</v>
      </c>
      <c r="Y50" s="35">
        <f>(K50*(Q50-P50))/Q50</f>
        <v>0.25949730351957384</v>
      </c>
      <c r="Z50" s="35">
        <f>(L50*(Q50-P50))/Q50</f>
        <v>2.0307268134054044</v>
      </c>
      <c r="AA50" s="35">
        <f>(M50*(Q50-P50))/Q50</f>
        <v>5.6825706629027692</v>
      </c>
      <c r="AB50" s="35">
        <f>(N50*(Q50-P50))/Q50</f>
        <v>5.3941816327417698</v>
      </c>
      <c r="AC50" s="35">
        <f>(O50*(Q50-P50))/Q50</f>
        <v>0.92517980218426954</v>
      </c>
      <c r="AD50" s="35">
        <f t="shared" si="34"/>
        <v>93.725564674210105</v>
      </c>
      <c r="AE50" s="35"/>
      <c r="AF50" s="36">
        <f t="shared" si="35"/>
        <v>73.007640383013751</v>
      </c>
      <c r="AG50" s="35">
        <f t="shared" si="36"/>
        <v>0.254516514996316</v>
      </c>
      <c r="AH50" s="35">
        <f t="shared" si="37"/>
        <v>9.3344783173770338</v>
      </c>
      <c r="AI50" s="35">
        <f t="shared" si="38"/>
        <v>0.17952771910498186</v>
      </c>
      <c r="AJ50" s="35">
        <f t="shared" si="39"/>
        <v>1.3991845910597076</v>
      </c>
      <c r="AK50" s="35">
        <f t="shared" si="40"/>
        <v>0.5757113083604698</v>
      </c>
      <c r="AL50" s="35">
        <f t="shared" si="41"/>
        <v>0.27686928792756388</v>
      </c>
      <c r="AM50" s="35">
        <f t="shared" si="42"/>
        <v>2.1666733302319461</v>
      </c>
      <c r="AN50" s="35">
        <f t="shared" si="43"/>
        <v>6.0629889856149441</v>
      </c>
      <c r="AO50" s="35">
        <f t="shared" si="44"/>
        <v>5.7552938213730007</v>
      </c>
      <c r="AP50" s="35">
        <f t="shared" si="45"/>
        <v>0.98711574094025778</v>
      </c>
      <c r="AQ50" s="35">
        <f t="shared" si="46"/>
        <v>99.999999999999972</v>
      </c>
      <c r="AR50" s="35"/>
      <c r="AS50" s="35">
        <f>SUM(AN50:AO50)</f>
        <v>11.818282806987945</v>
      </c>
      <c r="AT50" s="35">
        <f>AI50+AJ50</f>
        <v>1.5787123101646894</v>
      </c>
      <c r="AU50" s="35">
        <f>AK50+AL50</f>
        <v>0.85258059628803373</v>
      </c>
      <c r="AV50" s="37"/>
    </row>
    <row r="51" spans="1:48" s="33" customFormat="1">
      <c r="A51" s="33" t="str">
        <f t="shared" si="47"/>
        <v>Phonolite AFC</v>
      </c>
      <c r="B51" s="33" t="str">
        <f t="shared" si="48"/>
        <v>GWR, fmZero 0.03, TI 350°C, MWR/MUM 1</v>
      </c>
      <c r="C51" s="33" t="str">
        <f t="shared" si="48"/>
        <v>paragneiss wall rock</v>
      </c>
      <c r="D51" s="39">
        <v>819.4571242533799</v>
      </c>
      <c r="E51" s="33">
        <v>71.452269700413126</v>
      </c>
      <c r="F51" s="33">
        <v>0.21161032031579027</v>
      </c>
      <c r="G51" s="33">
        <v>8.5369014033037569</v>
      </c>
      <c r="H51" s="33">
        <v>0.16591239074917424</v>
      </c>
      <c r="I51" s="33">
        <v>1.1735535915602822</v>
      </c>
      <c r="J51" s="33">
        <v>0.55397075503781823</v>
      </c>
      <c r="K51" s="33">
        <v>0.24702224611465895</v>
      </c>
      <c r="L51" s="33">
        <v>2.1425479502019682</v>
      </c>
      <c r="M51" s="33">
        <v>5.6875309635857034</v>
      </c>
      <c r="N51" s="33">
        <v>5.4231733372605717</v>
      </c>
      <c r="O51" s="33">
        <v>0.97198496121476341</v>
      </c>
      <c r="P51" s="33">
        <v>3.4335223802423847</v>
      </c>
      <c r="Q51" s="35">
        <f t="shared" si="33"/>
        <v>99.999999999999972</v>
      </c>
      <c r="S51" s="36">
        <f>(E51*(Q51-P51))/Q51</f>
        <v>68.998940029058289</v>
      </c>
      <c r="T51" s="35">
        <f>(F51*(Q51-P51))/Q51</f>
        <v>0.204344632608845</v>
      </c>
      <c r="U51" s="35">
        <f>(G51*(Q51-P51))/Q51</f>
        <v>8.2437849830420973</v>
      </c>
      <c r="V51" s="35">
        <f>(H51*(Q51-P51))/Q51</f>
        <v>0.16021575168120614</v>
      </c>
      <c r="W51" s="35">
        <f>(I51*(Q51-P51))/Q51</f>
        <v>1.1332593663499217</v>
      </c>
      <c r="X51" s="35">
        <f>(J51*(Q51-P51))/Q51</f>
        <v>0.53495004518359712</v>
      </c>
      <c r="Y51" s="35">
        <f>(K51*(Q51-P51))/Q51</f>
        <v>0.23854068201013473</v>
      </c>
      <c r="Z51" s="35">
        <f>(L51*(Q51-P51))/Q51</f>
        <v>2.0689830868243591</v>
      </c>
      <c r="AA51" s="35">
        <f>(M51*(Q51-P51))/Q51</f>
        <v>5.4922483150677728</v>
      </c>
      <c r="AB51" s="35">
        <f>(N51*(Q51-P51))/Q51</f>
        <v>5.2369674670063926</v>
      </c>
      <c r="AC51" s="35">
        <f>(O51*(Q51-P51))/Q51</f>
        <v>0.93861164003886433</v>
      </c>
      <c r="AD51" s="35">
        <f t="shared" si="34"/>
        <v>93.250845998871483</v>
      </c>
      <c r="AE51" s="35"/>
      <c r="AF51" s="36">
        <f t="shared" si="35"/>
        <v>73.992830081019648</v>
      </c>
      <c r="AG51" s="35">
        <f t="shared" si="36"/>
        <v>0.21913434716862296</v>
      </c>
      <c r="AH51" s="35">
        <f t="shared" si="37"/>
        <v>8.840439885276604</v>
      </c>
      <c r="AI51" s="35">
        <f t="shared" si="38"/>
        <v>0.17181157979322251</v>
      </c>
      <c r="AJ51" s="35">
        <f t="shared" si="39"/>
        <v>1.2152805202042203</v>
      </c>
      <c r="AK51" s="35">
        <f t="shared" si="40"/>
        <v>0.5736677661777686</v>
      </c>
      <c r="AL51" s="35">
        <f t="shared" si="41"/>
        <v>0.25580538112546619</v>
      </c>
      <c r="AM51" s="35">
        <f t="shared" si="42"/>
        <v>2.2187284894438357</v>
      </c>
      <c r="AN51" s="35">
        <f t="shared" si="43"/>
        <v>5.8897570914629984</v>
      </c>
      <c r="AO51" s="35">
        <f t="shared" si="44"/>
        <v>5.6159999525042057</v>
      </c>
      <c r="AP51" s="35">
        <f t="shared" si="45"/>
        <v>1.0065449058233995</v>
      </c>
      <c r="AQ51" s="35">
        <f t="shared" si="46"/>
        <v>100</v>
      </c>
      <c r="AR51" s="35"/>
      <c r="AS51" s="35">
        <f>SUM(AN51:AO51)</f>
        <v>11.505757043967204</v>
      </c>
      <c r="AT51" s="35">
        <f>AI51+AJ51</f>
        <v>1.3870920999974428</v>
      </c>
      <c r="AU51" s="35">
        <f>AK51+AL51</f>
        <v>0.82947314730323485</v>
      </c>
      <c r="AV51" s="37"/>
    </row>
    <row r="52" spans="1:48" s="33" customFormat="1">
      <c r="D52" s="39"/>
      <c r="Q52" s="35"/>
      <c r="S52" s="36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6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7"/>
    </row>
    <row r="53" spans="1:48" s="33" customFormat="1">
      <c r="D53" s="39"/>
      <c r="E53" s="34"/>
      <c r="O53" s="35"/>
      <c r="Q53" s="35"/>
      <c r="S53" s="36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6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7"/>
    </row>
    <row r="54" spans="1:48" s="33" customFormat="1">
      <c r="A54" s="33" t="s">
        <v>25</v>
      </c>
      <c r="B54" s="33" t="s">
        <v>83</v>
      </c>
      <c r="C54" s="33" t="s">
        <v>26</v>
      </c>
      <c r="D54" s="39">
        <v>1237.109375</v>
      </c>
      <c r="E54" s="34">
        <v>59.370162280257773</v>
      </c>
      <c r="F54" s="33">
        <v>0.89050183750855849</v>
      </c>
      <c r="G54" s="33">
        <v>19.408892322061664</v>
      </c>
      <c r="H54" s="33">
        <v>1.0087912543769681</v>
      </c>
      <c r="I54" s="33">
        <v>2.0175825087535615</v>
      </c>
      <c r="J54" s="33">
        <v>0.20238678125194692</v>
      </c>
      <c r="K54" s="33">
        <v>0.5869216656306453</v>
      </c>
      <c r="L54" s="33">
        <v>1.9935097953316903</v>
      </c>
      <c r="M54" s="33">
        <v>6.3043482359981331</v>
      </c>
      <c r="N54" s="33">
        <v>7.8424877735129366</v>
      </c>
      <c r="O54" s="35">
        <v>0.17202876406415332</v>
      </c>
      <c r="P54" s="33">
        <v>0.20238678125194709</v>
      </c>
      <c r="Q54" s="35">
        <f t="shared" ref="Q54:Q71" si="49">SUM(E54:P54)</f>
        <v>99.999999999999986</v>
      </c>
      <c r="S54" s="36">
        <f>(E54*(Q54-P54))/Q54</f>
        <v>59.250004919794698</v>
      </c>
      <c r="T54" s="35">
        <f>(F54*(Q54-P54))/Q54</f>
        <v>0.88869957950263556</v>
      </c>
      <c r="U54" s="35">
        <f>(G54*(Q54-P54))/Q54</f>
        <v>19.36961128961439</v>
      </c>
      <c r="V54" s="35">
        <f>(H54*(Q54-P54))/Q54</f>
        <v>1.0067495942276836</v>
      </c>
      <c r="W54" s="35">
        <f>(I54*(Q54-P54))/Q54</f>
        <v>2.0134991884549929</v>
      </c>
      <c r="X54" s="35">
        <f>(J54*(Q54-P54))/Q54</f>
        <v>0.20197717715969168</v>
      </c>
      <c r="Y54" s="35">
        <f>(K54*(Q54-P54))/Q54</f>
        <v>0.58573381376310518</v>
      </c>
      <c r="Z54" s="35">
        <f>(L54*(Q54-P54))/Q54</f>
        <v>1.9894751950229761</v>
      </c>
      <c r="AA54" s="35">
        <f>(M54*(Q54-P54))/Q54</f>
        <v>6.2915890685243818</v>
      </c>
      <c r="AB54" s="35">
        <f>(N54*(Q54-P54))/Q54</f>
        <v>7.8266156149380457</v>
      </c>
      <c r="AC54" s="35">
        <f>(O54*(Q54-P54))/Q54</f>
        <v>0.17168060058573639</v>
      </c>
      <c r="AD54" s="35">
        <f t="shared" ref="AD54:AD71" si="50">SUM(S54:AC54)</f>
        <v>99.595636041588321</v>
      </c>
      <c r="AE54" s="35"/>
      <c r="AF54" s="36">
        <f t="shared" ref="AF54:AF71" si="51">S54*100/AD54</f>
        <v>59.490563316502715</v>
      </c>
      <c r="AG54" s="35">
        <f t="shared" ref="AG54:AG71" si="52">T54*100/AD54</f>
        <v>0.89230775044354327</v>
      </c>
      <c r="AH54" s="35">
        <f t="shared" ref="AH54:AH71" si="53">U54*100/AD54</f>
        <v>19.448253015349174</v>
      </c>
      <c r="AI54" s="35">
        <f t="shared" ref="AI54:AI71" si="54">V54*100/AD54</f>
        <v>1.0108370549561967</v>
      </c>
      <c r="AJ54" s="35">
        <f t="shared" ref="AJ54:AJ71" si="55">W54*100/AD54</f>
        <v>2.0216741099120172</v>
      </c>
      <c r="AK54" s="35">
        <f t="shared" ref="AK54:AK71" si="56">X54*100/AD54</f>
        <v>0.202797216009898</v>
      </c>
      <c r="AL54" s="35">
        <f t="shared" ref="AL54:AL71" si="57">Y54*100/AD54</f>
        <v>0.58811192642870347</v>
      </c>
      <c r="AM54" s="35">
        <f t="shared" ref="AM54:AM71" si="58">Z54*100/AD54</f>
        <v>1.9975525776975083</v>
      </c>
      <c r="AN54" s="35">
        <f t="shared" ref="AN54:AN71" si="59">AA54*100/AD54</f>
        <v>6.317133278708309</v>
      </c>
      <c r="AO54" s="35">
        <f t="shared" ref="AO54:AO71" si="60">AB54*100/AD54</f>
        <v>7.8583921203835398</v>
      </c>
      <c r="AP54" s="35">
        <f t="shared" ref="AP54:AP71" si="61">AC54*100/AD54</f>
        <v>0.17237763360841177</v>
      </c>
      <c r="AQ54" s="35">
        <f t="shared" ref="AQ54:AQ71" si="62">SUM(AF54:AP54)</f>
        <v>100.00000000000001</v>
      </c>
      <c r="AR54" s="35"/>
      <c r="AS54" s="35">
        <f>SUM(AN54:AO54)</f>
        <v>14.17552539909185</v>
      </c>
      <c r="AT54" s="35">
        <f>AI54+AJ54</f>
        <v>3.0325111648682137</v>
      </c>
      <c r="AU54" s="35">
        <f>AK54+AL54</f>
        <v>0.79090914243860144</v>
      </c>
      <c r="AV54" s="37"/>
    </row>
    <row r="55" spans="1:48" s="33" customFormat="1">
      <c r="A55" s="33" t="str">
        <f>A54</f>
        <v>Phonolite AFC</v>
      </c>
      <c r="B55" s="33" t="str">
        <f>B54</f>
        <v>AX, fmZero 0.06, TI 350°C, MWR/MUM 1</v>
      </c>
      <c r="C55" s="33" t="str">
        <f>C54</f>
        <v>amphibolite xenolith</v>
      </c>
      <c r="D55" s="39">
        <v>1222.109375</v>
      </c>
      <c r="E55" s="34">
        <v>59.413360849796604</v>
      </c>
      <c r="F55" s="33">
        <v>0.90015229083176362</v>
      </c>
      <c r="G55" s="33">
        <v>19.364597273434558</v>
      </c>
      <c r="H55" s="33">
        <v>1.0197236213897389</v>
      </c>
      <c r="I55" s="33">
        <v>2.0394472427794663</v>
      </c>
      <c r="J55" s="33">
        <v>0.20458006609812762</v>
      </c>
      <c r="K55" s="33">
        <v>0.59328219168456953</v>
      </c>
      <c r="L55" s="33">
        <v>2.0151136510665553</v>
      </c>
      <c r="M55" s="33">
        <v>6.3588577530239414</v>
      </c>
      <c r="N55" s="33">
        <v>7.7132126526028273</v>
      </c>
      <c r="O55" s="35">
        <v>0.17389305618340622</v>
      </c>
      <c r="P55" s="33">
        <v>0.20377935110843839</v>
      </c>
      <c r="Q55" s="35">
        <f t="shared" si="49"/>
        <v>100</v>
      </c>
      <c r="S55" s="36">
        <f>(E55*(Q55-P55))/Q55</f>
        <v>59.292288688585174</v>
      </c>
      <c r="T55" s="35">
        <f>(F55*(Q55-P55))/Q55</f>
        <v>0.89831796633451888</v>
      </c>
      <c r="U55" s="35">
        <f>(G55*(Q55-P55))/Q55</f>
        <v>19.325136222765991</v>
      </c>
      <c r="V55" s="35">
        <f>(H55*(Q55-P55))/Q55</f>
        <v>1.0176456352109715</v>
      </c>
      <c r="W55" s="35">
        <f>(I55*(Q55-P55))/Q55</f>
        <v>2.0352912704219315</v>
      </c>
      <c r="X55" s="35">
        <f>(J55*(Q55-P55))/Q55</f>
        <v>0.20416317416693566</v>
      </c>
      <c r="Y55" s="35">
        <f>(K55*(Q55-P55))/Q55</f>
        <v>0.59207320508411276</v>
      </c>
      <c r="Z55" s="35">
        <f>(L55*(Q55-P55))/Q55</f>
        <v>2.0110072655443143</v>
      </c>
      <c r="AA55" s="35">
        <f>(M55*(Q55-P55))/Q55</f>
        <v>6.3458997139569204</v>
      </c>
      <c r="AB55" s="35">
        <f>(N55*(Q55-P55))/Q55</f>
        <v>7.6974947179097395</v>
      </c>
      <c r="AC55" s="35">
        <f>(O55*(Q55-P55))/Q55</f>
        <v>0.17353869804189304</v>
      </c>
      <c r="AD55" s="35">
        <f t="shared" si="50"/>
        <v>99.592856558022504</v>
      </c>
      <c r="AE55" s="35"/>
      <c r="AF55" s="36">
        <f t="shared" si="51"/>
        <v>59.5346802348637</v>
      </c>
      <c r="AG55" s="35">
        <f t="shared" si="52"/>
        <v>0.90199036093634033</v>
      </c>
      <c r="AH55" s="35">
        <f t="shared" si="53"/>
        <v>19.404138901776779</v>
      </c>
      <c r="AI55" s="35">
        <f t="shared" si="54"/>
        <v>1.0218058507219281</v>
      </c>
      <c r="AJ55" s="35">
        <f t="shared" si="55"/>
        <v>2.0436117014438451</v>
      </c>
      <c r="AK55" s="35">
        <f t="shared" si="56"/>
        <v>0.20499780930371325</v>
      </c>
      <c r="AL55" s="35">
        <f t="shared" si="57"/>
        <v>0.59449364698076779</v>
      </c>
      <c r="AM55" s="35">
        <f t="shared" si="58"/>
        <v>2.0192284216415737</v>
      </c>
      <c r="AN55" s="35">
        <f t="shared" si="59"/>
        <v>6.3718422518183502</v>
      </c>
      <c r="AO55" s="35">
        <f t="shared" si="60"/>
        <v>7.7289626826048536</v>
      </c>
      <c r="AP55" s="35">
        <f t="shared" si="61"/>
        <v>0.17424813790815399</v>
      </c>
      <c r="AQ55" s="35">
        <f t="shared" si="62"/>
        <v>100.00000000000001</v>
      </c>
      <c r="AR55" s="35"/>
      <c r="AS55" s="35">
        <f>SUM(AN55:AO55)</f>
        <v>14.100804934423204</v>
      </c>
      <c r="AT55" s="35">
        <f>AI55+AJ55</f>
        <v>3.0654175521657732</v>
      </c>
      <c r="AU55" s="35">
        <f>AK55+AL55</f>
        <v>0.79949145628448104</v>
      </c>
      <c r="AV55" s="37"/>
    </row>
    <row r="56" spans="1:48" s="33" customFormat="1">
      <c r="A56" s="33" t="str">
        <f t="shared" ref="A56:A75" si="63">A55</f>
        <v>Phonolite AFC</v>
      </c>
      <c r="B56" s="33" t="str">
        <f t="shared" ref="B56:B75" si="64">B55</f>
        <v>AX, fmZero 0.06, TI 350°C, MWR/MUM 1</v>
      </c>
      <c r="C56" s="33" t="str">
        <f t="shared" ref="C56:C75" si="65">C55</f>
        <v>amphibolite xenolith</v>
      </c>
      <c r="D56" s="39">
        <v>1202.109375</v>
      </c>
      <c r="E56" s="34">
        <v>59.468759723398847</v>
      </c>
      <c r="F56" s="33">
        <v>0.91255810719456409</v>
      </c>
      <c r="G56" s="33">
        <v>19.307598582611579</v>
      </c>
      <c r="H56" s="33">
        <v>1.0337773588701842</v>
      </c>
      <c r="I56" s="33">
        <v>2.0675547177403648</v>
      </c>
      <c r="J56" s="33">
        <v>0.20739956981694693</v>
      </c>
      <c r="K56" s="33">
        <v>0.60145875246914482</v>
      </c>
      <c r="L56" s="33">
        <v>2.0428857626969199</v>
      </c>
      <c r="M56" s="33">
        <v>6.4284522038720944</v>
      </c>
      <c r="N56" s="33">
        <v>7.5477021715152457</v>
      </c>
      <c r="O56" s="35">
        <v>0.17628963434440376</v>
      </c>
      <c r="P56" s="33">
        <v>0.2055634154696922</v>
      </c>
      <c r="Q56" s="35">
        <f t="shared" si="49"/>
        <v>99.999999999999986</v>
      </c>
      <c r="S56" s="36">
        <f>(E56*(Q56-P56))/Q56</f>
        <v>59.346513709773959</v>
      </c>
      <c r="T56" s="35">
        <f>(F56*(Q56-P56))/Q56</f>
        <v>0.91068222158126932</v>
      </c>
      <c r="U56" s="35">
        <f>(G56*(Q56-P56))/Q56</f>
        <v>19.267909223519982</v>
      </c>
      <c r="V56" s="35">
        <f>(H56*(Q56-P56))/Q56</f>
        <v>1.0316522908229382</v>
      </c>
      <c r="W56" s="35">
        <f>(I56*(Q56-P56))/Q56</f>
        <v>2.0633045816458728</v>
      </c>
      <c r="X56" s="35">
        <f>(J56*(Q56-P56))/Q56</f>
        <v>0.20697323217756175</v>
      </c>
      <c r="Y56" s="35">
        <f>(K56*(Q56-P56))/Q56</f>
        <v>0.60022237331492778</v>
      </c>
      <c r="Z56" s="35">
        <f>(L56*(Q56-P56))/Q56</f>
        <v>2.0386863369489761</v>
      </c>
      <c r="AA56" s="35">
        <f>(M56*(Q56-P56))/Q56</f>
        <v>6.4152376579599784</v>
      </c>
      <c r="AB56" s="35">
        <f>(N56*(Q56-P56))/Q56</f>
        <v>7.5321868571419985</v>
      </c>
      <c r="AC56" s="35">
        <f>(O56*(Q56-P56))/Q56</f>
        <v>0.17592724735092638</v>
      </c>
      <c r="AD56" s="35">
        <f t="shared" si="50"/>
        <v>99.589295732238355</v>
      </c>
      <c r="AE56" s="35"/>
      <c r="AF56" s="36">
        <f t="shared" si="51"/>
        <v>59.591257547735346</v>
      </c>
      <c r="AG56" s="35">
        <f t="shared" si="52"/>
        <v>0.91443785688552626</v>
      </c>
      <c r="AH56" s="35">
        <f t="shared" si="53"/>
        <v>19.347369696563391</v>
      </c>
      <c r="AI56" s="35">
        <f t="shared" si="54"/>
        <v>1.0359068042781419</v>
      </c>
      <c r="AJ56" s="35">
        <f t="shared" si="55"/>
        <v>2.0718136085562797</v>
      </c>
      <c r="AK56" s="35">
        <f t="shared" si="56"/>
        <v>0.20782678565580198</v>
      </c>
      <c r="AL56" s="35">
        <f t="shared" si="57"/>
        <v>0.60269767840182442</v>
      </c>
      <c r="AM56" s="35">
        <f t="shared" si="58"/>
        <v>2.047093838709642</v>
      </c>
      <c r="AN56" s="35">
        <f t="shared" si="59"/>
        <v>6.4416939700109586</v>
      </c>
      <c r="AO56" s="35">
        <f t="shared" si="60"/>
        <v>7.563249445395698</v>
      </c>
      <c r="AP56" s="35">
        <f t="shared" si="61"/>
        <v>0.17665276780743056</v>
      </c>
      <c r="AQ56" s="35">
        <f t="shared" si="62"/>
        <v>100.00000000000003</v>
      </c>
      <c r="AR56" s="35"/>
      <c r="AS56" s="35">
        <f>SUM(AN56:AO56)</f>
        <v>14.004943415406657</v>
      </c>
      <c r="AT56" s="35">
        <f>AI56+AJ56</f>
        <v>3.1077204128344214</v>
      </c>
      <c r="AU56" s="35">
        <f>AK56+AL56</f>
        <v>0.81052446405762635</v>
      </c>
      <c r="AV56" s="37"/>
    </row>
    <row r="57" spans="1:48" s="33" customFormat="1" ht="13.2" customHeight="1">
      <c r="A57" s="33" t="str">
        <f t="shared" si="63"/>
        <v>Phonolite AFC</v>
      </c>
      <c r="B57" s="33" t="str">
        <f t="shared" si="64"/>
        <v>AX, fmZero 0.06, TI 350°C, MWR/MUM 1</v>
      </c>
      <c r="C57" s="33" t="str">
        <f t="shared" si="65"/>
        <v>amphibolite xenolith</v>
      </c>
      <c r="D57" s="39">
        <v>1182.109375</v>
      </c>
      <c r="E57" s="34">
        <v>59.521541540205412</v>
      </c>
      <c r="F57" s="33">
        <v>0.92441142137076204</v>
      </c>
      <c r="G57" s="33">
        <v>19.253074807516604</v>
      </c>
      <c r="H57" s="33">
        <v>1.0472052027809675</v>
      </c>
      <c r="I57" s="33">
        <v>2.0944104055619266</v>
      </c>
      <c r="J57" s="33">
        <v>0.21009350485699194</v>
      </c>
      <c r="K57" s="33">
        <v>0.60927116408527537</v>
      </c>
      <c r="L57" s="33">
        <v>2.0694210228413601</v>
      </c>
      <c r="M57" s="33">
        <v>6.4944105630231865</v>
      </c>
      <c r="N57" s="33">
        <v>7.3903197656055371</v>
      </c>
      <c r="O57" s="35">
        <v>0.17857947912844396</v>
      </c>
      <c r="P57" s="33">
        <v>0.20726112302353197</v>
      </c>
      <c r="Q57" s="35">
        <f t="shared" si="49"/>
        <v>99.999999999999986</v>
      </c>
      <c r="S57" s="36">
        <f>(E57*(Q57-P57))/Q57</f>
        <v>59.398176524768267</v>
      </c>
      <c r="T57" s="35">
        <f>(F57*(Q57-P57))/Q57</f>
        <v>0.92249547587747127</v>
      </c>
      <c r="U57" s="35">
        <f>(G57*(Q57-P57))/Q57</f>
        <v>19.213170668453987</v>
      </c>
      <c r="V57" s="35">
        <f>(H57*(Q57-P57))/Q57</f>
        <v>1.045034753517323</v>
      </c>
      <c r="W57" s="35">
        <f>(I57*(Q57-P57))/Q57</f>
        <v>2.0900695070346371</v>
      </c>
      <c r="X57" s="35">
        <f>(J57*(Q57-P57))/Q57</f>
        <v>0.20965806269942586</v>
      </c>
      <c r="Y57" s="35">
        <f>(K57*(Q57-P57))/Q57</f>
        <v>0.60800838182833372</v>
      </c>
      <c r="Z57" s="35">
        <f>(L57*(Q57-P57))/Q57</f>
        <v>2.0651319175893339</v>
      </c>
      <c r="AA57" s="35">
        <f>(M57*(Q57-P57))/Q57</f>
        <v>6.4809501747565061</v>
      </c>
      <c r="AB57" s="35">
        <f>(N57*(Q57-P57))/Q57</f>
        <v>7.3750025058643134</v>
      </c>
      <c r="AC57" s="35">
        <f>(O57*(Q57-P57))/Q57</f>
        <v>0.17820935329451279</v>
      </c>
      <c r="AD57" s="35">
        <f t="shared" si="50"/>
        <v>99.585907325684133</v>
      </c>
      <c r="AE57" s="35"/>
      <c r="AF57" s="36">
        <f t="shared" si="51"/>
        <v>59.645162774400838</v>
      </c>
      <c r="AG57" s="35">
        <f t="shared" si="52"/>
        <v>0.92633134612165258</v>
      </c>
      <c r="AH57" s="35">
        <f t="shared" si="53"/>
        <v>19.293061824118897</v>
      </c>
      <c r="AI57" s="35">
        <f t="shared" si="54"/>
        <v>1.0493801598851316</v>
      </c>
      <c r="AJ57" s="35">
        <f t="shared" si="55"/>
        <v>2.0987603197702538</v>
      </c>
      <c r="AK57" s="35">
        <f t="shared" si="56"/>
        <v>0.21052985139128524</v>
      </c>
      <c r="AL57" s="35">
        <f t="shared" si="57"/>
        <v>0.61053656903472597</v>
      </c>
      <c r="AM57" s="35">
        <f t="shared" si="58"/>
        <v>2.0737190362041491</v>
      </c>
      <c r="AN57" s="35">
        <f t="shared" si="59"/>
        <v>6.5078989073838649</v>
      </c>
      <c r="AO57" s="35">
        <f t="shared" si="60"/>
        <v>7.4056688380065916</v>
      </c>
      <c r="AP57" s="35">
        <f t="shared" si="61"/>
        <v>0.17895037368259326</v>
      </c>
      <c r="AQ57" s="35">
        <f t="shared" si="62"/>
        <v>99.999999999999972</v>
      </c>
      <c r="AR57" s="35"/>
      <c r="AS57" s="35">
        <f>SUM(AN57:AO57)</f>
        <v>13.913567745390456</v>
      </c>
      <c r="AT57" s="35">
        <f>AI57+AJ57</f>
        <v>3.1481404796553853</v>
      </c>
      <c r="AU57" s="35">
        <f>AK57+AL57</f>
        <v>0.82106642042601119</v>
      </c>
      <c r="AV57" s="37"/>
    </row>
    <row r="58" spans="1:48" s="33" customFormat="1">
      <c r="A58" s="33" t="str">
        <f t="shared" si="63"/>
        <v>Phonolite AFC</v>
      </c>
      <c r="B58" s="33" t="str">
        <f t="shared" si="64"/>
        <v>AX, fmZero 0.06, TI 350°C, MWR/MUM 1</v>
      </c>
      <c r="C58" s="33" t="str">
        <f t="shared" si="65"/>
        <v>amphibolite xenolith</v>
      </c>
      <c r="D58" s="39">
        <v>1162.109375</v>
      </c>
      <c r="E58" s="34">
        <v>59.571900057721564</v>
      </c>
      <c r="F58" s="33">
        <v>0.93575377904990131</v>
      </c>
      <c r="G58" s="33">
        <v>19.200838558657352</v>
      </c>
      <c r="H58" s="33">
        <v>1.0600542175148879</v>
      </c>
      <c r="I58" s="33">
        <v>2.1201084350297683</v>
      </c>
      <c r="J58" s="33">
        <v>0.2126713134204305</v>
      </c>
      <c r="K58" s="33">
        <v>0.61674680891924827</v>
      </c>
      <c r="L58" s="33">
        <v>2.0948124371912455</v>
      </c>
      <c r="M58" s="33">
        <v>6.556995125947064</v>
      </c>
      <c r="N58" s="33">
        <v>7.2404699561611938</v>
      </c>
      <c r="O58" s="35">
        <v>0.18077061640736206</v>
      </c>
      <c r="P58" s="33">
        <v>0.20887869397996761</v>
      </c>
      <c r="Q58" s="35">
        <f t="shared" si="49"/>
        <v>99.999999999999986</v>
      </c>
      <c r="S58" s="36">
        <f>(E58*(Q58-P58))/Q58</f>
        <v>59.447467050901942</v>
      </c>
      <c r="T58" s="35">
        <f>(F58*(Q58-P58))/Q58</f>
        <v>0.93379918877735357</v>
      </c>
      <c r="U58" s="35">
        <f>(G58*(Q58-P58))/Q58</f>
        <v>19.160732097842828</v>
      </c>
      <c r="V58" s="35">
        <f>(H58*(Q58-P58))/Q58</f>
        <v>1.0578399901098632</v>
      </c>
      <c r="W58" s="35">
        <f>(I58*(Q58-P58))/Q58</f>
        <v>2.1156799802197193</v>
      </c>
      <c r="X58" s="35">
        <f>(J58*(Q58-P58))/Q58</f>
        <v>0.21222708835848783</v>
      </c>
      <c r="Y58" s="35">
        <f>(K58*(Q58-P58))/Q58</f>
        <v>0.61545855623961465</v>
      </c>
      <c r="Z58" s="35">
        <f>(L58*(Q58-P58))/Q58</f>
        <v>2.0904368203311106</v>
      </c>
      <c r="AA58" s="35">
        <f>(M58*(Q58-P58))/Q58</f>
        <v>6.5432989601636553</v>
      </c>
      <c r="AB58" s="35">
        <f>(N58*(Q58-P58))/Q58</f>
        <v>7.2253461570787518</v>
      </c>
      <c r="AC58" s="35">
        <f>(O58*(Q58-P58))/Q58</f>
        <v>0.18039302510471081</v>
      </c>
      <c r="AD58" s="35">
        <f t="shared" si="50"/>
        <v>99.582678915128042</v>
      </c>
      <c r="AE58" s="35"/>
      <c r="AF58" s="36">
        <f t="shared" si="51"/>
        <v>59.696593522622152</v>
      </c>
      <c r="AG58" s="35">
        <f t="shared" si="52"/>
        <v>0.93771246059087099</v>
      </c>
      <c r="AH58" s="35">
        <f t="shared" si="53"/>
        <v>19.241028968675433</v>
      </c>
      <c r="AI58" s="35">
        <f t="shared" si="54"/>
        <v>1.062273079650162</v>
      </c>
      <c r="AJ58" s="35">
        <f t="shared" si="55"/>
        <v>2.124546159300317</v>
      </c>
      <c r="AK58" s="35">
        <f t="shared" si="56"/>
        <v>0.21311646831610542</v>
      </c>
      <c r="AL58" s="35">
        <f t="shared" si="57"/>
        <v>0.61803775811670558</v>
      </c>
      <c r="AM58" s="35">
        <f t="shared" si="58"/>
        <v>2.0991972129136438</v>
      </c>
      <c r="AN58" s="35">
        <f t="shared" si="59"/>
        <v>6.5707199599845607</v>
      </c>
      <c r="AO58" s="35">
        <f t="shared" si="60"/>
        <v>7.2556254117613603</v>
      </c>
      <c r="AP58" s="35">
        <f t="shared" si="61"/>
        <v>0.18114899806868573</v>
      </c>
      <c r="AQ58" s="35">
        <f t="shared" si="62"/>
        <v>99.999999999999986</v>
      </c>
      <c r="AR58" s="35"/>
      <c r="AS58" s="35">
        <f>SUM(AN58:AO58)</f>
        <v>13.826345371745921</v>
      </c>
      <c r="AT58" s="35">
        <f>AI58+AJ58</f>
        <v>3.1868192389504788</v>
      </c>
      <c r="AU58" s="35">
        <f>AK58+AL58</f>
        <v>0.83115422643281101</v>
      </c>
      <c r="AV58" s="37"/>
    </row>
    <row r="59" spans="1:48" s="33" customFormat="1">
      <c r="A59" s="33" t="str">
        <f t="shared" si="63"/>
        <v>Phonolite AFC</v>
      </c>
      <c r="B59" s="33" t="str">
        <f t="shared" si="64"/>
        <v>AX, fmZero 0.06, TI 350°C, MWR/MUM 1</v>
      </c>
      <c r="C59" s="33" t="str">
        <f t="shared" si="65"/>
        <v>amphibolite xenolith</v>
      </c>
      <c r="D59" s="39">
        <v>1142.109375</v>
      </c>
      <c r="E59" s="34">
        <v>59.619841405140129</v>
      </c>
      <c r="F59" s="33">
        <v>0.94658472707248287</v>
      </c>
      <c r="G59" s="33">
        <v>19.150895376847277</v>
      </c>
      <c r="H59" s="33">
        <v>1.0723238897172056</v>
      </c>
      <c r="I59" s="33">
        <v>2.1446477794344134</v>
      </c>
      <c r="J59" s="33">
        <v>0.21513289251647735</v>
      </c>
      <c r="K59" s="33">
        <v>0.62388538829777684</v>
      </c>
      <c r="L59" s="33">
        <v>2.1190589912872566</v>
      </c>
      <c r="M59" s="33">
        <v>6.616232239665444</v>
      </c>
      <c r="N59" s="33">
        <v>7.0981180751526329</v>
      </c>
      <c r="O59" s="35">
        <v>0.18286295863900118</v>
      </c>
      <c r="P59" s="33">
        <v>0.21041627622991949</v>
      </c>
      <c r="Q59" s="35">
        <f t="shared" si="49"/>
        <v>100.00000000000003</v>
      </c>
      <c r="S59" s="36">
        <f>(E59*(Q59-P59))/Q59</f>
        <v>59.494391554961247</v>
      </c>
      <c r="T59" s="35">
        <f>(F59*(Q59-P59))/Q59</f>
        <v>0.94459295873841587</v>
      </c>
      <c r="U59" s="35">
        <f>(G59*(Q59-P59))/Q59</f>
        <v>19.110598775930626</v>
      </c>
      <c r="V59" s="35">
        <f>(H59*(Q59-P59))/Q59</f>
        <v>1.0700675457193387</v>
      </c>
      <c r="W59" s="35">
        <f>(I59*(Q59-P59))/Q59</f>
        <v>2.1401350914386801</v>
      </c>
      <c r="X59" s="35">
        <f>(J59*(Q59-P59))/Q59</f>
        <v>0.21468021789509845</v>
      </c>
      <c r="Y59" s="35">
        <f>(K59*(Q59-P59))/Q59</f>
        <v>0.62257263189577805</v>
      </c>
      <c r="Z59" s="35">
        <f>(L59*(Q59-P59))/Q59</f>
        <v>2.1146001462666746</v>
      </c>
      <c r="AA59" s="35">
        <f>(M59*(Q59-P59))/Q59</f>
        <v>6.6023106101600169</v>
      </c>
      <c r="AB59" s="35">
        <f>(N59*(Q59-P59))/Q59</f>
        <v>7.0831824794164939</v>
      </c>
      <c r="AC59" s="35">
        <f>(O59*(Q59-P59))/Q59</f>
        <v>0.18247818521082915</v>
      </c>
      <c r="AD59" s="35">
        <f t="shared" si="50"/>
        <v>99.579610197633187</v>
      </c>
      <c r="AE59" s="35"/>
      <c r="AF59" s="36">
        <f t="shared" si="51"/>
        <v>59.745555778822798</v>
      </c>
      <c r="AG59" s="35">
        <f t="shared" si="52"/>
        <v>0.94858069524846056</v>
      </c>
      <c r="AH59" s="35">
        <f t="shared" si="53"/>
        <v>19.191276947160461</v>
      </c>
      <c r="AI59" s="35">
        <f t="shared" si="54"/>
        <v>1.0745849914411214</v>
      </c>
      <c r="AJ59" s="35">
        <f t="shared" si="55"/>
        <v>2.1491699828822459</v>
      </c>
      <c r="AK59" s="35">
        <f t="shared" si="56"/>
        <v>0.21558652164738135</v>
      </c>
      <c r="AL59" s="35">
        <f t="shared" si="57"/>
        <v>0.62520091277739842</v>
      </c>
      <c r="AM59" s="35">
        <f t="shared" si="58"/>
        <v>2.1235272382266612</v>
      </c>
      <c r="AN59" s="35">
        <f t="shared" si="59"/>
        <v>6.6301832243132655</v>
      </c>
      <c r="AO59" s="35">
        <f t="shared" si="60"/>
        <v>7.1130851640799522</v>
      </c>
      <c r="AP59" s="35">
        <f t="shared" si="61"/>
        <v>0.18324854340026961</v>
      </c>
      <c r="AQ59" s="35">
        <f t="shared" si="62"/>
        <v>100.00000000000001</v>
      </c>
      <c r="AR59" s="35"/>
      <c r="AS59" s="35">
        <f>SUM(AN59:AO59)</f>
        <v>13.743268388393219</v>
      </c>
      <c r="AT59" s="35">
        <f>AI59+AJ59</f>
        <v>3.2237549743233673</v>
      </c>
      <c r="AU59" s="35">
        <f>AK59+AL59</f>
        <v>0.84078743442477977</v>
      </c>
      <c r="AV59" s="37"/>
    </row>
    <row r="60" spans="1:48" s="33" customFormat="1">
      <c r="A60" s="33" t="str">
        <f t="shared" si="63"/>
        <v>Phonolite AFC</v>
      </c>
      <c r="B60" s="33" t="str">
        <f t="shared" si="64"/>
        <v>AX, fmZero 0.06, TI 350°C, MWR/MUM 1</v>
      </c>
      <c r="C60" s="33" t="str">
        <f t="shared" si="65"/>
        <v>amphibolite xenolith</v>
      </c>
      <c r="D60" s="39">
        <v>1122.109375</v>
      </c>
      <c r="E60" s="34">
        <v>59.665366284686719</v>
      </c>
      <c r="F60" s="33">
        <v>0.95690254356830995</v>
      </c>
      <c r="G60" s="33">
        <v>19.103256733203775</v>
      </c>
      <c r="H60" s="33">
        <v>1.0840122687938589</v>
      </c>
      <c r="I60" s="33">
        <v>2.1680245375877187</v>
      </c>
      <c r="J60" s="33">
        <v>0.21747785081098031</v>
      </c>
      <c r="K60" s="33">
        <v>0.63068576735184123</v>
      </c>
      <c r="L60" s="33">
        <v>2.1421568304881489</v>
      </c>
      <c r="M60" s="33">
        <v>6.6721419492404728</v>
      </c>
      <c r="N60" s="33">
        <v>6.9632452352019936</v>
      </c>
      <c r="O60" s="35">
        <v>0.18485617318933423</v>
      </c>
      <c r="P60" s="33">
        <v>0.21187382587685011</v>
      </c>
      <c r="Q60" s="35">
        <f t="shared" si="49"/>
        <v>99.999999999999986</v>
      </c>
      <c r="S60" s="36">
        <f>(E60*(Q60-P60))/Q60</f>
        <v>59.538950990415913</v>
      </c>
      <c r="T60" s="35">
        <f>(F60*(Q60-P60))/Q60</f>
        <v>0.95487511753933885</v>
      </c>
      <c r="U60" s="35">
        <f>(G60*(Q60-P60))/Q60</f>
        <v>19.062781932296058</v>
      </c>
      <c r="V60" s="35">
        <f>(H60*(Q60-P60))/Q60</f>
        <v>1.081715530526991</v>
      </c>
      <c r="W60" s="35">
        <f>(I60*(Q60-P60))/Q60</f>
        <v>2.1634310610539829</v>
      </c>
      <c r="X60" s="35">
        <f>(J60*(Q60-P60))/Q60</f>
        <v>0.21701707216803234</v>
      </c>
      <c r="Y60" s="35">
        <f>(K60*(Q60-P60))/Q60</f>
        <v>0.62934950928729205</v>
      </c>
      <c r="Z60" s="35">
        <f>(L60*(Q60-P60))/Q60</f>
        <v>2.1376181608551112</v>
      </c>
      <c r="AA60" s="35">
        <f>(M60*(Q60-P60))/Q60</f>
        <v>6.6580054268246824</v>
      </c>
      <c r="AB60" s="35">
        <f>(N60*(Q60-P60))/Q60</f>
        <v>6.9484919411169832</v>
      </c>
      <c r="AC60" s="35">
        <f>(O60*(Q60-P60))/Q60</f>
        <v>0.18446451134282846</v>
      </c>
      <c r="AD60" s="35">
        <f t="shared" si="50"/>
        <v>99.576701253427217</v>
      </c>
      <c r="AE60" s="35"/>
      <c r="AF60" s="36">
        <f t="shared" si="51"/>
        <v>59.79204998856769</v>
      </c>
      <c r="AG60" s="35">
        <f t="shared" si="52"/>
        <v>0.95893427430292</v>
      </c>
      <c r="AH60" s="35">
        <f t="shared" si="53"/>
        <v>19.143817471699947</v>
      </c>
      <c r="AI60" s="35">
        <f t="shared" si="54"/>
        <v>1.0863138835800314</v>
      </c>
      <c r="AJ60" s="35">
        <f t="shared" si="55"/>
        <v>2.1726277671600638</v>
      </c>
      <c r="AK60" s="35">
        <f t="shared" si="56"/>
        <v>0.21793960779611896</v>
      </c>
      <c r="AL60" s="35">
        <f t="shared" si="57"/>
        <v>0.63202486260874324</v>
      </c>
      <c r="AM60" s="35">
        <f t="shared" si="58"/>
        <v>2.1467051367917644</v>
      </c>
      <c r="AN60" s="35">
        <f t="shared" si="59"/>
        <v>6.6863084868414724</v>
      </c>
      <c r="AO60" s="35">
        <f t="shared" si="60"/>
        <v>6.9780298540245438</v>
      </c>
      <c r="AP60" s="35">
        <f t="shared" si="61"/>
        <v>0.18524866662670209</v>
      </c>
      <c r="AQ60" s="35">
        <f t="shared" si="62"/>
        <v>100.00000000000001</v>
      </c>
      <c r="AR60" s="35"/>
      <c r="AS60" s="35">
        <f>SUM(AN60:AO60)</f>
        <v>13.664338340866017</v>
      </c>
      <c r="AT60" s="35">
        <f>AI60+AJ60</f>
        <v>3.2589416507400952</v>
      </c>
      <c r="AU60" s="35">
        <f>AK60+AL60</f>
        <v>0.84996447040486223</v>
      </c>
      <c r="AV60" s="37"/>
    </row>
    <row r="61" spans="1:48" s="33" customFormat="1">
      <c r="A61" s="33" t="str">
        <f t="shared" si="63"/>
        <v>Phonolite AFC</v>
      </c>
      <c r="B61" s="33" t="str">
        <f t="shared" si="64"/>
        <v>AX, fmZero 0.06, TI 350°C, MWR/MUM 1</v>
      </c>
      <c r="C61" s="33" t="str">
        <f t="shared" si="65"/>
        <v>amphibolite xenolith</v>
      </c>
      <c r="D61" s="39">
        <v>1102.109375</v>
      </c>
      <c r="E61" s="34">
        <v>59.731263865847396</v>
      </c>
      <c r="F61" s="33">
        <v>1.0605237276757917</v>
      </c>
      <c r="G61" s="33">
        <v>18.61682459546363</v>
      </c>
      <c r="H61" s="33">
        <v>1.1408600526525696</v>
      </c>
      <c r="I61" s="33">
        <v>2.37904421639954</v>
      </c>
      <c r="J61" s="33">
        <v>0.24300533383456394</v>
      </c>
      <c r="K61" s="33">
        <v>0.69899376858026863</v>
      </c>
      <c r="L61" s="33">
        <v>2.0301909356344772</v>
      </c>
      <c r="M61" s="33">
        <v>6.8287747341920033</v>
      </c>
      <c r="N61" s="33">
        <v>6.8305278444323294</v>
      </c>
      <c r="O61" s="35">
        <v>0.2065545337593751</v>
      </c>
      <c r="P61" s="33">
        <v>0.23343639152807283</v>
      </c>
      <c r="Q61" s="35">
        <f t="shared" si="49"/>
        <v>100.00000000000001</v>
      </c>
      <c r="S61" s="36">
        <f>(E61*(Q61-P61))/Q61</f>
        <v>59.59182935886485</v>
      </c>
      <c r="T61" s="35">
        <f>(F61*(Q61-P61))/Q61</f>
        <v>1.0580480793546063</v>
      </c>
      <c r="U61" s="35">
        <f>(G61*(Q61-P61))/Q61</f>
        <v>18.573366151910868</v>
      </c>
      <c r="V61" s="35">
        <f>(H61*(Q61-P61))/Q61</f>
        <v>1.1381968701132721</v>
      </c>
      <c r="W61" s="35">
        <f>(I61*(Q61-P61))/Q61</f>
        <v>2.3734906614279194</v>
      </c>
      <c r="X61" s="35">
        <f>(J61*(Q61-P61))/Q61</f>
        <v>0.24243807095203976</v>
      </c>
      <c r="Y61" s="35">
        <f>(K61*(Q61-P61))/Q61</f>
        <v>0.69736206274988877</v>
      </c>
      <c r="Z61" s="35">
        <f>(L61*(Q61-P61))/Q61</f>
        <v>2.0254517311732019</v>
      </c>
      <c r="AA61" s="35">
        <f>(M61*(Q61-P61))/Q61</f>
        <v>6.8128338888669253</v>
      </c>
      <c r="AB61" s="35">
        <f>(N61*(Q61-P61))/Q61</f>
        <v>6.8145829067099664</v>
      </c>
      <c r="AC61" s="35">
        <f>(O61*(Q61-P61))/Q61</f>
        <v>0.2060723603092296</v>
      </c>
      <c r="AD61" s="35">
        <f t="shared" si="50"/>
        <v>99.533672142432778</v>
      </c>
      <c r="AE61" s="35"/>
      <c r="AF61" s="36">
        <f t="shared" si="51"/>
        <v>59.871024625303576</v>
      </c>
      <c r="AG61" s="35">
        <f t="shared" si="52"/>
        <v>1.0630051685830886</v>
      </c>
      <c r="AH61" s="35">
        <f t="shared" si="53"/>
        <v>18.660384724209074</v>
      </c>
      <c r="AI61" s="35">
        <f t="shared" si="54"/>
        <v>1.143529466575403</v>
      </c>
      <c r="AJ61" s="35">
        <f t="shared" si="55"/>
        <v>2.3846107657230329</v>
      </c>
      <c r="AK61" s="35">
        <f t="shared" si="56"/>
        <v>0.24357392401348427</v>
      </c>
      <c r="AL61" s="35">
        <f t="shared" si="57"/>
        <v>0.70062929231824478</v>
      </c>
      <c r="AM61" s="35">
        <f t="shared" si="58"/>
        <v>2.0349412290091924</v>
      </c>
      <c r="AN61" s="35">
        <f t="shared" si="59"/>
        <v>6.8447528783201657</v>
      </c>
      <c r="AO61" s="35">
        <f t="shared" si="60"/>
        <v>6.8465100905332745</v>
      </c>
      <c r="AP61" s="35">
        <f t="shared" si="61"/>
        <v>0.2070378354114574</v>
      </c>
      <c r="AQ61" s="35">
        <f t="shared" si="62"/>
        <v>99.999999999999986</v>
      </c>
      <c r="AR61" s="35"/>
      <c r="AS61" s="35">
        <f>SUM(AN61:AO61)</f>
        <v>13.69126296885344</v>
      </c>
      <c r="AT61" s="35">
        <f>AI61+AJ61</f>
        <v>3.5281402322984361</v>
      </c>
      <c r="AU61" s="35">
        <f>AK61+AL61</f>
        <v>0.9442032163317291</v>
      </c>
      <c r="AV61" s="37"/>
    </row>
    <row r="62" spans="1:48" s="33" customFormat="1">
      <c r="A62" s="33" t="str">
        <f t="shared" si="63"/>
        <v>Phonolite AFC</v>
      </c>
      <c r="B62" s="33" t="str">
        <f t="shared" si="64"/>
        <v>AX, fmZero 0.06, TI 350°C, MWR/MUM 1</v>
      </c>
      <c r="C62" s="33" t="str">
        <f t="shared" si="65"/>
        <v>amphibolite xenolith</v>
      </c>
      <c r="D62" s="39">
        <v>1082.109375</v>
      </c>
      <c r="E62" s="34">
        <v>60.107284601685187</v>
      </c>
      <c r="F62" s="33">
        <v>1.2682906194046881</v>
      </c>
      <c r="G62" s="33">
        <v>17.556155253748589</v>
      </c>
      <c r="H62" s="33">
        <v>0.86855870796569756</v>
      </c>
      <c r="I62" s="33">
        <v>2.665351512785608</v>
      </c>
      <c r="J62" s="33">
        <v>0.31729492129043763</v>
      </c>
      <c r="K62" s="33">
        <v>0.85452926616639835</v>
      </c>
      <c r="L62" s="33">
        <v>1.8275325970400793</v>
      </c>
      <c r="M62" s="33">
        <v>7.1563740792002033</v>
      </c>
      <c r="N62" s="33">
        <v>6.8117125797414539</v>
      </c>
      <c r="O62" s="35">
        <v>0.26970068309687073</v>
      </c>
      <c r="P62" s="33">
        <v>0.29721517787479779</v>
      </c>
      <c r="Q62" s="35">
        <f t="shared" si="49"/>
        <v>100.00000000000001</v>
      </c>
      <c r="S62" s="36">
        <f>(E62*(Q62-P62))/Q62</f>
        <v>59.928636628840579</v>
      </c>
      <c r="T62" s="35">
        <f>(F62*(Q62-P62))/Q62</f>
        <v>1.2645210671842551</v>
      </c>
      <c r="U62" s="35">
        <f>(G62*(Q62-P62))/Q62</f>
        <v>17.503975695683184</v>
      </c>
      <c r="V62" s="35">
        <f>(H62*(Q62-P62))/Q62</f>
        <v>0.86597721965687013</v>
      </c>
      <c r="W62" s="35">
        <f>(I62*(Q62-P62))/Q62</f>
        <v>2.6574296835458933</v>
      </c>
      <c r="X62" s="35">
        <f>(J62*(Q62-P62))/Q62</f>
        <v>0.31635187262573655</v>
      </c>
      <c r="Y62" s="35">
        <f>(K62*(Q62-P62))/Q62</f>
        <v>0.85198947548796966</v>
      </c>
      <c r="Z62" s="35">
        <f>(L62*(Q62-P62))/Q62</f>
        <v>1.8221008927810667</v>
      </c>
      <c r="AA62" s="35">
        <f>(M62*(Q62-P62))/Q62</f>
        <v>7.1351042492513219</v>
      </c>
      <c r="AB62" s="35">
        <f>(N62*(Q62-P62))/Q62</f>
        <v>6.7914671360812546</v>
      </c>
      <c r="AC62" s="35">
        <f>(O62*(Q62-P62))/Q62</f>
        <v>0.26889909173187482</v>
      </c>
      <c r="AD62" s="35">
        <f t="shared" si="50"/>
        <v>99.406453012870017</v>
      </c>
      <c r="AE62" s="35"/>
      <c r="AF62" s="36">
        <f t="shared" si="51"/>
        <v>60.286465126244572</v>
      </c>
      <c r="AG62" s="35">
        <f t="shared" si="52"/>
        <v>1.2720714087047642</v>
      </c>
      <c r="AH62" s="35">
        <f t="shared" si="53"/>
        <v>17.608490359692212</v>
      </c>
      <c r="AI62" s="35">
        <f t="shared" si="54"/>
        <v>0.87114789172163021</v>
      </c>
      <c r="AJ62" s="35">
        <f t="shared" si="55"/>
        <v>2.6732969570917486</v>
      </c>
      <c r="AK62" s="35">
        <f t="shared" si="56"/>
        <v>0.31824078119433447</v>
      </c>
      <c r="AL62" s="35">
        <f t="shared" si="57"/>
        <v>0.85707662799080431</v>
      </c>
      <c r="AM62" s="35">
        <f t="shared" si="58"/>
        <v>1.8329804932735723</v>
      </c>
      <c r="AN62" s="35">
        <f t="shared" si="59"/>
        <v>7.1777073147631061</v>
      </c>
      <c r="AO62" s="35">
        <f t="shared" si="60"/>
        <v>6.8320183753080617</v>
      </c>
      <c r="AP62" s="35">
        <f t="shared" si="61"/>
        <v>0.27050466401518303</v>
      </c>
      <c r="AQ62" s="35">
        <f t="shared" si="62"/>
        <v>99.999999999999986</v>
      </c>
      <c r="AR62" s="35"/>
      <c r="AS62" s="35">
        <f>SUM(AN62:AO62)</f>
        <v>14.009725690071168</v>
      </c>
      <c r="AT62" s="35">
        <f>AI62+AJ62</f>
        <v>3.5444448488133791</v>
      </c>
      <c r="AU62" s="35">
        <f>AK62+AL62</f>
        <v>1.1753174091851388</v>
      </c>
      <c r="AV62" s="37"/>
    </row>
    <row r="63" spans="1:48" s="33" customFormat="1">
      <c r="A63" s="33" t="str">
        <f t="shared" si="63"/>
        <v>Phonolite AFC</v>
      </c>
      <c r="B63" s="33" t="str">
        <f t="shared" si="64"/>
        <v>AX, fmZero 0.06, TI 350°C, MWR/MUM 1</v>
      </c>
      <c r="C63" s="33" t="str">
        <f t="shared" si="65"/>
        <v>amphibolite xenolith</v>
      </c>
      <c r="D63" s="39">
        <v>1062.109375</v>
      </c>
      <c r="E63" s="34">
        <v>60.332108573356336</v>
      </c>
      <c r="F63" s="33">
        <v>1.4307673695603942</v>
      </c>
      <c r="G63" s="33">
        <v>16.515226909176111</v>
      </c>
      <c r="H63" s="33">
        <v>0.59489344057396187</v>
      </c>
      <c r="I63" s="33">
        <v>2.9098514287564736</v>
      </c>
      <c r="J63" s="33">
        <v>0.40816196167747371</v>
      </c>
      <c r="K63" s="33">
        <v>1.0282416909967187</v>
      </c>
      <c r="L63" s="33">
        <v>1.7707131115793302</v>
      </c>
      <c r="M63" s="33">
        <v>7.4987586802199209</v>
      </c>
      <c r="N63" s="33">
        <v>6.7894418870112219</v>
      </c>
      <c r="O63" s="35">
        <v>0.34693766742585397</v>
      </c>
      <c r="P63" s="33">
        <v>0.37489727966621789</v>
      </c>
      <c r="Q63" s="35">
        <f t="shared" si="49"/>
        <v>100</v>
      </c>
      <c r="S63" s="36">
        <f>(E63*(Q63-P63))/Q63</f>
        <v>60.105925139549555</v>
      </c>
      <c r="T63" s="35">
        <f>(F63*(Q63-P63))/Q63</f>
        <v>1.4254034616135605</v>
      </c>
      <c r="U63" s="35">
        <f>(G63*(Q63-P63))/Q63</f>
        <v>16.453311772762905</v>
      </c>
      <c r="V63" s="35">
        <f>(H63*(Q63-P63))/Q63</f>
        <v>0.59266320124833738</v>
      </c>
      <c r="W63" s="35">
        <f>(I63*(Q63-P63))/Q63</f>
        <v>2.898942474907737</v>
      </c>
      <c r="X63" s="35">
        <f>(J63*(Q63-P63))/Q63</f>
        <v>0.40663177358651259</v>
      </c>
      <c r="Y63" s="35">
        <f>(K63*(Q63-P63))/Q63</f>
        <v>1.0243868408687782</v>
      </c>
      <c r="Z63" s="35">
        <f>(L63*(Q63-P63))/Q63</f>
        <v>1.7640747562933263</v>
      </c>
      <c r="AA63" s="35">
        <f>(M63*(Q63-P63))/Q63</f>
        <v>7.4706460379190425</v>
      </c>
      <c r="AB63" s="35">
        <f>(N63*(Q63-P63))/Q63</f>
        <v>6.7639884540722983</v>
      </c>
      <c r="AC63" s="35">
        <f>(O63*(Q63-P63))/Q63</f>
        <v>0.34563700754853705</v>
      </c>
      <c r="AD63" s="35">
        <f t="shared" si="50"/>
        <v>99.251610920370595</v>
      </c>
      <c r="AE63" s="35"/>
      <c r="AF63" s="36">
        <f t="shared" si="51"/>
        <v>60.559143153628447</v>
      </c>
      <c r="AG63" s="35">
        <f t="shared" si="52"/>
        <v>1.4361514623245353</v>
      </c>
      <c r="AH63" s="35">
        <f t="shared" si="53"/>
        <v>16.577375037230752</v>
      </c>
      <c r="AI63" s="35">
        <f t="shared" si="54"/>
        <v>0.59713207246966515</v>
      </c>
      <c r="AJ63" s="35">
        <f t="shared" si="55"/>
        <v>2.920801433876528</v>
      </c>
      <c r="AK63" s="35">
        <f t="shared" si="56"/>
        <v>0.40969790798937522</v>
      </c>
      <c r="AL63" s="35">
        <f t="shared" si="57"/>
        <v>1.0321110472359407</v>
      </c>
      <c r="AM63" s="35">
        <f t="shared" si="58"/>
        <v>1.77737644753055</v>
      </c>
      <c r="AN63" s="35">
        <f t="shared" si="59"/>
        <v>7.5269771126563674</v>
      </c>
      <c r="AO63" s="35">
        <f t="shared" si="60"/>
        <v>6.8149911032668626</v>
      </c>
      <c r="AP63" s="35">
        <f t="shared" si="61"/>
        <v>0.34824322179097028</v>
      </c>
      <c r="AQ63" s="35">
        <f t="shared" si="62"/>
        <v>100</v>
      </c>
      <c r="AR63" s="35"/>
      <c r="AS63" s="35">
        <f>SUM(AN63:AO63)</f>
        <v>14.341968215923231</v>
      </c>
      <c r="AT63" s="35">
        <f>AI63+AJ63</f>
        <v>3.5179335063461932</v>
      </c>
      <c r="AU63" s="35">
        <f>AK63+AL63</f>
        <v>1.4418089552253159</v>
      </c>
      <c r="AV63" s="37"/>
    </row>
    <row r="64" spans="1:48" s="33" customFormat="1">
      <c r="A64" s="33" t="str">
        <f t="shared" si="63"/>
        <v>Phonolite AFC</v>
      </c>
      <c r="B64" s="33" t="str">
        <f t="shared" si="64"/>
        <v>AX, fmZero 0.06, TI 350°C, MWR/MUM 1</v>
      </c>
      <c r="C64" s="33" t="str">
        <f t="shared" si="65"/>
        <v>amphibolite xenolith</v>
      </c>
      <c r="D64" s="39">
        <v>1042.109375</v>
      </c>
      <c r="E64" s="34">
        <v>60.837261481099944</v>
      </c>
      <c r="F64" s="33">
        <v>1.2311095640536038</v>
      </c>
      <c r="G64" s="33">
        <v>15.249892152291908</v>
      </c>
      <c r="H64" s="33">
        <v>0.50220815580613931</v>
      </c>
      <c r="I64" s="33">
        <v>3.1161017299218514</v>
      </c>
      <c r="J64" s="33">
        <v>0.45855565876886417</v>
      </c>
      <c r="K64" s="33">
        <v>0.9735235246333227</v>
      </c>
      <c r="L64" s="33">
        <v>1.8897479294024129</v>
      </c>
      <c r="M64" s="33">
        <v>8.1894185097377044</v>
      </c>
      <c r="N64" s="33">
        <v>6.5806879802103353</v>
      </c>
      <c r="O64" s="35">
        <v>0.47238245156063458</v>
      </c>
      <c r="P64" s="33">
        <v>0.49911086251329029</v>
      </c>
      <c r="Q64" s="35">
        <f t="shared" si="49"/>
        <v>100.00000000000001</v>
      </c>
      <c r="S64" s="36">
        <f>(E64*(Q64-P64))/Q64</f>
        <v>60.533616100592162</v>
      </c>
      <c r="T64" s="35">
        <f>(F64*(Q64-P64))/Q64</f>
        <v>1.2249649624899723</v>
      </c>
      <c r="U64" s="35">
        <f>(G64*(Q64-P64))/Q64</f>
        <v>15.173778284038258</v>
      </c>
      <c r="V64" s="35">
        <f>(H64*(Q64-P64))/Q64</f>
        <v>0.49970158034808321</v>
      </c>
      <c r="W64" s="35">
        <f>(I64*(Q64-P64))/Q64</f>
        <v>3.1005489277008471</v>
      </c>
      <c r="X64" s="35">
        <f>(J64*(Q64-P64))/Q64</f>
        <v>0.45626695766527936</v>
      </c>
      <c r="Y64" s="35">
        <f>(K64*(Q64-P64))/Q64</f>
        <v>0.96866456297275549</v>
      </c>
      <c r="Z64" s="35">
        <f>(L64*(Q64-P64))/Q64</f>
        <v>1.8803159922126453</v>
      </c>
      <c r="AA64" s="35">
        <f>(M64*(Q64-P64))/Q64</f>
        <v>8.1485442323789297</v>
      </c>
      <c r="AB64" s="35">
        <f>(N64*(Q64-P64))/Q64</f>
        <v>6.5478430516729986</v>
      </c>
      <c r="AC64" s="35">
        <f>(O64*(Q64-P64))/Q64</f>
        <v>0.47002473943228884</v>
      </c>
      <c r="AD64" s="35">
        <f t="shared" si="50"/>
        <v>99.004269391504224</v>
      </c>
      <c r="AE64" s="35"/>
      <c r="AF64" s="36">
        <f t="shared" si="51"/>
        <v>61.142429990788543</v>
      </c>
      <c r="AG64" s="35">
        <f t="shared" si="52"/>
        <v>1.2372849878281</v>
      </c>
      <c r="AH64" s="35">
        <f t="shared" si="53"/>
        <v>15.326387818726081</v>
      </c>
      <c r="AI64" s="35">
        <f t="shared" si="54"/>
        <v>0.50472730460951587</v>
      </c>
      <c r="AJ64" s="35">
        <f t="shared" si="55"/>
        <v>3.1317325472500404</v>
      </c>
      <c r="AK64" s="35">
        <f t="shared" si="56"/>
        <v>0.46085584032847038</v>
      </c>
      <c r="AL64" s="35">
        <f t="shared" si="57"/>
        <v>0.97840685954890627</v>
      </c>
      <c r="AM64" s="35">
        <f t="shared" si="58"/>
        <v>1.8992271785543822</v>
      </c>
      <c r="AN64" s="35">
        <f t="shared" si="59"/>
        <v>8.2304978183881978</v>
      </c>
      <c r="AO64" s="35">
        <f t="shared" si="60"/>
        <v>6.6136976636634657</v>
      </c>
      <c r="AP64" s="35">
        <f t="shared" si="61"/>
        <v>0.47475199031429116</v>
      </c>
      <c r="AQ64" s="35">
        <f t="shared" si="62"/>
        <v>99.999999999999986</v>
      </c>
      <c r="AR64" s="35"/>
      <c r="AS64" s="35">
        <f>SUM(AN64:AO64)</f>
        <v>14.844195482051664</v>
      </c>
      <c r="AT64" s="35">
        <f>AI64+AJ64</f>
        <v>3.6364598518595561</v>
      </c>
      <c r="AU64" s="35">
        <f>AK64+AL64</f>
        <v>1.4392626998773768</v>
      </c>
      <c r="AV64" s="37"/>
    </row>
    <row r="65" spans="1:48" s="33" customFormat="1">
      <c r="A65" s="33" t="str">
        <f t="shared" si="63"/>
        <v>Phonolite AFC</v>
      </c>
      <c r="B65" s="33" t="str">
        <f t="shared" si="64"/>
        <v>AX, fmZero 0.06, TI 350°C, MWR/MUM 1</v>
      </c>
      <c r="C65" s="33" t="str">
        <f t="shared" si="65"/>
        <v>amphibolite xenolith</v>
      </c>
      <c r="D65" s="39">
        <v>1037.109375</v>
      </c>
      <c r="E65" s="34">
        <v>60.959991724046269</v>
      </c>
      <c r="F65" s="33">
        <v>1.171605115132285</v>
      </c>
      <c r="G65" s="33">
        <v>14.949860356234332</v>
      </c>
      <c r="H65" s="33">
        <v>0.49398864200336484</v>
      </c>
      <c r="I65" s="33">
        <v>3.1472124771021583</v>
      </c>
      <c r="J65" s="33">
        <v>0.46399439415691834</v>
      </c>
      <c r="K65" s="33">
        <v>0.93178401387084087</v>
      </c>
      <c r="L65" s="33">
        <v>1.9349876967440869</v>
      </c>
      <c r="M65" s="33">
        <v>8.3825439059426277</v>
      </c>
      <c r="N65" s="33">
        <v>6.5254637357396392</v>
      </c>
      <c r="O65" s="35">
        <v>0.50610399732294498</v>
      </c>
      <c r="P65" s="33">
        <v>0.53246394170454669</v>
      </c>
      <c r="Q65" s="35">
        <f t="shared" si="49"/>
        <v>100</v>
      </c>
      <c r="S65" s="36">
        <f>(E65*(Q65-P65))/Q65</f>
        <v>60.635401749249652</v>
      </c>
      <c r="T65" s="35">
        <f>(F65*(Q65-P65))/Q65</f>
        <v>1.1653667403550394</v>
      </c>
      <c r="U65" s="35">
        <f>(G65*(Q65-P65))/Q65</f>
        <v>14.870257740502201</v>
      </c>
      <c r="V65" s="35">
        <f>(H65*(Q65-P65))/Q65</f>
        <v>0.49135833060858097</v>
      </c>
      <c r="W65" s="35">
        <f>(I65*(Q65-P65))/Q65</f>
        <v>3.1304547054927627</v>
      </c>
      <c r="X65" s="35">
        <f>(J65*(Q65-P65))/Q65</f>
        <v>0.46152379131650229</v>
      </c>
      <c r="Y65" s="35">
        <f>(K65*(Q65-P65))/Q65</f>
        <v>0.92682259998241134</v>
      </c>
      <c r="Z65" s="35">
        <f>(L65*(Q65-P65))/Q65</f>
        <v>1.9246845849825052</v>
      </c>
      <c r="AA65" s="35">
        <f>(M65*(Q65-P65))/Q65</f>
        <v>8.3379098822459312</v>
      </c>
      <c r="AB65" s="35">
        <f>(N65*(Q65-P65))/Q65</f>
        <v>6.4907179943178184</v>
      </c>
      <c r="AC65" s="35">
        <f>(O65*(Q65-P65))/Q65</f>
        <v>0.50340917602967494</v>
      </c>
      <c r="AD65" s="35">
        <f t="shared" si="50"/>
        <v>98.937907295083079</v>
      </c>
      <c r="AE65" s="35"/>
      <c r="AF65" s="36">
        <f t="shared" si="51"/>
        <v>61.286319275385615</v>
      </c>
      <c r="AG65" s="35">
        <f t="shared" si="52"/>
        <v>1.1778768848216326</v>
      </c>
      <c r="AH65" s="35">
        <f t="shared" si="53"/>
        <v>15.029889096149507</v>
      </c>
      <c r="AI65" s="35">
        <f t="shared" si="54"/>
        <v>0.49663303383110874</v>
      </c>
      <c r="AJ65" s="35">
        <f t="shared" si="55"/>
        <v>3.1640599554588893</v>
      </c>
      <c r="AK65" s="35">
        <f t="shared" si="56"/>
        <v>0.46647822248756887</v>
      </c>
      <c r="AL65" s="35">
        <f t="shared" si="57"/>
        <v>0.9367719869171639</v>
      </c>
      <c r="AM65" s="35">
        <f t="shared" si="58"/>
        <v>1.9453459625359959</v>
      </c>
      <c r="AN65" s="35">
        <f t="shared" si="59"/>
        <v>8.4274168619496361</v>
      </c>
      <c r="AO65" s="35">
        <f t="shared" si="60"/>
        <v>6.5603954760829959</v>
      </c>
      <c r="AP65" s="35">
        <f t="shared" si="61"/>
        <v>0.50881324437988484</v>
      </c>
      <c r="AQ65" s="35">
        <f t="shared" si="62"/>
        <v>100</v>
      </c>
      <c r="AR65" s="35"/>
      <c r="AS65" s="35">
        <f>SUM(AN65:AO65)</f>
        <v>14.987812338032633</v>
      </c>
      <c r="AT65" s="35">
        <f>AI65+AJ65</f>
        <v>3.660692989289998</v>
      </c>
      <c r="AU65" s="35">
        <f>AK65+AL65</f>
        <v>1.4032502094047328</v>
      </c>
      <c r="AV65" s="37"/>
    </row>
    <row r="66" spans="1:48" s="33" customFormat="1">
      <c r="A66" s="33" t="str">
        <f t="shared" si="63"/>
        <v>Phonolite AFC</v>
      </c>
      <c r="B66" s="33" t="str">
        <f t="shared" si="64"/>
        <v>AX, fmZero 0.06, TI 350°C, MWR/MUM 1</v>
      </c>
      <c r="C66" s="33" t="str">
        <f t="shared" si="65"/>
        <v>amphibolite xenolith</v>
      </c>
      <c r="D66" s="39">
        <v>1032.109375</v>
      </c>
      <c r="E66" s="34">
        <v>61.06925817597606</v>
      </c>
      <c r="F66" s="33">
        <v>1.1160502652679261</v>
      </c>
      <c r="G66" s="33">
        <v>14.665422607947651</v>
      </c>
      <c r="H66" s="33">
        <v>0.48593070672105509</v>
      </c>
      <c r="I66" s="33">
        <v>3.1720858380739285</v>
      </c>
      <c r="J66" s="33">
        <v>0.46856579463088016</v>
      </c>
      <c r="K66" s="33">
        <v>0.89197348604206861</v>
      </c>
      <c r="L66" s="33">
        <v>1.9821733483743862</v>
      </c>
      <c r="M66" s="33">
        <v>8.5712364775166119</v>
      </c>
      <c r="N66" s="33">
        <v>6.473229267284859</v>
      </c>
      <c r="O66" s="35">
        <v>0.5390115048440387</v>
      </c>
      <c r="P66" s="33">
        <v>0.56506252732052697</v>
      </c>
      <c r="Q66" s="35">
        <f t="shared" si="49"/>
        <v>99.999999999999972</v>
      </c>
      <c r="S66" s="36">
        <f>(E66*(Q66-P66))/Q66</f>
        <v>60.724178682310992</v>
      </c>
      <c r="T66" s="35">
        <f>(F66*(Q66-P66))/Q66</f>
        <v>1.1097438834328357</v>
      </c>
      <c r="U66" s="35">
        <f>(G66*(Q66-P66))/Q66</f>
        <v>14.582553800316948</v>
      </c>
      <c r="V66" s="35">
        <f>(H66*(Q66-P66))/Q66</f>
        <v>0.4831848943886306</v>
      </c>
      <c r="W66" s="35">
        <f>(I66*(Q66-P66))/Q66</f>
        <v>3.1541615696685317</v>
      </c>
      <c r="X66" s="35">
        <f>(J66*(Q66-P66))/Q66</f>
        <v>0.46591810490957947</v>
      </c>
      <c r="Y66" s="35">
        <f>(K66*(Q66-P66))/Q66</f>
        <v>0.88693327811881029</v>
      </c>
      <c r="Z66" s="35">
        <f>(L66*(Q66-P66))/Q66</f>
        <v>1.9709728295561881</v>
      </c>
      <c r="AA66" s="35">
        <f>(M66*(Q66-P66))/Q66</f>
        <v>8.5228036320541385</v>
      </c>
      <c r="AB66" s="35">
        <f>(N66*(Q66-P66))/Q66</f>
        <v>6.4366514743878875</v>
      </c>
      <c r="AC66" s="35">
        <f>(O66*(Q66-P66))/Q66</f>
        <v>0.53596575281221859</v>
      </c>
      <c r="AD66" s="35">
        <f t="shared" si="50"/>
        <v>98.873067901956745</v>
      </c>
      <c r="AE66" s="35"/>
      <c r="AF66" s="36">
        <f t="shared" si="51"/>
        <v>61.416298665401513</v>
      </c>
      <c r="AG66" s="35">
        <f t="shared" si="52"/>
        <v>1.1223924846079074</v>
      </c>
      <c r="AH66" s="35">
        <f t="shared" si="53"/>
        <v>14.748762337158501</v>
      </c>
      <c r="AI66" s="35">
        <f t="shared" si="54"/>
        <v>0.48869212278085705</v>
      </c>
      <c r="AJ66" s="35">
        <f t="shared" si="55"/>
        <v>3.1901119653698027</v>
      </c>
      <c r="AK66" s="35">
        <f t="shared" si="56"/>
        <v>0.4712285304746357</v>
      </c>
      <c r="AL66" s="35">
        <f t="shared" si="57"/>
        <v>0.89704233613778406</v>
      </c>
      <c r="AM66" s="35">
        <f t="shared" si="58"/>
        <v>1.9934375167873006</v>
      </c>
      <c r="AN66" s="35">
        <f t="shared" si="59"/>
        <v>8.6199445540674571</v>
      </c>
      <c r="AO66" s="35">
        <f t="shared" si="60"/>
        <v>6.5100149221328074</v>
      </c>
      <c r="AP66" s="35">
        <f t="shared" si="61"/>
        <v>0.5420745650814498</v>
      </c>
      <c r="AQ66" s="35">
        <f t="shared" si="62"/>
        <v>100.00000000000003</v>
      </c>
      <c r="AR66" s="35"/>
      <c r="AS66" s="35">
        <f>SUM(AN66:AO66)</f>
        <v>15.129959476200264</v>
      </c>
      <c r="AT66" s="35">
        <f>AI66+AJ66</f>
        <v>3.6788040881506596</v>
      </c>
      <c r="AU66" s="35">
        <f>AK66+AL66</f>
        <v>1.3682708666124197</v>
      </c>
      <c r="AV66" s="37"/>
    </row>
    <row r="67" spans="1:48" s="33" customFormat="1">
      <c r="A67" s="33" t="str">
        <f t="shared" si="63"/>
        <v>Phonolite AFC</v>
      </c>
      <c r="B67" s="33" t="str">
        <f t="shared" si="64"/>
        <v>AX, fmZero 0.06, TI 350°C, MWR/MUM 1</v>
      </c>
      <c r="C67" s="33" t="str">
        <f t="shared" si="65"/>
        <v>amphibolite xenolith</v>
      </c>
      <c r="D67" s="39">
        <v>1027.109375</v>
      </c>
      <c r="E67" s="34">
        <v>61.166493068157358</v>
      </c>
      <c r="F67" s="33">
        <v>1.0640208018486539</v>
      </c>
      <c r="G67" s="33">
        <v>14.395462174233606</v>
      </c>
      <c r="H67" s="33">
        <v>0.47802664694582736</v>
      </c>
      <c r="I67" s="33">
        <v>3.1912753641068434</v>
      </c>
      <c r="J67" s="33">
        <v>0.47232499519352128</v>
      </c>
      <c r="K67" s="33">
        <v>0.85393378083540616</v>
      </c>
      <c r="L67" s="33">
        <v>2.0307873135300247</v>
      </c>
      <c r="M67" s="33">
        <v>8.7558257123752004</v>
      </c>
      <c r="N67" s="33">
        <v>6.4237817863163666</v>
      </c>
      <c r="O67" s="35">
        <v>0.57112592524071826</v>
      </c>
      <c r="P67" s="33">
        <v>0.59694243121647217</v>
      </c>
      <c r="Q67" s="35">
        <f t="shared" si="49"/>
        <v>100</v>
      </c>
      <c r="S67" s="36">
        <f>(E67*(Q67-P67))/Q67</f>
        <v>60.80136431734644</v>
      </c>
      <c r="T67" s="35">
        <f>(F67*(Q67-P67))/Q67</f>
        <v>1.0576692102054495</v>
      </c>
      <c r="U67" s="35">
        <f>(G67*(Q67-P67))/Q67</f>
        <v>14.309529552345886</v>
      </c>
      <c r="V67" s="35">
        <f>(H67*(Q67-P67))/Q67</f>
        <v>0.47517310305768634</v>
      </c>
      <c r="W67" s="35">
        <f>(I67*(Q67-P67))/Q67</f>
        <v>3.1722252873615315</v>
      </c>
      <c r="X67" s="35">
        <f>(J67*(Q67-P67))/Q67</f>
        <v>0.46950548688396998</v>
      </c>
      <c r="Y67" s="35">
        <f>(K67*(Q67-P67))/Q67</f>
        <v>0.8488362877631086</v>
      </c>
      <c r="Z67" s="35">
        <f>(L67*(Q67-P67))/Q67</f>
        <v>2.0186646823678029</v>
      </c>
      <c r="AA67" s="35">
        <f>(M67*(Q67-P67))/Q67</f>
        <v>8.7035584734946703</v>
      </c>
      <c r="AB67" s="35">
        <f>(N67*(Q67-P67))/Q67</f>
        <v>6.3854355071450888</v>
      </c>
      <c r="AC67" s="35">
        <f>(O67*(Q67-P67))/Q67</f>
        <v>0.56771663225727875</v>
      </c>
      <c r="AD67" s="35">
        <f t="shared" si="50"/>
        <v>98.809678540228902</v>
      </c>
      <c r="AE67" s="35"/>
      <c r="AF67" s="36">
        <f t="shared" si="51"/>
        <v>61.53381451655271</v>
      </c>
      <c r="AG67" s="35">
        <f t="shared" si="52"/>
        <v>1.0704105365294099</v>
      </c>
      <c r="AH67" s="35">
        <f t="shared" si="53"/>
        <v>14.481910844917863</v>
      </c>
      <c r="AI67" s="35">
        <f t="shared" si="54"/>
        <v>0.48089732714212463</v>
      </c>
      <c r="AJ67" s="35">
        <f t="shared" si="55"/>
        <v>3.2104398417509343</v>
      </c>
      <c r="AK67" s="35">
        <f t="shared" si="56"/>
        <v>0.47516143541831052</v>
      </c>
      <c r="AL67" s="35">
        <f t="shared" si="57"/>
        <v>0.85906188574180753</v>
      </c>
      <c r="AM67" s="35">
        <f t="shared" si="58"/>
        <v>2.0429827443937421</v>
      </c>
      <c r="AN67" s="35">
        <f t="shared" si="59"/>
        <v>8.8084068302591891</v>
      </c>
      <c r="AO67" s="35">
        <f t="shared" si="60"/>
        <v>6.4623583453369431</v>
      </c>
      <c r="AP67" s="35">
        <f t="shared" si="61"/>
        <v>0.57455569195697898</v>
      </c>
      <c r="AQ67" s="35">
        <f t="shared" si="62"/>
        <v>100.00000000000001</v>
      </c>
      <c r="AR67" s="35"/>
      <c r="AS67" s="35">
        <f>SUM(AN67:AO67)</f>
        <v>15.270765175596132</v>
      </c>
      <c r="AT67" s="35">
        <f>AI67+AJ67</f>
        <v>3.691337168893059</v>
      </c>
      <c r="AU67" s="35">
        <f>AK67+AL67</f>
        <v>1.334223321160118</v>
      </c>
      <c r="AV67" s="37"/>
    </row>
    <row r="68" spans="1:48" s="33" customFormat="1">
      <c r="A68" s="33" t="str">
        <f t="shared" si="63"/>
        <v>Phonolite AFC</v>
      </c>
      <c r="B68" s="33" t="str">
        <f t="shared" si="64"/>
        <v>AX, fmZero 0.06, TI 350°C, MWR/MUM 1</v>
      </c>
      <c r="C68" s="33" t="str">
        <f t="shared" si="65"/>
        <v>amphibolite xenolith</v>
      </c>
      <c r="D68" s="39">
        <v>998.79631220541307</v>
      </c>
      <c r="E68" s="34">
        <v>61.453018902474497</v>
      </c>
      <c r="F68" s="33">
        <v>0.82461793371839853</v>
      </c>
      <c r="G68" s="33">
        <v>13.662890384887575</v>
      </c>
      <c r="H68" s="33">
        <v>0.41406769648094088</v>
      </c>
      <c r="I68" s="33">
        <v>2.9787223206927673</v>
      </c>
      <c r="J68" s="33">
        <v>0.576687972919806</v>
      </c>
      <c r="K68" s="33">
        <v>0.74076583223891479</v>
      </c>
      <c r="L68" s="33">
        <v>2.3489927061628393</v>
      </c>
      <c r="M68" s="33">
        <v>8.646530129417096</v>
      </c>
      <c r="N68" s="33">
        <v>6.2924250078125894</v>
      </c>
      <c r="O68" s="35">
        <v>0.79685154504599109</v>
      </c>
      <c r="P68" s="33">
        <v>1.2644295681485682</v>
      </c>
      <c r="Q68" s="35">
        <f t="shared" si="49"/>
        <v>100.00000000000001</v>
      </c>
      <c r="S68" s="36">
        <f>(E68*(Q68-P68))/Q68</f>
        <v>60.675988760951675</v>
      </c>
      <c r="T68" s="35">
        <f>(F68*(Q68-P68))/Q68</f>
        <v>0.81419122074020733</v>
      </c>
      <c r="U68" s="35">
        <f>(G68*(Q68-P68))/Q68</f>
        <v>13.49013275899733</v>
      </c>
      <c r="V68" s="35">
        <f>(H68*(Q68-P68))/Q68</f>
        <v>0.40883210209448417</v>
      </c>
      <c r="W68" s="35">
        <f>(I68*(Q68-P68))/Q68</f>
        <v>2.9410584749168871</v>
      </c>
      <c r="X68" s="35">
        <f>(J68*(Q68-P68))/Q68</f>
        <v>0.56939615967425128</v>
      </c>
      <c r="Y68" s="35">
        <f>(K68*(Q68-P68))/Q68</f>
        <v>0.73139937002534416</v>
      </c>
      <c r="Z68" s="35">
        <f>(L68*(Q68-P68))/Q68</f>
        <v>2.319291347832463</v>
      </c>
      <c r="AA68" s="35">
        <f>(M68*(Q68-P68))/Q68</f>
        <v>8.5372008458418716</v>
      </c>
      <c r="AB68" s="35">
        <f>(N68*(Q68-P68))/Q68</f>
        <v>6.2128617254602316</v>
      </c>
      <c r="AC68" s="35">
        <f>(O68*(Q68-P68))/Q68</f>
        <v>0.78677591849618089</v>
      </c>
      <c r="AD68" s="35">
        <f t="shared" si="50"/>
        <v>97.48712868503091</v>
      </c>
      <c r="AE68" s="35"/>
      <c r="AF68" s="36">
        <f t="shared" si="51"/>
        <v>62.239999863970183</v>
      </c>
      <c r="AG68" s="35">
        <f t="shared" si="52"/>
        <v>0.83517817349073886</v>
      </c>
      <c r="AH68" s="35">
        <f t="shared" si="53"/>
        <v>13.837860383171519</v>
      </c>
      <c r="AI68" s="35">
        <f t="shared" si="54"/>
        <v>0.4193703390479076</v>
      </c>
      <c r="AJ68" s="35">
        <f t="shared" si="55"/>
        <v>3.0168684980138152</v>
      </c>
      <c r="AK68" s="35">
        <f t="shared" si="56"/>
        <v>0.58407316673968435</v>
      </c>
      <c r="AL68" s="35">
        <f t="shared" si="57"/>
        <v>0.75025224344067698</v>
      </c>
      <c r="AM68" s="35">
        <f t="shared" si="58"/>
        <v>2.3790744266618131</v>
      </c>
      <c r="AN68" s="35">
        <f t="shared" si="59"/>
        <v>8.7572595079956983</v>
      </c>
      <c r="AO68" s="35">
        <f t="shared" si="60"/>
        <v>6.3730071951685385</v>
      </c>
      <c r="AP68" s="35">
        <f t="shared" si="61"/>
        <v>0.80705620229944253</v>
      </c>
      <c r="AQ68" s="35">
        <f t="shared" si="62"/>
        <v>100.00000000000003</v>
      </c>
      <c r="AR68" s="35"/>
      <c r="AS68" s="35">
        <f>SUM(AN68:AO68)</f>
        <v>15.130266703164237</v>
      </c>
      <c r="AT68" s="35">
        <f>AI68+AJ68</f>
        <v>3.436238837061723</v>
      </c>
      <c r="AU68" s="35">
        <f>AK68+AL68</f>
        <v>1.3343254101803614</v>
      </c>
      <c r="AV68" s="37"/>
    </row>
    <row r="69" spans="1:48" s="33" customFormat="1">
      <c r="A69" s="33" t="str">
        <f t="shared" si="63"/>
        <v>Phonolite AFC</v>
      </c>
      <c r="B69" s="33" t="str">
        <f t="shared" si="64"/>
        <v>AX, fmZero 0.06, TI 350°C, MWR/MUM 1</v>
      </c>
      <c r="C69" s="33" t="str">
        <f t="shared" si="65"/>
        <v>amphibolite xenolith</v>
      </c>
      <c r="D69" s="39">
        <v>978.94203604688585</v>
      </c>
      <c r="E69" s="34">
        <v>62.025816983947166</v>
      </c>
      <c r="F69" s="33">
        <v>0.70137444142222105</v>
      </c>
      <c r="G69" s="33">
        <v>13.514017436998827</v>
      </c>
      <c r="H69" s="33">
        <v>0.36548262013139715</v>
      </c>
      <c r="I69" s="33">
        <v>2.7744154201806208</v>
      </c>
      <c r="J69" s="33">
        <v>0.61660805638151583</v>
      </c>
      <c r="K69" s="33">
        <v>0.67031422022866571</v>
      </c>
      <c r="L69" s="33">
        <v>2.2388114444934275</v>
      </c>
      <c r="M69" s="33">
        <v>8.4826292939447843</v>
      </c>
      <c r="N69" s="33">
        <v>6.2972078113787351</v>
      </c>
      <c r="O69" s="35">
        <v>0.7047971037700862</v>
      </c>
      <c r="P69" s="33">
        <v>1.6085251671225562</v>
      </c>
      <c r="Q69" s="35">
        <f t="shared" si="49"/>
        <v>100</v>
      </c>
      <c r="S69" s="36">
        <f>(E69*(Q69-P69))/Q69</f>
        <v>61.028116107647001</v>
      </c>
      <c r="T69" s="35">
        <f>(F69*(Q69-P69))/Q69</f>
        <v>0.69009265701617939</v>
      </c>
      <c r="U69" s="35">
        <f>(G69*(Q69-P69))/Q69</f>
        <v>13.296641065435372</v>
      </c>
      <c r="V69" s="35">
        <f>(H69*(Q69-P69))/Q69</f>
        <v>0.35960374020512476</v>
      </c>
      <c r="W69" s="35">
        <f>(I69*(Q69-P69))/Q69</f>
        <v>2.7297882499064867</v>
      </c>
      <c r="X69" s="35">
        <f>(J69*(Q69-P69))/Q69</f>
        <v>0.60668976061211399</v>
      </c>
      <c r="Y69" s="35">
        <f>(K69*(Q69-P69))/Q69</f>
        <v>0.65953204729748638</v>
      </c>
      <c r="Z69" s="35">
        <f>(L69*(Q69-P69))/Q69</f>
        <v>2.2027995989643308</v>
      </c>
      <c r="AA69" s="35">
        <f>(M69*(Q69-P69))/Q69</f>
        <v>8.3461840669179725</v>
      </c>
      <c r="AB69" s="35">
        <f>(N69*(Q69-P69))/Q69</f>
        <v>6.1959156389067003</v>
      </c>
      <c r="AC69" s="35">
        <f>(O69*(Q69-P69))/Q69</f>
        <v>0.69346026497879354</v>
      </c>
      <c r="AD69" s="35">
        <f t="shared" si="50"/>
        <v>96.808823197887577</v>
      </c>
      <c r="AE69" s="35"/>
      <c r="AF69" s="36">
        <f t="shared" si="51"/>
        <v>63.039828490528194</v>
      </c>
      <c r="AG69" s="35">
        <f t="shared" si="52"/>
        <v>0.71284066288622916</v>
      </c>
      <c r="AH69" s="35">
        <f t="shared" si="53"/>
        <v>13.73494752462347</v>
      </c>
      <c r="AI69" s="35">
        <f t="shared" si="54"/>
        <v>0.37145760926156107</v>
      </c>
      <c r="AJ69" s="35">
        <f t="shared" si="55"/>
        <v>2.8197721651119627</v>
      </c>
      <c r="AK69" s="35">
        <f t="shared" si="56"/>
        <v>0.62668849860097486</v>
      </c>
      <c r="AL69" s="35">
        <f t="shared" si="57"/>
        <v>0.68127266246107798</v>
      </c>
      <c r="AM69" s="35">
        <f t="shared" si="58"/>
        <v>2.2754120194825354</v>
      </c>
      <c r="AN69" s="35">
        <f t="shared" si="59"/>
        <v>8.6213051571316814</v>
      </c>
      <c r="AO69" s="35">
        <f t="shared" si="60"/>
        <v>6.4001559302519224</v>
      </c>
      <c r="AP69" s="35">
        <f t="shared" si="61"/>
        <v>0.71631927966037423</v>
      </c>
      <c r="AQ69" s="35">
        <f t="shared" si="62"/>
        <v>99.999999999999972</v>
      </c>
      <c r="AR69" s="35"/>
      <c r="AS69" s="35">
        <f>SUM(AN69:AO69)</f>
        <v>15.021461087383603</v>
      </c>
      <c r="AT69" s="35">
        <f>AI69+AJ69</f>
        <v>3.1912297743735238</v>
      </c>
      <c r="AU69" s="35">
        <f>AK69+AL69</f>
        <v>1.3079611610620527</v>
      </c>
      <c r="AV69" s="37"/>
    </row>
    <row r="70" spans="1:48" s="33" customFormat="1">
      <c r="A70" s="33" t="str">
        <f t="shared" si="63"/>
        <v>Phonolite AFC</v>
      </c>
      <c r="B70" s="33" t="str">
        <f t="shared" si="64"/>
        <v>AX, fmZero 0.06, TI 350°C, MWR/MUM 1</v>
      </c>
      <c r="C70" s="33" t="str">
        <f t="shared" si="65"/>
        <v>amphibolite xenolith</v>
      </c>
      <c r="D70" s="39">
        <v>942.50283023928807</v>
      </c>
      <c r="E70" s="33">
        <v>63.034401898643026</v>
      </c>
      <c r="F70" s="33">
        <v>0.51491001600860309</v>
      </c>
      <c r="G70" s="33">
        <v>12.841965619708851</v>
      </c>
      <c r="H70" s="33">
        <v>0.28977130117347821</v>
      </c>
      <c r="I70" s="33">
        <v>2.4042423544415428</v>
      </c>
      <c r="J70" s="33">
        <v>0.72785504031328019</v>
      </c>
      <c r="K70" s="33">
        <v>0.53838804614817259</v>
      </c>
      <c r="L70" s="33">
        <v>2.1398747300411278</v>
      </c>
      <c r="M70" s="33">
        <v>8.0719873031213378</v>
      </c>
      <c r="N70" s="33">
        <v>6.3556310738428667</v>
      </c>
      <c r="O70" s="33">
        <v>0.63486876904696687</v>
      </c>
      <c r="P70" s="33">
        <v>2.4461038475107557</v>
      </c>
      <c r="Q70" s="35">
        <f t="shared" si="49"/>
        <v>100</v>
      </c>
      <c r="S70" s="36">
        <f>(E70*(Q70-P70))/Q70</f>
        <v>61.492514968544931</v>
      </c>
      <c r="T70" s="35">
        <f>(F70*(Q70-P70))/Q70</f>
        <v>0.5023147822957984</v>
      </c>
      <c r="U70" s="35">
        <f>(G70*(Q70-P70))/Q70</f>
        <v>12.527837804589144</v>
      </c>
      <c r="V70" s="35">
        <f>(H70*(Q70-P70))/Q70</f>
        <v>0.2826831942264918</v>
      </c>
      <c r="W70" s="35">
        <f>(I70*(Q70-P70))/Q70</f>
        <v>2.345432089706065</v>
      </c>
      <c r="X70" s="35">
        <f>(J70*(Q70-P70))/Q70</f>
        <v>0.71005095016787612</v>
      </c>
      <c r="Y70" s="35">
        <f>(K70*(Q70-P70))/Q70</f>
        <v>0.5252185154368042</v>
      </c>
      <c r="Z70" s="35">
        <f>(L70*(Q70-P70))/Q70</f>
        <v>2.0875311719376812</v>
      </c>
      <c r="AA70" s="35">
        <f>(M70*(Q70-P70))/Q70</f>
        <v>7.8745381111291071</v>
      </c>
      <c r="AB70" s="35">
        <f>(N70*(Q70-P70))/Q70</f>
        <v>6.2001657376120072</v>
      </c>
      <c r="AC70" s="35">
        <f>(O70*(Q70-P70))/Q70</f>
        <v>0.61933921966066485</v>
      </c>
      <c r="AD70" s="35">
        <f t="shared" si="50"/>
        <v>95.167626545306589</v>
      </c>
      <c r="AE70" s="35"/>
      <c r="AF70" s="36">
        <f t="shared" si="51"/>
        <v>64.614950693626994</v>
      </c>
      <c r="AG70" s="35">
        <f t="shared" si="52"/>
        <v>0.52782106744740631</v>
      </c>
      <c r="AH70" s="35">
        <f t="shared" si="53"/>
        <v>13.163969996272838</v>
      </c>
      <c r="AI70" s="35">
        <f t="shared" si="54"/>
        <v>0.2970371380355003</v>
      </c>
      <c r="AJ70" s="35">
        <f t="shared" si="55"/>
        <v>2.4645272503349358</v>
      </c>
      <c r="AK70" s="35">
        <f t="shared" si="56"/>
        <v>0.74610555705079085</v>
      </c>
      <c r="AL70" s="35">
        <f t="shared" si="57"/>
        <v>0.55188779472898031</v>
      </c>
      <c r="AM70" s="35">
        <f t="shared" si="58"/>
        <v>2.1935307706175351</v>
      </c>
      <c r="AN70" s="35">
        <f t="shared" si="59"/>
        <v>8.2743874119633158</v>
      </c>
      <c r="AO70" s="35">
        <f t="shared" si="60"/>
        <v>6.5149946076045984</v>
      </c>
      <c r="AP70" s="35">
        <f t="shared" si="61"/>
        <v>0.65078771231708199</v>
      </c>
      <c r="AQ70" s="35">
        <f t="shared" si="62"/>
        <v>100</v>
      </c>
      <c r="AR70" s="35"/>
      <c r="AS70" s="35">
        <f>SUM(AN70:AO70)</f>
        <v>14.789382019567913</v>
      </c>
      <c r="AT70" s="35">
        <f>AI70+AJ70</f>
        <v>2.7615643883704362</v>
      </c>
      <c r="AU70" s="35">
        <f>AK70+AL70</f>
        <v>1.297993351779771</v>
      </c>
      <c r="AV70" s="37"/>
    </row>
    <row r="71" spans="1:48" s="33" customFormat="1">
      <c r="A71" s="33" t="str">
        <f t="shared" si="63"/>
        <v>Phonolite AFC</v>
      </c>
      <c r="B71" s="33" t="str">
        <f t="shared" si="64"/>
        <v>AX, fmZero 0.06, TI 350°C, MWR/MUM 1</v>
      </c>
      <c r="C71" s="33" t="str">
        <f t="shared" si="65"/>
        <v>amphibolite xenolith</v>
      </c>
      <c r="D71" s="39">
        <v>921.95721962257505</v>
      </c>
      <c r="E71" s="33">
        <v>63.595876808635801</v>
      </c>
      <c r="F71" s="33">
        <v>0.434558917192501</v>
      </c>
      <c r="G71" s="33">
        <v>12.381968207732513</v>
      </c>
      <c r="H71" s="33">
        <v>0.25261360556824675</v>
      </c>
      <c r="I71" s="33">
        <v>2.1937717376139023</v>
      </c>
      <c r="J71" s="33">
        <v>0.7732308529643861</v>
      </c>
      <c r="K71" s="33">
        <v>0.47082173264354998</v>
      </c>
      <c r="L71" s="33">
        <v>2.1234552755490963</v>
      </c>
      <c r="M71" s="33">
        <v>7.8071943031495197</v>
      </c>
      <c r="N71" s="33">
        <v>6.4207207770073609</v>
      </c>
      <c r="O71" s="33">
        <v>0.62841818354422652</v>
      </c>
      <c r="P71" s="33">
        <v>2.9173695983989121</v>
      </c>
      <c r="Q71" s="35">
        <f t="shared" si="49"/>
        <v>99.999999999999986</v>
      </c>
      <c r="S71" s="36">
        <f>(E71*(Q71-P71))/Q71</f>
        <v>61.740550032785443</v>
      </c>
      <c r="T71" s="35">
        <f>(F71*(Q71-P71))/Q71</f>
        <v>0.42188122745519546</v>
      </c>
      <c r="U71" s="35">
        <f>(G71*(Q71-P71))/Q71</f>
        <v>12.020740431556707</v>
      </c>
      <c r="V71" s="35">
        <f>(H71*(Q71-P71))/Q71</f>
        <v>0.24524393303797939</v>
      </c>
      <c r="W71" s="35">
        <f>(I71*(Q71-P71))/Q71</f>
        <v>2.1297713078824869</v>
      </c>
      <c r="X71" s="35">
        <f>(J71*(Q71-P71))/Q71</f>
        <v>0.75067285113456261</v>
      </c>
      <c r="Y71" s="35">
        <f>(K71*(Q71-P71))/Q71</f>
        <v>0.45708612255275205</v>
      </c>
      <c r="Z71" s="35">
        <f>(L71*(Q71-P71))/Q71</f>
        <v>2.0615062369046293</v>
      </c>
      <c r="AA71" s="35">
        <f>(M71*(Q71-P71))/Q71</f>
        <v>7.5794295900615039</v>
      </c>
      <c r="AB71" s="35">
        <f>(N71*(Q71-P71))/Q71</f>
        <v>6.233404621060866</v>
      </c>
      <c r="AC71" s="35">
        <f>(O71*(Q71-P71))/Q71</f>
        <v>0.61008490250669656</v>
      </c>
      <c r="AD71" s="35">
        <f t="shared" si="50"/>
        <v>94.250371256938848</v>
      </c>
      <c r="AE71" s="35"/>
      <c r="AF71" s="36">
        <f t="shared" si="51"/>
        <v>65.506956852692511</v>
      </c>
      <c r="AG71" s="35">
        <f t="shared" si="52"/>
        <v>0.447617576279983</v>
      </c>
      <c r="AH71" s="35">
        <f t="shared" si="53"/>
        <v>12.754051014596639</v>
      </c>
      <c r="AI71" s="35">
        <f t="shared" si="54"/>
        <v>0.26020473953297474</v>
      </c>
      <c r="AJ71" s="35">
        <f t="shared" si="55"/>
        <v>2.2596954043570308</v>
      </c>
      <c r="AK71" s="35">
        <f t="shared" si="56"/>
        <v>0.79646673124303158</v>
      </c>
      <c r="AL71" s="35">
        <f t="shared" si="57"/>
        <v>0.484970102989489</v>
      </c>
      <c r="AM71" s="35">
        <f t="shared" si="58"/>
        <v>2.1872659061306967</v>
      </c>
      <c r="AN71" s="35">
        <f t="shared" si="59"/>
        <v>8.0418034316267963</v>
      </c>
      <c r="AO71" s="35">
        <f t="shared" si="60"/>
        <v>6.613665853970792</v>
      </c>
      <c r="AP71" s="35">
        <f t="shared" si="61"/>
        <v>0.64730238658002226</v>
      </c>
      <c r="AQ71" s="35">
        <f t="shared" si="62"/>
        <v>99.999999999999957</v>
      </c>
      <c r="AR71" s="35"/>
      <c r="AS71" s="35">
        <f>SUM(AN71:AO71)</f>
        <v>14.655469285597588</v>
      </c>
      <c r="AT71" s="35">
        <f>AI71+AJ71</f>
        <v>2.5199001438900055</v>
      </c>
      <c r="AU71" s="35">
        <f>AK71+AL71</f>
        <v>1.2814368342325206</v>
      </c>
      <c r="AV71" s="37"/>
    </row>
    <row r="72" spans="1:48" s="33" customFormat="1">
      <c r="A72" s="33" t="str">
        <f t="shared" si="63"/>
        <v>Phonolite AFC</v>
      </c>
      <c r="B72" s="33" t="str">
        <f t="shared" si="64"/>
        <v>AX, fmZero 0.06, TI 350°C, MWR/MUM 1</v>
      </c>
      <c r="C72" s="33" t="str">
        <f t="shared" si="65"/>
        <v>amphibolite xenolith</v>
      </c>
      <c r="D72" s="39">
        <v>903.59575328552694</v>
      </c>
      <c r="E72" s="33">
        <v>64.10023841415024</v>
      </c>
      <c r="F72" s="33">
        <v>0.37331160129058882</v>
      </c>
      <c r="G72" s="33">
        <v>11.941293724323206</v>
      </c>
      <c r="H72" s="33">
        <v>0.22437097140385401</v>
      </c>
      <c r="I72" s="33">
        <v>2.0116174860264167</v>
      </c>
      <c r="J72" s="33">
        <v>0.80148008692748696</v>
      </c>
      <c r="K72" s="33">
        <v>0.41994989857223297</v>
      </c>
      <c r="L72" s="33">
        <v>2.1375386481712226</v>
      </c>
      <c r="M72" s="33">
        <v>7.551361209897947</v>
      </c>
      <c r="N72" s="33">
        <v>6.4544056238988086</v>
      </c>
      <c r="O72" s="33">
        <v>0.63377892652389234</v>
      </c>
      <c r="P72" s="33">
        <v>3.3506534088141029</v>
      </c>
      <c r="Q72" s="35">
        <f t="shared" ref="Q72:Q75" si="66">SUM(E72:P72)</f>
        <v>100</v>
      </c>
      <c r="S72" s="36">
        <f>(E72*(Q72-P72))/Q72</f>
        <v>61.952461590668555</v>
      </c>
      <c r="T72" s="35">
        <f>(F72*(Q72-P72))/Q72</f>
        <v>0.36080322339644721</v>
      </c>
      <c r="U72" s="35">
        <f>(G72*(Q72-P72))/Q72</f>
        <v>11.541182359092666</v>
      </c>
      <c r="V72" s="35">
        <f>(H72*(Q72-P72))/Q72</f>
        <v>0.21685307780212146</v>
      </c>
      <c r="W72" s="35">
        <f>(I72*(Q72-P72))/Q72</f>
        <v>1.9442151561585721</v>
      </c>
      <c r="X72" s="35">
        <f>(J72*(Q72-P72))/Q72</f>
        <v>0.7746252670738849</v>
      </c>
      <c r="Y72" s="35">
        <f>(K72*(Q72-P72))/Q72</f>
        <v>0.40587883298041111</v>
      </c>
      <c r="Z72" s="35">
        <f>(L72*(Q72-P72))/Q72</f>
        <v>2.0659171365915547</v>
      </c>
      <c r="AA72" s="35">
        <f>(M72*(Q72-P72))/Q72</f>
        <v>7.2983412681066362</v>
      </c>
      <c r="AB72" s="35">
        <f>(N72*(Q72-P72))/Q72</f>
        <v>6.2381408618429539</v>
      </c>
      <c r="AC72" s="35">
        <f>(O72*(Q72-P72))/Q72</f>
        <v>0.61254319131797419</v>
      </c>
      <c r="AD72" s="35">
        <f t="shared" ref="AD72:AD75" si="67">SUM(S72:AC72)</f>
        <v>93.410961965031774</v>
      </c>
      <c r="AE72" s="35"/>
      <c r="AF72" s="36">
        <f t="shared" ref="AF72:AF75" si="68">S72*100/AD72</f>
        <v>66.322474672576803</v>
      </c>
      <c r="AG72" s="35">
        <f t="shared" ref="AG72:AG75" si="69">T72*100/AD72</f>
        <v>0.38625362142348268</v>
      </c>
      <c r="AH72" s="35">
        <f t="shared" ref="AH72:AH75" si="70">U72*100/AD72</f>
        <v>12.35527620774646</v>
      </c>
      <c r="AI72" s="35">
        <f t="shared" ref="AI72:AI75" si="71">V72*100/AD72</f>
        <v>0.2321494964191676</v>
      </c>
      <c r="AJ72" s="35">
        <f t="shared" ref="AJ72:AJ75" si="72">W72*100/AD72</f>
        <v>2.0813565295327816</v>
      </c>
      <c r="AK72" s="35">
        <f t="shared" ref="AK72:AK75" si="73">X72*100/AD72</f>
        <v>0.82926591352722012</v>
      </c>
      <c r="AL72" s="35">
        <f t="shared" ref="AL72:AL75" si="74">Y72*100/AD72</f>
        <v>0.43450878188402681</v>
      </c>
      <c r="AM72" s="35">
        <f t="shared" ref="AM72:AM75" si="75">Z72*100/AD72</f>
        <v>2.2116431445861</v>
      </c>
      <c r="AN72" s="35">
        <f t="shared" ref="AN72:AN75" si="76">AA72*100/AD72</f>
        <v>7.8131528833187236</v>
      </c>
      <c r="AO72" s="35">
        <f t="shared" ref="AO72:AO75" si="77">AB72*100/AD72</f>
        <v>6.6781678837417298</v>
      </c>
      <c r="AP72" s="35">
        <f t="shared" ref="AP72:AP75" si="78">AC72*100/AD72</f>
        <v>0.65575086524350168</v>
      </c>
      <c r="AQ72" s="35">
        <f t="shared" ref="AQ72:AQ75" si="79">SUM(AF72:AP72)</f>
        <v>100</v>
      </c>
      <c r="AR72" s="35"/>
      <c r="AS72" s="35">
        <f>SUM(AN72:AO72)</f>
        <v>14.491320767060454</v>
      </c>
      <c r="AT72" s="35">
        <f>AI72+AJ72</f>
        <v>2.3135060259519493</v>
      </c>
      <c r="AU72" s="35">
        <f>AK72+AL72</f>
        <v>1.263774695411247</v>
      </c>
      <c r="AV72" s="37"/>
    </row>
    <row r="73" spans="1:48" s="33" customFormat="1">
      <c r="A73" s="33" t="str">
        <f t="shared" si="63"/>
        <v>Phonolite AFC</v>
      </c>
      <c r="B73" s="33" t="str">
        <f t="shared" si="64"/>
        <v>AX, fmZero 0.06, TI 350°C, MWR/MUM 1</v>
      </c>
      <c r="C73" s="33" t="str">
        <f t="shared" si="65"/>
        <v>amphibolite xenolith</v>
      </c>
      <c r="D73" s="39">
        <v>863.27533565570286</v>
      </c>
      <c r="E73" s="33">
        <v>65.018307178837787</v>
      </c>
      <c r="F73" s="33">
        <v>0.25177457471389963</v>
      </c>
      <c r="G73" s="33">
        <v>10.514912809408388</v>
      </c>
      <c r="H73" s="33">
        <v>0.1951165850313217</v>
      </c>
      <c r="I73" s="33">
        <v>1.7078340203849689</v>
      </c>
      <c r="J73" s="33">
        <v>0.86273196429391596</v>
      </c>
      <c r="K73" s="33">
        <v>0.32120675912389274</v>
      </c>
      <c r="L73" s="33">
        <v>2.2918273153846638</v>
      </c>
      <c r="M73" s="33">
        <v>7.7177369887643623</v>
      </c>
      <c r="N73" s="33">
        <v>6.1814287555892378</v>
      </c>
      <c r="O73" s="33">
        <v>0.63108900981391192</v>
      </c>
      <c r="P73" s="33">
        <v>4.306034038653662</v>
      </c>
      <c r="Q73" s="35">
        <f t="shared" si="66"/>
        <v>100.00000000000001</v>
      </c>
      <c r="S73" s="36">
        <f>(E73*(Q73-P73))/Q73</f>
        <v>62.218596740360638</v>
      </c>
      <c r="T73" s="35">
        <f>(F73*(Q73-P73))/Q73</f>
        <v>0.24093307582604362</v>
      </c>
      <c r="U73" s="35">
        <f>(G73*(Q73-P73))/Q73</f>
        <v>10.06213708470051</v>
      </c>
      <c r="V73" s="35">
        <f>(H73*(Q73-P73))/Q73</f>
        <v>0.18671479846481437</v>
      </c>
      <c r="W73" s="35">
        <f>(I73*(Q73-P73))/Q73</f>
        <v>1.6342941061434848</v>
      </c>
      <c r="X73" s="35">
        <f>(J73*(Q73-P73))/Q73</f>
        <v>0.82558243224907457</v>
      </c>
      <c r="Y73" s="35">
        <f>(K73*(Q73-P73))/Q73</f>
        <v>0.30737548674156168</v>
      </c>
      <c r="Z73" s="35">
        <f>(L73*(Q73-P73))/Q73</f>
        <v>2.1931404510770376</v>
      </c>
      <c r="AA73" s="35">
        <f>(M73*(Q73-P73))/Q73</f>
        <v>7.3854086070144049</v>
      </c>
      <c r="AB73" s="35">
        <f>(N73*(Q73-P73))/Q73</f>
        <v>5.9152543292984401</v>
      </c>
      <c r="AC73" s="35">
        <f>(O73*(Q73-P73))/Q73</f>
        <v>0.6039141022371225</v>
      </c>
      <c r="AD73" s="35">
        <f t="shared" si="67"/>
        <v>91.573351214113146</v>
      </c>
      <c r="AE73" s="35"/>
      <c r="AF73" s="36">
        <f t="shared" si="68"/>
        <v>67.943998898635485</v>
      </c>
      <c r="AG73" s="35">
        <f t="shared" si="69"/>
        <v>0.26310391902410946</v>
      </c>
      <c r="AH73" s="35">
        <f t="shared" si="70"/>
        <v>10.988062521784993</v>
      </c>
      <c r="AI73" s="35">
        <f t="shared" si="71"/>
        <v>0.20389643492269413</v>
      </c>
      <c r="AJ73" s="35">
        <f t="shared" si="72"/>
        <v>1.7846830813499921</v>
      </c>
      <c r="AK73" s="35">
        <f t="shared" si="73"/>
        <v>0.90155314980089651</v>
      </c>
      <c r="AL73" s="35">
        <f t="shared" si="74"/>
        <v>0.3356604106612508</v>
      </c>
      <c r="AM73" s="35">
        <f t="shared" si="75"/>
        <v>2.3949548880755978</v>
      </c>
      <c r="AN73" s="35">
        <f t="shared" si="76"/>
        <v>8.0650194724730966</v>
      </c>
      <c r="AO73" s="35">
        <f t="shared" si="77"/>
        <v>6.4595804902537957</v>
      </c>
      <c r="AP73" s="35">
        <f t="shared" si="78"/>
        <v>0.65948673301807503</v>
      </c>
      <c r="AQ73" s="35">
        <f t="shared" si="79"/>
        <v>99.999999999999986</v>
      </c>
      <c r="AR73" s="35"/>
      <c r="AS73" s="35">
        <f>SUM(AN73:AO73)</f>
        <v>14.524599962726892</v>
      </c>
      <c r="AT73" s="35">
        <f>AI73+AJ73</f>
        <v>1.9885795162726863</v>
      </c>
      <c r="AU73" s="35">
        <f>AK73+AL73</f>
        <v>1.2372135604621473</v>
      </c>
      <c r="AV73" s="37"/>
    </row>
    <row r="74" spans="1:48" s="33" customFormat="1">
      <c r="A74" s="33" t="str">
        <f t="shared" si="63"/>
        <v>Phonolite AFC</v>
      </c>
      <c r="B74" s="33" t="str">
        <f t="shared" si="64"/>
        <v>AX, fmZero 0.06, TI 350°C, MWR/MUM 1</v>
      </c>
      <c r="C74" s="33" t="str">
        <f t="shared" si="65"/>
        <v>amphibolite xenolith</v>
      </c>
      <c r="D74" s="39">
        <v>842.25943925325885</v>
      </c>
      <c r="E74" s="33">
        <v>65.497662090754048</v>
      </c>
      <c r="F74" s="33">
        <v>0.19820281614253829</v>
      </c>
      <c r="G74" s="33">
        <v>9.6788172399627825</v>
      </c>
      <c r="H74" s="33">
        <v>0.18324164712267879</v>
      </c>
      <c r="I74" s="33">
        <v>1.6128611481062063</v>
      </c>
      <c r="J74" s="33">
        <v>0.92502356670842445</v>
      </c>
      <c r="K74" s="33">
        <v>0.25006838352298932</v>
      </c>
      <c r="L74" s="33">
        <v>2.3219303655233086</v>
      </c>
      <c r="M74" s="33">
        <v>7.9092300183821393</v>
      </c>
      <c r="N74" s="33">
        <v>5.9052130708174504</v>
      </c>
      <c r="O74" s="33">
        <v>0.654669784458352</v>
      </c>
      <c r="P74" s="33">
        <v>4.863079868499085</v>
      </c>
      <c r="Q74" s="35">
        <f t="shared" si="66"/>
        <v>100.00000000000001</v>
      </c>
      <c r="S74" s="36">
        <f>(E74*(Q74-P74))/Q74</f>
        <v>62.312458471281033</v>
      </c>
      <c r="T74" s="35">
        <f>(F74*(Q74-P74))/Q74</f>
        <v>0.18856405489191225</v>
      </c>
      <c r="U74" s="35">
        <f>(G74*(Q74-P74))/Q74</f>
        <v>9.2081286272573326</v>
      </c>
      <c r="V74" s="35">
        <f>(H74*(Q74-P74))/Q74</f>
        <v>0.17433045947074968</v>
      </c>
      <c r="W74" s="35">
        <f>(I74*(Q74-P74))/Q74</f>
        <v>1.5344264223058102</v>
      </c>
      <c r="X74" s="35">
        <f>(J74*(Q74-P74))/Q74</f>
        <v>0.88003893185695492</v>
      </c>
      <c r="Y74" s="35">
        <f>(K74*(Q74-P74))/Q74</f>
        <v>0.23790735830640172</v>
      </c>
      <c r="Z74" s="35">
        <f>(L74*(Q74-P74))/Q74</f>
        <v>2.2090130373569772</v>
      </c>
      <c r="AA74" s="35">
        <f>(M74*(Q74-P74))/Q74</f>
        <v>7.5245978456049114</v>
      </c>
      <c r="AB74" s="35">
        <f>(N74*(Q74-P74))/Q74</f>
        <v>5.6180378427785502</v>
      </c>
      <c r="AC74" s="35">
        <f>(O74*(Q74-P74))/Q74</f>
        <v>0.62283266996521158</v>
      </c>
      <c r="AD74" s="35">
        <f t="shared" si="67"/>
        <v>90.510335721075862</v>
      </c>
      <c r="AE74" s="35"/>
      <c r="AF74" s="36">
        <f t="shared" si="68"/>
        <v>68.845682622709816</v>
      </c>
      <c r="AG74" s="35">
        <f t="shared" si="69"/>
        <v>0.20833427849942668</v>
      </c>
      <c r="AH74" s="35">
        <f t="shared" si="70"/>
        <v>10.173565873884131</v>
      </c>
      <c r="AI74" s="35">
        <f t="shared" si="71"/>
        <v>0.19260834476184119</v>
      </c>
      <c r="AJ74" s="35">
        <f t="shared" si="72"/>
        <v>1.6953051936901722</v>
      </c>
      <c r="AK74" s="35">
        <f t="shared" si="73"/>
        <v>0.97230766502618626</v>
      </c>
      <c r="AL74" s="35">
        <f t="shared" si="74"/>
        <v>0.26285103950951716</v>
      </c>
      <c r="AM74" s="35">
        <f t="shared" si="75"/>
        <v>2.4406196483067464</v>
      </c>
      <c r="AN74" s="35">
        <f t="shared" si="76"/>
        <v>8.3135232961607102</v>
      </c>
      <c r="AO74" s="35">
        <f t="shared" si="77"/>
        <v>6.2070677321223959</v>
      </c>
      <c r="AP74" s="35">
        <f t="shared" si="78"/>
        <v>0.68813430532904463</v>
      </c>
      <c r="AQ74" s="35">
        <f t="shared" si="79"/>
        <v>99.999999999999986</v>
      </c>
      <c r="AR74" s="35"/>
      <c r="AS74" s="35">
        <f>SUM(AN74:AO74)</f>
        <v>14.520591028283107</v>
      </c>
      <c r="AT74" s="35">
        <f>AI74+AJ74</f>
        <v>1.8879135384520134</v>
      </c>
      <c r="AU74" s="35">
        <f>AK74+AL74</f>
        <v>1.2351587045357033</v>
      </c>
      <c r="AV74" s="37"/>
    </row>
    <row r="75" spans="1:48" s="33" customFormat="1">
      <c r="A75" s="33" t="str">
        <f t="shared" si="63"/>
        <v>Phonolite AFC</v>
      </c>
      <c r="B75" s="33" t="str">
        <f t="shared" si="64"/>
        <v>AX, fmZero 0.06, TI 350°C, MWR/MUM 1</v>
      </c>
      <c r="C75" s="33" t="str">
        <f t="shared" si="65"/>
        <v>amphibolite xenolith</v>
      </c>
      <c r="D75" s="39">
        <v>822.10930664335399</v>
      </c>
      <c r="E75" s="33">
        <v>66.020550656179154</v>
      </c>
      <c r="F75" s="33">
        <v>0.15689325181271083</v>
      </c>
      <c r="G75" s="33">
        <v>8.8527670891666901</v>
      </c>
      <c r="H75" s="33">
        <v>0.17419255632317365</v>
      </c>
      <c r="I75" s="33">
        <v>1.5203246295162216</v>
      </c>
      <c r="J75" s="33">
        <v>0.98231370745595192</v>
      </c>
      <c r="K75" s="33">
        <v>0.18806442861237338</v>
      </c>
      <c r="L75" s="33">
        <v>2.3715577104186596</v>
      </c>
      <c r="M75" s="33">
        <v>8.0618945388035623</v>
      </c>
      <c r="N75" s="33">
        <v>5.567110752169901</v>
      </c>
      <c r="O75" s="33">
        <v>0.68925708192031165</v>
      </c>
      <c r="P75" s="33">
        <v>5.4150735976212649</v>
      </c>
      <c r="Q75" s="35">
        <f t="shared" si="66"/>
        <v>99.999999999999972</v>
      </c>
      <c r="S75" s="36">
        <f>(E75*(Q75-P75))/Q75</f>
        <v>62.445489248592231</v>
      </c>
      <c r="T75" s="35">
        <f>(F75*(Q75-P75))/Q75</f>
        <v>0.1483973667573513</v>
      </c>
      <c r="U75" s="35">
        <f>(G75*(Q75-P75))/Q75</f>
        <v>8.3733832358623204</v>
      </c>
      <c r="V75" s="35">
        <f>(H75*(Q75-P75))/Q75</f>
        <v>0.16475990119669595</v>
      </c>
      <c r="W75" s="35">
        <f>(I75*(Q75-P75))/Q75</f>
        <v>1.4379979319051555</v>
      </c>
      <c r="X75" s="35">
        <f>(J75*(Q75-P75))/Q75</f>
        <v>0.92912069723769009</v>
      </c>
      <c r="Y75" s="35">
        <f>(K75*(Q75-P75))/Q75</f>
        <v>0.17788060139206746</v>
      </c>
      <c r="Z75" s="35">
        <f>(L75*(Q75-P75))/Q75</f>
        <v>2.2431361149894276</v>
      </c>
      <c r="AA75" s="35">
        <f>(M75*(Q75-P75))/Q75</f>
        <v>7.6253370161647398</v>
      </c>
      <c r="AB75" s="35">
        <f>(N75*(Q75-P75))/Q75</f>
        <v>5.2656476076788135</v>
      </c>
      <c r="AC75" s="35">
        <f>(O75*(Q75-P75))/Q75</f>
        <v>0.65193330365751012</v>
      </c>
      <c r="AD75" s="35">
        <f t="shared" si="67"/>
        <v>89.463083025434003</v>
      </c>
      <c r="AE75" s="35"/>
      <c r="AF75" s="36">
        <f t="shared" si="68"/>
        <v>69.800287601131771</v>
      </c>
      <c r="AG75" s="35">
        <f t="shared" si="69"/>
        <v>0.16587553406265076</v>
      </c>
      <c r="AH75" s="35">
        <f t="shared" si="70"/>
        <v>9.359596106789434</v>
      </c>
      <c r="AI75" s="35">
        <f t="shared" si="71"/>
        <v>0.18416523958810516</v>
      </c>
      <c r="AJ75" s="35">
        <f t="shared" si="72"/>
        <v>1.6073646059082698</v>
      </c>
      <c r="AK75" s="35">
        <f t="shared" si="73"/>
        <v>1.0385520661897429</v>
      </c>
      <c r="AL75" s="35">
        <f t="shared" si="74"/>
        <v>0.19883128926095325</v>
      </c>
      <c r="AM75" s="35">
        <f t="shared" si="75"/>
        <v>2.5073315597135331</v>
      </c>
      <c r="AN75" s="35">
        <f t="shared" si="76"/>
        <v>8.5234453791368736</v>
      </c>
      <c r="AO75" s="35">
        <f t="shared" si="77"/>
        <v>5.8858329375724852</v>
      </c>
      <c r="AP75" s="35">
        <f t="shared" si="78"/>
        <v>0.72871768064618114</v>
      </c>
      <c r="AQ75" s="35">
        <f t="shared" si="79"/>
        <v>100.00000000000001</v>
      </c>
      <c r="AR75" s="35"/>
      <c r="AS75" s="35">
        <f>SUM(AN75:AO75)</f>
        <v>14.409278316709358</v>
      </c>
      <c r="AT75" s="35">
        <f>AI75+AJ75</f>
        <v>1.7915298454963748</v>
      </c>
      <c r="AU75" s="35">
        <f>AK75+AL75</f>
        <v>1.2373833554506961</v>
      </c>
      <c r="AV75" s="37"/>
    </row>
    <row r="76" spans="1:48" s="33" customFormat="1">
      <c r="D76" s="39"/>
      <c r="Q76" s="35"/>
      <c r="S76" s="36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6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7"/>
    </row>
    <row r="77" spans="1:48" s="33" customFormat="1">
      <c r="A77" s="33" t="s">
        <v>25</v>
      </c>
      <c r="B77" s="33" t="s">
        <v>84</v>
      </c>
      <c r="C77" s="33" t="s">
        <v>26</v>
      </c>
      <c r="D77" s="39">
        <v>1237.109375</v>
      </c>
      <c r="E77" s="33">
        <v>59.370162280257773</v>
      </c>
      <c r="F77" s="33">
        <v>0.89050183750855849</v>
      </c>
      <c r="G77" s="33">
        <v>19.408892322061664</v>
      </c>
      <c r="H77" s="33">
        <v>1.0087912543769681</v>
      </c>
      <c r="I77" s="33">
        <v>2.0175825087535615</v>
      </c>
      <c r="J77" s="33">
        <v>0.20238678125194692</v>
      </c>
      <c r="K77" s="33">
        <v>0.5869216656306453</v>
      </c>
      <c r="L77" s="33">
        <v>1.9935097953316903</v>
      </c>
      <c r="M77" s="33">
        <v>6.3043482359981331</v>
      </c>
      <c r="N77" s="33">
        <v>7.8424877735129366</v>
      </c>
      <c r="O77" s="33">
        <v>0.17202876406415332</v>
      </c>
      <c r="P77" s="33">
        <v>0.20238678125194709</v>
      </c>
      <c r="Q77" s="35">
        <f t="shared" ref="Q77:Q87" si="80">SUM(E77:P77)</f>
        <v>99.999999999999986</v>
      </c>
      <c r="S77" s="36">
        <f>(E77*(Q77-P77))/Q77</f>
        <v>59.250004919794698</v>
      </c>
      <c r="T77" s="35">
        <f>(F77*(Q77-P77))/Q77</f>
        <v>0.88869957950263556</v>
      </c>
      <c r="U77" s="35">
        <f>(G77*(Q77-P77))/Q77</f>
        <v>19.36961128961439</v>
      </c>
      <c r="V77" s="35">
        <f>(H77*(Q77-P77))/Q77</f>
        <v>1.0067495942276836</v>
      </c>
      <c r="W77" s="35">
        <f>(I77*(Q77-P77))/Q77</f>
        <v>2.0134991884549929</v>
      </c>
      <c r="X77" s="35">
        <f>(J77*(Q77-P77))/Q77</f>
        <v>0.20197717715969168</v>
      </c>
      <c r="Y77" s="35">
        <f>(K77*(Q77-P77))/Q77</f>
        <v>0.58573381376310518</v>
      </c>
      <c r="Z77" s="35">
        <f>(L77*(Q77-P77))/Q77</f>
        <v>1.9894751950229761</v>
      </c>
      <c r="AA77" s="35">
        <f>(M77*(Q77-P77))/Q77</f>
        <v>6.2915890685243818</v>
      </c>
      <c r="AB77" s="35">
        <f>(N77*(Q77-P77))/Q77</f>
        <v>7.8266156149380457</v>
      </c>
      <c r="AC77" s="35">
        <f>(O77*(Q77-P77))/Q77</f>
        <v>0.17168060058573639</v>
      </c>
      <c r="AD77" s="35">
        <f t="shared" ref="AD77:AD87" si="81">SUM(S77:AC77)</f>
        <v>99.595636041588321</v>
      </c>
      <c r="AE77" s="35"/>
      <c r="AF77" s="36">
        <f t="shared" ref="AF77:AF87" si="82">S77*100/AD77</f>
        <v>59.490563316502715</v>
      </c>
      <c r="AG77" s="35">
        <f t="shared" ref="AG77:AG87" si="83">T77*100/AD77</f>
        <v>0.89230775044354327</v>
      </c>
      <c r="AH77" s="35">
        <f t="shared" ref="AH77:AH87" si="84">U77*100/AD77</f>
        <v>19.448253015349174</v>
      </c>
      <c r="AI77" s="35">
        <f t="shared" ref="AI77:AI87" si="85">V77*100/AD77</f>
        <v>1.0108370549561967</v>
      </c>
      <c r="AJ77" s="35">
        <f t="shared" ref="AJ77:AJ87" si="86">W77*100/AD77</f>
        <v>2.0216741099120172</v>
      </c>
      <c r="AK77" s="35">
        <f t="shared" ref="AK77:AK87" si="87">X77*100/AD77</f>
        <v>0.202797216009898</v>
      </c>
      <c r="AL77" s="35">
        <f t="shared" ref="AL77:AL87" si="88">Y77*100/AD77</f>
        <v>0.58811192642870347</v>
      </c>
      <c r="AM77" s="35">
        <f t="shared" ref="AM77:AM87" si="89">Z77*100/AD77</f>
        <v>1.9975525776975083</v>
      </c>
      <c r="AN77" s="35">
        <f t="shared" ref="AN77:AN87" si="90">AA77*100/AD77</f>
        <v>6.317133278708309</v>
      </c>
      <c r="AO77" s="35">
        <f t="shared" ref="AO77:AO87" si="91">AB77*100/AD77</f>
        <v>7.8583921203835398</v>
      </c>
      <c r="AP77" s="35">
        <f t="shared" ref="AP77:AP87" si="92">AC77*100/AD77</f>
        <v>0.17237763360841177</v>
      </c>
      <c r="AQ77" s="35">
        <f t="shared" ref="AQ77:AQ87" si="93">SUM(AF77:AP77)</f>
        <v>100.00000000000001</v>
      </c>
      <c r="AR77" s="35"/>
      <c r="AS77" s="35">
        <f>SUM(AN77:AO77)</f>
        <v>14.17552539909185</v>
      </c>
      <c r="AT77" s="35">
        <f>AI77+AJ77</f>
        <v>3.0325111648682137</v>
      </c>
      <c r="AU77" s="35">
        <f>AK77+AL77</f>
        <v>0.79090914243860144</v>
      </c>
      <c r="AV77" s="37"/>
    </row>
    <row r="78" spans="1:48" s="33" customFormat="1">
      <c r="A78" s="33" t="str">
        <f>A77</f>
        <v>Phonolite AFC</v>
      </c>
      <c r="B78" s="33" t="str">
        <f>B77</f>
        <v>AX, fmZero 0.13, TI 660°C, MWR/MUM 0.7</v>
      </c>
      <c r="C78" s="33" t="str">
        <f>C77</f>
        <v>amphibolite xenolith</v>
      </c>
      <c r="D78" s="39">
        <v>1217.109375</v>
      </c>
      <c r="E78" s="33">
        <v>59.427493953182619</v>
      </c>
      <c r="F78" s="33">
        <v>0.90331393954012729</v>
      </c>
      <c r="G78" s="33">
        <v>19.35007722227159</v>
      </c>
      <c r="H78" s="33">
        <v>1.0233052463028698</v>
      </c>
      <c r="I78" s="33">
        <v>2.046610492605728</v>
      </c>
      <c r="J78" s="33">
        <v>0.20529862262275672</v>
      </c>
      <c r="K78" s="33">
        <v>0.5953660056059934</v>
      </c>
      <c r="L78" s="33">
        <v>2.0221914328341448</v>
      </c>
      <c r="M78" s="33">
        <v>6.3766462692871091</v>
      </c>
      <c r="N78" s="33">
        <v>7.6709582959323823</v>
      </c>
      <c r="O78" s="33">
        <v>0.17450382922934213</v>
      </c>
      <c r="P78" s="33">
        <v>0.20423469058533983</v>
      </c>
      <c r="Q78" s="35">
        <f t="shared" si="80"/>
        <v>100</v>
      </c>
      <c r="S78" s="36">
        <f>(E78*(Q78-P78))/Q78</f>
        <v>59.306122394784715</v>
      </c>
      <c r="T78" s="35">
        <f>(F78*(Q78-P78))/Q78</f>
        <v>0.9014690591106933</v>
      </c>
      <c r="U78" s="35">
        <f>(G78*(Q78-P78))/Q78</f>
        <v>19.310557651928658</v>
      </c>
      <c r="V78" s="35">
        <f>(H78*(Q78-P78))/Q78</f>
        <v>1.0212153019993395</v>
      </c>
      <c r="W78" s="35">
        <f>(I78*(Q78-P78))/Q78</f>
        <v>2.0424306039986679</v>
      </c>
      <c r="X78" s="35">
        <f>(J78*(Q78-P78))/Q78</f>
        <v>0.2048793316160672</v>
      </c>
      <c r="Y78" s="35">
        <f>(K78*(Q78-P78))/Q78</f>
        <v>0.59415006168659379</v>
      </c>
      <c r="Z78" s="35">
        <f>(L78*(Q78-P78))/Q78</f>
        <v>2.0180614164182531</v>
      </c>
      <c r="AA78" s="35">
        <f>(M78*(Q78-P78))/Q78</f>
        <v>6.3636229455093085</v>
      </c>
      <c r="AB78" s="35">
        <f>(N78*(Q78-P78))/Q78</f>
        <v>7.6552915379917543</v>
      </c>
      <c r="AC78" s="35">
        <f>(O78*(Q78-P78))/Q78</f>
        <v>0.17414743187365603</v>
      </c>
      <c r="AD78" s="35">
        <f t="shared" si="81"/>
        <v>99.591947736917689</v>
      </c>
      <c r="AE78" s="35"/>
      <c r="AF78" s="36">
        <f t="shared" si="82"/>
        <v>59.549113901706093</v>
      </c>
      <c r="AG78" s="35">
        <f t="shared" si="83"/>
        <v>0.90516259556647682</v>
      </c>
      <c r="AH78" s="35">
        <f t="shared" si="84"/>
        <v>19.389677670467364</v>
      </c>
      <c r="AI78" s="35">
        <f t="shared" si="85"/>
        <v>1.0253994677330582</v>
      </c>
      <c r="AJ78" s="35">
        <f t="shared" si="86"/>
        <v>2.0507989354661054</v>
      </c>
      <c r="AK78" s="35">
        <f t="shared" si="87"/>
        <v>0.20571877171965439</v>
      </c>
      <c r="AL78" s="35">
        <f t="shared" si="88"/>
        <v>0.59658443798699667</v>
      </c>
      <c r="AM78" s="35">
        <f t="shared" si="89"/>
        <v>2.0263299014385869</v>
      </c>
      <c r="AN78" s="35">
        <f t="shared" si="90"/>
        <v>6.3896962456437434</v>
      </c>
      <c r="AO78" s="35">
        <f t="shared" si="91"/>
        <v>7.6866571163102355</v>
      </c>
      <c r="AP78" s="35">
        <f t="shared" si="92"/>
        <v>0.17486095596170512</v>
      </c>
      <c r="AQ78" s="35">
        <f t="shared" si="93"/>
        <v>100.00000000000001</v>
      </c>
      <c r="AR78" s="35"/>
      <c r="AS78" s="35">
        <f>SUM(AN78:AO78)</f>
        <v>14.076353361953979</v>
      </c>
      <c r="AT78" s="35">
        <f>AI78+AJ78</f>
        <v>3.0761984031991636</v>
      </c>
      <c r="AU78" s="35">
        <f>AK78+AL78</f>
        <v>0.80230320970665103</v>
      </c>
      <c r="AV78" s="37"/>
    </row>
    <row r="79" spans="1:48" s="33" customFormat="1">
      <c r="A79" s="33" t="str">
        <f t="shared" ref="A79:A87" si="94">A78</f>
        <v>Phonolite AFC</v>
      </c>
      <c r="B79" s="33" t="str">
        <f t="shared" ref="B79:B87" si="95">B78</f>
        <v>AX, fmZero 0.13, TI 660°C, MWR/MUM 0.7</v>
      </c>
      <c r="C79" s="33" t="str">
        <f t="shared" ref="C79:C87" si="96">C78</f>
        <v>amphibolite xenolith</v>
      </c>
      <c r="D79" s="39">
        <v>1197.109375</v>
      </c>
      <c r="E79" s="33">
        <v>59.482182886676014</v>
      </c>
      <c r="F79" s="33">
        <v>0.91556935676963636</v>
      </c>
      <c r="G79" s="33">
        <v>19.293753283503118</v>
      </c>
      <c r="H79" s="33">
        <v>1.0371886064478175</v>
      </c>
      <c r="I79" s="33">
        <v>2.0743772128956315</v>
      </c>
      <c r="J79" s="33">
        <v>0.20808394472037239</v>
      </c>
      <c r="K79" s="33">
        <v>0.60344343968907876</v>
      </c>
      <c r="L79" s="33">
        <v>2.0496268554956556</v>
      </c>
      <c r="M79" s="33">
        <v>6.445259755474309</v>
      </c>
      <c r="N79" s="33">
        <v>7.5076479351211685</v>
      </c>
      <c r="O79" s="33">
        <v>0.17687135301231544</v>
      </c>
      <c r="P79" s="33">
        <v>0.20599537019487302</v>
      </c>
      <c r="Q79" s="35">
        <f t="shared" si="80"/>
        <v>99.999999999999986</v>
      </c>
      <c r="S79" s="36">
        <f>(E79*(Q79-P79))/Q79</f>
        <v>59.359652343838619</v>
      </c>
      <c r="T79" s="35">
        <f>(F79*(Q79-P79))/Q79</f>
        <v>0.91368332628376792</v>
      </c>
      <c r="U79" s="35">
        <f>(G79*(Q79-P79))/Q79</f>
        <v>19.254009045002281</v>
      </c>
      <c r="V79" s="35">
        <f>(H79*(Q79-P79))/Q79</f>
        <v>1.0350520459383463</v>
      </c>
      <c r="W79" s="35">
        <f>(I79*(Q79-P79))/Q79</f>
        <v>2.0701040918766891</v>
      </c>
      <c r="X79" s="35">
        <f>(J79*(Q79-P79))/Q79</f>
        <v>0.2076553014281296</v>
      </c>
      <c r="Y79" s="35">
        <f>(K79*(Q79-P79))/Q79</f>
        <v>0.60220037414157457</v>
      </c>
      <c r="Z79" s="35">
        <f>(L79*(Q79-P79))/Q79</f>
        <v>2.0454047190670637</v>
      </c>
      <c r="AA79" s="35">
        <f>(M79*(Q79-P79))/Q79</f>
        <v>6.4319828187809991</v>
      </c>
      <c r="AB79" s="35">
        <f>(N79*(Q79-P79))/Q79</f>
        <v>7.492182527964288</v>
      </c>
      <c r="AC79" s="35">
        <f>(O79*(Q79-P79))/Q79</f>
        <v>0.17650700621390902</v>
      </c>
      <c r="AD79" s="35">
        <f t="shared" si="81"/>
        <v>99.588433600535666</v>
      </c>
      <c r="AE79" s="35"/>
      <c r="AF79" s="36">
        <f t="shared" si="82"/>
        <v>59.604966357779254</v>
      </c>
      <c r="AG79" s="35">
        <f t="shared" si="83"/>
        <v>0.91745928041070568</v>
      </c>
      <c r="AH79" s="35">
        <f t="shared" si="84"/>
        <v>19.333579562294389</v>
      </c>
      <c r="AI79" s="35">
        <f t="shared" si="85"/>
        <v>1.0393295772580351</v>
      </c>
      <c r="AJ79" s="35">
        <f t="shared" si="86"/>
        <v>2.0786591545160666</v>
      </c>
      <c r="AK79" s="35">
        <f t="shared" si="87"/>
        <v>0.20851347282061544</v>
      </c>
      <c r="AL79" s="35">
        <f t="shared" si="88"/>
        <v>0.60468907117978354</v>
      </c>
      <c r="AM79" s="35">
        <f t="shared" si="89"/>
        <v>2.0538577072830493</v>
      </c>
      <c r="AN79" s="35">
        <f t="shared" si="90"/>
        <v>6.4585640984982851</v>
      </c>
      <c r="AO79" s="35">
        <f t="shared" si="91"/>
        <v>7.5231452660622926</v>
      </c>
      <c r="AP79" s="35">
        <f t="shared" si="92"/>
        <v>0.17723645189752202</v>
      </c>
      <c r="AQ79" s="35">
        <f t="shared" si="93"/>
        <v>99.999999999999972</v>
      </c>
      <c r="AR79" s="35"/>
      <c r="AS79" s="35">
        <f>SUM(AN79:AO79)</f>
        <v>13.981709364560578</v>
      </c>
      <c r="AT79" s="35">
        <f>AI79+AJ79</f>
        <v>3.1179887317741017</v>
      </c>
      <c r="AU79" s="35">
        <f>AK79+AL79</f>
        <v>0.81320254400039893</v>
      </c>
      <c r="AV79" s="37"/>
    </row>
    <row r="80" spans="1:48" s="33" customFormat="1">
      <c r="A80" s="33" t="str">
        <f t="shared" si="94"/>
        <v>Phonolite AFC</v>
      </c>
      <c r="B80" s="33" t="str">
        <f t="shared" si="95"/>
        <v>AX, fmZero 0.13, TI 660°C, MWR/MUM 0.7</v>
      </c>
      <c r="C80" s="33" t="str">
        <f t="shared" si="96"/>
        <v>amphibolite xenolith</v>
      </c>
      <c r="D80" s="39">
        <v>1177.109375</v>
      </c>
      <c r="E80" s="33">
        <v>59.534358026643694</v>
      </c>
      <c r="F80" s="33">
        <v>0.92729491036305878</v>
      </c>
      <c r="G80" s="33">
        <v>19.23980116774959</v>
      </c>
      <c r="H80" s="33">
        <v>1.0504717187554424</v>
      </c>
      <c r="I80" s="33">
        <v>2.1009434375108724</v>
      </c>
      <c r="J80" s="33">
        <v>0.21074884326432969</v>
      </c>
      <c r="K80" s="33">
        <v>0.61117164546655922</v>
      </c>
      <c r="L80" s="33">
        <v>2.0758761061536632</v>
      </c>
      <c r="M80" s="33">
        <v>6.5103718634464851</v>
      </c>
      <c r="N80" s="33">
        <v>7.3521527442656662</v>
      </c>
      <c r="O80" s="33">
        <v>0.17913651677468134</v>
      </c>
      <c r="P80" s="33">
        <v>0.20767301960596404</v>
      </c>
      <c r="Q80" s="35">
        <f t="shared" si="80"/>
        <v>100</v>
      </c>
      <c r="S80" s="36">
        <f>(E80*(Q80-P80))/Q80</f>
        <v>59.410721227626738</v>
      </c>
      <c r="T80" s="35">
        <f>(F80*(Q80-P80))/Q80</f>
        <v>0.92536916902205546</v>
      </c>
      <c r="U80" s="35">
        <f>(G80*(Q80-P80))/Q80</f>
        <v>19.199845291698342</v>
      </c>
      <c r="V80" s="35">
        <f>(H80*(Q80-P80))/Q80</f>
        <v>1.0482901724169964</v>
      </c>
      <c r="W80" s="35">
        <f>(I80*(Q80-P80))/Q80</f>
        <v>2.0965803448339804</v>
      </c>
      <c r="X80" s="35">
        <f>(J80*(Q80-P80))/Q80</f>
        <v>0.210311174777738</v>
      </c>
      <c r="Y80" s="35">
        <f>(K80*(Q80-P80))/Q80</f>
        <v>0.60990240685544339</v>
      </c>
      <c r="Z80" s="35">
        <f>(L80*(Q80-P80))/Q80</f>
        <v>2.0715650715607352</v>
      </c>
      <c r="AA80" s="35">
        <f>(M80*(Q80-P80))/Q80</f>
        <v>6.496851577610089</v>
      </c>
      <c r="AB80" s="35">
        <f>(N80*(Q80-P80))/Q80</f>
        <v>7.336884306655608</v>
      </c>
      <c r="AC80" s="35">
        <f>(O80*(Q80-P80))/Q80</f>
        <v>0.17876449856107843</v>
      </c>
      <c r="AD80" s="35">
        <f t="shared" si="81"/>
        <v>99.585085241618813</v>
      </c>
      <c r="AE80" s="35"/>
      <c r="AF80" s="36">
        <f t="shared" si="82"/>
        <v>59.658252120265978</v>
      </c>
      <c r="AG80" s="35">
        <f t="shared" si="83"/>
        <v>0.9292246592718918</v>
      </c>
      <c r="AH80" s="35">
        <f t="shared" si="84"/>
        <v>19.279840194055787</v>
      </c>
      <c r="AI80" s="35">
        <f t="shared" si="85"/>
        <v>1.0526578050052144</v>
      </c>
      <c r="AJ80" s="35">
        <f t="shared" si="86"/>
        <v>2.1053156100104164</v>
      </c>
      <c r="AK80" s="35">
        <f t="shared" si="87"/>
        <v>0.21118742256179174</v>
      </c>
      <c r="AL80" s="35">
        <f t="shared" si="88"/>
        <v>0.61244352542919911</v>
      </c>
      <c r="AM80" s="35">
        <f t="shared" si="89"/>
        <v>2.0801961122336645</v>
      </c>
      <c r="AN80" s="35">
        <f t="shared" si="90"/>
        <v>6.5239202857004841</v>
      </c>
      <c r="AO80" s="35">
        <f t="shared" si="91"/>
        <v>7.3674529562880373</v>
      </c>
      <c r="AP80" s="35">
        <f t="shared" si="92"/>
        <v>0.17950930917752408</v>
      </c>
      <c r="AQ80" s="35">
        <f t="shared" si="93"/>
        <v>99.999999999999986</v>
      </c>
      <c r="AR80" s="35"/>
      <c r="AS80" s="35">
        <f>SUM(AN80:AO80)</f>
        <v>13.891373241988521</v>
      </c>
      <c r="AT80" s="35">
        <f>AI80+AJ80</f>
        <v>3.1579734150156309</v>
      </c>
      <c r="AU80" s="35">
        <f>AK80+AL80</f>
        <v>0.8236309479909909</v>
      </c>
      <c r="AV80" s="37"/>
    </row>
    <row r="81" spans="1:48" s="33" customFormat="1">
      <c r="A81" s="33" t="str">
        <f t="shared" si="94"/>
        <v>Phonolite AFC</v>
      </c>
      <c r="B81" s="33" t="str">
        <f t="shared" si="95"/>
        <v>AX, fmZero 0.13, TI 660°C, MWR/MUM 0.7</v>
      </c>
      <c r="C81" s="33" t="str">
        <f t="shared" si="96"/>
        <v>amphibolite xenolith</v>
      </c>
      <c r="D81" s="39">
        <v>1160.1880399036099</v>
      </c>
      <c r="E81" s="33">
        <v>59.66229457782147</v>
      </c>
      <c r="F81" s="33">
        <v>0.9174307264114131</v>
      </c>
      <c r="G81" s="33">
        <v>19.079473330732242</v>
      </c>
      <c r="H81" s="33">
        <v>1.0395063116848022</v>
      </c>
      <c r="I81" s="33">
        <v>2.0829352237504621</v>
      </c>
      <c r="J81" s="33">
        <v>0.23149515016902938</v>
      </c>
      <c r="K81" s="33">
        <v>0.60776643601194147</v>
      </c>
      <c r="L81" s="33">
        <v>2.1155260598885919</v>
      </c>
      <c r="M81" s="33">
        <v>6.4494548382035308</v>
      </c>
      <c r="N81" s="33">
        <v>7.2738306674355897</v>
      </c>
      <c r="O81" s="33">
        <v>0.2065708093910068</v>
      </c>
      <c r="P81" s="33">
        <v>0.33371586849993456</v>
      </c>
      <c r="Q81" s="35">
        <f t="shared" si="80"/>
        <v>100.00000000000003</v>
      </c>
      <c r="S81" s="36">
        <f>(E81*(Q81-P81))/Q81</f>
        <v>59.463192033304104</v>
      </c>
      <c r="T81" s="35">
        <f>(F81*(Q81-P81))/Q81</f>
        <v>0.91436911449488389</v>
      </c>
      <c r="U81" s="35">
        <f>(G81*(Q81-P81))/Q81</f>
        <v>19.015802100601373</v>
      </c>
      <c r="V81" s="35">
        <f>(H81*(Q81-P81))/Q81</f>
        <v>1.0360373141686516</v>
      </c>
      <c r="W81" s="35">
        <f>(I81*(Q81-P81))/Q81</f>
        <v>2.075984138378232</v>
      </c>
      <c r="X81" s="35">
        <f>(J81*(Q81-P81))/Q81</f>
        <v>0.23072261411810757</v>
      </c>
      <c r="Y81" s="35">
        <f>(K81*(Q81-P81))/Q81</f>
        <v>0.60573822297155311</v>
      </c>
      <c r="Z81" s="35">
        <f>(L81*(Q81-P81))/Q81</f>
        <v>2.1084662137244923</v>
      </c>
      <c r="AA81" s="35">
        <f>(M81*(Q81-P81))/Q81</f>
        <v>6.4279319839767091</v>
      </c>
      <c r="AB81" s="35">
        <f>(N81*(Q81-P81))/Q81</f>
        <v>7.2495567402505428</v>
      </c>
      <c r="AC81" s="35">
        <f>(O81*(Q81-P81))/Q81</f>
        <v>0.20588144982038026</v>
      </c>
      <c r="AD81" s="35">
        <f t="shared" si="81"/>
        <v>99.333681925809032</v>
      </c>
      <c r="AE81" s="35"/>
      <c r="AF81" s="36">
        <f t="shared" si="82"/>
        <v>59.862063783879819</v>
      </c>
      <c r="AG81" s="35">
        <f t="shared" si="83"/>
        <v>0.92050258962293752</v>
      </c>
      <c r="AH81" s="35">
        <f t="shared" si="84"/>
        <v>19.143357753318774</v>
      </c>
      <c r="AI81" s="35">
        <f t="shared" si="85"/>
        <v>1.0429869245584329</v>
      </c>
      <c r="AJ81" s="35">
        <f t="shared" si="86"/>
        <v>2.0899095836684642</v>
      </c>
      <c r="AK81" s="35">
        <f t="shared" si="87"/>
        <v>0.23227027292759683</v>
      </c>
      <c r="AL81" s="35">
        <f t="shared" si="88"/>
        <v>0.60980144018417715</v>
      </c>
      <c r="AM81" s="35">
        <f t="shared" si="89"/>
        <v>2.1226095447657691</v>
      </c>
      <c r="AN81" s="35">
        <f t="shared" si="90"/>
        <v>6.4710497581048534</v>
      </c>
      <c r="AO81" s="35">
        <f t="shared" si="91"/>
        <v>7.2981858718024135</v>
      </c>
      <c r="AP81" s="35">
        <f t="shared" si="92"/>
        <v>0.20726247716675827</v>
      </c>
      <c r="AQ81" s="35">
        <f t="shared" si="93"/>
        <v>99.999999999999986</v>
      </c>
      <c r="AR81" s="35"/>
      <c r="AS81" s="35">
        <f>SUM(AN81:AO81)</f>
        <v>13.769235629907268</v>
      </c>
      <c r="AT81" s="35">
        <f>AI81+AJ81</f>
        <v>3.1328965082268971</v>
      </c>
      <c r="AU81" s="35">
        <f>AK81+AL81</f>
        <v>0.84207171311177398</v>
      </c>
      <c r="AV81" s="37"/>
    </row>
    <row r="82" spans="1:48" s="33" customFormat="1">
      <c r="A82" s="33" t="str">
        <f t="shared" si="94"/>
        <v>Phonolite AFC</v>
      </c>
      <c r="B82" s="33" t="str">
        <f t="shared" si="95"/>
        <v>AX, fmZero 0.13, TI 660°C, MWR/MUM 0.7</v>
      </c>
      <c r="C82" s="33" t="str">
        <f t="shared" si="96"/>
        <v>amphibolite xenolith</v>
      </c>
      <c r="D82" s="39">
        <v>1140.4054064626198</v>
      </c>
      <c r="E82" s="33">
        <v>59.762949481646309</v>
      </c>
      <c r="F82" s="33">
        <v>0.90821247593797505</v>
      </c>
      <c r="G82" s="33">
        <v>18.971437268149646</v>
      </c>
      <c r="H82" s="33">
        <v>1.0291548567931077</v>
      </c>
      <c r="I82" s="33">
        <v>2.0657926343402346</v>
      </c>
      <c r="J82" s="33">
        <v>0.24477614816926291</v>
      </c>
      <c r="K82" s="33">
        <v>0.60399672371641244</v>
      </c>
      <c r="L82" s="33">
        <v>2.1381601203534433</v>
      </c>
      <c r="M82" s="33">
        <v>6.3928250073738289</v>
      </c>
      <c r="N82" s="33">
        <v>7.2384695091109164</v>
      </c>
      <c r="O82" s="33">
        <v>0.22303663332172374</v>
      </c>
      <c r="P82" s="33">
        <v>0.42118914108714078</v>
      </c>
      <c r="Q82" s="35">
        <f t="shared" si="80"/>
        <v>100.00000000000001</v>
      </c>
      <c r="S82" s="36">
        <f>(E82*(Q82-P82))/Q82</f>
        <v>59.511234428036225</v>
      </c>
      <c r="T82" s="35">
        <f>(F82*(Q82-P82))/Q82</f>
        <v>0.90438718361132564</v>
      </c>
      <c r="U82" s="35">
        <f>(G82*(Q82-P82))/Q82</f>
        <v>18.891531634468041</v>
      </c>
      <c r="V82" s="35">
        <f>(H82*(Q82-P82))/Q82</f>
        <v>1.0248201682913243</v>
      </c>
      <c r="W82" s="35">
        <f>(I82*(Q82-P82))/Q82</f>
        <v>2.0570917400870155</v>
      </c>
      <c r="X82" s="35">
        <f>(J82*(Q82-P82))/Q82</f>
        <v>0.24374517761320261</v>
      </c>
      <c r="Y82" s="35">
        <f>(K82*(Q82-P82))/Q82</f>
        <v>0.60145275510359675</v>
      </c>
      <c r="Z82" s="35">
        <f>(L82*(Q82-P82))/Q82</f>
        <v>2.129154422107459</v>
      </c>
      <c r="AA82" s="35">
        <f>(M82*(Q82-P82))/Q82</f>
        <v>6.365899122634068</v>
      </c>
      <c r="AB82" s="35">
        <f>(N82*(Q82-P82))/Q82</f>
        <v>7.207981861557637</v>
      </c>
      <c r="AC82" s="35">
        <f>(O82*(Q82-P82))/Q82</f>
        <v>0.22209722724152631</v>
      </c>
      <c r="AD82" s="35">
        <f t="shared" si="81"/>
        <v>99.159395720751419</v>
      </c>
      <c r="AE82" s="35"/>
      <c r="AF82" s="36">
        <f t="shared" si="82"/>
        <v>60.01572921604857</v>
      </c>
      <c r="AG82" s="35">
        <f t="shared" si="83"/>
        <v>0.91205394812834806</v>
      </c>
      <c r="AH82" s="35">
        <f t="shared" si="84"/>
        <v>19.051680879207442</v>
      </c>
      <c r="AI82" s="35">
        <f t="shared" si="85"/>
        <v>1.0335078797549155</v>
      </c>
      <c r="AJ82" s="35">
        <f t="shared" si="86"/>
        <v>2.0745303308222169</v>
      </c>
      <c r="AK82" s="35">
        <f t="shared" si="87"/>
        <v>0.24581147942815995</v>
      </c>
      <c r="AL82" s="35">
        <f t="shared" si="88"/>
        <v>0.60655145256974241</v>
      </c>
      <c r="AM82" s="35">
        <f t="shared" si="89"/>
        <v>2.1472039100596132</v>
      </c>
      <c r="AN82" s="35">
        <f t="shared" si="90"/>
        <v>6.4198647807026266</v>
      </c>
      <c r="AO82" s="35">
        <f t="shared" si="91"/>
        <v>7.2690861104644657</v>
      </c>
      <c r="AP82" s="35">
        <f t="shared" si="92"/>
        <v>0.22398001281390148</v>
      </c>
      <c r="AQ82" s="35">
        <f t="shared" si="93"/>
        <v>100</v>
      </c>
      <c r="AR82" s="35"/>
      <c r="AS82" s="35">
        <f>SUM(AN82:AO82)</f>
        <v>13.688950891167092</v>
      </c>
      <c r="AT82" s="35">
        <f>AI82+AJ82</f>
        <v>3.1080382105771323</v>
      </c>
      <c r="AU82" s="35">
        <f>AK82+AL82</f>
        <v>0.85236293199790236</v>
      </c>
      <c r="AV82" s="37"/>
    </row>
    <row r="83" spans="1:48" s="33" customFormat="1">
      <c r="A83" s="33" t="str">
        <f t="shared" si="94"/>
        <v>Phonolite AFC</v>
      </c>
      <c r="B83" s="33" t="str">
        <f t="shared" si="95"/>
        <v>AX, fmZero 0.13, TI 660°C, MWR/MUM 0.7</v>
      </c>
      <c r="C83" s="33" t="str">
        <f t="shared" si="96"/>
        <v>amphibolite xenolith</v>
      </c>
      <c r="D83" s="39">
        <v>1121.36202033877</v>
      </c>
      <c r="E83" s="33">
        <v>59.873693119401949</v>
      </c>
      <c r="F83" s="33">
        <v>0.89971443375066762</v>
      </c>
      <c r="G83" s="33">
        <v>18.87129177683806</v>
      </c>
      <c r="H83" s="33">
        <v>1.0193854746821298</v>
      </c>
      <c r="I83" s="33">
        <v>2.0508913758059211</v>
      </c>
      <c r="J83" s="33">
        <v>0.25596158004925063</v>
      </c>
      <c r="K83" s="33">
        <v>0.60042905650982392</v>
      </c>
      <c r="L83" s="33">
        <v>2.1579231653782376</v>
      </c>
      <c r="M83" s="33">
        <v>6.3384983752893422</v>
      </c>
      <c r="N83" s="33">
        <v>7.2008123128613404</v>
      </c>
      <c r="O83" s="33">
        <v>0.23528242790224613</v>
      </c>
      <c r="P83" s="33">
        <v>0.49611690153104177</v>
      </c>
      <c r="Q83" s="35">
        <f t="shared" si="80"/>
        <v>100</v>
      </c>
      <c r="S83" s="36">
        <f>(E83*(Q83-P83))/Q83</f>
        <v>59.576649608265768</v>
      </c>
      <c r="T83" s="35">
        <f>(F83*(Q83-P83))/Q83</f>
        <v>0.89525079837931631</v>
      </c>
      <c r="U83" s="35">
        <f>(G83*(Q83-P83))/Q83</f>
        <v>18.777668108795929</v>
      </c>
      <c r="V83" s="35">
        <f>(H83*(Q83-P83))/Q83</f>
        <v>1.0143281310504795</v>
      </c>
      <c r="W83" s="35">
        <f>(I83*(Q83-P83))/Q83</f>
        <v>2.0407165570585053</v>
      </c>
      <c r="X83" s="35">
        <f>(J83*(Q83-P83))/Q83</f>
        <v>0.25469171138920038</v>
      </c>
      <c r="Y83" s="35">
        <f>(K83*(Q83-P83))/Q83</f>
        <v>0.59745022647877533</v>
      </c>
      <c r="Z83" s="35">
        <f>(L83*(Q83-P83))/Q83</f>
        <v>2.1472173438327427</v>
      </c>
      <c r="AA83" s="35">
        <f>(M83*(Q83-P83))/Q83</f>
        <v>6.3070520135462615</v>
      </c>
      <c r="AB83" s="35">
        <f>(N83*(Q83-P83))/Q83</f>
        <v>7.1650878659297073</v>
      </c>
      <c r="AC83" s="35">
        <f>(O83*(Q83-P83))/Q83</f>
        <v>0.23411515201109051</v>
      </c>
      <c r="AD83" s="35">
        <f t="shared" si="81"/>
        <v>99.010227516737743</v>
      </c>
      <c r="AE83" s="35"/>
      <c r="AF83" s="36">
        <f t="shared" si="82"/>
        <v>60.172217661245448</v>
      </c>
      <c r="AG83" s="35">
        <f t="shared" si="83"/>
        <v>0.90420032438363351</v>
      </c>
      <c r="AH83" s="35">
        <f t="shared" si="84"/>
        <v>18.965382243588472</v>
      </c>
      <c r="AI83" s="35">
        <f t="shared" si="85"/>
        <v>1.0244680337483383</v>
      </c>
      <c r="AJ83" s="35">
        <f t="shared" si="86"/>
        <v>2.0611169252323158</v>
      </c>
      <c r="AK83" s="35">
        <f t="shared" si="87"/>
        <v>0.25723778015371651</v>
      </c>
      <c r="AL83" s="35">
        <f t="shared" si="88"/>
        <v>0.60342273870421714</v>
      </c>
      <c r="AM83" s="35">
        <f t="shared" si="89"/>
        <v>2.1686823651321818</v>
      </c>
      <c r="AN83" s="35">
        <f t="shared" si="90"/>
        <v>6.3701015256025455</v>
      </c>
      <c r="AO83" s="35">
        <f t="shared" si="91"/>
        <v>7.2367148784891384</v>
      </c>
      <c r="AP83" s="35">
        <f t="shared" si="92"/>
        <v>0.23645552372002498</v>
      </c>
      <c r="AQ83" s="35">
        <f t="shared" si="93"/>
        <v>100.00000000000003</v>
      </c>
      <c r="AR83" s="35"/>
      <c r="AS83" s="35">
        <f>SUM(AN83:AO83)</f>
        <v>13.606816404091685</v>
      </c>
      <c r="AT83" s="35">
        <f>AI83+AJ83</f>
        <v>3.0855849589806539</v>
      </c>
      <c r="AU83" s="35">
        <f>AK83+AL83</f>
        <v>0.86066051885793371</v>
      </c>
      <c r="AV83" s="37"/>
    </row>
    <row r="84" spans="1:48" s="33" customFormat="1">
      <c r="A84" s="33" t="str">
        <f t="shared" si="94"/>
        <v>Phonolite AFC</v>
      </c>
      <c r="B84" s="33" t="str">
        <f t="shared" si="95"/>
        <v>AX, fmZero 0.13, TI 660°C, MWR/MUM 0.7</v>
      </c>
      <c r="C84" s="33" t="str">
        <f t="shared" si="96"/>
        <v>amphibolite xenolith</v>
      </c>
      <c r="D84" s="39">
        <v>1102.57195933107</v>
      </c>
      <c r="E84" s="33">
        <v>60.005806514785945</v>
      </c>
      <c r="F84" s="33">
        <v>0.89116257324475812</v>
      </c>
      <c r="G84" s="33">
        <v>18.765553289824258</v>
      </c>
      <c r="H84" s="33">
        <v>1.0091084534038481</v>
      </c>
      <c r="I84" s="33">
        <v>2.0366590100038389</v>
      </c>
      <c r="J84" s="33">
        <v>0.2663767925347631</v>
      </c>
      <c r="K84" s="33">
        <v>0.59682174158356005</v>
      </c>
      <c r="L84" s="33">
        <v>2.1781139787948955</v>
      </c>
      <c r="M84" s="33">
        <v>6.2812474881563789</v>
      </c>
      <c r="N84" s="33">
        <v>7.1559860254708649</v>
      </c>
      <c r="O84" s="33">
        <v>0.24572929657795817</v>
      </c>
      <c r="P84" s="33">
        <v>0.56743483561893682</v>
      </c>
      <c r="Q84" s="35">
        <f t="shared" si="80"/>
        <v>100.00000000000001</v>
      </c>
      <c r="S84" s="36">
        <f>(E84*(Q84-P84))/Q84</f>
        <v>59.665312665226949</v>
      </c>
      <c r="T84" s="35">
        <f>(F84*(Q84-P84))/Q84</f>
        <v>0.88610580636216929</v>
      </c>
      <c r="U84" s="35">
        <f>(G84*(Q84-P84))/Q84</f>
        <v>18.659071003361159</v>
      </c>
      <c r="V84" s="35">
        <f>(H84*(Q84-P84))/Q84</f>
        <v>1.0033824205100592</v>
      </c>
      <c r="W84" s="35">
        <f>(I84*(Q84-P84))/Q84</f>
        <v>2.025102297298305</v>
      </c>
      <c r="X84" s="35">
        <f>(J84*(Q84-P84))/Q84</f>
        <v>0.26486527781991648</v>
      </c>
      <c r="Y84" s="35">
        <f>(K84*(Q84-P84))/Q84</f>
        <v>0.59343516711526734</v>
      </c>
      <c r="Z84" s="35">
        <f>(L84*(Q84-P84))/Q84</f>
        <v>2.1657546013197275</v>
      </c>
      <c r="AA84" s="35">
        <f>(M84*(Q84-P84))/Q84</f>
        <v>6.2456055017971401</v>
      </c>
      <c r="AB84" s="35">
        <f>(N84*(Q84-P84))/Q84</f>
        <v>7.1153804679303203</v>
      </c>
      <c r="AC84" s="35">
        <f>(O84*(Q84-P84))/Q84</f>
        <v>0.24433494294785343</v>
      </c>
      <c r="AD84" s="35">
        <f t="shared" si="81"/>
        <v>98.868350151688901</v>
      </c>
      <c r="AE84" s="35"/>
      <c r="AF84" s="36">
        <f t="shared" si="82"/>
        <v>60.348243470924075</v>
      </c>
      <c r="AG84" s="35">
        <f t="shared" si="83"/>
        <v>0.89624819773229769</v>
      </c>
      <c r="AH84" s="35">
        <f t="shared" si="84"/>
        <v>18.872643241981336</v>
      </c>
      <c r="AI84" s="35">
        <f t="shared" si="85"/>
        <v>1.014867163223234</v>
      </c>
      <c r="AJ84" s="35">
        <f t="shared" si="86"/>
        <v>2.0482816737523071</v>
      </c>
      <c r="AK84" s="35">
        <f t="shared" si="87"/>
        <v>0.26789693305648021</v>
      </c>
      <c r="AL84" s="35">
        <f t="shared" si="88"/>
        <v>0.60022764231909265</v>
      </c>
      <c r="AM84" s="35">
        <f t="shared" si="89"/>
        <v>2.1905438879043855</v>
      </c>
      <c r="AN84" s="35">
        <f t="shared" si="90"/>
        <v>6.3170928737202665</v>
      </c>
      <c r="AO84" s="35">
        <f t="shared" si="91"/>
        <v>7.1968233079782742</v>
      </c>
      <c r="AP84" s="35">
        <f t="shared" si="92"/>
        <v>0.24713160740821732</v>
      </c>
      <c r="AQ84" s="35">
        <f t="shared" si="93"/>
        <v>99.999999999999972</v>
      </c>
      <c r="AR84" s="35"/>
      <c r="AS84" s="35">
        <f>SUM(AN84:AO84)</f>
        <v>13.513916181698541</v>
      </c>
      <c r="AT84" s="35">
        <f>AI84+AJ84</f>
        <v>3.0631488369755413</v>
      </c>
      <c r="AU84" s="35">
        <f>AK84+AL84</f>
        <v>0.86812457537557286</v>
      </c>
      <c r="AV84" s="37"/>
    </row>
    <row r="85" spans="1:48" s="33" customFormat="1">
      <c r="A85" s="33" t="str">
        <f t="shared" si="94"/>
        <v>Phonolite AFC</v>
      </c>
      <c r="B85" s="33" t="str">
        <f t="shared" si="95"/>
        <v>AX, fmZero 0.13, TI 660°C, MWR/MUM 0.7</v>
      </c>
      <c r="C85" s="33" t="str">
        <f t="shared" si="96"/>
        <v>amphibolite xenolith</v>
      </c>
      <c r="D85" s="39">
        <v>1084.61846154148</v>
      </c>
      <c r="E85" s="33">
        <v>60.155236867501728</v>
      </c>
      <c r="F85" s="33">
        <v>0.88254382775299589</v>
      </c>
      <c r="G85" s="33">
        <v>18.678924901412561</v>
      </c>
      <c r="H85" s="33">
        <v>0.97970882498760825</v>
      </c>
      <c r="I85" s="33">
        <v>2.014385660224888</v>
      </c>
      <c r="J85" s="33">
        <v>0.27299068186187536</v>
      </c>
      <c r="K85" s="33">
        <v>0.592668103576242</v>
      </c>
      <c r="L85" s="33">
        <v>2.1970849350820254</v>
      </c>
      <c r="M85" s="33">
        <v>6.234099996429217</v>
      </c>
      <c r="N85" s="33">
        <v>7.1158337747143277</v>
      </c>
      <c r="O85" s="33">
        <v>0.25330580986709184</v>
      </c>
      <c r="P85" s="33">
        <v>0.62321661658944127</v>
      </c>
      <c r="Q85" s="35">
        <f t="shared" si="80"/>
        <v>100.00000000000001</v>
      </c>
      <c r="S85" s="36">
        <f>(E85*(Q85-P85))/Q85</f>
        <v>59.780339435594712</v>
      </c>
      <c r="T85" s="35">
        <f>(F85*(Q85-P85))/Q85</f>
        <v>0.87704366796975464</v>
      </c>
      <c r="U85" s="35">
        <f>(G85*(Q85-P85))/Q85</f>
        <v>18.562514737626696</v>
      </c>
      <c r="V85" s="35">
        <f>(H85*(Q85-P85))/Q85</f>
        <v>0.97360311679609224</v>
      </c>
      <c r="W85" s="35">
        <f>(I85*(Q85-P85))/Q85</f>
        <v>2.0018316740681716</v>
      </c>
      <c r="X85" s="35">
        <f>(J85*(Q85-P85))/Q85</f>
        <v>0.2712893585707713</v>
      </c>
      <c r="Y85" s="35">
        <f>(K85*(Q85-P85))/Q85</f>
        <v>0.58897449747352926</v>
      </c>
      <c r="Z85" s="35">
        <f>(L85*(Q85-P85))/Q85</f>
        <v>2.1833923366860106</v>
      </c>
      <c r="AA85" s="35">
        <f>(M85*(Q85-P85))/Q85</f>
        <v>6.1952480493566684</v>
      </c>
      <c r="AB85" s="35">
        <f>(N85*(Q85-P85))/Q85</f>
        <v>7.0714867162214237</v>
      </c>
      <c r="AC85" s="35">
        <f>(O85*(Q85-P85))/Q85</f>
        <v>0.25172716596921363</v>
      </c>
      <c r="AD85" s="35">
        <f t="shared" si="81"/>
        <v>98.757450756333057</v>
      </c>
      <c r="AE85" s="35"/>
      <c r="AF85" s="36">
        <f t="shared" si="82"/>
        <v>60.532485374791996</v>
      </c>
      <c r="AG85" s="35">
        <f t="shared" si="83"/>
        <v>0.8880784804112738</v>
      </c>
      <c r="AH85" s="35">
        <f t="shared" si="84"/>
        <v>18.796065102395659</v>
      </c>
      <c r="AI85" s="35">
        <f t="shared" si="85"/>
        <v>0.98585282359939574</v>
      </c>
      <c r="AJ85" s="35">
        <f t="shared" si="86"/>
        <v>2.0270183755627165</v>
      </c>
      <c r="AK85" s="35">
        <f t="shared" si="87"/>
        <v>0.27470267457604886</v>
      </c>
      <c r="AL85" s="35">
        <f t="shared" si="88"/>
        <v>0.59638487320488054</v>
      </c>
      <c r="AM85" s="35">
        <f t="shared" si="89"/>
        <v>2.2108634031807419</v>
      </c>
      <c r="AN85" s="35">
        <f t="shared" si="90"/>
        <v>6.2731955937606898</v>
      </c>
      <c r="AO85" s="35">
        <f t="shared" si="91"/>
        <v>7.1604589446816478</v>
      </c>
      <c r="AP85" s="35">
        <f t="shared" si="92"/>
        <v>0.25489435383493941</v>
      </c>
      <c r="AQ85" s="35">
        <f t="shared" si="93"/>
        <v>100</v>
      </c>
      <c r="AR85" s="35"/>
      <c r="AS85" s="35">
        <f>SUM(AN85:AO85)</f>
        <v>13.433654538442337</v>
      </c>
      <c r="AT85" s="35">
        <f>AI85+AJ85</f>
        <v>3.0128711991621122</v>
      </c>
      <c r="AU85" s="35">
        <f>AK85+AL85</f>
        <v>0.87108754778092945</v>
      </c>
      <c r="AV85" s="37"/>
    </row>
    <row r="86" spans="1:48" s="33" customFormat="1">
      <c r="A86" s="33" t="str">
        <f t="shared" si="94"/>
        <v>Phonolite AFC</v>
      </c>
      <c r="B86" s="33" t="str">
        <f t="shared" si="95"/>
        <v>AX, fmZero 0.13, TI 660°C, MWR/MUM 0.7</v>
      </c>
      <c r="C86" s="33" t="str">
        <f t="shared" si="96"/>
        <v>amphibolite xenolith</v>
      </c>
      <c r="D86" s="39">
        <v>1060.49448702072</v>
      </c>
      <c r="E86" s="33">
        <v>60.662565480092056</v>
      </c>
      <c r="F86" s="33">
        <v>0.92260598521510429</v>
      </c>
      <c r="G86" s="33">
        <v>18.100230672741144</v>
      </c>
      <c r="H86" s="33">
        <v>0.70927538736962892</v>
      </c>
      <c r="I86" s="33">
        <v>1.9941484032929429</v>
      </c>
      <c r="J86" s="33">
        <v>0.30714050802082338</v>
      </c>
      <c r="K86" s="33">
        <v>0.62585302214269856</v>
      </c>
      <c r="L86" s="33">
        <v>1.9993708776792203</v>
      </c>
      <c r="M86" s="33">
        <v>6.0447817840068323</v>
      </c>
      <c r="N86" s="33">
        <v>7.5497515448216399</v>
      </c>
      <c r="O86" s="33">
        <v>0.29372055006148517</v>
      </c>
      <c r="P86" s="33">
        <v>0.79055578455641939</v>
      </c>
      <c r="Q86" s="35">
        <f t="shared" si="80"/>
        <v>99.999999999999986</v>
      </c>
      <c r="S86" s="36">
        <f>(E86*(Q86-P86))/Q86</f>
        <v>60.182994059628861</v>
      </c>
      <c r="T86" s="35">
        <f>(F86*(Q86-P86))/Q86</f>
        <v>0.91531227023032258</v>
      </c>
      <c r="U86" s="35">
        <f>(G86*(Q86-P86))/Q86</f>
        <v>17.957138252139735</v>
      </c>
      <c r="V86" s="35">
        <f>(H86*(Q86-P86))/Q86</f>
        <v>0.70366816976634339</v>
      </c>
      <c r="W86" s="35">
        <f>(I86*(Q86-P86))/Q86</f>
        <v>1.9783835477380711</v>
      </c>
      <c r="X86" s="35">
        <f>(J86*(Q86-P86))/Q86</f>
        <v>0.30471239096794878</v>
      </c>
      <c r="Y86" s="35">
        <f>(K86*(Q86-P86))/Q86</f>
        <v>0.62090530487332829</v>
      </c>
      <c r="Z86" s="35">
        <f>(L86*(Q86-P86))/Q86</f>
        <v>1.9835647355509909</v>
      </c>
      <c r="AA86" s="35">
        <f>(M86*(Q86-P86))/Q86</f>
        <v>5.9969944119495535</v>
      </c>
      <c r="AB86" s="35">
        <f>(N86*(Q86-P86))/Q86</f>
        <v>7.4900665472644148</v>
      </c>
      <c r="AC86" s="35">
        <f>(O86*(Q86-P86))/Q86</f>
        <v>0.29139852526254317</v>
      </c>
      <c r="AD86" s="35">
        <f t="shared" si="81"/>
        <v>98.425138215372129</v>
      </c>
      <c r="AE86" s="35"/>
      <c r="AF86" s="36">
        <f t="shared" si="82"/>
        <v>61.145958391175952</v>
      </c>
      <c r="AG86" s="35">
        <f t="shared" si="83"/>
        <v>0.92995782055947196</v>
      </c>
      <c r="AH86" s="35">
        <f t="shared" si="84"/>
        <v>18.244463332981301</v>
      </c>
      <c r="AI86" s="35">
        <f t="shared" si="85"/>
        <v>0.71492728638753777</v>
      </c>
      <c r="AJ86" s="35">
        <f t="shared" si="86"/>
        <v>2.010038881946</v>
      </c>
      <c r="AK86" s="35">
        <f t="shared" si="87"/>
        <v>0.3095879736548427</v>
      </c>
      <c r="AL86" s="35">
        <f t="shared" si="88"/>
        <v>0.63084016556286093</v>
      </c>
      <c r="AM86" s="35">
        <f t="shared" si="89"/>
        <v>2.0153029718999123</v>
      </c>
      <c r="AN86" s="35">
        <f t="shared" si="90"/>
        <v>6.092949952304906</v>
      </c>
      <c r="AO86" s="35">
        <f t="shared" si="91"/>
        <v>7.6099121454874519</v>
      </c>
      <c r="AP86" s="35">
        <f t="shared" si="92"/>
        <v>0.29606107803974846</v>
      </c>
      <c r="AQ86" s="35">
        <f t="shared" si="93"/>
        <v>99.999999999999986</v>
      </c>
      <c r="AR86" s="35"/>
      <c r="AS86" s="35">
        <f>SUM(AN86:AO86)</f>
        <v>13.702862097792359</v>
      </c>
      <c r="AT86" s="35">
        <f>AI86+AJ86</f>
        <v>2.7249661683335376</v>
      </c>
      <c r="AU86" s="35">
        <f>AK86+AL86</f>
        <v>0.94042813921770363</v>
      </c>
      <c r="AV86" s="37"/>
    </row>
    <row r="87" spans="1:48" s="33" customFormat="1">
      <c r="A87" s="33" t="str">
        <f t="shared" si="94"/>
        <v>Phonolite AFC</v>
      </c>
      <c r="B87" s="33" t="str">
        <f t="shared" si="95"/>
        <v>AX, fmZero 0.13, TI 660°C, MWR/MUM 0.7</v>
      </c>
      <c r="C87" s="33" t="str">
        <f t="shared" si="96"/>
        <v>amphibolite xenolith</v>
      </c>
      <c r="D87" s="39">
        <v>1037.7358773719898</v>
      </c>
      <c r="E87" s="33">
        <v>61.027395592659204</v>
      </c>
      <c r="F87" s="33">
        <v>0.97480019504338644</v>
      </c>
      <c r="G87" s="33">
        <v>17.476431662391462</v>
      </c>
      <c r="H87" s="33">
        <v>0.49656634304933178</v>
      </c>
      <c r="I87" s="33">
        <v>2.0381015939567502</v>
      </c>
      <c r="J87" s="33">
        <v>0.34802288742536386</v>
      </c>
      <c r="K87" s="33">
        <v>0.67661018582260724</v>
      </c>
      <c r="L87" s="33">
        <v>1.8859773218563933</v>
      </c>
      <c r="M87" s="33">
        <v>5.8038469553068541</v>
      </c>
      <c r="N87" s="33">
        <v>7.9587241309145895</v>
      </c>
      <c r="O87" s="33">
        <v>0.34193397808094295</v>
      </c>
      <c r="P87" s="33">
        <v>0.97158915349312402</v>
      </c>
      <c r="Q87" s="35">
        <f t="shared" si="80"/>
        <v>100.00000000000001</v>
      </c>
      <c r="S87" s="36">
        <f>(E87*(Q87-P87))/Q87</f>
        <v>60.434460036421591</v>
      </c>
      <c r="T87" s="35">
        <f>(F87*(Q87-P87))/Q87</f>
        <v>0.965329142080115</v>
      </c>
      <c r="U87" s="35">
        <f>(G87*(Q87-P87))/Q87</f>
        <v>17.30663254794203</v>
      </c>
      <c r="V87" s="35">
        <f>(H87*(Q87-P87))/Q87</f>
        <v>0.49174175832036704</v>
      </c>
      <c r="W87" s="35">
        <f>(I87*(Q87-P87))/Q87</f>
        <v>2.0182996199326961</v>
      </c>
      <c r="X87" s="35">
        <f>(J87*(Q87-P87))/Q87</f>
        <v>0.34464153479946541</v>
      </c>
      <c r="Y87" s="35">
        <f>(K87*(Q87-P87))/Q87</f>
        <v>0.67003631464572511</v>
      </c>
      <c r="Z87" s="35">
        <f>(L87*(Q87-P87))/Q87</f>
        <v>1.8676533707598963</v>
      </c>
      <c r="AA87" s="35">
        <f>(M87*(Q87-P87))/Q87</f>
        <v>5.7474574078037524</v>
      </c>
      <c r="AB87" s="35">
        <f>(N87*(Q87-P87))/Q87</f>
        <v>7.8813980305021838</v>
      </c>
      <c r="AC87" s="35">
        <f>(O87*(Q87-P87))/Q87</f>
        <v>0.33861178463780095</v>
      </c>
      <c r="AD87" s="35">
        <f t="shared" si="81"/>
        <v>98.066261547845627</v>
      </c>
      <c r="AE87" s="35"/>
      <c r="AF87" s="36">
        <f t="shared" si="82"/>
        <v>61.626148567860078</v>
      </c>
      <c r="AG87" s="35">
        <f t="shared" si="83"/>
        <v>0.98436417055537473</v>
      </c>
      <c r="AH87" s="35">
        <f t="shared" si="84"/>
        <v>17.647896712671447</v>
      </c>
      <c r="AI87" s="35">
        <f t="shared" si="85"/>
        <v>0.50143826282237824</v>
      </c>
      <c r="AJ87" s="35">
        <f t="shared" si="86"/>
        <v>2.0580978494300881</v>
      </c>
      <c r="AK87" s="35">
        <f t="shared" si="87"/>
        <v>0.35143741523308497</v>
      </c>
      <c r="AL87" s="35">
        <f t="shared" si="88"/>
        <v>0.68324855467119083</v>
      </c>
      <c r="AM87" s="35">
        <f t="shared" si="89"/>
        <v>1.9044810531996119</v>
      </c>
      <c r="AN87" s="35">
        <f t="shared" si="90"/>
        <v>5.8607897528546262</v>
      </c>
      <c r="AO87" s="35">
        <f t="shared" si="91"/>
        <v>8.0368088944197407</v>
      </c>
      <c r="AP87" s="35">
        <f t="shared" si="92"/>
        <v>0.34528876628237259</v>
      </c>
      <c r="AQ87" s="35">
        <f t="shared" si="93"/>
        <v>99.999999999999972</v>
      </c>
      <c r="AR87" s="35"/>
      <c r="AS87" s="35">
        <f>SUM(AN87:AO87)</f>
        <v>13.897598647274368</v>
      </c>
      <c r="AT87" s="35">
        <f>AI87+AJ87</f>
        <v>2.5595361122524665</v>
      </c>
      <c r="AU87" s="35">
        <f>AK87+AL87</f>
        <v>1.0346859699042759</v>
      </c>
      <c r="AV87" s="37"/>
    </row>
    <row r="88" spans="1:48" s="33" customFormat="1">
      <c r="D88" s="39"/>
      <c r="Q88" s="35"/>
      <c r="S88" s="36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6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7"/>
    </row>
    <row r="89" spans="1:48" s="33" customFormat="1">
      <c r="A89" s="33" t="s">
        <v>25</v>
      </c>
      <c r="B89" s="33" t="s">
        <v>85</v>
      </c>
      <c r="C89" s="33" t="s">
        <v>26</v>
      </c>
      <c r="D89" s="39">
        <v>1237.109375</v>
      </c>
      <c r="E89" s="33">
        <v>59.370162280257773</v>
      </c>
      <c r="F89" s="33">
        <v>0.89050183750855849</v>
      </c>
      <c r="G89" s="33">
        <v>19.408892322061664</v>
      </c>
      <c r="H89" s="33">
        <v>1.0087912543769681</v>
      </c>
      <c r="I89" s="33">
        <v>2.0175825087535615</v>
      </c>
      <c r="J89" s="33">
        <v>0.20238678125194692</v>
      </c>
      <c r="K89" s="33">
        <v>0.5869216656306453</v>
      </c>
      <c r="L89" s="33">
        <v>1.9935097953316903</v>
      </c>
      <c r="M89" s="33">
        <v>6.3043482359981331</v>
      </c>
      <c r="N89" s="33">
        <v>7.8424877735129366</v>
      </c>
      <c r="O89" s="33">
        <v>0.17202876406415332</v>
      </c>
      <c r="P89" s="33">
        <v>0.20238678125194709</v>
      </c>
      <c r="Q89" s="35">
        <f t="shared" ref="Q89:Q102" si="97">SUM(E89:P89)</f>
        <v>99.999999999999986</v>
      </c>
      <c r="S89" s="36">
        <f>(E89*(Q89-P89))/Q89</f>
        <v>59.250004919794698</v>
      </c>
      <c r="T89" s="35">
        <f>(F89*(Q89-P89))/Q89</f>
        <v>0.88869957950263556</v>
      </c>
      <c r="U89" s="35">
        <f>(G89*(Q89-P89))/Q89</f>
        <v>19.36961128961439</v>
      </c>
      <c r="V89" s="35">
        <f>(H89*(Q89-P89))/Q89</f>
        <v>1.0067495942276836</v>
      </c>
      <c r="W89" s="35">
        <f>(I89*(Q89-P89))/Q89</f>
        <v>2.0134991884549929</v>
      </c>
      <c r="X89" s="35">
        <f>(J89*(Q89-P89))/Q89</f>
        <v>0.20197717715969168</v>
      </c>
      <c r="Y89" s="35">
        <f>(K89*(Q89-P89))/Q89</f>
        <v>0.58573381376310518</v>
      </c>
      <c r="Z89" s="35">
        <f>(L89*(Q89-P89))/Q89</f>
        <v>1.9894751950229761</v>
      </c>
      <c r="AA89" s="35">
        <f>(M89*(Q89-P89))/Q89</f>
        <v>6.2915890685243818</v>
      </c>
      <c r="AB89" s="35">
        <f>(N89*(Q89-P89))/Q89</f>
        <v>7.8266156149380457</v>
      </c>
      <c r="AC89" s="35">
        <f>(O89*(Q89-P89))/Q89</f>
        <v>0.17168060058573639</v>
      </c>
      <c r="AD89" s="35">
        <f t="shared" ref="AD89:AD102" si="98">SUM(S89:AC89)</f>
        <v>99.595636041588321</v>
      </c>
      <c r="AE89" s="35"/>
      <c r="AF89" s="36">
        <f t="shared" ref="AF89:AF102" si="99">S89*100/AD89</f>
        <v>59.490563316502715</v>
      </c>
      <c r="AG89" s="35">
        <f t="shared" ref="AG89:AG102" si="100">T89*100/AD89</f>
        <v>0.89230775044354327</v>
      </c>
      <c r="AH89" s="35">
        <f t="shared" ref="AH89:AH102" si="101">U89*100/AD89</f>
        <v>19.448253015349174</v>
      </c>
      <c r="AI89" s="35">
        <f t="shared" ref="AI89:AI102" si="102">V89*100/AD89</f>
        <v>1.0108370549561967</v>
      </c>
      <c r="AJ89" s="35">
        <f t="shared" ref="AJ89:AJ102" si="103">W89*100/AD89</f>
        <v>2.0216741099120172</v>
      </c>
      <c r="AK89" s="35">
        <f t="shared" ref="AK89:AK102" si="104">X89*100/AD89</f>
        <v>0.202797216009898</v>
      </c>
      <c r="AL89" s="35">
        <f t="shared" ref="AL89:AL102" si="105">Y89*100/AD89</f>
        <v>0.58811192642870347</v>
      </c>
      <c r="AM89" s="35">
        <f t="shared" ref="AM89:AM102" si="106">Z89*100/AD89</f>
        <v>1.9975525776975083</v>
      </c>
      <c r="AN89" s="35">
        <f t="shared" ref="AN89:AN102" si="107">AA89*100/AD89</f>
        <v>6.317133278708309</v>
      </c>
      <c r="AO89" s="35">
        <f t="shared" ref="AO89:AO102" si="108">AB89*100/AD89</f>
        <v>7.8583921203835398</v>
      </c>
      <c r="AP89" s="35">
        <f t="shared" ref="AP89:AP102" si="109">AC89*100/AD89</f>
        <v>0.17237763360841177</v>
      </c>
      <c r="AQ89" s="35">
        <f t="shared" ref="AQ89:AQ102" si="110">SUM(AF89:AP89)</f>
        <v>100.00000000000001</v>
      </c>
      <c r="AR89" s="35"/>
      <c r="AS89" s="35">
        <f>SUM(AN89:AO89)</f>
        <v>14.17552539909185</v>
      </c>
      <c r="AT89" s="35">
        <f>AI89+AJ89</f>
        <v>3.0325111648682137</v>
      </c>
      <c r="AU89" s="35">
        <f>AK89+AL89</f>
        <v>0.79090914243860144</v>
      </c>
      <c r="AV89" s="37"/>
    </row>
    <row r="90" spans="1:48" s="33" customFormat="1">
      <c r="A90" s="33" t="str">
        <f>A89</f>
        <v>Phonolite AFC</v>
      </c>
      <c r="B90" s="33" t="str">
        <f>B89</f>
        <v>AX, fmZero 0.1, TI 500°C, MWR/MUM 0.7</v>
      </c>
      <c r="C90" s="33" t="str">
        <f>C89</f>
        <v>amphibolite xenolith</v>
      </c>
      <c r="D90" s="39">
        <v>1217.109375</v>
      </c>
      <c r="E90" s="33">
        <v>59.427493953182619</v>
      </c>
      <c r="F90" s="33">
        <v>0.90331393954012729</v>
      </c>
      <c r="G90" s="33">
        <v>19.35007722227159</v>
      </c>
      <c r="H90" s="33">
        <v>1.0233052463028698</v>
      </c>
      <c r="I90" s="33">
        <v>2.046610492605728</v>
      </c>
      <c r="J90" s="33">
        <v>0.20529862262275672</v>
      </c>
      <c r="K90" s="33">
        <v>0.5953660056059934</v>
      </c>
      <c r="L90" s="33">
        <v>2.0221914328341448</v>
      </c>
      <c r="M90" s="33">
        <v>6.3766462692871091</v>
      </c>
      <c r="N90" s="33">
        <v>7.6709582959323823</v>
      </c>
      <c r="O90" s="33">
        <v>0.17450382922934213</v>
      </c>
      <c r="P90" s="33">
        <v>0.20423469058533983</v>
      </c>
      <c r="Q90" s="35">
        <f t="shared" si="97"/>
        <v>100</v>
      </c>
      <c r="S90" s="36">
        <f>(E90*(Q90-P90))/Q90</f>
        <v>59.306122394784715</v>
      </c>
      <c r="T90" s="35">
        <f>(F90*(Q90-P90))/Q90</f>
        <v>0.9014690591106933</v>
      </c>
      <c r="U90" s="35">
        <f>(G90*(Q90-P90))/Q90</f>
        <v>19.310557651928658</v>
      </c>
      <c r="V90" s="35">
        <f>(H90*(Q90-P90))/Q90</f>
        <v>1.0212153019993395</v>
      </c>
      <c r="W90" s="35">
        <f>(I90*(Q90-P90))/Q90</f>
        <v>2.0424306039986679</v>
      </c>
      <c r="X90" s="35">
        <f>(J90*(Q90-P90))/Q90</f>
        <v>0.2048793316160672</v>
      </c>
      <c r="Y90" s="35">
        <f>(K90*(Q90-P90))/Q90</f>
        <v>0.59415006168659379</v>
      </c>
      <c r="Z90" s="35">
        <f>(L90*(Q90-P90))/Q90</f>
        <v>2.0180614164182531</v>
      </c>
      <c r="AA90" s="35">
        <f>(M90*(Q90-P90))/Q90</f>
        <v>6.3636229455093085</v>
      </c>
      <c r="AB90" s="35">
        <f>(N90*(Q90-P90))/Q90</f>
        <v>7.6552915379917543</v>
      </c>
      <c r="AC90" s="35">
        <f>(O90*(Q90-P90))/Q90</f>
        <v>0.17414743187365603</v>
      </c>
      <c r="AD90" s="35">
        <f t="shared" si="98"/>
        <v>99.591947736917689</v>
      </c>
      <c r="AE90" s="35"/>
      <c r="AF90" s="36">
        <f t="shared" si="99"/>
        <v>59.549113901706093</v>
      </c>
      <c r="AG90" s="35">
        <f t="shared" si="100"/>
        <v>0.90516259556647682</v>
      </c>
      <c r="AH90" s="35">
        <f t="shared" si="101"/>
        <v>19.389677670467364</v>
      </c>
      <c r="AI90" s="35">
        <f t="shared" si="102"/>
        <v>1.0253994677330582</v>
      </c>
      <c r="AJ90" s="35">
        <f t="shared" si="103"/>
        <v>2.0507989354661054</v>
      </c>
      <c r="AK90" s="35">
        <f t="shared" si="104"/>
        <v>0.20571877171965439</v>
      </c>
      <c r="AL90" s="35">
        <f t="shared" si="105"/>
        <v>0.59658443798699667</v>
      </c>
      <c r="AM90" s="35">
        <f t="shared" si="106"/>
        <v>2.0263299014385869</v>
      </c>
      <c r="AN90" s="35">
        <f t="shared" si="107"/>
        <v>6.3896962456437434</v>
      </c>
      <c r="AO90" s="35">
        <f t="shared" si="108"/>
        <v>7.6866571163102355</v>
      </c>
      <c r="AP90" s="35">
        <f t="shared" si="109"/>
        <v>0.17486095596170512</v>
      </c>
      <c r="AQ90" s="35">
        <f t="shared" si="110"/>
        <v>100.00000000000001</v>
      </c>
      <c r="AR90" s="35"/>
      <c r="AS90" s="35">
        <f>SUM(AN90:AO90)</f>
        <v>14.076353361953979</v>
      </c>
      <c r="AT90" s="35">
        <f>AI90+AJ90</f>
        <v>3.0761984031991636</v>
      </c>
      <c r="AU90" s="35">
        <f>AK90+AL90</f>
        <v>0.80230320970665103</v>
      </c>
      <c r="AV90" s="37"/>
    </row>
    <row r="91" spans="1:48" s="33" customFormat="1">
      <c r="A91" s="33" t="str">
        <f t="shared" ref="A91:A103" si="111">A90</f>
        <v>Phonolite AFC</v>
      </c>
      <c r="B91" s="33" t="str">
        <f t="shared" ref="B91:B103" si="112">B90</f>
        <v>AX, fmZero 0.1, TI 500°C, MWR/MUM 0.7</v>
      </c>
      <c r="C91" s="33" t="str">
        <f t="shared" ref="C91:C103" si="113">C90</f>
        <v>amphibolite xenolith</v>
      </c>
      <c r="D91" s="39">
        <v>1197.109375</v>
      </c>
      <c r="E91" s="33">
        <v>59.482182886676014</v>
      </c>
      <c r="F91" s="33">
        <v>0.91556935676963636</v>
      </c>
      <c r="G91" s="33">
        <v>19.293753283503118</v>
      </c>
      <c r="H91" s="33">
        <v>1.0371886064478175</v>
      </c>
      <c r="I91" s="33">
        <v>2.0743772128956315</v>
      </c>
      <c r="J91" s="33">
        <v>0.20808394472037239</v>
      </c>
      <c r="K91" s="33">
        <v>0.60344343968907876</v>
      </c>
      <c r="L91" s="33">
        <v>2.0496268554956556</v>
      </c>
      <c r="M91" s="33">
        <v>6.445259755474309</v>
      </c>
      <c r="N91" s="33">
        <v>7.5076479351211685</v>
      </c>
      <c r="O91" s="33">
        <v>0.17687135301231544</v>
      </c>
      <c r="P91" s="33">
        <v>0.20599537019487302</v>
      </c>
      <c r="Q91" s="35">
        <f t="shared" si="97"/>
        <v>99.999999999999986</v>
      </c>
      <c r="S91" s="36">
        <f>(E91*(Q91-P91))/Q91</f>
        <v>59.359652343838619</v>
      </c>
      <c r="T91" s="35">
        <f>(F91*(Q91-P91))/Q91</f>
        <v>0.91368332628376792</v>
      </c>
      <c r="U91" s="35">
        <f>(G91*(Q91-P91))/Q91</f>
        <v>19.254009045002281</v>
      </c>
      <c r="V91" s="35">
        <f>(H91*(Q91-P91))/Q91</f>
        <v>1.0350520459383463</v>
      </c>
      <c r="W91" s="35">
        <f>(I91*(Q91-P91))/Q91</f>
        <v>2.0701040918766891</v>
      </c>
      <c r="X91" s="35">
        <f>(J91*(Q91-P91))/Q91</f>
        <v>0.2076553014281296</v>
      </c>
      <c r="Y91" s="35">
        <f>(K91*(Q91-P91))/Q91</f>
        <v>0.60220037414157457</v>
      </c>
      <c r="Z91" s="35">
        <f>(L91*(Q91-P91))/Q91</f>
        <v>2.0454047190670637</v>
      </c>
      <c r="AA91" s="35">
        <f>(M91*(Q91-P91))/Q91</f>
        <v>6.4319828187809991</v>
      </c>
      <c r="AB91" s="35">
        <f>(N91*(Q91-P91))/Q91</f>
        <v>7.492182527964288</v>
      </c>
      <c r="AC91" s="35">
        <f>(O91*(Q91-P91))/Q91</f>
        <v>0.17650700621390902</v>
      </c>
      <c r="AD91" s="35">
        <f t="shared" si="98"/>
        <v>99.588433600535666</v>
      </c>
      <c r="AE91" s="35"/>
      <c r="AF91" s="36">
        <f t="shared" si="99"/>
        <v>59.604966357779254</v>
      </c>
      <c r="AG91" s="35">
        <f t="shared" si="100"/>
        <v>0.91745928041070568</v>
      </c>
      <c r="AH91" s="35">
        <f t="shared" si="101"/>
        <v>19.333579562294389</v>
      </c>
      <c r="AI91" s="35">
        <f t="shared" si="102"/>
        <v>1.0393295772580351</v>
      </c>
      <c r="AJ91" s="35">
        <f t="shared" si="103"/>
        <v>2.0786591545160666</v>
      </c>
      <c r="AK91" s="35">
        <f t="shared" si="104"/>
        <v>0.20851347282061544</v>
      </c>
      <c r="AL91" s="35">
        <f t="shared" si="105"/>
        <v>0.60468907117978354</v>
      </c>
      <c r="AM91" s="35">
        <f t="shared" si="106"/>
        <v>2.0538577072830493</v>
      </c>
      <c r="AN91" s="35">
        <f t="shared" si="107"/>
        <v>6.4585640984982851</v>
      </c>
      <c r="AO91" s="35">
        <f t="shared" si="108"/>
        <v>7.5231452660622926</v>
      </c>
      <c r="AP91" s="35">
        <f t="shared" si="109"/>
        <v>0.17723645189752202</v>
      </c>
      <c r="AQ91" s="35">
        <f t="shared" si="110"/>
        <v>99.999999999999972</v>
      </c>
      <c r="AR91" s="35"/>
      <c r="AS91" s="35">
        <f>SUM(AN91:AO91)</f>
        <v>13.981709364560578</v>
      </c>
      <c r="AT91" s="35">
        <f>AI91+AJ91</f>
        <v>3.1179887317741017</v>
      </c>
      <c r="AU91" s="35">
        <f>AK91+AL91</f>
        <v>0.81320254400039893</v>
      </c>
      <c r="AV91" s="37"/>
    </row>
    <row r="92" spans="1:48" s="33" customFormat="1">
      <c r="A92" s="33" t="str">
        <f t="shared" si="111"/>
        <v>Phonolite AFC</v>
      </c>
      <c r="B92" s="33" t="str">
        <f t="shared" si="112"/>
        <v>AX, fmZero 0.1, TI 500°C, MWR/MUM 0.7</v>
      </c>
      <c r="C92" s="33" t="str">
        <f t="shared" si="113"/>
        <v>amphibolite xenolith</v>
      </c>
      <c r="D92" s="39">
        <v>1177.109375</v>
      </c>
      <c r="E92" s="33">
        <v>59.534358026643694</v>
      </c>
      <c r="F92" s="33">
        <v>0.92729491036305878</v>
      </c>
      <c r="G92" s="33">
        <v>19.23980116774959</v>
      </c>
      <c r="H92" s="33">
        <v>1.0504717187554424</v>
      </c>
      <c r="I92" s="33">
        <v>2.1009434375108724</v>
      </c>
      <c r="J92" s="33">
        <v>0.21074884326432969</v>
      </c>
      <c r="K92" s="33">
        <v>0.61117164546655922</v>
      </c>
      <c r="L92" s="33">
        <v>2.0758761061536632</v>
      </c>
      <c r="M92" s="33">
        <v>6.5103718634464851</v>
      </c>
      <c r="N92" s="33">
        <v>7.3521527442656662</v>
      </c>
      <c r="O92" s="33">
        <v>0.17913651677468134</v>
      </c>
      <c r="P92" s="33">
        <v>0.20767301960596404</v>
      </c>
      <c r="Q92" s="35">
        <f t="shared" si="97"/>
        <v>100</v>
      </c>
      <c r="S92" s="36">
        <f>(E92*(Q92-P92))/Q92</f>
        <v>59.410721227626738</v>
      </c>
      <c r="T92" s="35">
        <f>(F92*(Q92-P92))/Q92</f>
        <v>0.92536916902205546</v>
      </c>
      <c r="U92" s="35">
        <f>(G92*(Q92-P92))/Q92</f>
        <v>19.199845291698342</v>
      </c>
      <c r="V92" s="35">
        <f>(H92*(Q92-P92))/Q92</f>
        <v>1.0482901724169964</v>
      </c>
      <c r="W92" s="35">
        <f>(I92*(Q92-P92))/Q92</f>
        <v>2.0965803448339804</v>
      </c>
      <c r="X92" s="35">
        <f>(J92*(Q92-P92))/Q92</f>
        <v>0.210311174777738</v>
      </c>
      <c r="Y92" s="35">
        <f>(K92*(Q92-P92))/Q92</f>
        <v>0.60990240685544339</v>
      </c>
      <c r="Z92" s="35">
        <f>(L92*(Q92-P92))/Q92</f>
        <v>2.0715650715607352</v>
      </c>
      <c r="AA92" s="35">
        <f>(M92*(Q92-P92))/Q92</f>
        <v>6.496851577610089</v>
      </c>
      <c r="AB92" s="35">
        <f>(N92*(Q92-P92))/Q92</f>
        <v>7.336884306655608</v>
      </c>
      <c r="AC92" s="35">
        <f>(O92*(Q92-P92))/Q92</f>
        <v>0.17876449856107843</v>
      </c>
      <c r="AD92" s="35">
        <f t="shared" si="98"/>
        <v>99.585085241618813</v>
      </c>
      <c r="AE92" s="35"/>
      <c r="AF92" s="36">
        <f t="shared" si="99"/>
        <v>59.658252120265978</v>
      </c>
      <c r="AG92" s="35">
        <f t="shared" si="100"/>
        <v>0.9292246592718918</v>
      </c>
      <c r="AH92" s="35">
        <f t="shared" si="101"/>
        <v>19.279840194055787</v>
      </c>
      <c r="AI92" s="35">
        <f t="shared" si="102"/>
        <v>1.0526578050052144</v>
      </c>
      <c r="AJ92" s="35">
        <f t="shared" si="103"/>
        <v>2.1053156100104164</v>
      </c>
      <c r="AK92" s="35">
        <f t="shared" si="104"/>
        <v>0.21118742256179174</v>
      </c>
      <c r="AL92" s="35">
        <f t="shared" si="105"/>
        <v>0.61244352542919911</v>
      </c>
      <c r="AM92" s="35">
        <f t="shared" si="106"/>
        <v>2.0801961122336645</v>
      </c>
      <c r="AN92" s="35">
        <f t="shared" si="107"/>
        <v>6.5239202857004841</v>
      </c>
      <c r="AO92" s="35">
        <f t="shared" si="108"/>
        <v>7.3674529562880373</v>
      </c>
      <c r="AP92" s="35">
        <f t="shared" si="109"/>
        <v>0.17950930917752408</v>
      </c>
      <c r="AQ92" s="35">
        <f t="shared" si="110"/>
        <v>99.999999999999986</v>
      </c>
      <c r="AR92" s="35"/>
      <c r="AS92" s="35">
        <f>SUM(AN92:AO92)</f>
        <v>13.891373241988521</v>
      </c>
      <c r="AT92" s="35">
        <f>AI92+AJ92</f>
        <v>3.1579734150156309</v>
      </c>
      <c r="AU92" s="35">
        <f>AK92+AL92</f>
        <v>0.8236309479909909</v>
      </c>
      <c r="AV92" s="37"/>
    </row>
    <row r="93" spans="1:48">
      <c r="A93" s="1" t="str">
        <f t="shared" si="111"/>
        <v>Phonolite AFC</v>
      </c>
      <c r="B93" s="1" t="str">
        <f t="shared" si="112"/>
        <v>AX, fmZero 0.1, TI 500°C, MWR/MUM 0.7</v>
      </c>
      <c r="C93" s="1" t="str">
        <f t="shared" si="113"/>
        <v>amphibolite xenolith</v>
      </c>
      <c r="D93" s="40">
        <v>1157.109375</v>
      </c>
      <c r="E93" s="1">
        <v>59.584111880003597</v>
      </c>
      <c r="F93" s="1">
        <v>0.93850950513775078</v>
      </c>
      <c r="G93" s="1">
        <v>19.188137447162809</v>
      </c>
      <c r="H93" s="1">
        <v>1.0631759992561349</v>
      </c>
      <c r="I93" s="1">
        <v>2.1263519985122699</v>
      </c>
      <c r="J93" s="1">
        <v>0.21329761480403378</v>
      </c>
      <c r="K93" s="1">
        <v>0.6185630829316997</v>
      </c>
      <c r="L93" s="1">
        <v>2.100981505819731</v>
      </c>
      <c r="M93" s="1">
        <v>6.5721173344078467</v>
      </c>
      <c r="N93" s="1">
        <v>7.2041800725368716</v>
      </c>
      <c r="O93" s="1">
        <v>0.18130297258342637</v>
      </c>
      <c r="P93" s="1">
        <v>0.20927058684383185</v>
      </c>
      <c r="Q93" s="2">
        <f t="shared" si="97"/>
        <v>100</v>
      </c>
      <c r="S93" s="9">
        <f>(E93*(Q93-P93))/Q93</f>
        <v>59.459419859406623</v>
      </c>
      <c r="T93" s="2">
        <f>(F93*(Q93-P93))/Q93</f>
        <v>0.93654548078876387</v>
      </c>
      <c r="U93" s="2">
        <f>(G93*(Q93-P93))/Q93</f>
        <v>19.147982319322733</v>
      </c>
      <c r="V93" s="2">
        <f>(H93*(Q93-P93))/Q93</f>
        <v>1.060951084603309</v>
      </c>
      <c r="W93" s="2">
        <f>(I93*(Q93-P93))/Q93</f>
        <v>2.121902169206618</v>
      </c>
      <c r="X93" s="2">
        <f>(J93*(Q93-P93))/Q93</f>
        <v>0.2128512456338095</v>
      </c>
      <c r="Y93" s="2">
        <f>(K93*(Q93-P93))/Q93</f>
        <v>0.61726861233804931</v>
      </c>
      <c r="Z93" s="2">
        <f>(L93*(Q93-P93))/Q93</f>
        <v>2.0965847694930217</v>
      </c>
      <c r="AA93" s="2">
        <f>(M93*(Q93-P93))/Q93</f>
        <v>6.558363825894066</v>
      </c>
      <c r="AB93" s="2">
        <f>(N93*(Q93-P93))/Q93</f>
        <v>7.1891038426217877</v>
      </c>
      <c r="AC93" s="2">
        <f>(O93*(Q93-P93))/Q93</f>
        <v>0.18092355878873573</v>
      </c>
      <c r="AD93" s="2">
        <f t="shared" si="98"/>
        <v>99.581896768097522</v>
      </c>
      <c r="AE93" s="2"/>
      <c r="AF93" s="9">
        <f t="shared" si="99"/>
        <v>59.709065391547448</v>
      </c>
      <c r="AG93" s="2">
        <f t="shared" si="100"/>
        <v>0.9404776482313395</v>
      </c>
      <c r="AH93" s="2">
        <f t="shared" si="101"/>
        <v>19.228376784099439</v>
      </c>
      <c r="AI93" s="2">
        <f t="shared" si="102"/>
        <v>1.0654055797651767</v>
      </c>
      <c r="AJ93" s="2">
        <f t="shared" si="103"/>
        <v>2.1308111595303534</v>
      </c>
      <c r="AK93" s="2">
        <f t="shared" si="104"/>
        <v>0.2137449200525767</v>
      </c>
      <c r="AL93" s="2">
        <f t="shared" si="105"/>
        <v>0.61986026815247419</v>
      </c>
      <c r="AM93" s="2">
        <f t="shared" si="106"/>
        <v>2.1053874625178786</v>
      </c>
      <c r="AN93" s="2">
        <f t="shared" si="107"/>
        <v>6.585899685328279</v>
      </c>
      <c r="AO93" s="2">
        <f t="shared" si="108"/>
        <v>7.2192879187303447</v>
      </c>
      <c r="AP93" s="2">
        <f t="shared" si="109"/>
        <v>0.18168318204468784</v>
      </c>
      <c r="AQ93" s="2">
        <f t="shared" si="110"/>
        <v>100.00000000000001</v>
      </c>
      <c r="AR93" s="2"/>
      <c r="AS93" s="2">
        <f>SUM(AN93:AO93)</f>
        <v>13.805187604058624</v>
      </c>
      <c r="AT93" s="2">
        <f>AI93+AJ93</f>
        <v>3.1962167392955303</v>
      </c>
      <c r="AU93" s="2">
        <f>AK93+AL93</f>
        <v>0.83360518820505092</v>
      </c>
      <c r="AV93" s="13"/>
    </row>
    <row r="94" spans="1:48">
      <c r="A94" s="1" t="str">
        <f t="shared" si="111"/>
        <v>Phonolite AFC</v>
      </c>
      <c r="B94" s="1" t="str">
        <f t="shared" si="112"/>
        <v>AX, fmZero 0.1, TI 500°C, MWR/MUM 0.7</v>
      </c>
      <c r="C94" s="1" t="str">
        <f t="shared" si="113"/>
        <v>amphibolite xenolith</v>
      </c>
      <c r="D94" s="40">
        <v>1137.109375</v>
      </c>
      <c r="E94" s="1">
        <v>59.631449268394441</v>
      </c>
      <c r="F94" s="1">
        <v>0.94921238458515556</v>
      </c>
      <c r="G94" s="1">
        <v>19.138769076265962</v>
      </c>
      <c r="H94" s="1">
        <v>1.0753005909508586</v>
      </c>
      <c r="I94" s="1">
        <v>2.1506011819017199</v>
      </c>
      <c r="J94" s="1">
        <v>0.21573008740571772</v>
      </c>
      <c r="K94" s="1">
        <v>0.62561725347657471</v>
      </c>
      <c r="L94" s="1">
        <v>2.1249413609463002</v>
      </c>
      <c r="M94" s="1">
        <v>6.6305209715179876</v>
      </c>
      <c r="N94" s="1">
        <v>7.0636990774887511</v>
      </c>
      <c r="O94" s="1">
        <v>0.1833705742948534</v>
      </c>
      <c r="P94" s="1">
        <v>0.21078817277164363</v>
      </c>
      <c r="Q94" s="2">
        <f t="shared" si="97"/>
        <v>99.999999999999957</v>
      </c>
      <c r="S94" s="9">
        <f>(E94*(Q94-P94))/Q94</f>
        <v>59.505753226084344</v>
      </c>
      <c r="T94" s="2">
        <f>(F94*(Q94-P94))/Q94</f>
        <v>0.94721155714396643</v>
      </c>
      <c r="U94" s="2">
        <f>(G94*(Q94-P94))/Q94</f>
        <v>19.098426814639115</v>
      </c>
      <c r="V94" s="2">
        <f>(H94*(Q94-P94))/Q94</f>
        <v>1.0730339844833905</v>
      </c>
      <c r="W94" s="2">
        <f>(I94*(Q94-P94))/Q94</f>
        <v>2.1460679689667841</v>
      </c>
      <c r="X94" s="2">
        <f>(J94*(Q94-P94))/Q94</f>
        <v>0.21527535389635655</v>
      </c>
      <c r="Y94" s="2">
        <f>(K94*(Q94-P94))/Q94</f>
        <v>0.62429852629942728</v>
      </c>
      <c r="Z94" s="2">
        <f>(L94*(Q94-P94))/Q94</f>
        <v>2.1204622358790925</v>
      </c>
      <c r="AA94" s="2">
        <f>(M94*(Q94-P94))/Q94</f>
        <v>6.6165446175168841</v>
      </c>
      <c r="AB94" s="2">
        <f>(N94*(Q94-P94))/Q94</f>
        <v>7.0488096352732255</v>
      </c>
      <c r="AC94" s="2">
        <f>(O94*(Q94-P94))/Q94</f>
        <v>0.18298405081189639</v>
      </c>
      <c r="AD94" s="2">
        <f t="shared" si="98"/>
        <v>99.57886797099448</v>
      </c>
      <c r="AE94" s="2"/>
      <c r="AF94" s="9">
        <f t="shared" si="99"/>
        <v>59.757410822763411</v>
      </c>
      <c r="AG94" s="2">
        <f t="shared" si="100"/>
        <v>0.95121743844273465</v>
      </c>
      <c r="AH94" s="2">
        <f t="shared" si="101"/>
        <v>19.17919655423492</v>
      </c>
      <c r="AI94" s="2">
        <f t="shared" si="102"/>
        <v>1.0775719852488641</v>
      </c>
      <c r="AJ94" s="2">
        <f t="shared" si="103"/>
        <v>2.1551439704977313</v>
      </c>
      <c r="AK94" s="2">
        <f t="shared" si="104"/>
        <v>0.21618578146425843</v>
      </c>
      <c r="AL94" s="2">
        <f t="shared" si="105"/>
        <v>0.6269387662463427</v>
      </c>
      <c r="AM94" s="2">
        <f t="shared" si="106"/>
        <v>2.1294299474229259</v>
      </c>
      <c r="AN94" s="2">
        <f t="shared" si="107"/>
        <v>6.644526848250738</v>
      </c>
      <c r="AO94" s="2">
        <f t="shared" si="108"/>
        <v>7.0786199711834605</v>
      </c>
      <c r="AP94" s="2">
        <f t="shared" si="109"/>
        <v>0.18375791424461296</v>
      </c>
      <c r="AQ94" s="2">
        <f t="shared" si="110"/>
        <v>99.999999999999986</v>
      </c>
      <c r="AR94" s="2"/>
      <c r="AS94" s="2">
        <f>SUM(AN94:AO94)</f>
        <v>13.723146819434199</v>
      </c>
      <c r="AT94" s="2">
        <f>AI94+AJ94</f>
        <v>3.2327159557465954</v>
      </c>
      <c r="AU94" s="2">
        <f>AK94+AL94</f>
        <v>0.84312454771060108</v>
      </c>
      <c r="AV94" s="13"/>
    </row>
    <row r="95" spans="1:48">
      <c r="A95" s="1" t="str">
        <f t="shared" si="111"/>
        <v>Phonolite AFC</v>
      </c>
      <c r="B95" s="1" t="str">
        <f t="shared" si="112"/>
        <v>AX, fmZero 0.1, TI 500°C, MWR/MUM 0.7</v>
      </c>
      <c r="C95" s="1" t="str">
        <f t="shared" si="113"/>
        <v>amphibolite xenolith</v>
      </c>
      <c r="D95" s="40">
        <v>1117.109375</v>
      </c>
      <c r="E95" s="1">
        <v>59.676369452458587</v>
      </c>
      <c r="F95" s="1">
        <v>0.95940148571471018</v>
      </c>
      <c r="G95" s="1">
        <v>19.091709128122989</v>
      </c>
      <c r="H95" s="1">
        <v>1.086843156812614</v>
      </c>
      <c r="I95" s="1">
        <v>2.173686313625224</v>
      </c>
      <c r="J95" s="1">
        <v>0.2180457922078857</v>
      </c>
      <c r="K95" s="1">
        <v>0.63233279740286974</v>
      </c>
      <c r="L95" s="1">
        <v>2.1477510532476964</v>
      </c>
      <c r="M95" s="1">
        <v>6.6856011906944248</v>
      </c>
      <c r="N95" s="1">
        <v>6.9306950223908332</v>
      </c>
      <c r="O95" s="1">
        <v>0.18533892337670252</v>
      </c>
      <c r="P95" s="1">
        <v>0.21222568394545197</v>
      </c>
      <c r="Q95" s="2">
        <f t="shared" si="97"/>
        <v>100</v>
      </c>
      <c r="S95" s="9">
        <f>(E95*(Q95-P95))/Q95</f>
        <v>59.549720869234299</v>
      </c>
      <c r="T95" s="2">
        <f>(F95*(Q95-P95))/Q95</f>
        <v>0.95736538934986937</v>
      </c>
      <c r="U95" s="2">
        <f>(G95*(Q95-P95))/Q95</f>
        <v>19.051191617848957</v>
      </c>
      <c r="V95" s="2">
        <f>(H95*(Q95-P95))/Q95</f>
        <v>1.0845365964896541</v>
      </c>
      <c r="W95" s="2">
        <f>(I95*(Q95-P95))/Q95</f>
        <v>2.1690731929793041</v>
      </c>
      <c r="X95" s="2">
        <f>(J95*(Q95-P95))/Q95</f>
        <v>0.21758304303405826</v>
      </c>
      <c r="Y95" s="2">
        <f>(K95*(Q95-P95))/Q95</f>
        <v>0.63099082479877011</v>
      </c>
      <c r="Z95" s="2">
        <f>(L95*(Q95-P95))/Q95</f>
        <v>2.1431929738854958</v>
      </c>
      <c r="AA95" s="2">
        <f>(M95*(Q95-P95))/Q95</f>
        <v>6.6714126278416082</v>
      </c>
      <c r="AB95" s="2">
        <f>(N95*(Q95-P95))/Q95</f>
        <v>6.9159863074773913</v>
      </c>
      <c r="AC95" s="2">
        <f>(O95*(Q95-P95))/Q95</f>
        <v>0.18494558657894916</v>
      </c>
      <c r="AD95" s="2">
        <f t="shared" si="98"/>
        <v>99.575999029518343</v>
      </c>
      <c r="AE95" s="2"/>
      <c r="AF95" s="9">
        <f t="shared" si="99"/>
        <v>59.803287388139942</v>
      </c>
      <c r="AG95" s="2">
        <f t="shared" si="100"/>
        <v>0.96144191238901622</v>
      </c>
      <c r="AH95" s="2">
        <f t="shared" si="101"/>
        <v>19.132312809838258</v>
      </c>
      <c r="AI95" s="2">
        <f t="shared" si="102"/>
        <v>1.0891546226597775</v>
      </c>
      <c r="AJ95" s="2">
        <f t="shared" si="103"/>
        <v>2.1783092453195505</v>
      </c>
      <c r="AK95" s="2">
        <f t="shared" si="104"/>
        <v>0.21850952554295525</v>
      </c>
      <c r="AL95" s="2">
        <f t="shared" si="105"/>
        <v>0.6336776240745714</v>
      </c>
      <c r="AM95" s="2">
        <f t="shared" si="106"/>
        <v>2.1523188265981315</v>
      </c>
      <c r="AN95" s="2">
        <f t="shared" si="107"/>
        <v>6.6998199293626293</v>
      </c>
      <c r="AO95" s="2">
        <f t="shared" si="108"/>
        <v>6.945435019363666</v>
      </c>
      <c r="AP95" s="2">
        <f t="shared" si="109"/>
        <v>0.18573309671151161</v>
      </c>
      <c r="AQ95" s="2">
        <f t="shared" si="110"/>
        <v>100.00000000000001</v>
      </c>
      <c r="AR95" s="2"/>
      <c r="AS95" s="2">
        <f>SUM(AN95:AO95)</f>
        <v>13.645254948726295</v>
      </c>
      <c r="AT95" s="2">
        <f>AI95+AJ95</f>
        <v>3.2674638679793278</v>
      </c>
      <c r="AU95" s="2">
        <f>AK95+AL95</f>
        <v>0.85218714961752662</v>
      </c>
      <c r="AV95" s="13"/>
    </row>
    <row r="96" spans="1:48">
      <c r="A96" s="1" t="str">
        <f t="shared" si="111"/>
        <v>Phonolite AFC</v>
      </c>
      <c r="B96" s="1" t="str">
        <f t="shared" si="112"/>
        <v>AX, fmZero 0.1, TI 500°C, MWR/MUM 0.7</v>
      </c>
      <c r="C96" s="1" t="str">
        <f t="shared" si="113"/>
        <v>amphibolite xenolith</v>
      </c>
      <c r="D96" s="40">
        <v>1097.3183014244701</v>
      </c>
      <c r="E96" s="1">
        <v>59.828491520953705</v>
      </c>
      <c r="F96" s="1">
        <v>1.046155668366227</v>
      </c>
      <c r="G96" s="1">
        <v>18.501627198701353</v>
      </c>
      <c r="H96" s="1">
        <v>1.1057239098655218</v>
      </c>
      <c r="I96" s="1">
        <v>2.3429674798526507</v>
      </c>
      <c r="J96" s="1">
        <v>0.26413238842495051</v>
      </c>
      <c r="K96" s="1">
        <v>0.6920304110677411</v>
      </c>
      <c r="L96" s="1">
        <v>2.065460911907512</v>
      </c>
      <c r="M96" s="1">
        <v>6.7688176135922875</v>
      </c>
      <c r="N96" s="1">
        <v>6.8030404796123438</v>
      </c>
      <c r="O96" s="1">
        <v>0.23452618035782999</v>
      </c>
      <c r="P96" s="1">
        <v>0.34702623729786097</v>
      </c>
      <c r="Q96" s="2">
        <f t="shared" si="97"/>
        <v>100</v>
      </c>
      <c r="S96" s="9">
        <f>(E96*(Q96-P96))/Q96</f>
        <v>59.620870957996473</v>
      </c>
      <c r="T96" s="2">
        <f>(F96*(Q96-P96))/Q96</f>
        <v>1.0425252337140174</v>
      </c>
      <c r="U96" s="2">
        <f>(G96*(Q96-P96))/Q96</f>
        <v>18.437421697994822</v>
      </c>
      <c r="V96" s="2">
        <f>(H96*(Q96-P96))/Q96</f>
        <v>1.1018867577862128</v>
      </c>
      <c r="W96" s="2">
        <f>(I96*(Q96-P96))/Q96</f>
        <v>2.3348367679662059</v>
      </c>
      <c r="X96" s="2">
        <f>(J96*(Q96-P96))/Q96</f>
        <v>0.26321577973591448</v>
      </c>
      <c r="Y96" s="2">
        <f>(K96*(Q96-P96))/Q96</f>
        <v>0.68962888397125577</v>
      </c>
      <c r="Z96" s="2">
        <f>(L96*(Q96-P96))/Q96</f>
        <v>2.0582932206220614</v>
      </c>
      <c r="AA96" s="2">
        <f>(M96*(Q96-P96))/Q96</f>
        <v>6.7453280405182845</v>
      </c>
      <c r="AB96" s="2">
        <f>(N96*(Q96-P96))/Q96</f>
        <v>6.7794321442140948</v>
      </c>
      <c r="AC96" s="2">
        <f>(O96*(Q96-P96))/Q96</f>
        <v>0.23371231297865586</v>
      </c>
      <c r="AD96" s="2">
        <f t="shared" si="98"/>
        <v>99.307151797498008</v>
      </c>
      <c r="AE96" s="2"/>
      <c r="AF96" s="9">
        <f t="shared" si="99"/>
        <v>60.036835090761905</v>
      </c>
      <c r="AG96" s="2">
        <f t="shared" si="100"/>
        <v>1.0497987454517683</v>
      </c>
      <c r="AH96" s="2">
        <f t="shared" si="101"/>
        <v>18.566056285242631</v>
      </c>
      <c r="AI96" s="2">
        <f t="shared" si="102"/>
        <v>1.1095744242399812</v>
      </c>
      <c r="AJ96" s="2">
        <f t="shared" si="103"/>
        <v>2.3511265056994928</v>
      </c>
      <c r="AK96" s="2">
        <f t="shared" si="104"/>
        <v>0.26505218906353334</v>
      </c>
      <c r="AL96" s="2">
        <f t="shared" si="105"/>
        <v>0.69444030111498034</v>
      </c>
      <c r="AM96" s="2">
        <f t="shared" si="106"/>
        <v>2.0726535635814289</v>
      </c>
      <c r="AN96" s="2">
        <f t="shared" si="107"/>
        <v>6.7923889855113426</v>
      </c>
      <c r="AO96" s="2">
        <f t="shared" si="108"/>
        <v>6.8267310274272708</v>
      </c>
      <c r="AP96" s="2">
        <f t="shared" si="109"/>
        <v>0.23534288190565555</v>
      </c>
      <c r="AQ96" s="2">
        <f t="shared" si="110"/>
        <v>99.999999999999986</v>
      </c>
      <c r="AR96" s="2"/>
      <c r="AS96" s="2">
        <f>SUM(AN96:AO96)</f>
        <v>13.619120012938613</v>
      </c>
      <c r="AT96" s="2">
        <f>AI96+AJ96</f>
        <v>3.460700929939474</v>
      </c>
      <c r="AU96" s="2">
        <f>AK96+AL96</f>
        <v>0.95949249017851368</v>
      </c>
      <c r="AV96" s="13"/>
    </row>
    <row r="97" spans="1:48">
      <c r="A97" s="1" t="str">
        <f t="shared" si="111"/>
        <v>Phonolite AFC</v>
      </c>
      <c r="B97" s="1" t="str">
        <f t="shared" si="112"/>
        <v>AX, fmZero 0.1, TI 500°C, MWR/MUM 0.7</v>
      </c>
      <c r="C97" s="1" t="str">
        <f t="shared" si="113"/>
        <v>amphibolite xenolith</v>
      </c>
      <c r="D97" s="40">
        <v>1076.5914105362799</v>
      </c>
      <c r="E97" s="1">
        <v>60.213153280324519</v>
      </c>
      <c r="F97" s="1">
        <v>1.0289733723200185</v>
      </c>
      <c r="G97" s="1">
        <v>18.113331876262219</v>
      </c>
      <c r="H97" s="1">
        <v>0.89883590681061587</v>
      </c>
      <c r="I97" s="1">
        <v>2.2396455319344986</v>
      </c>
      <c r="J97" s="1">
        <v>0.31411070795033164</v>
      </c>
      <c r="K97" s="1">
        <v>0.68932616777896638</v>
      </c>
      <c r="L97" s="1">
        <v>2.053760692243046</v>
      </c>
      <c r="M97" s="1">
        <v>6.6124051115449207</v>
      </c>
      <c r="N97" s="1">
        <v>6.929230198290723</v>
      </c>
      <c r="O97" s="1">
        <v>0.29773319222853084</v>
      </c>
      <c r="P97" s="1">
        <v>0.6094939623116149</v>
      </c>
      <c r="Q97" s="2">
        <f t="shared" si="97"/>
        <v>100.00000000000001</v>
      </c>
      <c r="S97" s="9">
        <f>(E97*(Q97-P97))/Q97</f>
        <v>59.846157746563506</v>
      </c>
      <c r="T97" s="2">
        <f>(F97*(Q97-P97))/Q97</f>
        <v>1.0227018417419338</v>
      </c>
      <c r="U97" s="2">
        <f>(G97*(Q97-P97))/Q97</f>
        <v>18.002932212102934</v>
      </c>
      <c r="V97" s="2">
        <f>(H97*(Q97-P97))/Q97</f>
        <v>0.89335755622751634</v>
      </c>
      <c r="W97" s="2">
        <f>(I97*(Q97-P97))/Q97</f>
        <v>2.2259950276401756</v>
      </c>
      <c r="X97" s="2">
        <f>(J97*(Q97-P97))/Q97</f>
        <v>0.31219622215040005</v>
      </c>
      <c r="Y97" s="2">
        <f>(K97*(Q97-P97))/Q97</f>
        <v>0.68512476640571951</v>
      </c>
      <c r="Z97" s="2">
        <f>(L97*(Q97-P97))/Q97</f>
        <v>2.0412431448234956</v>
      </c>
      <c r="AA97" s="2">
        <f>(M97*(Q97-P97))/Q97</f>
        <v>6.5721029016264696</v>
      </c>
      <c r="AB97" s="2">
        <f>(N97*(Q97-P97))/Q97</f>
        <v>6.8869969585974671</v>
      </c>
      <c r="AC97" s="2">
        <f>(O97*(Q97-P97))/Q97</f>
        <v>0.29591852639810029</v>
      </c>
      <c r="AD97" s="2">
        <f t="shared" si="98"/>
        <v>98.784726904277719</v>
      </c>
      <c r="AE97" s="2"/>
      <c r="AF97" s="9">
        <f t="shared" si="99"/>
        <v>60.582399346565346</v>
      </c>
      <c r="AG97" s="2">
        <f t="shared" si="100"/>
        <v>1.0352833619036379</v>
      </c>
      <c r="AH97" s="2">
        <f t="shared" si="101"/>
        <v>18.224408546017191</v>
      </c>
      <c r="AI97" s="2">
        <f t="shared" si="102"/>
        <v>0.90434785236910031</v>
      </c>
      <c r="AJ97" s="2">
        <f t="shared" si="103"/>
        <v>2.253379745430852</v>
      </c>
      <c r="AK97" s="2">
        <f t="shared" si="104"/>
        <v>0.3160369339816243</v>
      </c>
      <c r="AL97" s="2">
        <f t="shared" si="105"/>
        <v>0.69355333347188841</v>
      </c>
      <c r="AM97" s="2">
        <f t="shared" si="106"/>
        <v>2.0663550012153777</v>
      </c>
      <c r="AN97" s="2">
        <f t="shared" si="107"/>
        <v>6.6529544673386907</v>
      </c>
      <c r="AO97" s="2">
        <f t="shared" si="108"/>
        <v>6.9717224255435344</v>
      </c>
      <c r="AP97" s="2">
        <f t="shared" si="109"/>
        <v>0.29955898616275467</v>
      </c>
      <c r="AQ97" s="2">
        <f t="shared" si="110"/>
        <v>99.999999999999972</v>
      </c>
      <c r="AR97" s="2"/>
      <c r="AS97" s="2">
        <f>SUM(AN97:AO97)</f>
        <v>13.624676892882224</v>
      </c>
      <c r="AT97" s="2">
        <f>AI97+AJ97</f>
        <v>3.1577275977999522</v>
      </c>
      <c r="AU97" s="2">
        <f>AK97+AL97</f>
        <v>1.0095902674535127</v>
      </c>
      <c r="AV97" s="13"/>
    </row>
    <row r="98" spans="1:48">
      <c r="A98" s="1" t="str">
        <f t="shared" si="111"/>
        <v>Phonolite AFC</v>
      </c>
      <c r="B98" s="1" t="str">
        <f t="shared" si="112"/>
        <v>AX, fmZero 0.1, TI 500°C, MWR/MUM 0.7</v>
      </c>
      <c r="C98" s="1" t="str">
        <f t="shared" si="113"/>
        <v>amphibolite xenolith</v>
      </c>
      <c r="D98" s="40">
        <v>1057.2931241818001</v>
      </c>
      <c r="E98" s="1">
        <v>60.472578858543926</v>
      </c>
      <c r="F98" s="1">
        <v>1.0493992488094888</v>
      </c>
      <c r="G98" s="1">
        <v>17.722717544516353</v>
      </c>
      <c r="H98" s="1">
        <v>0.6883661252097002</v>
      </c>
      <c r="I98" s="1">
        <v>2.2029051673533</v>
      </c>
      <c r="J98" s="1">
        <v>0.35294035537063634</v>
      </c>
      <c r="K98" s="1">
        <v>0.7151998934235092</v>
      </c>
      <c r="L98" s="1">
        <v>1.9423906223992455</v>
      </c>
      <c r="M98" s="1">
        <v>6.5027662066545773</v>
      </c>
      <c r="N98" s="1">
        <v>7.2530198135796748</v>
      </c>
      <c r="O98" s="1">
        <v>0.33922333888918715</v>
      </c>
      <c r="P98" s="1">
        <v>0.75849282525040318</v>
      </c>
      <c r="Q98" s="2">
        <f t="shared" si="97"/>
        <v>99.999999999999957</v>
      </c>
      <c r="S98" s="9">
        <f>(E98*(Q98-P98))/Q98</f>
        <v>60.013898686657981</v>
      </c>
      <c r="T98" s="2">
        <f>(F98*(Q98-P98))/Q98</f>
        <v>1.0414396307990372</v>
      </c>
      <c r="U98" s="2">
        <f>(G98*(Q98-P98))/Q98</f>
        <v>17.588292003501802</v>
      </c>
      <c r="V98" s="2">
        <f>(H98*(Q98-P98))/Q98</f>
        <v>0.68314491753853046</v>
      </c>
      <c r="W98" s="2">
        <f>(I98*(Q98-P98))/Q98</f>
        <v>2.1861962897118548</v>
      </c>
      <c r="X98" s="2">
        <f>(J98*(Q98-P98))/Q98</f>
        <v>0.3502633280977368</v>
      </c>
      <c r="Y98" s="2">
        <f>(K98*(Q98-P98))/Q98</f>
        <v>0.70977515354569332</v>
      </c>
      <c r="Z98" s="2">
        <f>(L98*(Q98-P98))/Q98</f>
        <v>1.9276577288900105</v>
      </c>
      <c r="AA98" s="2">
        <f>(M98*(Q98-P98))/Q98</f>
        <v>6.4534431915342942</v>
      </c>
      <c r="AB98" s="2">
        <f>(N98*(Q98-P98))/Q98</f>
        <v>7.198006178679683</v>
      </c>
      <c r="AC98" s="2">
        <f>(O98*(Q98-P98))/Q98</f>
        <v>0.33665035420213785</v>
      </c>
      <c r="AD98" s="2">
        <f t="shared" si="98"/>
        <v>98.488767463158752</v>
      </c>
      <c r="AE98" s="2"/>
      <c r="AF98" s="9">
        <f t="shared" si="99"/>
        <v>60.93476467669992</v>
      </c>
      <c r="AG98" s="2">
        <f t="shared" si="100"/>
        <v>1.0574197013772193</v>
      </c>
      <c r="AH98" s="2">
        <f t="shared" si="101"/>
        <v>17.858170486376505</v>
      </c>
      <c r="AI98" s="2">
        <f t="shared" si="102"/>
        <v>0.69362723804424842</v>
      </c>
      <c r="AJ98" s="2">
        <f t="shared" si="103"/>
        <v>2.2197417492605291</v>
      </c>
      <c r="AK98" s="2">
        <f t="shared" si="104"/>
        <v>0.35563784289285394</v>
      </c>
      <c r="AL98" s="2">
        <f t="shared" si="105"/>
        <v>0.72066609404082116</v>
      </c>
      <c r="AM98" s="2">
        <f t="shared" si="106"/>
        <v>1.9572361179269309</v>
      </c>
      <c r="AN98" s="2">
        <f t="shared" si="107"/>
        <v>6.5524661926024246</v>
      </c>
      <c r="AO98" s="2">
        <f t="shared" si="108"/>
        <v>7.3084539121399894</v>
      </c>
      <c r="AP98" s="2">
        <f t="shared" si="109"/>
        <v>0.34181598863856949</v>
      </c>
      <c r="AQ98" s="2">
        <f t="shared" si="110"/>
        <v>100.00000000000001</v>
      </c>
      <c r="AR98" s="2"/>
      <c r="AS98" s="2">
        <f>SUM(AN98:AO98)</f>
        <v>13.860920104742414</v>
      </c>
      <c r="AT98" s="2">
        <f>AI98+AJ98</f>
        <v>2.9133689873047777</v>
      </c>
      <c r="AU98" s="2">
        <f>AK98+AL98</f>
        <v>1.0763039369336751</v>
      </c>
      <c r="AV98" s="13"/>
    </row>
    <row r="99" spans="1:48">
      <c r="A99" s="1" t="str">
        <f t="shared" si="111"/>
        <v>Phonolite AFC</v>
      </c>
      <c r="B99" s="1" t="str">
        <f t="shared" si="112"/>
        <v>AX, fmZero 0.1, TI 500°C, MWR/MUM 0.7</v>
      </c>
      <c r="C99" s="1" t="str">
        <f t="shared" si="113"/>
        <v>amphibolite xenolith</v>
      </c>
      <c r="D99" s="40">
        <v>1037.0349701332398</v>
      </c>
      <c r="E99" s="1">
        <v>60.73647188059703</v>
      </c>
      <c r="F99" s="1">
        <v>1.0689943105391448</v>
      </c>
      <c r="G99" s="1">
        <v>17.247682108790237</v>
      </c>
      <c r="H99" s="1">
        <v>0.50728872945377401</v>
      </c>
      <c r="I99" s="1">
        <v>2.1851502786261872</v>
      </c>
      <c r="J99" s="1">
        <v>0.40104994381658482</v>
      </c>
      <c r="K99" s="1">
        <v>0.74889282604227569</v>
      </c>
      <c r="L99" s="1">
        <v>1.8689434990875016</v>
      </c>
      <c r="M99" s="1">
        <v>6.3353425197405322</v>
      </c>
      <c r="N99" s="1">
        <v>7.5595428415837089</v>
      </c>
      <c r="O99" s="1">
        <v>0.38748715571936759</v>
      </c>
      <c r="P99" s="1">
        <v>0.95315390600365224</v>
      </c>
      <c r="Q99" s="2">
        <f t="shared" si="97"/>
        <v>100.00000000000001</v>
      </c>
      <c r="S99" s="9">
        <f>(E99*(Q99-P99))/Q99</f>
        <v>60.157559826498307</v>
      </c>
      <c r="T99" s="2">
        <f>(F99*(Q99-P99))/Q99</f>
        <v>1.0588051495132842</v>
      </c>
      <c r="U99" s="2">
        <f>(G99*(Q99-P99))/Q99</f>
        <v>17.083285153075209</v>
      </c>
      <c r="V99" s="2">
        <f>(H99*(Q99-P99))/Q99</f>
        <v>0.50245348711426907</v>
      </c>
      <c r="W99" s="2">
        <f>(I99*(Q99-P99))/Q99</f>
        <v>2.1643224333934121</v>
      </c>
      <c r="X99" s="2">
        <f>(J99*(Q99-P99))/Q99</f>
        <v>0.39722732061207161</v>
      </c>
      <c r="Y99" s="2">
        <f>(K99*(Q99-P99))/Q99</f>
        <v>0.74175472481907267</v>
      </c>
      <c r="Z99" s="2">
        <f>(L99*(Q99-P99))/Q99</f>
        <v>1.8511295911249477</v>
      </c>
      <c r="AA99" s="2">
        <f>(M99*(Q99-P99))/Q99</f>
        <v>6.2749569550549156</v>
      </c>
      <c r="AB99" s="2">
        <f>(N99*(Q99-P99))/Q99</f>
        <v>7.4874887637131353</v>
      </c>
      <c r="AC99" s="2">
        <f>(O99*(Q99-P99))/Q99</f>
        <v>0.38379380675936597</v>
      </c>
      <c r="AD99" s="2">
        <f t="shared" si="98"/>
        <v>98.102777211677989</v>
      </c>
      <c r="AE99" s="2"/>
      <c r="AF99" s="9">
        <f t="shared" si="99"/>
        <v>61.32095495797774</v>
      </c>
      <c r="AG99" s="2">
        <f t="shared" si="100"/>
        <v>1.0792815245471419</v>
      </c>
      <c r="AH99" s="2">
        <f t="shared" si="101"/>
        <v>17.413661099740654</v>
      </c>
      <c r="AI99" s="2">
        <f t="shared" si="102"/>
        <v>0.51217050260474972</v>
      </c>
      <c r="AJ99" s="2">
        <f t="shared" si="103"/>
        <v>2.2061785557032882</v>
      </c>
      <c r="AK99" s="2">
        <f t="shared" si="104"/>
        <v>0.4049093531317341</v>
      </c>
      <c r="AL99" s="2">
        <f t="shared" si="105"/>
        <v>0.75609961909495815</v>
      </c>
      <c r="AM99" s="2">
        <f t="shared" si="106"/>
        <v>1.8869288349816382</v>
      </c>
      <c r="AN99" s="2">
        <f t="shared" si="107"/>
        <v>6.3963091906311043</v>
      </c>
      <c r="AO99" s="2">
        <f t="shared" si="108"/>
        <v>7.6322903148371184</v>
      </c>
      <c r="AP99" s="2">
        <f t="shared" si="109"/>
        <v>0.39121604674987709</v>
      </c>
      <c r="AQ99" s="2">
        <f t="shared" si="110"/>
        <v>99.999999999999986</v>
      </c>
      <c r="AR99" s="2"/>
      <c r="AS99" s="2">
        <f>SUM(AN99:AO99)</f>
        <v>14.028599505468222</v>
      </c>
      <c r="AT99" s="2">
        <f>AI99+AJ99</f>
        <v>2.7183490583080379</v>
      </c>
      <c r="AU99" s="2">
        <f>AK99+AL99</f>
        <v>1.1610089722266923</v>
      </c>
      <c r="AV99" s="13"/>
    </row>
    <row r="100" spans="1:48">
      <c r="A100" s="1" t="str">
        <f t="shared" si="111"/>
        <v>Phonolite AFC</v>
      </c>
      <c r="B100" s="1" t="str">
        <f t="shared" si="112"/>
        <v>AX, fmZero 0.1, TI 500°C, MWR/MUM 0.7</v>
      </c>
      <c r="C100" s="1" t="str">
        <f t="shared" si="113"/>
        <v>amphibolite xenolith</v>
      </c>
      <c r="D100" s="40">
        <v>1017.5790463996301</v>
      </c>
      <c r="E100" s="1">
        <v>60.9890498166097</v>
      </c>
      <c r="F100" s="1">
        <v>1.0911927041389693</v>
      </c>
      <c r="G100" s="1">
        <v>16.720090046159967</v>
      </c>
      <c r="H100" s="1">
        <v>0.36438354248914184</v>
      </c>
      <c r="I100" s="1">
        <v>2.1980785486552454</v>
      </c>
      <c r="J100" s="1">
        <v>0.44615529136127419</v>
      </c>
      <c r="K100" s="1">
        <v>0.79309880392713739</v>
      </c>
      <c r="L100" s="1">
        <v>1.8656337681234214</v>
      </c>
      <c r="M100" s="1">
        <v>6.1386176031963338</v>
      </c>
      <c r="N100" s="1">
        <v>7.7839658082451431</v>
      </c>
      <c r="O100" s="1">
        <v>0.43976426932296686</v>
      </c>
      <c r="P100" s="1">
        <v>1.1699697977706984</v>
      </c>
      <c r="Q100" s="2">
        <f t="shared" si="97"/>
        <v>100</v>
      </c>
      <c r="S100" s="9">
        <f>(E100*(Q100-P100))/Q100</f>
        <v>60.275496353808037</v>
      </c>
      <c r="T100" s="2">
        <f>(F100*(Q100-P100))/Q100</f>
        <v>1.0784260790650659</v>
      </c>
      <c r="U100" s="2">
        <f>(G100*(Q100-P100))/Q100</f>
        <v>16.524470042459829</v>
      </c>
      <c r="V100" s="2">
        <f>(H100*(Q100-P100))/Q100</f>
        <v>0.36012036509397194</v>
      </c>
      <c r="W100" s="2">
        <f>(I100*(Q100-P100))/Q100</f>
        <v>2.1723616935047025</v>
      </c>
      <c r="X100" s="2">
        <f>(J100*(Q100-P100))/Q100</f>
        <v>0.4409354092011914</v>
      </c>
      <c r="Y100" s="2">
        <f>(K100*(Q100-P100))/Q100</f>
        <v>0.78381978745470915</v>
      </c>
      <c r="Z100" s="2">
        <f>(L100*(Q100-P100))/Q100</f>
        <v>1.8438064164993659</v>
      </c>
      <c r="AA100" s="2">
        <f>(M100*(Q100-P100))/Q100</f>
        <v>6.066797631238301</v>
      </c>
      <c r="AB100" s="2">
        <f>(N100*(Q100-P100))/Q100</f>
        <v>7.6928957592198763</v>
      </c>
      <c r="AC100" s="2">
        <f>(O100*(Q100-P100))/Q100</f>
        <v>0.43461916019050117</v>
      </c>
      <c r="AD100" s="2">
        <f t="shared" si="98"/>
        <v>97.673748697735547</v>
      </c>
      <c r="AE100" s="2"/>
      <c r="AF100" s="9">
        <f t="shared" si="99"/>
        <v>61.711050468983849</v>
      </c>
      <c r="AG100" s="2">
        <f t="shared" si="100"/>
        <v>1.1041104630911622</v>
      </c>
      <c r="AH100" s="2">
        <f t="shared" si="101"/>
        <v>16.918025838853598</v>
      </c>
      <c r="AI100" s="2">
        <f t="shared" si="102"/>
        <v>0.36869718823674152</v>
      </c>
      <c r="AJ100" s="2">
        <f t="shared" si="103"/>
        <v>2.2240998451153602</v>
      </c>
      <c r="AK100" s="2">
        <f t="shared" si="104"/>
        <v>0.45143696753743412</v>
      </c>
      <c r="AL100" s="2">
        <f t="shared" si="105"/>
        <v>0.80248766726497223</v>
      </c>
      <c r="AM100" s="2">
        <f t="shared" si="106"/>
        <v>1.8877195163311189</v>
      </c>
      <c r="AN100" s="2">
        <f t="shared" si="107"/>
        <v>6.2112877944439457</v>
      </c>
      <c r="AO100" s="2">
        <f t="shared" si="108"/>
        <v>7.8761139628484713</v>
      </c>
      <c r="AP100" s="2">
        <f t="shared" si="109"/>
        <v>0.44497028729335264</v>
      </c>
      <c r="AQ100" s="2">
        <f t="shared" si="110"/>
        <v>100</v>
      </c>
      <c r="AR100" s="2"/>
      <c r="AS100" s="2">
        <f>SUM(AN100:AO100)</f>
        <v>14.087401757292417</v>
      </c>
      <c r="AT100" s="2">
        <f>AI100+AJ100</f>
        <v>2.5927970333521015</v>
      </c>
      <c r="AU100" s="2">
        <f>AK100+AL100</f>
        <v>1.2539246348024062</v>
      </c>
      <c r="AV100" s="13"/>
    </row>
    <row r="101" spans="1:48">
      <c r="A101" s="1" t="str">
        <f t="shared" si="111"/>
        <v>Phonolite AFC</v>
      </c>
      <c r="B101" s="1" t="str">
        <f t="shared" si="112"/>
        <v>AX, fmZero 0.1, TI 500°C, MWR/MUM 0.7</v>
      </c>
      <c r="C101" s="1" t="str">
        <f t="shared" si="113"/>
        <v>amphibolite xenolith</v>
      </c>
      <c r="D101" s="40">
        <v>1000.11511936618</v>
      </c>
      <c r="E101" s="1">
        <v>61.206666587355883</v>
      </c>
      <c r="F101" s="1">
        <v>1.0643593682419803</v>
      </c>
      <c r="G101" s="1">
        <v>16.1718957912225</v>
      </c>
      <c r="H101" s="1">
        <v>0.26978923389808213</v>
      </c>
      <c r="I101" s="1">
        <v>2.2348607598326411</v>
      </c>
      <c r="J101" s="1">
        <v>0.48660857224379006</v>
      </c>
      <c r="K101" s="1">
        <v>0.82519700191986778</v>
      </c>
      <c r="L101" s="1">
        <v>1.9615618239424655</v>
      </c>
      <c r="M101" s="1">
        <v>5.9858349772257942</v>
      </c>
      <c r="N101" s="1">
        <v>7.8902963333403004</v>
      </c>
      <c r="O101" s="1">
        <v>0.50297965526182264</v>
      </c>
      <c r="P101" s="1">
        <v>1.3999498955148602</v>
      </c>
      <c r="Q101" s="2">
        <f t="shared" si="97"/>
        <v>99.999999999999986</v>
      </c>
      <c r="S101" s="9">
        <f>(E101*(Q101-P101))/Q101</f>
        <v>60.349803922418062</v>
      </c>
      <c r="T101" s="2">
        <f>(F101*(Q101-P101))/Q101</f>
        <v>1.049458870378374</v>
      </c>
      <c r="U101" s="2">
        <f>(G101*(Q101-P101))/Q101</f>
        <v>15.945497352990508</v>
      </c>
      <c r="V101" s="2">
        <f>(H101*(Q101-P101))/Q101</f>
        <v>0.26601231980001555</v>
      </c>
      <c r="W101" s="2">
        <f>(I101*(Q101-P101))/Q101</f>
        <v>2.2035738289604612</v>
      </c>
      <c r="X101" s="2">
        <f>(J101*(Q101-P101))/Q101</f>
        <v>0.47979629604509677</v>
      </c>
      <c r="Y101" s="2">
        <f>(K101*(Q101-P101))/Q101</f>
        <v>0.81364465735369873</v>
      </c>
      <c r="Z101" s="2">
        <f>(L101*(Q101-P101))/Q101</f>
        <v>1.9341009412377235</v>
      </c>
      <c r="AA101" s="2">
        <f>(M101*(Q101-P101))/Q101</f>
        <v>5.9020362867164291</v>
      </c>
      <c r="AB101" s="2">
        <f>(N101*(Q101-P101))/Q101</f>
        <v>7.7798361380658898</v>
      </c>
      <c r="AC101" s="2">
        <f>(O101*(Q101-P101))/Q101</f>
        <v>0.49593819210352375</v>
      </c>
      <c r="AD101" s="2">
        <f t="shared" si="98"/>
        <v>97.219698806069786</v>
      </c>
      <c r="AE101" s="2"/>
      <c r="AF101" s="9">
        <f t="shared" si="99"/>
        <v>62.075695217696143</v>
      </c>
      <c r="AG101" s="2">
        <f t="shared" si="100"/>
        <v>1.0794714273614396</v>
      </c>
      <c r="AH101" s="2">
        <f t="shared" si="101"/>
        <v>16.401508695061882</v>
      </c>
      <c r="AI101" s="2">
        <f t="shared" si="102"/>
        <v>0.27361977363316764</v>
      </c>
      <c r="AJ101" s="2">
        <f t="shared" si="103"/>
        <v>2.2665919109213326</v>
      </c>
      <c r="AK101" s="2">
        <f t="shared" si="104"/>
        <v>0.49351757096283178</v>
      </c>
      <c r="AL101" s="2">
        <f t="shared" si="105"/>
        <v>0.83691336976544917</v>
      </c>
      <c r="AM101" s="2">
        <f t="shared" si="106"/>
        <v>1.989412603608036</v>
      </c>
      <c r="AN101" s="2">
        <f t="shared" si="107"/>
        <v>6.0708234639664855</v>
      </c>
      <c r="AO101" s="2">
        <f t="shared" si="108"/>
        <v>8.0023248720249747</v>
      </c>
      <c r="AP101" s="2">
        <f t="shared" si="109"/>
        <v>0.51012109499824998</v>
      </c>
      <c r="AQ101" s="2">
        <f t="shared" si="110"/>
        <v>100.00000000000001</v>
      </c>
      <c r="AR101" s="2"/>
      <c r="AS101" s="2">
        <f>SUM(AN101:AO101)</f>
        <v>14.07314833599146</v>
      </c>
      <c r="AT101" s="2">
        <f>AI101+AJ101</f>
        <v>2.5402116845545004</v>
      </c>
      <c r="AU101" s="2">
        <f>AK101+AL101</f>
        <v>1.3304309407282808</v>
      </c>
      <c r="AV101" s="13"/>
    </row>
    <row r="102" spans="1:48">
      <c r="A102" s="1" t="str">
        <f t="shared" si="111"/>
        <v>Phonolite AFC</v>
      </c>
      <c r="B102" s="1" t="str">
        <f t="shared" si="112"/>
        <v>AX, fmZero 0.1, TI 500°C, MWR/MUM 0.7</v>
      </c>
      <c r="C102" s="1" t="str">
        <f t="shared" si="113"/>
        <v>amphibolite xenolith</v>
      </c>
      <c r="D102" s="40">
        <v>984.25391510506108</v>
      </c>
      <c r="E102" s="1">
        <v>61.473010301109596</v>
      </c>
      <c r="F102" s="1">
        <v>0.94380414213315911</v>
      </c>
      <c r="G102" s="1">
        <v>15.641541312547801</v>
      </c>
      <c r="H102" s="1">
        <v>0.23437327481658948</v>
      </c>
      <c r="I102" s="1">
        <v>2.2028786840732568</v>
      </c>
      <c r="J102" s="1">
        <v>0.50495505192750278</v>
      </c>
      <c r="K102" s="1">
        <v>0.74653281918449754</v>
      </c>
      <c r="L102" s="1">
        <v>2.1301392778896742</v>
      </c>
      <c r="M102" s="1">
        <v>5.9238276187842009</v>
      </c>
      <c r="N102" s="1">
        <v>7.9604732693887446</v>
      </c>
      <c r="O102" s="1">
        <v>0.58354690711043533</v>
      </c>
      <c r="P102" s="1">
        <v>1.654917341034515</v>
      </c>
      <c r="Q102" s="2">
        <f t="shared" si="97"/>
        <v>99.999999999999957</v>
      </c>
      <c r="S102" s="9">
        <f>(E102*(Q102-P102))/Q102</f>
        <v>60.4556827935806</v>
      </c>
      <c r="T102" s="2">
        <f>(F102*(Q102-P102))/Q102</f>
        <v>0.92818496371959536</v>
      </c>
      <c r="U102" s="2">
        <f>(G102*(Q102-P102))/Q102</f>
        <v>15.382686732961369</v>
      </c>
      <c r="V102" s="2">
        <f>(H102*(Q102-P102))/Q102</f>
        <v>0.23049459084889926</v>
      </c>
      <c r="W102" s="2">
        <f>(I102*(Q102-P102))/Q102</f>
        <v>2.1664228627285755</v>
      </c>
      <c r="X102" s="2">
        <f>(J102*(Q102-P102))/Q102</f>
        <v>0.49659846320872469</v>
      </c>
      <c r="Y102" s="2">
        <f>(K102*(Q102-P102))/Q102</f>
        <v>0.73417831810329948</v>
      </c>
      <c r="Z102" s="2">
        <f>(L102*(Q102-P102))/Q102</f>
        <v>2.0948872335916904</v>
      </c>
      <c r="AA102" s="2">
        <f>(M102*(Q102-P102))/Q102</f>
        <v>5.8257931682679489</v>
      </c>
      <c r="AB102" s="2">
        <f>(N102*(Q102-P102))/Q102</f>
        <v>7.8287340168252122</v>
      </c>
      <c r="AC102" s="2">
        <f>(O102*(Q102-P102))/Q102</f>
        <v>0.57388968815159414</v>
      </c>
      <c r="AD102" s="2">
        <f t="shared" si="98"/>
        <v>96.717552831987533</v>
      </c>
      <c r="AE102" s="2"/>
      <c r="AF102" s="9">
        <f t="shared" si="99"/>
        <v>62.507457047223809</v>
      </c>
      <c r="AG102" s="2">
        <f t="shared" si="100"/>
        <v>0.95968615472724772</v>
      </c>
      <c r="AH102" s="2">
        <f t="shared" si="101"/>
        <v>15.904751808271385</v>
      </c>
      <c r="AI102" s="2">
        <f t="shared" si="102"/>
        <v>0.23831722794858334</v>
      </c>
      <c r="AJ102" s="2">
        <f t="shared" si="103"/>
        <v>2.2399479714834878</v>
      </c>
      <c r="AK102" s="2">
        <f t="shared" si="104"/>
        <v>0.51345226245683495</v>
      </c>
      <c r="AL102" s="2">
        <f t="shared" si="105"/>
        <v>0.75909521757511178</v>
      </c>
      <c r="AM102" s="2">
        <f t="shared" si="106"/>
        <v>2.1659845315056869</v>
      </c>
      <c r="AN102" s="2">
        <f t="shared" si="107"/>
        <v>6.0235117594302654</v>
      </c>
      <c r="AO102" s="2">
        <f t="shared" si="108"/>
        <v>8.0944293849378752</v>
      </c>
      <c r="AP102" s="2">
        <f t="shared" si="109"/>
        <v>0.59336663443969062</v>
      </c>
      <c r="AQ102" s="2">
        <f t="shared" si="110"/>
        <v>99.999999999999972</v>
      </c>
      <c r="AR102" s="2"/>
      <c r="AS102" s="2">
        <f>SUM(AN102:AO102)</f>
        <v>14.117941144368141</v>
      </c>
      <c r="AT102" s="2">
        <f>AI102+AJ102</f>
        <v>2.4782651994320712</v>
      </c>
      <c r="AU102" s="2">
        <f>AK102+AL102</f>
        <v>1.2725474800319467</v>
      </c>
      <c r="AV102" s="13"/>
    </row>
    <row r="103" spans="1:48">
      <c r="A103" s="1" t="str">
        <f t="shared" si="111"/>
        <v>Phonolite AFC</v>
      </c>
      <c r="B103" s="1" t="str">
        <f t="shared" si="112"/>
        <v>AX, fmZero 0.1, TI 500°C, MWR/MUM 0.7</v>
      </c>
      <c r="C103" s="1" t="str">
        <f t="shared" si="113"/>
        <v>amphibolite xenolith</v>
      </c>
      <c r="D103" s="40">
        <v>969.24982324728501</v>
      </c>
      <c r="E103" s="1">
        <v>61.671424531959076</v>
      </c>
      <c r="F103" s="1">
        <v>0.83788429014088828</v>
      </c>
      <c r="G103" s="1">
        <v>15.121256477097825</v>
      </c>
      <c r="H103" s="1">
        <v>0.20922329785223165</v>
      </c>
      <c r="I103" s="1">
        <v>2.1703678066039442</v>
      </c>
      <c r="J103" s="1">
        <v>0.5224174500410822</v>
      </c>
      <c r="K103" s="1">
        <v>0.67556695617637397</v>
      </c>
      <c r="L103" s="1">
        <v>2.3336074975092744</v>
      </c>
      <c r="M103" s="1">
        <v>5.9170094314789621</v>
      </c>
      <c r="N103" s="1">
        <v>7.9613403934206515</v>
      </c>
      <c r="O103" s="1">
        <v>0.66937492589784708</v>
      </c>
      <c r="P103" s="1">
        <v>1.91052694182185</v>
      </c>
      <c r="Q103" s="2">
        <f t="shared" ref="Q103" si="114">SUM(E103:P103)</f>
        <v>100.00000000000001</v>
      </c>
      <c r="S103" s="9">
        <f>(E103*(Q103-P103))/Q103</f>
        <v>60.493175350870658</v>
      </c>
      <c r="T103" s="2">
        <f>(F103*(Q103-P103))/Q103</f>
        <v>0.82187628503645371</v>
      </c>
      <c r="U103" s="2">
        <f>(G103*(Q103-P103))/Q103</f>
        <v>14.83236079816089</v>
      </c>
      <c r="V103" s="2">
        <f>(H103*(Q103-P103))/Q103</f>
        <v>0.20522603037819659</v>
      </c>
      <c r="W103" s="2">
        <f>(I103*(Q103-P103))/Q103</f>
        <v>2.1289023449221478</v>
      </c>
      <c r="X103" s="2">
        <f>(J103*(Q103-P103))/Q103</f>
        <v>0.51243652390926864</v>
      </c>
      <c r="Y103" s="2">
        <f>(K103*(Q103-P103))/Q103</f>
        <v>0.66266006746857842</v>
      </c>
      <c r="Z103" s="2">
        <f>(L103*(Q103-P103))/Q103</f>
        <v>2.2890232975529847</v>
      </c>
      <c r="AA103" s="2">
        <f>(M103*(Q103-P103))/Q103</f>
        <v>5.8039633721404167</v>
      </c>
      <c r="AB103" s="2">
        <f>(N103*(Q103-P103))/Q103</f>
        <v>7.8092368402742034</v>
      </c>
      <c r="AC103" s="2">
        <f>(O103*(Q103-P103))/Q103</f>
        <v>0.65658633759676865</v>
      </c>
      <c r="AD103" s="2">
        <f t="shared" ref="AD103" si="115">SUM(S103:AC103)</f>
        <v>96.215447248310582</v>
      </c>
      <c r="AE103" s="2"/>
      <c r="AF103" s="9">
        <f t="shared" ref="AF103" si="116">S103*100/AD103</f>
        <v>62.872622932107028</v>
      </c>
      <c r="AG103" s="2">
        <f t="shared" ref="AG103" si="117">T103*100/AD103</f>
        <v>0.85420408940715575</v>
      </c>
      <c r="AH103" s="2">
        <f t="shared" ref="AH103" si="118">U103*100/AD103</f>
        <v>15.415779089902143</v>
      </c>
      <c r="AI103" s="2">
        <f t="shared" ref="AI103" si="119">V103*100/AD103</f>
        <v>0.21329842166461488</v>
      </c>
      <c r="AJ103" s="2">
        <f t="shared" ref="AJ103" si="120">W103*100/AD103</f>
        <v>2.2126409072629745</v>
      </c>
      <c r="AK103" s="2">
        <f t="shared" ref="AK103" si="121">X103*100/AD103</f>
        <v>0.53259277856577891</v>
      </c>
      <c r="AL103" s="2">
        <f t="shared" ref="AL103" si="122">Y103*100/AD103</f>
        <v>0.68872523739187197</v>
      </c>
      <c r="AM103" s="2">
        <f t="shared" ref="AM103" si="123">Z103*100/AD103</f>
        <v>2.379060081325119</v>
      </c>
      <c r="AN103" s="2">
        <f t="shared" ref="AN103" si="124">AA103*100/AD103</f>
        <v>6.0322573330264557</v>
      </c>
      <c r="AO103" s="2">
        <f t="shared" ref="AO103" si="125">AB103*100/AD103</f>
        <v>8.1164065268233969</v>
      </c>
      <c r="AP103" s="2">
        <f t="shared" ref="AP103" si="126">AC103*100/AD103</f>
        <v>0.68241260252344504</v>
      </c>
      <c r="AQ103" s="2">
        <f t="shared" ref="AQ103" si="127">SUM(AF103:AP103)</f>
        <v>100</v>
      </c>
      <c r="AR103" s="2"/>
      <c r="AS103" s="2">
        <f>SUM(AN103:AO103)</f>
        <v>14.148663859849853</v>
      </c>
      <c r="AT103" s="2">
        <f>AI103+AJ103</f>
        <v>2.4259393289275892</v>
      </c>
      <c r="AU103" s="2">
        <f>AK103+AL103</f>
        <v>1.2213180159576509</v>
      </c>
      <c r="AV103" s="1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9FD09-7EDA-46A4-9E20-6978F5578E4A}">
  <dimension ref="A1:CY9"/>
  <sheetViews>
    <sheetView zoomScaleNormal="100" workbookViewId="0"/>
  </sheetViews>
  <sheetFormatPr defaultRowHeight="15.6"/>
  <cols>
    <col min="1" max="1" width="15" style="18" customWidth="1"/>
    <col min="2" max="2" width="9.88671875" style="18" customWidth="1"/>
    <col min="3" max="3" width="17.109375" style="18" customWidth="1"/>
    <col min="4" max="4" width="16.44140625" style="18" customWidth="1"/>
    <col min="5" max="5" width="12.109375" style="18" customWidth="1"/>
    <col min="6" max="6" width="10.21875" style="18" bestFit="1" customWidth="1"/>
    <col min="7" max="7" width="17.77734375" style="18" customWidth="1"/>
    <col min="8" max="8" width="16.44140625" style="18" customWidth="1"/>
    <col min="9" max="9" width="12.77734375" style="18" customWidth="1"/>
    <col min="10" max="10" width="9" style="18" bestFit="1" customWidth="1"/>
    <col min="11" max="11" width="16.33203125" style="18" customWidth="1"/>
    <col min="12" max="12" width="18.109375" style="18" customWidth="1"/>
    <col min="13" max="13" width="10.5546875" style="18" bestFit="1" customWidth="1"/>
    <col min="14" max="14" width="10.44140625" style="18" customWidth="1"/>
    <col min="15" max="15" width="14" style="18" customWidth="1"/>
    <col min="16" max="18" width="10.5546875" style="18" bestFit="1" customWidth="1"/>
    <col min="19" max="21" width="8.88671875" style="18"/>
    <col min="22" max="22" width="9" style="18" bestFit="1" customWidth="1"/>
    <col min="23" max="23" width="15.5546875" style="18" customWidth="1"/>
    <col min="24" max="24" width="18.33203125" style="18" customWidth="1"/>
    <col min="25" max="25" width="12.6640625" style="18" customWidth="1"/>
    <col min="26" max="26" width="9" style="18" bestFit="1" customWidth="1"/>
    <col min="27" max="27" width="12.44140625" style="18" customWidth="1"/>
    <col min="28" max="28" width="15.44140625" style="18" customWidth="1"/>
    <col min="29" max="29" width="9" style="18" bestFit="1" customWidth="1"/>
    <col min="30" max="30" width="9" style="18" customWidth="1"/>
    <col min="31" max="31" width="12.88671875" style="18" customWidth="1"/>
    <col min="32" max="32" width="9" style="18" bestFit="1" customWidth="1"/>
    <col min="33" max="33" width="11.109375" style="18" customWidth="1"/>
    <col min="34" max="34" width="9" style="18" bestFit="1" customWidth="1"/>
    <col min="35" max="35" width="9.33203125" style="18" bestFit="1" customWidth="1"/>
    <col min="36" max="42" width="8.88671875" style="18"/>
    <col min="43" max="43" width="11.6640625" style="18" customWidth="1"/>
    <col min="44" max="46" width="11.21875" style="18" customWidth="1"/>
    <col min="47" max="48" width="8.88671875" style="18"/>
    <col min="49" max="49" width="49.33203125" style="18" customWidth="1"/>
    <col min="50" max="50" width="12.5546875" style="18" customWidth="1"/>
    <col min="51" max="51" width="10" style="18" customWidth="1"/>
    <col min="52" max="53" width="8.88671875" style="18"/>
    <col min="54" max="54" width="16.6640625" style="18" customWidth="1"/>
    <col min="55" max="55" width="17.6640625" style="18" customWidth="1"/>
    <col min="56" max="56" width="18.44140625" style="18" customWidth="1"/>
    <col min="57" max="59" width="12.21875" style="18" customWidth="1"/>
    <col min="60" max="61" width="8.88671875" style="18"/>
    <col min="62" max="62" width="10.88671875" style="18" customWidth="1"/>
    <col min="63" max="65" width="8.88671875" style="18"/>
    <col min="66" max="66" width="17.109375" style="18" customWidth="1"/>
    <col min="67" max="67" width="14" style="18" customWidth="1"/>
    <col min="68" max="68" width="16" style="18" customWidth="1"/>
    <col min="69" max="69" width="8.88671875" style="18"/>
    <col min="70" max="70" width="13.33203125" style="18" customWidth="1"/>
    <col min="71" max="79" width="8.88671875" style="18"/>
    <col min="80" max="80" width="11.109375" style="18" customWidth="1"/>
    <col min="81" max="81" width="10.88671875" style="18" customWidth="1"/>
    <col min="82" max="82" width="36.77734375" style="18" customWidth="1"/>
    <col min="83" max="86" width="9.88671875" style="18" customWidth="1"/>
    <col min="87" max="89" width="8.88671875" style="18"/>
    <col min="90" max="90" width="13.33203125" style="18" customWidth="1"/>
    <col min="91" max="94" width="8.88671875" style="18"/>
    <col min="95" max="95" width="12.44140625" style="18" customWidth="1"/>
    <col min="96" max="16384" width="8.88671875" style="18"/>
  </cols>
  <sheetData>
    <row r="1" spans="1:103" s="23" customFormat="1" ht="17.399999999999999">
      <c r="A1" s="45" t="s">
        <v>258</v>
      </c>
    </row>
    <row r="2" spans="1:103">
      <c r="D2" s="42"/>
      <c r="E2" s="21" t="s">
        <v>254</v>
      </c>
      <c r="T2" s="42"/>
      <c r="U2" s="21" t="s">
        <v>255</v>
      </c>
      <c r="AJ2" s="43"/>
      <c r="AK2" s="21" t="s">
        <v>253</v>
      </c>
      <c r="AW2" s="43"/>
      <c r="AX2" s="21" t="s">
        <v>256</v>
      </c>
      <c r="BI2" s="43"/>
      <c r="BJ2" s="21" t="s">
        <v>257</v>
      </c>
      <c r="BU2" s="43"/>
      <c r="BV2" s="21" t="s">
        <v>47</v>
      </c>
    </row>
    <row r="3" spans="1:103" ht="46.8">
      <c r="A3" s="53" t="s">
        <v>249</v>
      </c>
      <c r="B3" s="54" t="s">
        <v>250</v>
      </c>
      <c r="C3" s="53" t="s">
        <v>251</v>
      </c>
      <c r="D3" s="55" t="s">
        <v>252</v>
      </c>
      <c r="E3" s="53" t="s">
        <v>48</v>
      </c>
      <c r="F3" s="54" t="s">
        <v>29</v>
      </c>
      <c r="G3" s="54" t="s">
        <v>35</v>
      </c>
      <c r="H3" s="54" t="s">
        <v>49</v>
      </c>
      <c r="I3" s="54" t="s">
        <v>60</v>
      </c>
      <c r="J3" s="54" t="s">
        <v>30</v>
      </c>
      <c r="K3" s="54" t="s">
        <v>41</v>
      </c>
      <c r="L3" s="54" t="s">
        <v>20</v>
      </c>
      <c r="M3" s="54" t="s">
        <v>31</v>
      </c>
      <c r="N3" s="54" t="s">
        <v>62</v>
      </c>
      <c r="O3" s="54" t="s">
        <v>32</v>
      </c>
      <c r="P3" s="54" t="s">
        <v>33</v>
      </c>
      <c r="Q3" s="54" t="s">
        <v>75</v>
      </c>
      <c r="R3" s="54" t="s">
        <v>34</v>
      </c>
      <c r="S3" s="54" t="s">
        <v>36</v>
      </c>
      <c r="T3" s="56"/>
      <c r="U3" s="54" t="s">
        <v>48</v>
      </c>
      <c r="V3" s="54" t="s">
        <v>29</v>
      </c>
      <c r="W3" s="54" t="s">
        <v>35</v>
      </c>
      <c r="X3" s="54" t="s">
        <v>49</v>
      </c>
      <c r="Y3" s="54" t="s">
        <v>60</v>
      </c>
      <c r="Z3" s="54" t="s">
        <v>30</v>
      </c>
      <c r="AA3" s="54" t="s">
        <v>41</v>
      </c>
      <c r="AB3" s="54" t="s">
        <v>20</v>
      </c>
      <c r="AC3" s="54" t="s">
        <v>31</v>
      </c>
      <c r="AD3" s="54" t="s">
        <v>62</v>
      </c>
      <c r="AE3" s="54" t="s">
        <v>32</v>
      </c>
      <c r="AF3" s="54" t="s">
        <v>33</v>
      </c>
      <c r="AG3" s="54" t="s">
        <v>75</v>
      </c>
      <c r="AH3" s="54" t="s">
        <v>34</v>
      </c>
      <c r="AI3" s="54" t="s">
        <v>36</v>
      </c>
      <c r="AJ3" s="56"/>
      <c r="AK3" s="54" t="s">
        <v>37</v>
      </c>
      <c r="AL3" s="54" t="s">
        <v>38</v>
      </c>
      <c r="AM3" s="54" t="s">
        <v>39</v>
      </c>
      <c r="AN3" s="54" t="s">
        <v>19</v>
      </c>
      <c r="AO3" s="54" t="s">
        <v>40</v>
      </c>
      <c r="AP3" s="54" t="s">
        <v>42</v>
      </c>
      <c r="AQ3" s="53" t="s">
        <v>43</v>
      </c>
      <c r="AR3" s="53" t="s">
        <v>44</v>
      </c>
      <c r="AS3" s="57" t="s">
        <v>45</v>
      </c>
      <c r="AT3" s="54"/>
      <c r="AU3" s="54"/>
      <c r="AV3" s="54"/>
      <c r="AW3" s="56"/>
      <c r="AX3" s="54" t="s">
        <v>41</v>
      </c>
      <c r="AY3" s="53" t="s">
        <v>20</v>
      </c>
      <c r="AZ3" s="54" t="s">
        <v>31</v>
      </c>
      <c r="BA3" s="54" t="s">
        <v>48</v>
      </c>
      <c r="BB3" s="54" t="s">
        <v>35</v>
      </c>
      <c r="BC3" s="54" t="s">
        <v>49</v>
      </c>
      <c r="BD3" s="54" t="s">
        <v>59</v>
      </c>
      <c r="BE3" s="54" t="s">
        <v>33</v>
      </c>
      <c r="BF3" s="54" t="s">
        <v>75</v>
      </c>
      <c r="BG3" s="54" t="s">
        <v>34</v>
      </c>
      <c r="BH3" s="54" t="s">
        <v>36</v>
      </c>
      <c r="BI3" s="56"/>
      <c r="BJ3" s="54" t="s">
        <v>41</v>
      </c>
      <c r="BK3" s="53" t="s">
        <v>20</v>
      </c>
      <c r="BL3" s="54" t="s">
        <v>31</v>
      </c>
      <c r="BM3" s="54" t="s">
        <v>48</v>
      </c>
      <c r="BN3" s="54" t="s">
        <v>35</v>
      </c>
      <c r="BO3" s="54" t="s">
        <v>49</v>
      </c>
      <c r="BP3" s="54" t="s">
        <v>59</v>
      </c>
      <c r="BQ3" s="54" t="s">
        <v>33</v>
      </c>
      <c r="BR3" s="54" t="s">
        <v>75</v>
      </c>
      <c r="BS3" s="54" t="s">
        <v>34</v>
      </c>
      <c r="BT3" s="54" t="s">
        <v>36</v>
      </c>
      <c r="BU3" s="56"/>
      <c r="BV3" s="54" t="s">
        <v>37</v>
      </c>
      <c r="BW3" s="54" t="s">
        <v>38</v>
      </c>
      <c r="BX3" s="54" t="s">
        <v>39</v>
      </c>
      <c r="BY3" s="54" t="s">
        <v>19</v>
      </c>
      <c r="BZ3" s="54" t="s">
        <v>40</v>
      </c>
      <c r="CA3" s="54" t="s">
        <v>42</v>
      </c>
      <c r="CB3" s="53" t="s">
        <v>43</v>
      </c>
      <c r="CC3" s="53" t="s">
        <v>44</v>
      </c>
      <c r="CD3" s="53" t="s">
        <v>51</v>
      </c>
      <c r="CE3" s="53" t="s">
        <v>54</v>
      </c>
      <c r="CF3" s="53" t="s">
        <v>55</v>
      </c>
      <c r="CG3" s="53" t="s">
        <v>56</v>
      </c>
      <c r="CH3" s="53" t="s">
        <v>36</v>
      </c>
      <c r="CI3" s="54"/>
      <c r="CJ3" s="54" t="s">
        <v>45</v>
      </c>
      <c r="CK3" s="52"/>
      <c r="CM3" s="20"/>
      <c r="CN3" s="20"/>
      <c r="CO3" s="20"/>
    </row>
    <row r="4" spans="1:103">
      <c r="A4" s="18" t="s">
        <v>80</v>
      </c>
      <c r="B4" s="18">
        <v>0.03</v>
      </c>
      <c r="C4" s="18">
        <v>350</v>
      </c>
      <c r="D4" s="42">
        <v>1</v>
      </c>
      <c r="F4" s="22">
        <v>7.0675823510919633</v>
      </c>
      <c r="G4" s="22"/>
      <c r="H4" s="22"/>
      <c r="I4" s="22"/>
      <c r="J4" s="22">
        <v>6.6879606661577204</v>
      </c>
      <c r="K4" s="22">
        <v>39.659035529440217</v>
      </c>
      <c r="L4" s="22">
        <v>13.796836071706862</v>
      </c>
      <c r="M4" s="22">
        <v>25.083525665953982</v>
      </c>
      <c r="N4" s="22"/>
      <c r="O4" s="22">
        <v>0.99987828431667214</v>
      </c>
      <c r="P4" s="22">
        <v>3.4206141724196089</v>
      </c>
      <c r="Q4" s="22">
        <v>1.0488862923552575</v>
      </c>
      <c r="R4" s="22">
        <v>0.40371100808510119</v>
      </c>
      <c r="S4" s="22">
        <f>SUM(E4:R4)</f>
        <v>98.168030041527373</v>
      </c>
      <c r="T4" s="42"/>
      <c r="U4" s="22">
        <f>(E4*100)/S4</f>
        <v>0</v>
      </c>
      <c r="V4" s="22">
        <f>(F4*100)/S4</f>
        <v>7.1994745622400806</v>
      </c>
      <c r="W4" s="22">
        <f>(G4*100)/S4</f>
        <v>0</v>
      </c>
      <c r="X4" s="22">
        <f>(H4*100)/S4</f>
        <v>0</v>
      </c>
      <c r="Y4" s="22">
        <f>(I4*100)/S4</f>
        <v>0</v>
      </c>
      <c r="Z4" s="22">
        <f>(J4*100)/S4</f>
        <v>6.8127685391349466</v>
      </c>
      <c r="AA4" s="22">
        <f>(K4*100)/S4</f>
        <v>40.399135556314533</v>
      </c>
      <c r="AB4" s="22">
        <f>(L4*100)/S4</f>
        <v>14.05430674922424</v>
      </c>
      <c r="AC4" s="22">
        <f>(M4*100)/S4</f>
        <v>25.551623736712514</v>
      </c>
      <c r="AD4" s="22">
        <f>(N4*100)/S4</f>
        <v>0</v>
      </c>
      <c r="AE4" s="22">
        <f>(O4*100)/S4</f>
        <v>1.018537586924888</v>
      </c>
      <c r="AF4" s="22">
        <f>(P4*100)/S4</f>
        <v>3.484448216973091</v>
      </c>
      <c r="AG4" s="22">
        <f>(Q4*100)/S4</f>
        <v>1.0684601615327862</v>
      </c>
      <c r="AH4" s="22">
        <f>(R4*100)/S4</f>
        <v>0.41124489094292921</v>
      </c>
      <c r="AI4" s="22">
        <f t="shared" ref="AI4:AI6" si="0">SUM(U4:AH4)</f>
        <v>100.00000000000001</v>
      </c>
      <c r="AJ4" s="42"/>
      <c r="AK4" s="19">
        <f>V4+W4+Z4+AE4+AF4+AG4+AH4+U4+X4+Y4</f>
        <v>19.994933957748721</v>
      </c>
      <c r="AL4" s="19">
        <f>(AC4*100)/(AC4+AB4+AA4+AD4)</f>
        <v>31.937507211378971</v>
      </c>
      <c r="AM4" s="19">
        <f>(AB4*100)/(AB4+AC4+AA4+AD4)</f>
        <v>17.566771011478266</v>
      </c>
      <c r="AN4" s="19">
        <f>(AA4*100)/(AA4+AC4+AB4+AD4)</f>
        <v>50.495721777142762</v>
      </c>
      <c r="AO4" s="18">
        <f>(AD4*100)/(AA4+AB4+AC4+AD4)</f>
        <v>0</v>
      </c>
      <c r="AP4" s="19">
        <f>SUM(AL4:AO4)</f>
        <v>100</v>
      </c>
      <c r="AQ4" s="19">
        <f>(AM4*100)/(AM4+AN4)</f>
        <v>25.809767306106004</v>
      </c>
      <c r="AR4" s="19">
        <f>(AN4*100)/(AN4+AM4)</f>
        <v>74.190232693894004</v>
      </c>
      <c r="AS4" s="21" t="s">
        <v>71</v>
      </c>
      <c r="AT4" s="21"/>
      <c r="AW4" s="42"/>
      <c r="AX4" s="22">
        <v>41.541587266973401</v>
      </c>
      <c r="AY4" s="22">
        <v>9.8045968048531549</v>
      </c>
      <c r="AZ4" s="22">
        <v>15.431291277176433</v>
      </c>
      <c r="BB4" s="22">
        <v>10.586854905785744</v>
      </c>
      <c r="BC4" s="22"/>
      <c r="BD4" s="22"/>
      <c r="BE4" s="22">
        <v>3.3921117958544147</v>
      </c>
      <c r="BF4" s="22">
        <v>0.81542884066638244</v>
      </c>
      <c r="BG4" s="22"/>
      <c r="BH4" s="22">
        <f>SUM(AX4:BG4)</f>
        <v>81.57187089130953</v>
      </c>
      <c r="BI4" s="42"/>
      <c r="BJ4" s="22">
        <f>(AX4*100)/BH4</f>
        <v>50.926363234117197</v>
      </c>
      <c r="BK4" s="22">
        <f>(AY4*100)/BH4</f>
        <v>12.01958064430972</v>
      </c>
      <c r="BL4" s="22">
        <f>(AZ4*100)/BH4</f>
        <v>18.917417375087378</v>
      </c>
      <c r="BM4" s="22">
        <f>(BA4*100)/BH4</f>
        <v>0</v>
      </c>
      <c r="BN4" s="22">
        <f>(BB4*100)/BH4</f>
        <v>12.978560856955461</v>
      </c>
      <c r="BO4" s="22">
        <f>(BC4*100)/BH4</f>
        <v>0</v>
      </c>
      <c r="BP4" s="22">
        <f>(BD4*100)/BH4</f>
        <v>0</v>
      </c>
      <c r="BQ4" s="22">
        <f>(BE4*100)/BH4</f>
        <v>4.1584332427219124</v>
      </c>
      <c r="BR4" s="22">
        <f>(BF4*100)/BH4</f>
        <v>0.9996446468083352</v>
      </c>
      <c r="BS4" s="22">
        <f>(BG4*100)/BH4</f>
        <v>0</v>
      </c>
      <c r="BT4" s="22">
        <f>SUM(BJ4:BS4)</f>
        <v>100.00000000000001</v>
      </c>
      <c r="BU4" s="44"/>
      <c r="BV4" s="19">
        <f>BQ4+BR4+BN4+BM4+BO4+BS4+BP4</f>
        <v>18.136638746485708</v>
      </c>
      <c r="BW4" s="19">
        <f>(BL4*100)/(BJ4+BK4+BL4)</f>
        <v>23.10852753346391</v>
      </c>
      <c r="BX4" s="19">
        <f>(BK4*100)/(BJ4+BK4+BL4)</f>
        <v>14.682490995071049</v>
      </c>
      <c r="BY4" s="19">
        <f>(BJ4*100)/(BJ4+BK4+BL4)</f>
        <v>62.208981471465037</v>
      </c>
      <c r="BZ4" s="19"/>
      <c r="CA4" s="18">
        <f t="shared" ref="CA4:CA6" si="1">SUM(BW4:BY4)</f>
        <v>100</v>
      </c>
      <c r="CB4" s="19">
        <f t="shared" ref="CB4:CB6" si="2">(BX4*100)/(BX4+BY4)</f>
        <v>19.095083660234248</v>
      </c>
      <c r="CC4" s="19">
        <f t="shared" ref="CC4:CC6" si="3">(BY4*100)/(BX4+BY4)</f>
        <v>80.904916339765748</v>
      </c>
      <c r="CD4" s="19"/>
      <c r="CE4" s="19"/>
      <c r="CF4" s="19"/>
      <c r="CG4" s="19"/>
      <c r="CH4" s="19"/>
      <c r="CI4" s="21" t="s">
        <v>67</v>
      </c>
    </row>
    <row r="5" spans="1:103">
      <c r="A5" s="18" t="s">
        <v>80</v>
      </c>
      <c r="B5" s="17">
        <v>0.15</v>
      </c>
      <c r="C5" s="17">
        <v>450</v>
      </c>
      <c r="D5" s="42">
        <v>0.75</v>
      </c>
      <c r="F5" s="22"/>
      <c r="G5" s="22">
        <v>6.7176121738155681</v>
      </c>
      <c r="H5" s="22"/>
      <c r="I5" s="22"/>
      <c r="J5" s="22">
        <v>1.8363434670501564</v>
      </c>
      <c r="K5" s="22">
        <v>30.452469441574536</v>
      </c>
      <c r="L5" s="22">
        <v>8.2177171521339467</v>
      </c>
      <c r="M5" s="22">
        <v>13.467998834895521</v>
      </c>
      <c r="N5" s="22"/>
      <c r="O5" s="22">
        <v>0.16304520554672564</v>
      </c>
      <c r="P5" s="22">
        <v>2.4543430165968951</v>
      </c>
      <c r="Q5" s="22">
        <v>0.75911879315321251</v>
      </c>
      <c r="R5" s="22"/>
      <c r="S5" s="22">
        <f t="shared" ref="S5" si="4">SUM(E5:R5)</f>
        <v>64.068648084766551</v>
      </c>
      <c r="T5" s="42"/>
      <c r="U5" s="22">
        <f>(E5*100)/S5</f>
        <v>0</v>
      </c>
      <c r="V5" s="22">
        <f>(F5*100)/S5</f>
        <v>0</v>
      </c>
      <c r="W5" s="22">
        <f>(G5*100)/S5</f>
        <v>10.485022510429401</v>
      </c>
      <c r="X5" s="22">
        <f>(H5*100)/S5</f>
        <v>0</v>
      </c>
      <c r="Y5" s="22">
        <f>(I5*100)/S5</f>
        <v>0</v>
      </c>
      <c r="Z5" s="22">
        <f>(J5*100)/S5</f>
        <v>2.8662122925093834</v>
      </c>
      <c r="AA5" s="22">
        <f>(K5*100)/S5</f>
        <v>47.531000500095061</v>
      </c>
      <c r="AB5" s="22">
        <f>(L5*100)/S5</f>
        <v>12.826425089009884</v>
      </c>
      <c r="AC5" s="22">
        <f>(M5*100)/S5</f>
        <v>21.0212002867246</v>
      </c>
      <c r="AD5" s="22">
        <f>(N5*100)/S5</f>
        <v>0</v>
      </c>
      <c r="AE5" s="22">
        <f>(O5*100)/S5</f>
        <v>0.25448516617832695</v>
      </c>
      <c r="AF5" s="22">
        <f>(P5*100)/S5</f>
        <v>3.8308019444232011</v>
      </c>
      <c r="AG5" s="22">
        <f>(Q5*100)/S5</f>
        <v>1.1848522106301576</v>
      </c>
      <c r="AH5" s="22">
        <f>(R5*100)/S5</f>
        <v>0</v>
      </c>
      <c r="AI5" s="22">
        <f t="shared" si="0"/>
        <v>100</v>
      </c>
      <c r="AJ5" s="42"/>
      <c r="AK5" s="19">
        <f t="shared" ref="AK5:AK7" si="5">V5+W5+Z5+AE5+AF5+AG5+AH5+U5+X5+Y5</f>
        <v>18.621374124170469</v>
      </c>
      <c r="AL5" s="19">
        <f t="shared" ref="AL5:AL6" si="6">(AC5*100)/(AC5+AB5+AA5+AD5)</f>
        <v>25.831353209133209</v>
      </c>
      <c r="AM5" s="19">
        <f t="shared" ref="AM5:AM7" si="7">(AB5*100)/(AB5+AC5+AA5+AD5)</f>
        <v>15.761417633889405</v>
      </c>
      <c r="AN5" s="19">
        <f t="shared" ref="AN5:AN7" si="8">(AA5*100)/(AA5+AC5+AB5+AD5)</f>
        <v>58.40722915697738</v>
      </c>
      <c r="AO5" s="18">
        <f t="shared" ref="AO5:AO6" si="9">(AD5*100)/(AA5+AB5+AC5+AD5)</f>
        <v>0</v>
      </c>
      <c r="AP5" s="18">
        <f t="shared" ref="AP5:AP6" si="10">SUM(AL5:AO5)</f>
        <v>100</v>
      </c>
      <c r="AQ5" s="19">
        <f t="shared" ref="AQ5:AQ6" si="11">(AM5*100)/(AM5+AN5)</f>
        <v>21.250782258886087</v>
      </c>
      <c r="AR5" s="19">
        <f t="shared" ref="AR5:AR6" si="12">(AN5*100)/(AN5+AM5)</f>
        <v>78.74921774111391</v>
      </c>
      <c r="AS5" s="21" t="s">
        <v>72</v>
      </c>
      <c r="AT5" s="21"/>
      <c r="AW5" s="42"/>
      <c r="AX5" s="22">
        <v>29.238178555834381</v>
      </c>
      <c r="AY5" s="22"/>
      <c r="AZ5" s="22">
        <v>5.6161878291431364</v>
      </c>
      <c r="BB5" s="22">
        <v>7.3587321302968158</v>
      </c>
      <c r="BC5" s="22"/>
      <c r="BD5" s="22"/>
      <c r="BE5" s="22">
        <v>2.7951727894855991</v>
      </c>
      <c r="BF5" s="22"/>
      <c r="BG5" s="22"/>
      <c r="BH5" s="22">
        <f t="shared" ref="BH5:BH7" si="13">SUM(AX5:BG5)</f>
        <v>45.00827130475993</v>
      </c>
      <c r="BI5" s="42"/>
      <c r="BJ5" s="22">
        <f t="shared" ref="BJ5:BJ6" si="14">(AX5*100)/BH5</f>
        <v>64.961789707178212</v>
      </c>
      <c r="BK5" s="22">
        <f t="shared" ref="BK5:BK6" si="15">(AY5*100)/BH5</f>
        <v>0</v>
      </c>
      <c r="BL5" s="22">
        <f t="shared" ref="BL5:BL6" si="16">(AZ5*100)/BH5</f>
        <v>12.478123834427711</v>
      </c>
      <c r="BM5" s="22">
        <f t="shared" ref="BM5:BM6" si="17">(BA5*100)/BH5</f>
        <v>0</v>
      </c>
      <c r="BN5" s="22">
        <f t="shared" ref="BN5:BN6" si="18">(BB5*100)/BH5</f>
        <v>16.349732875696073</v>
      </c>
      <c r="BO5" s="22">
        <f t="shared" ref="BO5:BO6" si="19">(BC5*100)/BH5</f>
        <v>0</v>
      </c>
      <c r="BP5" s="22">
        <f t="shared" ref="BP5:BP6" si="20">(BD5*100)/BH5</f>
        <v>0</v>
      </c>
      <c r="BQ5" s="22">
        <f t="shared" ref="BQ5:BQ6" si="21">(BE5*100)/BH5</f>
        <v>6.2103535826980112</v>
      </c>
      <c r="BR5" s="22">
        <f t="shared" ref="BR5:BR6" si="22">(BF5*100)/BH5</f>
        <v>0</v>
      </c>
      <c r="BS5" s="22">
        <f t="shared" ref="BS5:BS6" si="23">(BG5*100)/BH5</f>
        <v>0</v>
      </c>
      <c r="BT5" s="22">
        <f t="shared" ref="BT5:BT6" si="24">SUM(BJ5:BS5)</f>
        <v>100</v>
      </c>
      <c r="BU5" s="44"/>
      <c r="BV5" s="19">
        <f t="shared" ref="BV5:BV7" si="25">BQ5+BR5+BN5+BM5+BO5+BS5+BP5</f>
        <v>22.560086458394085</v>
      </c>
      <c r="BW5" s="19">
        <f t="shared" ref="BW5:BW6" si="26">(BL5*100)/(BJ5+BK5+BL5)</f>
        <v>16.113297734667054</v>
      </c>
      <c r="BX5" s="19">
        <f t="shared" ref="BX5:BX6" si="27">(BK5*100)/(BJ5+BK5+BL5)</f>
        <v>0</v>
      </c>
      <c r="BY5" s="19">
        <f t="shared" ref="BY5:BY6" si="28">(BJ5*100)/(BJ5+BK5+BL5)</f>
        <v>83.886702265332957</v>
      </c>
      <c r="BZ5" s="19"/>
      <c r="CA5" s="18">
        <f t="shared" si="1"/>
        <v>100.00000000000001</v>
      </c>
      <c r="CB5" s="19">
        <f t="shared" si="2"/>
        <v>0</v>
      </c>
      <c r="CC5" s="19">
        <f t="shared" si="3"/>
        <v>100</v>
      </c>
      <c r="CD5" s="19" t="s">
        <v>53</v>
      </c>
      <c r="CE5" s="19"/>
      <c r="CF5" s="19"/>
      <c r="CG5" s="19"/>
      <c r="CH5" s="19"/>
      <c r="CI5" s="21" t="s">
        <v>57</v>
      </c>
    </row>
    <row r="6" spans="1:103">
      <c r="A6" s="18" t="s">
        <v>80</v>
      </c>
      <c r="B6" s="18">
        <v>0.2</v>
      </c>
      <c r="C6" s="18">
        <v>685</v>
      </c>
      <c r="D6" s="42">
        <v>0.5</v>
      </c>
      <c r="F6" s="22"/>
      <c r="G6" s="22">
        <v>5.3517862989124279</v>
      </c>
      <c r="H6" s="22"/>
      <c r="I6" s="22"/>
      <c r="J6" s="22"/>
      <c r="K6" s="22">
        <v>20.305323931725354</v>
      </c>
      <c r="L6" s="22">
        <v>4.9723760219277624</v>
      </c>
      <c r="M6" s="22">
        <v>7.4300764690877106</v>
      </c>
      <c r="N6" s="22"/>
      <c r="O6" s="22"/>
      <c r="P6" s="22">
        <v>1.5967121869246341</v>
      </c>
      <c r="Q6" s="22">
        <v>0.47594887729139035</v>
      </c>
      <c r="R6" s="22"/>
      <c r="S6" s="22">
        <f>SUM(E6:R6)</f>
        <v>40.132223785869279</v>
      </c>
      <c r="T6" s="42"/>
      <c r="U6" s="22">
        <f>(E6*100)/S6</f>
        <v>0</v>
      </c>
      <c r="V6" s="22">
        <f>(F6*100)/S6</f>
        <v>0</v>
      </c>
      <c r="W6" s="22">
        <f>(G6*100)/S6</f>
        <v>13.33538437208858</v>
      </c>
      <c r="X6" s="22">
        <f>(H6*100)/S6</f>
        <v>0</v>
      </c>
      <c r="Y6" s="22">
        <f>(I6*100)/S6</f>
        <v>0</v>
      </c>
      <c r="Z6" s="22">
        <f>(J6*100)/S6</f>
        <v>0</v>
      </c>
      <c r="AA6" s="22">
        <f>(K6*100)/S6</f>
        <v>50.596059765008441</v>
      </c>
      <c r="AB6" s="22">
        <f>(L6*100)/S6</f>
        <v>12.389983790727682</v>
      </c>
      <c r="AC6" s="22">
        <f>(M6*100)/S6</f>
        <v>18.513991421785782</v>
      </c>
      <c r="AD6" s="22">
        <f>(N6*100)/S6</f>
        <v>0</v>
      </c>
      <c r="AE6" s="22">
        <f>(O6*100)/S6</f>
        <v>0</v>
      </c>
      <c r="AF6" s="22">
        <f>(P6*100)/S6</f>
        <v>3.9786287334688963</v>
      </c>
      <c r="AG6" s="22">
        <f>(Q6*100)/S6</f>
        <v>1.1859519169206214</v>
      </c>
      <c r="AH6" s="22">
        <f>(R6*100)/S6</f>
        <v>0</v>
      </c>
      <c r="AI6" s="22">
        <f t="shared" si="0"/>
        <v>99.999999999999986</v>
      </c>
      <c r="AJ6" s="42"/>
      <c r="AK6" s="19">
        <f t="shared" si="5"/>
        <v>18.499965022478097</v>
      </c>
      <c r="AL6" s="19">
        <f t="shared" si="6"/>
        <v>22.716544142455923</v>
      </c>
      <c r="AM6" s="19">
        <f t="shared" si="7"/>
        <v>15.202427574595394</v>
      </c>
      <c r="AN6" s="19">
        <f t="shared" si="8"/>
        <v>62.081028282948679</v>
      </c>
      <c r="AO6" s="18">
        <f t="shared" si="9"/>
        <v>0</v>
      </c>
      <c r="AP6" s="18">
        <f t="shared" si="10"/>
        <v>100</v>
      </c>
      <c r="AQ6" s="19">
        <f t="shared" si="11"/>
        <v>19.67099867094181</v>
      </c>
      <c r="AR6" s="19">
        <f t="shared" si="12"/>
        <v>80.329001329058201</v>
      </c>
      <c r="AS6" s="21" t="s">
        <v>67</v>
      </c>
      <c r="AT6" s="21"/>
      <c r="AW6" s="42"/>
      <c r="AX6" s="22">
        <v>13.272544745932491</v>
      </c>
      <c r="AY6" s="22"/>
      <c r="AZ6" s="22"/>
      <c r="BB6" s="22">
        <v>4.4216037850750034</v>
      </c>
      <c r="BC6" s="22"/>
      <c r="BD6" s="22"/>
      <c r="BE6" s="22">
        <v>1.4337637828650827</v>
      </c>
      <c r="BF6" s="22"/>
      <c r="BG6" s="22"/>
      <c r="BH6" s="22">
        <f t="shared" si="13"/>
        <v>19.127912313872574</v>
      </c>
      <c r="BI6" s="42"/>
      <c r="BJ6" s="22">
        <f t="shared" si="14"/>
        <v>69.388360465802322</v>
      </c>
      <c r="BK6" s="22">
        <f t="shared" si="15"/>
        <v>0</v>
      </c>
      <c r="BL6" s="22">
        <f t="shared" si="16"/>
        <v>0</v>
      </c>
      <c r="BM6" s="22">
        <f t="shared" si="17"/>
        <v>0</v>
      </c>
      <c r="BN6" s="22">
        <f t="shared" si="18"/>
        <v>23.115976864177814</v>
      </c>
      <c r="BO6" s="22">
        <f t="shared" si="19"/>
        <v>0</v>
      </c>
      <c r="BP6" s="22">
        <f t="shared" si="20"/>
        <v>0</v>
      </c>
      <c r="BQ6" s="22">
        <f t="shared" si="21"/>
        <v>7.4956626700198816</v>
      </c>
      <c r="BR6" s="22">
        <f t="shared" si="22"/>
        <v>0</v>
      </c>
      <c r="BS6" s="22">
        <f t="shared" si="23"/>
        <v>0</v>
      </c>
      <c r="BT6" s="22">
        <f t="shared" si="24"/>
        <v>100.00000000000001</v>
      </c>
      <c r="BU6" s="44"/>
      <c r="BV6" s="19">
        <f t="shared" si="25"/>
        <v>30.611639534197696</v>
      </c>
      <c r="BW6" s="18">
        <f t="shared" si="26"/>
        <v>0</v>
      </c>
      <c r="BX6" s="18">
        <f t="shared" si="27"/>
        <v>0</v>
      </c>
      <c r="BY6" s="18">
        <f t="shared" si="28"/>
        <v>100</v>
      </c>
      <c r="CA6" s="18">
        <f t="shared" si="1"/>
        <v>100</v>
      </c>
      <c r="CB6" s="19">
        <f t="shared" si="2"/>
        <v>0</v>
      </c>
      <c r="CC6" s="19">
        <f t="shared" si="3"/>
        <v>100</v>
      </c>
      <c r="CD6" s="19" t="s">
        <v>52</v>
      </c>
      <c r="CE6" s="19"/>
      <c r="CF6" s="19"/>
      <c r="CG6" s="19"/>
      <c r="CH6" s="19"/>
      <c r="CI6" s="21" t="s">
        <v>58</v>
      </c>
    </row>
    <row r="7" spans="1:103">
      <c r="A7" s="18" t="s">
        <v>61</v>
      </c>
      <c r="B7" s="18">
        <v>0.06</v>
      </c>
      <c r="C7" s="18">
        <v>350</v>
      </c>
      <c r="D7" s="42">
        <v>1</v>
      </c>
      <c r="E7" s="22"/>
      <c r="F7" s="22">
        <v>20.734094439657191</v>
      </c>
      <c r="G7" s="22"/>
      <c r="H7" s="22">
        <v>10.1672134295625</v>
      </c>
      <c r="I7" s="22">
        <v>12.115622649226871</v>
      </c>
      <c r="J7" s="22">
        <v>3.9878649306082479</v>
      </c>
      <c r="K7" s="22">
        <v>27.49778475076824</v>
      </c>
      <c r="L7" s="22"/>
      <c r="M7" s="22">
        <v>13.281427710046918</v>
      </c>
      <c r="N7" s="22">
        <v>1.3757993982856518</v>
      </c>
      <c r="O7" s="22"/>
      <c r="P7" s="22">
        <v>4.4781052485188972</v>
      </c>
      <c r="Q7" s="22">
        <v>0.80827424676860216</v>
      </c>
      <c r="R7" s="22">
        <v>2.0758875647458399E-2</v>
      </c>
      <c r="S7" s="22">
        <f t="shared" ref="S7:S8" si="29">SUM(E7:R7)</f>
        <v>94.466945679090585</v>
      </c>
      <c r="T7" s="42"/>
      <c r="U7" s="22">
        <f>(E7*100)/S7</f>
        <v>0</v>
      </c>
      <c r="V7" s="22">
        <f>(F7*100)/S7</f>
        <v>21.948517855221077</v>
      </c>
      <c r="W7" s="22">
        <f>(G7*100)/S7</f>
        <v>0</v>
      </c>
      <c r="X7" s="22">
        <f>(H7*100)/S7</f>
        <v>10.76272060716463</v>
      </c>
      <c r="Y7" s="22">
        <f>(I7*100)/S7</f>
        <v>12.825250739432507</v>
      </c>
      <c r="Z7" s="22">
        <f>(J7*100)/S7</f>
        <v>4.2214394695846789</v>
      </c>
      <c r="AA7" s="22">
        <f>(K7*100)/S7</f>
        <v>29.108366480038139</v>
      </c>
      <c r="AB7" s="22">
        <f>(L7*100)/S7</f>
        <v>0</v>
      </c>
      <c r="AC7" s="22">
        <f>(M7*100)/S7</f>
        <v>14.059338549130889</v>
      </c>
      <c r="AD7" s="22">
        <f>(N7*100)/S7</f>
        <v>1.456381794071461</v>
      </c>
      <c r="AE7" s="22">
        <f>(O7*100)/S7</f>
        <v>0</v>
      </c>
      <c r="AF7" s="22">
        <f>(P7*100)/S7</f>
        <v>4.7403938132299395</v>
      </c>
      <c r="AG7" s="22">
        <f>(Q7*100)/S7</f>
        <v>0.85561594159543841</v>
      </c>
      <c r="AH7" s="22">
        <f>(R7*100)/S7</f>
        <v>2.1974750531236015E-2</v>
      </c>
      <c r="AI7" s="22">
        <f t="shared" ref="AI7" si="30">SUM(U7:AH7)</f>
        <v>100.00000000000001</v>
      </c>
      <c r="AJ7" s="42"/>
      <c r="AK7" s="19">
        <f t="shared" si="5"/>
        <v>55.375913176759504</v>
      </c>
      <c r="AL7" s="19">
        <f>(AC7*100)/(AC7+AB7+AA7+AD7)</f>
        <v>31.506165279798402</v>
      </c>
      <c r="AM7" s="19">
        <f t="shared" si="7"/>
        <v>0</v>
      </c>
      <c r="AN7" s="19">
        <f t="shared" si="8"/>
        <v>65.230167275665863</v>
      </c>
      <c r="AO7" s="19">
        <f>(AD7*100)/(AA7+AB7+AC7+AD7)</f>
        <v>3.2636674445357357</v>
      </c>
      <c r="AP7" s="19">
        <f>SUM(AL7:AO7)</f>
        <v>100</v>
      </c>
      <c r="AQ7" s="19">
        <f t="shared" ref="AQ7" si="31">(AM7*100)/(AM7+AN7)</f>
        <v>0</v>
      </c>
      <c r="AR7" s="19">
        <f t="shared" ref="AR7" si="32">(AN7*100)/(AN7+AM7)</f>
        <v>100</v>
      </c>
      <c r="AS7" s="21" t="s">
        <v>73</v>
      </c>
      <c r="AT7" s="21"/>
      <c r="AU7" s="19"/>
      <c r="AV7" s="19"/>
      <c r="AW7" s="42"/>
      <c r="AX7" s="22">
        <v>37.360370604131141</v>
      </c>
      <c r="AY7" s="22"/>
      <c r="AZ7" s="22">
        <v>4.7303185594027521</v>
      </c>
      <c r="BA7" s="22"/>
      <c r="BB7" s="22">
        <v>23.99795498284897</v>
      </c>
      <c r="BC7" s="22">
        <v>8.5464403147211385</v>
      </c>
      <c r="BD7" s="22">
        <v>3.1543978643771888</v>
      </c>
      <c r="BE7" s="22">
        <v>4.2583824152539682</v>
      </c>
      <c r="BF7" s="22">
        <v>1.188812948635031</v>
      </c>
      <c r="BG7" s="22">
        <v>3.9544666327424496E-2</v>
      </c>
      <c r="BH7" s="22">
        <f t="shared" si="13"/>
        <v>83.276222355697612</v>
      </c>
      <c r="BI7" s="42"/>
      <c r="BJ7" s="22">
        <f t="shared" ref="BJ7" si="33">(AX7*100)/BH7</f>
        <v>44.863190893258633</v>
      </c>
      <c r="BK7" s="22">
        <f t="shared" ref="BK7" si="34">(AY7*100)/BH7</f>
        <v>0</v>
      </c>
      <c r="BL7" s="22">
        <f t="shared" ref="BL7" si="35">(AZ7*100)/BH7</f>
        <v>5.6802751440839243</v>
      </c>
      <c r="BM7" s="22">
        <f t="shared" ref="BM7" si="36">(BA7*100)/BH7</f>
        <v>0</v>
      </c>
      <c r="BN7" s="22">
        <f t="shared" ref="BN7" si="37">(BB7*100)/BH7</f>
        <v>28.817295386366755</v>
      </c>
      <c r="BO7" s="22">
        <f t="shared" ref="BO7" si="38">(BC7*100)/BH7</f>
        <v>10.262761773963209</v>
      </c>
      <c r="BP7" s="22">
        <f t="shared" ref="BP7" si="39">(BD7*100)/BH7</f>
        <v>3.7878733870801846</v>
      </c>
      <c r="BQ7" s="22">
        <f t="shared" ref="BQ7" si="40">(BE7*100)/BH7</f>
        <v>5.1135633855545768</v>
      </c>
      <c r="BR7" s="22">
        <f t="shared" ref="BR7" si="41">(BF7*100)/BH7</f>
        <v>1.4275538863389552</v>
      </c>
      <c r="BS7" s="22">
        <f t="shared" ref="BS7" si="42">(BG7*100)/BH7</f>
        <v>4.7486143353762396E-2</v>
      </c>
      <c r="BT7" s="22">
        <f t="shared" ref="BT7" si="43">SUM(BJ7:BS7)</f>
        <v>99.999999999999986</v>
      </c>
      <c r="BU7" s="44"/>
      <c r="BV7" s="19">
        <f t="shared" si="25"/>
        <v>49.456533962657446</v>
      </c>
      <c r="BW7" s="19">
        <f>(BL7*100)/(BJ7+BK7+BL7)</f>
        <v>11.238396551370696</v>
      </c>
      <c r="BX7" s="19">
        <f>(BK7*100)/(BJ7+BK7+BL7)</f>
        <v>0</v>
      </c>
      <c r="BY7" s="19">
        <f>(BJ7*100)/(BJ7+BK7+BL7)</f>
        <v>88.761603448629316</v>
      </c>
      <c r="CA7" s="18">
        <f t="shared" ref="CA7" si="44">SUM(BW7:BY7)</f>
        <v>100.00000000000001</v>
      </c>
      <c r="CB7" s="19">
        <f t="shared" ref="CB7" si="45">(BX7*100)/(BX7+BY7)</f>
        <v>0</v>
      </c>
      <c r="CC7" s="19">
        <f t="shared" ref="CC7" si="46">(BY7*100)/(BX7+BY7)</f>
        <v>100</v>
      </c>
      <c r="CD7" s="19" t="s">
        <v>63</v>
      </c>
      <c r="CE7" s="19"/>
      <c r="CF7" s="19"/>
      <c r="CG7" s="19"/>
      <c r="CH7" s="19"/>
      <c r="CI7" s="21" t="s">
        <v>68</v>
      </c>
      <c r="CM7" s="19"/>
      <c r="CN7" s="19"/>
      <c r="CO7" s="19"/>
      <c r="CP7" s="19"/>
      <c r="CQ7" s="19"/>
      <c r="CR7" s="19"/>
      <c r="CX7" s="19"/>
      <c r="CY7" s="19"/>
    </row>
    <row r="8" spans="1:103">
      <c r="A8" s="18" t="s">
        <v>61</v>
      </c>
      <c r="B8" s="18">
        <v>0.1</v>
      </c>
      <c r="C8" s="18">
        <v>500</v>
      </c>
      <c r="D8" s="42">
        <v>0.7</v>
      </c>
      <c r="F8" s="22">
        <v>14.043929393655327</v>
      </c>
      <c r="G8" s="22">
        <v>7.2862518529456577E-2</v>
      </c>
      <c r="H8" s="22">
        <v>5.4951499479144239</v>
      </c>
      <c r="I8" s="22">
        <v>10.318521076120254</v>
      </c>
      <c r="J8" s="22">
        <v>1.4432606125581868</v>
      </c>
      <c r="K8" s="22">
        <v>21.022953644347652</v>
      </c>
      <c r="L8" s="22"/>
      <c r="M8" s="22">
        <v>7.0248325787701411</v>
      </c>
      <c r="N8" s="22"/>
      <c r="O8" s="22"/>
      <c r="P8" s="22">
        <v>3.093914691016002</v>
      </c>
      <c r="Q8" s="22">
        <v>1.0772284658933311</v>
      </c>
      <c r="R8" s="22">
        <v>0.13413100829602301</v>
      </c>
      <c r="S8" s="22">
        <f t="shared" si="29"/>
        <v>63.726783937100805</v>
      </c>
      <c r="T8" s="42"/>
      <c r="U8" s="22">
        <f>(E8*100)/S8</f>
        <v>0</v>
      </c>
      <c r="V8" s="22">
        <f>(F8*100)/S8</f>
        <v>22.037718720462774</v>
      </c>
      <c r="W8" s="22">
        <f>(G8*100)/S8</f>
        <v>0.11433578477987036</v>
      </c>
      <c r="X8" s="22">
        <f>(H8*100)/S8</f>
        <v>8.6229833178749633</v>
      </c>
      <c r="Y8" s="22">
        <f>(I8*100)/S8</f>
        <v>16.191812042962614</v>
      </c>
      <c r="Z8" s="22">
        <f>(J8*100)/S8</f>
        <v>2.264762982520355</v>
      </c>
      <c r="AA8" s="22">
        <f>(K8*100)/S8</f>
        <v>32.989195979350839</v>
      </c>
      <c r="AB8" s="22">
        <f>(L8*100)/S8</f>
        <v>0</v>
      </c>
      <c r="AC8" s="22">
        <f>(M8*100)/S8</f>
        <v>11.023359637454396</v>
      </c>
      <c r="AD8" s="22">
        <f>(N8*100)/S8</f>
        <v>0</v>
      </c>
      <c r="AE8" s="22">
        <f>(O8*100)/S8</f>
        <v>0</v>
      </c>
      <c r="AF8" s="22">
        <f>(P8*100)/S8</f>
        <v>4.8549675660233182</v>
      </c>
      <c r="AG8" s="22">
        <f>(Q8*100)/S8</f>
        <v>1.6903857363280252</v>
      </c>
      <c r="AH8" s="22">
        <f>(R8*100)/S8</f>
        <v>0.21047823224283863</v>
      </c>
      <c r="AI8" s="22">
        <f t="shared" ref="AI8" si="47">SUM(U8:AH8)</f>
        <v>99.999999999999986</v>
      </c>
      <c r="AJ8" s="42"/>
      <c r="AK8" s="19">
        <f t="shared" ref="AK8" si="48">V8+W8+Z8+AE8+AF8+AG8+AH8+U8+X8+Y8</f>
        <v>55.987444383194756</v>
      </c>
      <c r="AL8" s="19">
        <f t="shared" ref="AL8" si="49">(AC8*100)/(AC8+AB8+AA8+AD8)</f>
        <v>25.045943101848341</v>
      </c>
      <c r="AM8" s="19">
        <f t="shared" ref="AM8" si="50">(AB8*100)/(AB8+AC8+AA8+AD8)</f>
        <v>0</v>
      </c>
      <c r="AN8" s="19">
        <f t="shared" ref="AN8" si="51">(AA8*100)/(AA8+AC8+AB8+AD8)</f>
        <v>74.954056898151649</v>
      </c>
      <c r="AO8" s="19">
        <f t="shared" ref="AO8" si="52">(AD8*100)/(AA8+AB8+AC8+AD8)</f>
        <v>0</v>
      </c>
      <c r="AP8" s="19">
        <f t="shared" ref="AP8" si="53">SUM(AL8:AO8)</f>
        <v>99.999999999999986</v>
      </c>
      <c r="AQ8" s="19">
        <f t="shared" ref="AQ8" si="54">(AM8*100)/(AM8+AN8)</f>
        <v>0</v>
      </c>
      <c r="AR8" s="19">
        <f t="shared" ref="AR8" si="55">(AN8*100)/(AN8+AM8)</f>
        <v>100</v>
      </c>
      <c r="AS8" s="21" t="s">
        <v>74</v>
      </c>
      <c r="AW8" s="42"/>
      <c r="AX8" s="22">
        <v>25.073235505224229</v>
      </c>
      <c r="AY8" s="22"/>
      <c r="AZ8" s="22"/>
      <c r="BA8" s="22"/>
      <c r="BB8" s="22"/>
      <c r="BC8" s="22">
        <v>3.5869672199163114</v>
      </c>
      <c r="BD8" s="22">
        <v>17.985997632364342</v>
      </c>
      <c r="BE8" s="22">
        <v>2.9019237928730712</v>
      </c>
      <c r="BF8" s="22">
        <v>2.0588268964669534</v>
      </c>
      <c r="BG8" s="22">
        <v>4.3039375627981907E-2</v>
      </c>
      <c r="BH8" s="22">
        <f t="shared" ref="BH8" si="56">SUM(AX8:BG8)</f>
        <v>51.649990422472889</v>
      </c>
      <c r="BI8" s="42"/>
      <c r="BJ8" s="22">
        <f t="shared" ref="BJ8" si="57">(AX8*100)/BH8</f>
        <v>48.544511431922501</v>
      </c>
      <c r="BK8" s="22">
        <f t="shared" ref="BK8" si="58">(AY8*100)/BH8</f>
        <v>0</v>
      </c>
      <c r="BL8" s="22">
        <f t="shared" ref="BL8" si="59">(AZ8*100)/BH8</f>
        <v>0</v>
      </c>
      <c r="BM8" s="22">
        <f t="shared" ref="BM8" si="60">(BA8*100)/BH8</f>
        <v>0</v>
      </c>
      <c r="BN8" s="22">
        <f t="shared" ref="BN8" si="61">(BB8*100)/BH8</f>
        <v>0</v>
      </c>
      <c r="BO8" s="22">
        <f t="shared" ref="BO8" si="62">(BC8*100)/BH8</f>
        <v>6.9447587319505555</v>
      </c>
      <c r="BP8" s="22">
        <f t="shared" ref="BP8" si="63">(BD8*100)/BH8</f>
        <v>34.822847952627384</v>
      </c>
      <c r="BQ8" s="22">
        <f t="shared" ref="BQ8" si="64">(BE8*100)/BH8</f>
        <v>5.6184401374263286</v>
      </c>
      <c r="BR8" s="22">
        <f t="shared" ref="BR8" si="65">(BF8*100)/BH8</f>
        <v>3.9861128329873967</v>
      </c>
      <c r="BS8" s="22">
        <f t="shared" ref="BS8" si="66">(BG8*100)/BH8</f>
        <v>8.3328913085829903E-2</v>
      </c>
      <c r="BT8" s="22">
        <f t="shared" ref="BT8" si="67">SUM(BJ8:BS8)</f>
        <v>100.00000000000001</v>
      </c>
      <c r="BU8" s="44"/>
      <c r="BV8" s="19">
        <f t="shared" ref="BV8" si="68">BQ8+BR8+BN8+BM8+BO8+BS8+BP8</f>
        <v>51.455488568077492</v>
      </c>
      <c r="BW8" s="19">
        <f>(BL8*100)/(BJ8+BK8+BL8)</f>
        <v>0</v>
      </c>
      <c r="BX8" s="19">
        <f>(BK8*100)/(BJ8+BK8+BL8)</f>
        <v>0</v>
      </c>
      <c r="BY8" s="19">
        <f>(BJ8*100)/(BJ8+BK8+BL8)</f>
        <v>100</v>
      </c>
      <c r="CA8" s="18">
        <f t="shared" ref="CA8" si="69">SUM(BW8:BY8)</f>
        <v>100</v>
      </c>
      <c r="CB8" s="19">
        <f t="shared" ref="CB8" si="70">(BX8*100)/(BX8+BY8)</f>
        <v>0</v>
      </c>
      <c r="CC8" s="19">
        <f t="shared" ref="CC8" si="71">(BY8*100)/(BX8+BY8)</f>
        <v>100</v>
      </c>
      <c r="CD8" s="18" t="s">
        <v>64</v>
      </c>
      <c r="CE8" s="19">
        <f>(BJ8*100)/(BJ8+BN8+BO8+BP8)</f>
        <v>53.751935448243231</v>
      </c>
      <c r="CF8" s="19">
        <f>(BN8*100)/(BJ8+BN8+BO8+BP8)</f>
        <v>0</v>
      </c>
      <c r="CG8" s="19">
        <f>((BO8+BP8)*100)/(BJ8+BN8+BO8+BP8)</f>
        <v>46.248064551756762</v>
      </c>
      <c r="CH8" s="19">
        <f>SUM(CE8:CG8)</f>
        <v>100</v>
      </c>
      <c r="CI8" s="21" t="s">
        <v>70</v>
      </c>
    </row>
    <row r="9" spans="1:103">
      <c r="A9" s="23" t="s">
        <v>61</v>
      </c>
      <c r="B9" s="23">
        <v>0.13</v>
      </c>
      <c r="C9" s="23">
        <v>660</v>
      </c>
      <c r="D9" s="47">
        <v>0.7</v>
      </c>
      <c r="E9" s="23"/>
      <c r="F9" s="48">
        <v>8.2952121070231062</v>
      </c>
      <c r="G9" s="48">
        <v>9.0628569458038299</v>
      </c>
      <c r="H9" s="48">
        <v>9.1613653254130174</v>
      </c>
      <c r="I9" s="48">
        <v>3.6968127257777281</v>
      </c>
      <c r="J9" s="48">
        <v>0.58137778038326837</v>
      </c>
      <c r="K9" s="48">
        <v>21.516016160717534</v>
      </c>
      <c r="L9" s="48"/>
      <c r="M9" s="48">
        <v>5.9448119057795221</v>
      </c>
      <c r="N9" s="48"/>
      <c r="O9" s="48"/>
      <c r="P9" s="48">
        <v>3.0384493870269087</v>
      </c>
      <c r="Q9" s="48"/>
      <c r="R9" s="48">
        <v>5.7851283011785194E-2</v>
      </c>
      <c r="S9" s="48">
        <f t="shared" ref="S9" si="72">SUM(E9:R9)</f>
        <v>61.354753620936698</v>
      </c>
      <c r="T9" s="47"/>
      <c r="U9" s="48">
        <f>(E9*100)/S9</f>
        <v>0</v>
      </c>
      <c r="V9" s="48">
        <f>(F9*100)/S9</f>
        <v>13.520080543836539</v>
      </c>
      <c r="W9" s="48">
        <f>(G9*100)/S9</f>
        <v>14.771238430515384</v>
      </c>
      <c r="X9" s="48">
        <f>(H9*100)/S9</f>
        <v>14.931793846022051</v>
      </c>
      <c r="Y9" s="48">
        <f>(I9*100)/S9</f>
        <v>6.0253077514049824</v>
      </c>
      <c r="Z9" s="48">
        <f>(J9*100)/S9</f>
        <v>0.94756762283677232</v>
      </c>
      <c r="AA9" s="48">
        <f>(K9*100)/S9</f>
        <v>35.068213774678753</v>
      </c>
      <c r="AB9" s="48">
        <f>(L9*100)/S9</f>
        <v>0</v>
      </c>
      <c r="AC9" s="48">
        <f>(M9*100)/S9</f>
        <v>9.6892441985960716</v>
      </c>
      <c r="AD9" s="48">
        <f>(N9*100)/S9</f>
        <v>0</v>
      </c>
      <c r="AE9" s="48">
        <f>(O9*100)/S9</f>
        <v>0</v>
      </c>
      <c r="AF9" s="48">
        <f>(P9*100)/S9</f>
        <v>4.952264018203258</v>
      </c>
      <c r="AG9" s="48">
        <f>(Q9*100)/S9</f>
        <v>0</v>
      </c>
      <c r="AH9" s="48">
        <f>(R9*100)/S9</f>
        <v>9.4289813906194259E-2</v>
      </c>
      <c r="AI9" s="48">
        <f t="shared" ref="AI9" si="73">SUM(U9:AH9)</f>
        <v>100</v>
      </c>
      <c r="AJ9" s="47"/>
      <c r="AK9" s="49">
        <f t="shared" ref="AK9" si="74">V9+W9+Z9+AE9+AF9+AG9+AH9+U9+X9+Y9</f>
        <v>55.242542026725182</v>
      </c>
      <c r="AL9" s="49">
        <f t="shared" ref="AL9" si="75">(AC9*100)/(AC9+AB9+AA9+AD9)</f>
        <v>21.648334461670338</v>
      </c>
      <c r="AM9" s="49">
        <f t="shared" ref="AM9" si="76">(AB9*100)/(AB9+AC9+AA9+AD9)</f>
        <v>0</v>
      </c>
      <c r="AN9" s="49">
        <f t="shared" ref="AN9" si="77">(AA9*100)/(AA9+AC9+AB9+AD9)</f>
        <v>78.351665538329655</v>
      </c>
      <c r="AO9" s="49">
        <f t="shared" ref="AO9" si="78">(AD9*100)/(AA9+AB9+AC9+AD9)</f>
        <v>0</v>
      </c>
      <c r="AP9" s="49">
        <f t="shared" ref="AP9" si="79">SUM(AL9:AO9)</f>
        <v>100</v>
      </c>
      <c r="AQ9" s="49">
        <f t="shared" ref="AQ9" si="80">(AM9*100)/(AM9+AN9)</f>
        <v>0</v>
      </c>
      <c r="AR9" s="49">
        <f t="shared" ref="AR9" si="81">(AN9*100)/(AN9+AM9)</f>
        <v>100</v>
      </c>
      <c r="AS9" s="50" t="s">
        <v>66</v>
      </c>
      <c r="AT9" s="23"/>
      <c r="AU9" s="23"/>
      <c r="AV9" s="23"/>
      <c r="AW9" s="47"/>
      <c r="AX9" s="48">
        <v>25.085227033031902</v>
      </c>
      <c r="AY9" s="48"/>
      <c r="AZ9" s="48"/>
      <c r="BA9" s="48"/>
      <c r="BB9" s="48">
        <v>14.586902791849761</v>
      </c>
      <c r="BC9" s="48">
        <v>6.765564453438567</v>
      </c>
      <c r="BD9" s="48"/>
      <c r="BE9" s="48">
        <v>3.1741589323737385</v>
      </c>
      <c r="BF9" s="48">
        <v>1.9546200943934333</v>
      </c>
      <c r="BG9" s="48">
        <v>0.11020990836495623</v>
      </c>
      <c r="BH9" s="48">
        <f t="shared" ref="BH9" si="82">SUM(AX9:BG9)</f>
        <v>51.676683213452357</v>
      </c>
      <c r="BI9" s="47"/>
      <c r="BJ9" s="48">
        <f t="shared" ref="BJ9" si="83">(AX9*100)/BH9</f>
        <v>48.542641425759641</v>
      </c>
      <c r="BK9" s="48">
        <f t="shared" ref="BK9" si="84">(AY9*100)/BH9</f>
        <v>0</v>
      </c>
      <c r="BL9" s="48">
        <f t="shared" ref="BL9" si="85">(AZ9*100)/BH9</f>
        <v>0</v>
      </c>
      <c r="BM9" s="48">
        <f t="shared" ref="BM9" si="86">(BA9*100)/BH9</f>
        <v>0</v>
      </c>
      <c r="BN9" s="48">
        <f t="shared" ref="BN9" si="87">(BB9*100)/BH9</f>
        <v>28.227242703634918</v>
      </c>
      <c r="BO9" s="48">
        <f t="shared" ref="BO9" si="88">(BC9*100)/BH9</f>
        <v>13.092102729374416</v>
      </c>
      <c r="BP9" s="48">
        <f t="shared" ref="BP9" si="89">(BD9*100)/BH9</f>
        <v>0</v>
      </c>
      <c r="BQ9" s="48">
        <f t="shared" ref="BQ9" si="90">(BE9*100)/BH9</f>
        <v>6.1423426098435217</v>
      </c>
      <c r="BR9" s="48">
        <f t="shared" ref="BR9" si="91">(BF9*100)/BH9</f>
        <v>3.7824023773348729</v>
      </c>
      <c r="BS9" s="48">
        <f t="shared" ref="BS9" si="92">(BG9*100)/BH9</f>
        <v>0.21326815405263205</v>
      </c>
      <c r="BT9" s="48">
        <f t="shared" ref="BT9" si="93">SUM(BJ9:BS9)</f>
        <v>100</v>
      </c>
      <c r="BU9" s="51"/>
      <c r="BV9" s="49">
        <f t="shared" ref="BV9" si="94">BQ9+BR9+BN9+BM9+BO9+BS9+BP9</f>
        <v>51.457358574240367</v>
      </c>
      <c r="BW9" s="49">
        <f t="shared" ref="BW9" si="95">(BL9*100)/(BJ9+BK9+BL9)</f>
        <v>0</v>
      </c>
      <c r="BX9" s="49">
        <f t="shared" ref="BX9" si="96">(BK9*100)/(BJ9+BK9+BL9)</f>
        <v>0</v>
      </c>
      <c r="BY9" s="49">
        <f t="shared" ref="BY9" si="97">(BJ9*100)/(BJ9+BK9+BL9)</f>
        <v>100</v>
      </c>
      <c r="BZ9" s="23"/>
      <c r="CA9" s="23">
        <f t="shared" ref="CA9" si="98">SUM(BW9:BY9)</f>
        <v>100</v>
      </c>
      <c r="CB9" s="49">
        <f t="shared" ref="CB9" si="99">(BX9*100)/(BX9+BY9)</f>
        <v>0</v>
      </c>
      <c r="CC9" s="49">
        <f t="shared" ref="CC9" si="100">(BY9*100)/(BX9+BY9)</f>
        <v>100</v>
      </c>
      <c r="CD9" s="23" t="s">
        <v>65</v>
      </c>
      <c r="CE9" s="49">
        <f>(BJ9*100)/(BJ9+BN9+BO9+BP9)</f>
        <v>54.01910543337015</v>
      </c>
      <c r="CF9" s="49">
        <f>(BN9*100)/(BJ9+BN9+BO9+BP9)</f>
        <v>31.411772308126338</v>
      </c>
      <c r="CG9" s="49">
        <f>((BO9+BP9)*100)/(BJ9+BN9+BO9+BP9)</f>
        <v>14.569122258503516</v>
      </c>
      <c r="CH9" s="49">
        <f t="shared" ref="CH9" si="101">SUM(CE9:CG9)</f>
        <v>100</v>
      </c>
      <c r="CI9" s="50" t="s">
        <v>69</v>
      </c>
      <c r="CJ9" s="23"/>
      <c r="CK9" s="23"/>
      <c r="CL9" s="23"/>
      <c r="CM9" s="23"/>
      <c r="CN9" s="23"/>
      <c r="CO9" s="23"/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S6 S7 S4 S8 S5 S9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0D165-EABC-42DD-AB0A-83751BE14A87}">
  <dimension ref="A1:AF268"/>
  <sheetViews>
    <sheetView zoomScale="115" zoomScaleNormal="115" workbookViewId="0"/>
  </sheetViews>
  <sheetFormatPr defaultRowHeight="13.8"/>
  <cols>
    <col min="1" max="1" width="21.44140625" style="66" customWidth="1"/>
    <col min="2" max="2" width="11.5546875" style="66" customWidth="1"/>
    <col min="3" max="3" width="17.21875" style="66" customWidth="1"/>
    <col min="4" max="4" width="16.33203125" style="66" customWidth="1"/>
    <col min="5" max="5" width="14.33203125" style="66" customWidth="1"/>
    <col min="6" max="16384" width="8.88671875" style="66"/>
  </cols>
  <sheetData>
    <row r="1" spans="1:32" s="59" customFormat="1" ht="18" customHeight="1">
      <c r="A1" s="58" t="s">
        <v>264</v>
      </c>
    </row>
    <row r="2" spans="1:32" s="60" customFormat="1" ht="15.6">
      <c r="C2" s="61"/>
      <c r="D2" s="61"/>
      <c r="E2" s="62" t="s">
        <v>263</v>
      </c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S2" s="62" t="s">
        <v>262</v>
      </c>
    </row>
    <row r="3" spans="1:32" s="60" customFormat="1" ht="46.8">
      <c r="A3" s="60" t="s">
        <v>244</v>
      </c>
      <c r="B3" s="60" t="s">
        <v>250</v>
      </c>
      <c r="C3" s="63" t="s">
        <v>261</v>
      </c>
      <c r="D3" s="64" t="s">
        <v>252</v>
      </c>
      <c r="E3" s="65" t="s">
        <v>2</v>
      </c>
      <c r="F3" s="61" t="s">
        <v>1</v>
      </c>
      <c r="G3" s="61" t="s">
        <v>3</v>
      </c>
      <c r="H3" s="61" t="s">
        <v>10</v>
      </c>
      <c r="I3" s="61" t="s">
        <v>11</v>
      </c>
      <c r="J3" s="61" t="s">
        <v>4</v>
      </c>
      <c r="K3" s="61" t="s">
        <v>5</v>
      </c>
      <c r="L3" s="61" t="s">
        <v>6</v>
      </c>
      <c r="M3" s="61" t="s">
        <v>7</v>
      </c>
      <c r="N3" s="61" t="s">
        <v>0</v>
      </c>
      <c r="O3" s="61" t="s">
        <v>8</v>
      </c>
      <c r="P3" s="61" t="s">
        <v>46</v>
      </c>
      <c r="Q3" s="61" t="s">
        <v>36</v>
      </c>
      <c r="S3" s="65" t="s">
        <v>2</v>
      </c>
      <c r="T3" s="61" t="s">
        <v>1</v>
      </c>
      <c r="U3" s="61" t="s">
        <v>3</v>
      </c>
      <c r="V3" s="61" t="s">
        <v>10</v>
      </c>
      <c r="W3" s="61" t="s">
        <v>11</v>
      </c>
      <c r="X3" s="61" t="s">
        <v>4</v>
      </c>
      <c r="Y3" s="61" t="s">
        <v>5</v>
      </c>
      <c r="Z3" s="61" t="s">
        <v>6</v>
      </c>
      <c r="AA3" s="61" t="s">
        <v>7</v>
      </c>
      <c r="AB3" s="61" t="s">
        <v>0</v>
      </c>
      <c r="AC3" s="61" t="s">
        <v>8</v>
      </c>
      <c r="AD3" s="61" t="s">
        <v>36</v>
      </c>
      <c r="AF3" s="60" t="s">
        <v>12</v>
      </c>
    </row>
    <row r="4" spans="1:32" ht="15.6">
      <c r="A4" s="66" t="s">
        <v>260</v>
      </c>
      <c r="B4" s="66">
        <v>0.2</v>
      </c>
      <c r="C4" s="67">
        <v>685</v>
      </c>
      <c r="D4" s="67">
        <v>0.5</v>
      </c>
      <c r="E4" s="68">
        <v>69.534991709611788</v>
      </c>
      <c r="F4" s="69">
        <v>0.28167174162910558</v>
      </c>
      <c r="G4" s="69">
        <v>17.309005618442885</v>
      </c>
      <c r="H4" s="69">
        <v>0.11295445880794054</v>
      </c>
      <c r="I4" s="69">
        <v>0.20433627887779088</v>
      </c>
      <c r="J4" s="69">
        <v>0.21660330597683533</v>
      </c>
      <c r="K4" s="69">
        <v>0.29964562310854581</v>
      </c>
      <c r="L4" s="69">
        <v>1.5985275618180323</v>
      </c>
      <c r="M4" s="69">
        <v>0.4874986393000133</v>
      </c>
      <c r="N4" s="69">
        <v>6.2401292892450053</v>
      </c>
      <c r="O4" s="69">
        <v>1.1350275973612243</v>
      </c>
      <c r="P4" s="69">
        <v>2.5796081758208405</v>
      </c>
      <c r="Q4" s="70">
        <f>SUM(E4:P4)</f>
        <v>100</v>
      </c>
      <c r="R4" s="70"/>
      <c r="S4" s="71">
        <f>(E4*100)/(Q4-P4)</f>
        <v>71.376218477037185</v>
      </c>
      <c r="T4" s="70">
        <f>(F4*100)/(Q4-P4)</f>
        <v>0.28913016705727962</v>
      </c>
      <c r="U4" s="70">
        <f>(G4*100)/(Q4-P4)</f>
        <v>17.767333198250281</v>
      </c>
      <c r="V4" s="70">
        <f>(H4*100)/(Q4-P4)</f>
        <v>0.11594539571530024</v>
      </c>
      <c r="W4" s="70">
        <f>(I4*100)/(Q4-P4)</f>
        <v>0.20974692777521331</v>
      </c>
      <c r="X4" s="70">
        <f>(J4*100)/(Q4-P4)</f>
        <v>0.22233877519991219</v>
      </c>
      <c r="Y4" s="70">
        <f>(K4*100)/(Q4-P4)</f>
        <v>0.30757998145740939</v>
      </c>
      <c r="Z4" s="70">
        <f>(L4*100)/(Q4-P4)</f>
        <v>1.6408551966235136</v>
      </c>
      <c r="AA4" s="70">
        <f>(M4*100)/(Q4-P4)</f>
        <v>0.50040718392904171</v>
      </c>
      <c r="AB4" s="70">
        <f>(N4*100)/(Q4-P4)</f>
        <v>6.4053625451506777</v>
      </c>
      <c r="AC4" s="70">
        <f>(O4*100)/(Q4-P4)</f>
        <v>1.1650821518041947</v>
      </c>
      <c r="AD4" s="70">
        <f>SUM(S4:AC4)</f>
        <v>100.00000000000003</v>
      </c>
      <c r="AE4" s="70"/>
      <c r="AF4" s="70">
        <f>AA4+AB4</f>
        <v>6.9057697290797195</v>
      </c>
    </row>
    <row r="5" spans="1:32" ht="15.6">
      <c r="A5" s="66" t="str">
        <f>A4</f>
        <v>Paragneiss wall rock</v>
      </c>
      <c r="B5" s="66">
        <v>0.2</v>
      </c>
      <c r="C5" s="67">
        <v>685</v>
      </c>
      <c r="D5" s="67">
        <f>D4</f>
        <v>0.5</v>
      </c>
      <c r="E5" s="68">
        <v>69.619785296002533</v>
      </c>
      <c r="F5" s="69">
        <v>0.28852528741338446</v>
      </c>
      <c r="G5" s="69">
        <v>17.252463645577144</v>
      </c>
      <c r="H5" s="69">
        <v>0.11431599319539913</v>
      </c>
      <c r="I5" s="69">
        <v>0.2101607679686244</v>
      </c>
      <c r="J5" s="69">
        <v>0.21492427517509019</v>
      </c>
      <c r="K5" s="69">
        <v>0.30136053573739202</v>
      </c>
      <c r="L5" s="69">
        <v>1.5848330242924431</v>
      </c>
      <c r="M5" s="69">
        <v>0.49814980187420271</v>
      </c>
      <c r="N5" s="69">
        <v>6.2544377998172029</v>
      </c>
      <c r="O5" s="69">
        <v>1.1186522028448256</v>
      </c>
      <c r="P5" s="69">
        <v>2.542391370101754</v>
      </c>
      <c r="Q5" s="70">
        <f t="shared" ref="Q5:Q37" si="0">SUM(E5:P5)</f>
        <v>100</v>
      </c>
      <c r="R5" s="70"/>
      <c r="S5" s="71">
        <f t="shared" ref="S5:S37" si="1">(E5*100)/(Q5-P5)</f>
        <v>71.43596716023302</v>
      </c>
      <c r="T5" s="70">
        <f t="shared" ref="T5:T37" si="2">(F5*100)/(Q5-P5)</f>
        <v>0.2960520902057821</v>
      </c>
      <c r="U5" s="70">
        <f t="shared" ref="U5:U37" si="3">(G5*100)/(Q5-P5)</f>
        <v>17.702531272950196</v>
      </c>
      <c r="V5" s="70">
        <f t="shared" ref="V5:V37" si="4">(H5*100)/(Q5-P5)</f>
        <v>0.11729817179233458</v>
      </c>
      <c r="W5" s="70">
        <f t="shared" ref="W5:W37" si="5">(I5*100)/(Q5-P5)</f>
        <v>0.21564326369501216</v>
      </c>
      <c r="X5" s="70">
        <f t="shared" ref="X5:X37" si="6">(J5*100)/(Q5-P5)</f>
        <v>0.22053103723412651</v>
      </c>
      <c r="Y5" s="70">
        <f t="shared" ref="Y5:Y37" si="7">(K5*100)/(Q5-P5)</f>
        <v>0.30922217359326831</v>
      </c>
      <c r="Z5" s="70">
        <f t="shared" ref="Z5:Z37" si="8">(L5*100)/(Q5-P5)</f>
        <v>1.6261768029943684</v>
      </c>
      <c r="AA5" s="70">
        <f t="shared" ref="AA5:AA37" si="9">(M5*100)/(Q5-P5)</f>
        <v>0.51114511106665839</v>
      </c>
      <c r="AB5" s="70">
        <f t="shared" ref="AB5:AB37" si="10">(N5*100)/(Q5-P5)</f>
        <v>6.4175982642554326</v>
      </c>
      <c r="AC5" s="70">
        <f t="shared" ref="AC5:AC37" si="11">(O5*100)/(Q5-P5)</f>
        <v>1.1478346519797975</v>
      </c>
      <c r="AD5" s="70">
        <f t="shared" ref="AD5:AD37" si="12">SUM(S5:AC5)</f>
        <v>99.999999999999972</v>
      </c>
      <c r="AE5" s="70"/>
      <c r="AF5" s="70">
        <f>AA5+AB5</f>
        <v>6.9287433753220906</v>
      </c>
    </row>
    <row r="6" spans="1:32" ht="15.6">
      <c r="A6" s="66" t="str">
        <f t="shared" ref="A6:A37" si="13">A5</f>
        <v>Paragneiss wall rock</v>
      </c>
      <c r="B6" s="66">
        <v>0.2</v>
      </c>
      <c r="C6" s="67">
        <v>685</v>
      </c>
      <c r="D6" s="67">
        <f t="shared" ref="D6:D37" si="14">D5</f>
        <v>0.5</v>
      </c>
      <c r="E6" s="68">
        <v>69.619785296002533</v>
      </c>
      <c r="F6" s="69">
        <v>0.28852528741338451</v>
      </c>
      <c r="G6" s="69">
        <v>17.252463645577144</v>
      </c>
      <c r="H6" s="69">
        <v>0.11431599319539916</v>
      </c>
      <c r="I6" s="69">
        <v>0.21016076796862448</v>
      </c>
      <c r="J6" s="69">
        <v>0.21492427517509025</v>
      </c>
      <c r="K6" s="69">
        <v>0.30136053573739208</v>
      </c>
      <c r="L6" s="69">
        <v>1.5848330242924435</v>
      </c>
      <c r="M6" s="69">
        <v>0.49814980187420271</v>
      </c>
      <c r="N6" s="69">
        <v>6.2544377998172029</v>
      </c>
      <c r="O6" s="69">
        <v>1.1186522028448256</v>
      </c>
      <c r="P6" s="69">
        <v>2.5423913701017544</v>
      </c>
      <c r="Q6" s="70">
        <f t="shared" si="0"/>
        <v>100.00000000000001</v>
      </c>
      <c r="R6" s="70"/>
      <c r="S6" s="71">
        <f t="shared" si="1"/>
        <v>71.43596716023302</v>
      </c>
      <c r="T6" s="70">
        <f t="shared" si="2"/>
        <v>0.2960520902057821</v>
      </c>
      <c r="U6" s="70">
        <f t="shared" si="3"/>
        <v>17.702531272950193</v>
      </c>
      <c r="V6" s="70">
        <f t="shared" si="4"/>
        <v>0.11729817179233459</v>
      </c>
      <c r="W6" s="70">
        <f t="shared" si="5"/>
        <v>0.21564326369501222</v>
      </c>
      <c r="X6" s="70">
        <f t="shared" si="6"/>
        <v>0.22053103723412654</v>
      </c>
      <c r="Y6" s="70">
        <f t="shared" si="7"/>
        <v>0.30922217359326837</v>
      </c>
      <c r="Z6" s="70">
        <f t="shared" si="8"/>
        <v>1.6261768029943688</v>
      </c>
      <c r="AA6" s="70">
        <f t="shared" si="9"/>
        <v>0.51114511106665839</v>
      </c>
      <c r="AB6" s="70">
        <f t="shared" si="10"/>
        <v>6.4175982642554317</v>
      </c>
      <c r="AC6" s="70">
        <f t="shared" si="11"/>
        <v>1.1478346519797973</v>
      </c>
      <c r="AD6" s="70">
        <f t="shared" si="12"/>
        <v>99.999999999999972</v>
      </c>
      <c r="AE6" s="70"/>
      <c r="AF6" s="70">
        <f>AA6+AB6</f>
        <v>6.9287433753220897</v>
      </c>
    </row>
    <row r="7" spans="1:32" ht="15.6">
      <c r="A7" s="66" t="str">
        <f t="shared" si="13"/>
        <v>Paragneiss wall rock</v>
      </c>
      <c r="B7" s="66">
        <v>0.2</v>
      </c>
      <c r="C7" s="67">
        <v>685</v>
      </c>
      <c r="D7" s="67">
        <f t="shared" si="14"/>
        <v>0.5</v>
      </c>
      <c r="E7" s="68">
        <v>69.904510947216494</v>
      </c>
      <c r="F7" s="69">
        <v>0.31305688606212106</v>
      </c>
      <c r="G7" s="69">
        <v>17.05813716689638</v>
      </c>
      <c r="H7" s="69">
        <v>0.11920598506693163</v>
      </c>
      <c r="I7" s="69">
        <v>0.2311915764298603</v>
      </c>
      <c r="J7" s="69">
        <v>0.20919274774261845</v>
      </c>
      <c r="K7" s="69">
        <v>0.30754358142715571</v>
      </c>
      <c r="L7" s="69">
        <v>1.5397025831872215</v>
      </c>
      <c r="M7" s="69">
        <v>0.53631373328265464</v>
      </c>
      <c r="N7" s="69">
        <v>6.3014137358202342</v>
      </c>
      <c r="O7" s="69">
        <v>1.0632511562653597</v>
      </c>
      <c r="P7" s="69">
        <v>2.4164799006029742</v>
      </c>
      <c r="Q7" s="70">
        <f t="shared" si="0"/>
        <v>100.00000000000003</v>
      </c>
      <c r="R7" s="70"/>
      <c r="S7" s="71">
        <f t="shared" si="1"/>
        <v>71.63557010037438</v>
      </c>
      <c r="T7" s="70">
        <f t="shared" si="2"/>
        <v>0.32080917530259845</v>
      </c>
      <c r="U7" s="70">
        <f t="shared" si="3"/>
        <v>17.480551172494316</v>
      </c>
      <c r="V7" s="70">
        <f t="shared" si="4"/>
        <v>0.12215790632015557</v>
      </c>
      <c r="W7" s="70">
        <f t="shared" si="5"/>
        <v>0.23691661890693444</v>
      </c>
      <c r="X7" s="70">
        <f t="shared" si="6"/>
        <v>0.2143730288982586</v>
      </c>
      <c r="Y7" s="70">
        <f t="shared" si="7"/>
        <v>0.3151593436206202</v>
      </c>
      <c r="Z7" s="70">
        <f t="shared" si="8"/>
        <v>1.577830541077945</v>
      </c>
      <c r="AA7" s="70">
        <f t="shared" si="9"/>
        <v>0.54959457574022108</v>
      </c>
      <c r="AB7" s="70">
        <f t="shared" si="10"/>
        <v>6.4574568835001163</v>
      </c>
      <c r="AC7" s="70">
        <f t="shared" si="11"/>
        <v>1.0895806537644355</v>
      </c>
      <c r="AD7" s="70">
        <f t="shared" si="12"/>
        <v>99.999999999999972</v>
      </c>
      <c r="AE7" s="70"/>
      <c r="AF7" s="70">
        <f>AA7+AB7</f>
        <v>7.007051459240337</v>
      </c>
    </row>
    <row r="8" spans="1:32" ht="15.6">
      <c r="A8" s="66" t="str">
        <f t="shared" si="13"/>
        <v>Paragneiss wall rock</v>
      </c>
      <c r="B8" s="66">
        <v>0.2</v>
      </c>
      <c r="C8" s="67">
        <v>685</v>
      </c>
      <c r="D8" s="67">
        <f t="shared" si="14"/>
        <v>0.5</v>
      </c>
      <c r="E8" s="68">
        <v>69.904510947216508</v>
      </c>
      <c r="F8" s="69">
        <v>0.31305688606212084</v>
      </c>
      <c r="G8" s="69">
        <v>17.058137166896365</v>
      </c>
      <c r="H8" s="69">
        <v>0.11920598506693131</v>
      </c>
      <c r="I8" s="69">
        <v>0.23119157642986246</v>
      </c>
      <c r="J8" s="69">
        <v>0.20919274774261823</v>
      </c>
      <c r="K8" s="69">
        <v>0.30754358142715532</v>
      </c>
      <c r="L8" s="69">
        <v>1.5397025831872193</v>
      </c>
      <c r="M8" s="69">
        <v>0.53631373328265408</v>
      </c>
      <c r="N8" s="69">
        <v>6.3014137358202271</v>
      </c>
      <c r="O8" s="69">
        <v>1.0632511562653597</v>
      </c>
      <c r="P8" s="69">
        <v>2.416479900602972</v>
      </c>
      <c r="Q8" s="70">
        <f t="shared" si="0"/>
        <v>99.999999999999986</v>
      </c>
      <c r="R8" s="70"/>
      <c r="S8" s="71">
        <f t="shared" si="1"/>
        <v>71.635570100374409</v>
      </c>
      <c r="T8" s="70">
        <f t="shared" si="2"/>
        <v>0.32080917530259828</v>
      </c>
      <c r="U8" s="70">
        <f t="shared" si="3"/>
        <v>17.480551172494309</v>
      </c>
      <c r="V8" s="70">
        <f t="shared" si="4"/>
        <v>0.12215790632015527</v>
      </c>
      <c r="W8" s="70">
        <f t="shared" si="5"/>
        <v>0.23691661890693674</v>
      </c>
      <c r="X8" s="70">
        <f t="shared" si="6"/>
        <v>0.21437302889825846</v>
      </c>
      <c r="Y8" s="70">
        <f t="shared" si="7"/>
        <v>0.31515934362061987</v>
      </c>
      <c r="Z8" s="70">
        <f t="shared" si="8"/>
        <v>1.577830541077943</v>
      </c>
      <c r="AA8" s="70">
        <f t="shared" si="9"/>
        <v>0.54959457574022075</v>
      </c>
      <c r="AB8" s="70">
        <f t="shared" si="10"/>
        <v>6.4574568835001118</v>
      </c>
      <c r="AC8" s="70">
        <f t="shared" si="11"/>
        <v>1.0895806537644359</v>
      </c>
      <c r="AD8" s="70">
        <f t="shared" si="12"/>
        <v>100</v>
      </c>
      <c r="AE8" s="70"/>
      <c r="AF8" s="70">
        <f>AA8+AB8</f>
        <v>7.0070514592403326</v>
      </c>
    </row>
    <row r="9" spans="1:32" ht="15.6">
      <c r="A9" s="66" t="str">
        <f t="shared" si="13"/>
        <v>Paragneiss wall rock</v>
      </c>
      <c r="B9" s="66">
        <v>0.2</v>
      </c>
      <c r="C9" s="67">
        <v>685</v>
      </c>
      <c r="D9" s="67">
        <f t="shared" si="14"/>
        <v>0.5</v>
      </c>
      <c r="E9" s="68">
        <v>70.174443464281751</v>
      </c>
      <c r="F9" s="69">
        <v>0.33882893313278378</v>
      </c>
      <c r="G9" s="69">
        <v>16.868948953132829</v>
      </c>
      <c r="H9" s="69">
        <v>0.12436836922706807</v>
      </c>
      <c r="I9" s="69">
        <v>0.2535120823369949</v>
      </c>
      <c r="J9" s="69">
        <v>0.20368247979667126</v>
      </c>
      <c r="K9" s="69">
        <v>0.31407918564487469</v>
      </c>
      <c r="L9" s="69">
        <v>1.4977267858483567</v>
      </c>
      <c r="M9" s="69">
        <v>0.57615145427774395</v>
      </c>
      <c r="N9" s="69">
        <v>6.3441806834986831</v>
      </c>
      <c r="O9" s="69">
        <v>1.0095792693623913</v>
      </c>
      <c r="P9" s="69">
        <v>2.2944983394598681</v>
      </c>
      <c r="Q9" s="70">
        <f t="shared" si="0"/>
        <v>100.00000000000001</v>
      </c>
      <c r="R9" s="70"/>
      <c r="S9" s="71">
        <f t="shared" si="1"/>
        <v>71.822407409656407</v>
      </c>
      <c r="T9" s="70">
        <f t="shared" si="2"/>
        <v>0.34678593055075119</v>
      </c>
      <c r="U9" s="70">
        <f t="shared" si="3"/>
        <v>17.265096301066954</v>
      </c>
      <c r="V9" s="70">
        <f t="shared" si="4"/>
        <v>0.12728901352880123</v>
      </c>
      <c r="W9" s="70">
        <f t="shared" si="5"/>
        <v>0.25946551425300096</v>
      </c>
      <c r="X9" s="70">
        <f t="shared" si="6"/>
        <v>0.2084657223339671</v>
      </c>
      <c r="Y9" s="70">
        <f t="shared" si="7"/>
        <v>0.32145496446667376</v>
      </c>
      <c r="Z9" s="70">
        <f t="shared" si="8"/>
        <v>1.5328991309536832</v>
      </c>
      <c r="AA9" s="70">
        <f t="shared" si="9"/>
        <v>0.5896816908831567</v>
      </c>
      <c r="AB9" s="70">
        <f t="shared" si="10"/>
        <v>6.4931662758770496</v>
      </c>
      <c r="AC9" s="70">
        <f t="shared" si="11"/>
        <v>1.0332880464295546</v>
      </c>
      <c r="AD9" s="70">
        <f t="shared" si="12"/>
        <v>99.999999999999986</v>
      </c>
      <c r="AE9" s="70"/>
      <c r="AF9" s="70">
        <f>AA9+AB9</f>
        <v>7.0828479667602062</v>
      </c>
    </row>
    <row r="10" spans="1:32" ht="15.6">
      <c r="A10" s="66" t="str">
        <f t="shared" si="13"/>
        <v>Paragneiss wall rock</v>
      </c>
      <c r="B10" s="66">
        <v>0.2</v>
      </c>
      <c r="C10" s="67">
        <v>685</v>
      </c>
      <c r="D10" s="67">
        <f t="shared" si="14"/>
        <v>0.5</v>
      </c>
      <c r="E10" s="68">
        <v>70.174443464281765</v>
      </c>
      <c r="F10" s="69">
        <v>0.33882893313278362</v>
      </c>
      <c r="G10" s="69">
        <v>16.868948953132819</v>
      </c>
      <c r="H10" s="69">
        <v>0.12436836922706769</v>
      </c>
      <c r="I10" s="69">
        <v>0.2535120823369974</v>
      </c>
      <c r="J10" s="69">
        <v>0.20368247979667109</v>
      </c>
      <c r="K10" s="69">
        <v>0.31407918564487436</v>
      </c>
      <c r="L10" s="69">
        <v>1.4977267858483543</v>
      </c>
      <c r="M10" s="69">
        <v>0.57615145427774339</v>
      </c>
      <c r="N10" s="69">
        <v>6.3441806834986778</v>
      </c>
      <c r="O10" s="69">
        <v>1.0095792693623908</v>
      </c>
      <c r="P10" s="69">
        <v>2.2944983394598655</v>
      </c>
      <c r="Q10" s="70">
        <f t="shared" si="0"/>
        <v>100.00000000000001</v>
      </c>
      <c r="R10" s="70"/>
      <c r="S10" s="71">
        <f t="shared" si="1"/>
        <v>71.822407409656421</v>
      </c>
      <c r="T10" s="70">
        <f t="shared" si="2"/>
        <v>0.34678593055075096</v>
      </c>
      <c r="U10" s="70">
        <f t="shared" si="3"/>
        <v>17.265096301066944</v>
      </c>
      <c r="V10" s="70">
        <f t="shared" si="4"/>
        <v>0.12728901352880084</v>
      </c>
      <c r="W10" s="70">
        <f t="shared" si="5"/>
        <v>0.25946551425300352</v>
      </c>
      <c r="X10" s="70">
        <f t="shared" si="6"/>
        <v>0.20846572233396696</v>
      </c>
      <c r="Y10" s="70">
        <f t="shared" si="7"/>
        <v>0.32145496446667343</v>
      </c>
      <c r="Z10" s="70">
        <f t="shared" si="8"/>
        <v>1.532899130953681</v>
      </c>
      <c r="AA10" s="70">
        <f t="shared" si="9"/>
        <v>0.58968169088315614</v>
      </c>
      <c r="AB10" s="70">
        <f t="shared" si="10"/>
        <v>6.4931662758770434</v>
      </c>
      <c r="AC10" s="70">
        <f t="shared" si="11"/>
        <v>1.0332880464295542</v>
      </c>
      <c r="AD10" s="70">
        <f t="shared" si="12"/>
        <v>100</v>
      </c>
      <c r="AE10" s="70"/>
      <c r="AF10" s="70">
        <f>AA10+AB10</f>
        <v>7.0828479667602</v>
      </c>
    </row>
    <row r="11" spans="1:32" ht="15.6">
      <c r="A11" s="66" t="str">
        <f t="shared" si="13"/>
        <v>Paragneiss wall rock</v>
      </c>
      <c r="B11" s="66">
        <v>0.2</v>
      </c>
      <c r="C11" s="67">
        <v>685</v>
      </c>
      <c r="D11" s="67">
        <f t="shared" si="14"/>
        <v>0.5</v>
      </c>
      <c r="E11" s="68">
        <v>70.429618562219062</v>
      </c>
      <c r="F11" s="69">
        <v>0.36576671370782199</v>
      </c>
      <c r="G11" s="69">
        <v>16.685121278394437</v>
      </c>
      <c r="H11" s="69">
        <v>0.12979832987781517</v>
      </c>
      <c r="I11" s="69">
        <v>0.27706719640280719</v>
      </c>
      <c r="J11" s="69">
        <v>0.19837904767415188</v>
      </c>
      <c r="K11" s="69">
        <v>0.32093628122000645</v>
      </c>
      <c r="L11" s="69">
        <v>1.4588888045904289</v>
      </c>
      <c r="M11" s="69">
        <v>0.61755516478389472</v>
      </c>
      <c r="N11" s="69">
        <v>6.3826611844332986</v>
      </c>
      <c r="O11" s="69">
        <v>0.95767449454612885</v>
      </c>
      <c r="P11" s="69">
        <v>2.1765329421501849</v>
      </c>
      <c r="Q11" s="70">
        <f t="shared" si="0"/>
        <v>100.00000000000004</v>
      </c>
      <c r="R11" s="70"/>
      <c r="S11" s="71">
        <f t="shared" si="1"/>
        <v>71.996649352623237</v>
      </c>
      <c r="T11" s="70">
        <f t="shared" si="2"/>
        <v>0.3739048765175319</v>
      </c>
      <c r="U11" s="70">
        <f t="shared" si="3"/>
        <v>17.056358540765437</v>
      </c>
      <c r="V11" s="70">
        <f t="shared" si="4"/>
        <v>0.13268629070472052</v>
      </c>
      <c r="W11" s="70">
        <f t="shared" si="5"/>
        <v>0.28323183049621214</v>
      </c>
      <c r="X11" s="70">
        <f t="shared" si="6"/>
        <v>0.20279290199031333</v>
      </c>
      <c r="Y11" s="70">
        <f t="shared" si="7"/>
        <v>0.32807698487134423</v>
      </c>
      <c r="Z11" s="70">
        <f t="shared" si="8"/>
        <v>1.4913484958856407</v>
      </c>
      <c r="AA11" s="70">
        <f t="shared" si="9"/>
        <v>0.63129551973320597</v>
      </c>
      <c r="AB11" s="70">
        <f t="shared" si="10"/>
        <v>6.5246728381225596</v>
      </c>
      <c r="AC11" s="70">
        <f t="shared" si="11"/>
        <v>0.97898236828979801</v>
      </c>
      <c r="AD11" s="70">
        <f t="shared" si="12"/>
        <v>99.999999999999986</v>
      </c>
      <c r="AE11" s="70"/>
      <c r="AF11" s="70">
        <f>AA11+AB11</f>
        <v>7.155968357855766</v>
      </c>
    </row>
    <row r="12" spans="1:32" ht="15.6">
      <c r="A12" s="66" t="str">
        <f t="shared" si="13"/>
        <v>Paragneiss wall rock</v>
      </c>
      <c r="B12" s="66">
        <v>0.2</v>
      </c>
      <c r="C12" s="67">
        <v>685</v>
      </c>
      <c r="D12" s="67">
        <f t="shared" si="14"/>
        <v>0.5</v>
      </c>
      <c r="E12" s="68">
        <v>70.429618562219062</v>
      </c>
      <c r="F12" s="69">
        <v>0.36576671370782182</v>
      </c>
      <c r="G12" s="69">
        <v>16.685121278394416</v>
      </c>
      <c r="H12" s="69">
        <v>0.12979832987781481</v>
      </c>
      <c r="I12" s="69">
        <v>0.27706719640280991</v>
      </c>
      <c r="J12" s="69">
        <v>0.19837904767415165</v>
      </c>
      <c r="K12" s="69">
        <v>0.32093628122000617</v>
      </c>
      <c r="L12" s="69">
        <v>1.4588888045904267</v>
      </c>
      <c r="M12" s="69">
        <v>0.61755516478389405</v>
      </c>
      <c r="N12" s="69">
        <v>6.3826611844332914</v>
      </c>
      <c r="O12" s="69">
        <v>0.95767449454612852</v>
      </c>
      <c r="P12" s="69">
        <v>2.1765329421501822</v>
      </c>
      <c r="Q12" s="70">
        <f t="shared" si="0"/>
        <v>100.00000000000001</v>
      </c>
      <c r="R12" s="70"/>
      <c r="S12" s="71">
        <f t="shared" si="1"/>
        <v>71.996649352623265</v>
      </c>
      <c r="T12" s="70">
        <f t="shared" si="2"/>
        <v>0.37390487651753179</v>
      </c>
      <c r="U12" s="70">
        <f t="shared" si="3"/>
        <v>17.056358540765419</v>
      </c>
      <c r="V12" s="70">
        <f t="shared" si="4"/>
        <v>0.13268629070472018</v>
      </c>
      <c r="W12" s="70">
        <f t="shared" si="5"/>
        <v>0.28323183049621498</v>
      </c>
      <c r="X12" s="70">
        <f t="shared" si="6"/>
        <v>0.20279290199031313</v>
      </c>
      <c r="Y12" s="70">
        <f t="shared" si="7"/>
        <v>0.32807698487134401</v>
      </c>
      <c r="Z12" s="70">
        <f t="shared" si="8"/>
        <v>1.4913484958856387</v>
      </c>
      <c r="AA12" s="70">
        <f t="shared" si="9"/>
        <v>0.63129551973320541</v>
      </c>
      <c r="AB12" s="70">
        <f t="shared" si="10"/>
        <v>6.5246728381225534</v>
      </c>
      <c r="AC12" s="70">
        <f t="shared" si="11"/>
        <v>0.97898236828979801</v>
      </c>
      <c r="AD12" s="70">
        <f t="shared" si="12"/>
        <v>100</v>
      </c>
      <c r="AE12" s="70"/>
      <c r="AF12" s="70">
        <f>AA12+AB12</f>
        <v>7.1559683578557589</v>
      </c>
    </row>
    <row r="13" spans="1:32" ht="15.6">
      <c r="A13" s="66" t="str">
        <f t="shared" si="13"/>
        <v>Paragneiss wall rock</v>
      </c>
      <c r="B13" s="66">
        <v>0.2</v>
      </c>
      <c r="C13" s="67">
        <v>685</v>
      </c>
      <c r="D13" s="67">
        <f t="shared" si="14"/>
        <v>0.5</v>
      </c>
      <c r="E13" s="68">
        <v>70.678902996763469</v>
      </c>
      <c r="F13" s="69">
        <v>0.39484416484484969</v>
      </c>
      <c r="G13" s="69">
        <v>16.500235402774706</v>
      </c>
      <c r="H13" s="69">
        <v>0.1357060976768438</v>
      </c>
      <c r="I13" s="69">
        <v>0.30272968998838012</v>
      </c>
      <c r="J13" s="69">
        <v>0.19307723778934135</v>
      </c>
      <c r="K13" s="69">
        <v>0.32835379281390925</v>
      </c>
      <c r="L13" s="69">
        <v>1.4218743426603362</v>
      </c>
      <c r="M13" s="69">
        <v>0.66202797364399457</v>
      </c>
      <c r="N13" s="69">
        <v>6.4180230318344202</v>
      </c>
      <c r="O13" s="69">
        <v>0.90573549892522198</v>
      </c>
      <c r="P13" s="69">
        <v>2.0584897702844915</v>
      </c>
      <c r="Q13" s="70">
        <f t="shared" si="0"/>
        <v>99.999999999999986</v>
      </c>
      <c r="R13" s="70"/>
      <c r="S13" s="71">
        <f t="shared" si="1"/>
        <v>72.164399784106521</v>
      </c>
      <c r="T13" s="70">
        <f t="shared" si="2"/>
        <v>0.40314281852379874</v>
      </c>
      <c r="U13" s="70">
        <f t="shared" si="3"/>
        <v>16.84702978754817</v>
      </c>
      <c r="V13" s="70">
        <f t="shared" si="4"/>
        <v>0.13855830623660376</v>
      </c>
      <c r="W13" s="70">
        <f t="shared" si="5"/>
        <v>0.30909232385568408</v>
      </c>
      <c r="X13" s="70">
        <f t="shared" si="6"/>
        <v>0.19713524667578758</v>
      </c>
      <c r="Y13" s="70">
        <f t="shared" si="7"/>
        <v>0.33525498232953183</v>
      </c>
      <c r="Z13" s="70">
        <f t="shared" si="8"/>
        <v>1.4517586458748917</v>
      </c>
      <c r="AA13" s="70">
        <f t="shared" si="9"/>
        <v>0.67594217415195124</v>
      </c>
      <c r="AB13" s="70">
        <f t="shared" si="10"/>
        <v>6.5529140982014287</v>
      </c>
      <c r="AC13" s="70">
        <f t="shared" si="11"/>
        <v>0.92477183249561679</v>
      </c>
      <c r="AD13" s="70">
        <f t="shared" si="12"/>
        <v>99.999999999999986</v>
      </c>
      <c r="AE13" s="70"/>
      <c r="AF13" s="70">
        <f>AA13+AB13</f>
        <v>7.2288562723533802</v>
      </c>
    </row>
    <row r="14" spans="1:32" ht="15.6">
      <c r="A14" s="66" t="str">
        <f t="shared" si="13"/>
        <v>Paragneiss wall rock</v>
      </c>
      <c r="B14" s="66">
        <v>0.2</v>
      </c>
      <c r="C14" s="67">
        <v>685</v>
      </c>
      <c r="D14" s="67">
        <f t="shared" si="14"/>
        <v>0.5</v>
      </c>
      <c r="E14" s="68">
        <v>70.67890299676354</v>
      </c>
      <c r="F14" s="69">
        <v>0.39484416484484974</v>
      </c>
      <c r="G14" s="69">
        <v>16.500235402774699</v>
      </c>
      <c r="H14" s="69">
        <v>0.13570609767684347</v>
      </c>
      <c r="I14" s="69">
        <v>0.30272968998838357</v>
      </c>
      <c r="J14" s="69">
        <v>0.19307723778934135</v>
      </c>
      <c r="K14" s="69">
        <v>0.32835379281390908</v>
      </c>
      <c r="L14" s="69">
        <v>1.4218743426603349</v>
      </c>
      <c r="M14" s="69">
        <v>0.66202797364399435</v>
      </c>
      <c r="N14" s="69">
        <v>6.4180230318344194</v>
      </c>
      <c r="O14" s="69">
        <v>0.90573549892522232</v>
      </c>
      <c r="P14" s="69">
        <v>2.0584897702844906</v>
      </c>
      <c r="Q14" s="70">
        <f t="shared" si="0"/>
        <v>100.00000000000006</v>
      </c>
      <c r="R14" s="70"/>
      <c r="S14" s="71">
        <f t="shared" si="1"/>
        <v>72.164399784106536</v>
      </c>
      <c r="T14" s="70">
        <f t="shared" si="2"/>
        <v>0.40314281852379852</v>
      </c>
      <c r="U14" s="70">
        <f t="shared" si="3"/>
        <v>16.847029787548149</v>
      </c>
      <c r="V14" s="70">
        <f t="shared" si="4"/>
        <v>0.13855830623660334</v>
      </c>
      <c r="W14" s="70">
        <f t="shared" si="5"/>
        <v>0.30909232385568736</v>
      </c>
      <c r="X14" s="70">
        <f t="shared" si="6"/>
        <v>0.19713524667578744</v>
      </c>
      <c r="Y14" s="70">
        <f t="shared" si="7"/>
        <v>0.33525498232953138</v>
      </c>
      <c r="Z14" s="70">
        <f t="shared" si="8"/>
        <v>1.4517586458748892</v>
      </c>
      <c r="AA14" s="70">
        <f t="shared" si="9"/>
        <v>0.67594217415195046</v>
      </c>
      <c r="AB14" s="70">
        <f t="shared" si="10"/>
        <v>6.5529140982014225</v>
      </c>
      <c r="AC14" s="70">
        <f t="shared" si="11"/>
        <v>0.92477183249561656</v>
      </c>
      <c r="AD14" s="70">
        <f t="shared" si="12"/>
        <v>100</v>
      </c>
      <c r="AE14" s="70"/>
      <c r="AF14" s="70">
        <f>AA14+AB14</f>
        <v>7.2288562723533731</v>
      </c>
    </row>
    <row r="15" spans="1:32" ht="15.6">
      <c r="A15" s="66" t="str">
        <f t="shared" si="13"/>
        <v>Paragneiss wall rock</v>
      </c>
      <c r="B15" s="66">
        <v>0.2</v>
      </c>
      <c r="C15" s="67">
        <v>685</v>
      </c>
      <c r="D15" s="67">
        <f t="shared" si="14"/>
        <v>0.5</v>
      </c>
      <c r="E15" s="68">
        <v>70.930339168296243</v>
      </c>
      <c r="F15" s="69">
        <v>0.42734164134130886</v>
      </c>
      <c r="G15" s="69">
        <v>16.307702630004002</v>
      </c>
      <c r="H15" s="69">
        <v>0.14237494008659629</v>
      </c>
      <c r="I15" s="69">
        <v>0.33167722338831435</v>
      </c>
      <c r="J15" s="69">
        <v>0.18756722665203487</v>
      </c>
      <c r="K15" s="69">
        <v>0.3366514769857934</v>
      </c>
      <c r="L15" s="69">
        <v>1.3856261838758961</v>
      </c>
      <c r="M15" s="69">
        <v>0.71151937005481325</v>
      </c>
      <c r="N15" s="69">
        <v>6.450974499865052</v>
      </c>
      <c r="O15" s="69">
        <v>0.8519578342764067</v>
      </c>
      <c r="P15" s="69">
        <v>1.9362678051735522</v>
      </c>
      <c r="Q15" s="70">
        <f t="shared" si="0"/>
        <v>100.00000000000003</v>
      </c>
      <c r="R15" s="70"/>
      <c r="S15" s="71">
        <f t="shared" si="1"/>
        <v>72.330858290582484</v>
      </c>
      <c r="T15" s="70">
        <f t="shared" si="2"/>
        <v>0.43577949949150929</v>
      </c>
      <c r="U15" s="70">
        <f t="shared" si="3"/>
        <v>16.629698120814886</v>
      </c>
      <c r="V15" s="70">
        <f t="shared" si="4"/>
        <v>0.14518613242634421</v>
      </c>
      <c r="W15" s="70">
        <f t="shared" si="5"/>
        <v>0.33822618817868383</v>
      </c>
      <c r="X15" s="70">
        <f t="shared" si="6"/>
        <v>0.19127074041949457</v>
      </c>
      <c r="Y15" s="70">
        <f t="shared" si="7"/>
        <v>0.34329865838366902</v>
      </c>
      <c r="Z15" s="70">
        <f t="shared" si="8"/>
        <v>1.4129853645821135</v>
      </c>
      <c r="AA15" s="70">
        <f t="shared" si="9"/>
        <v>0.72556831575736291</v>
      </c>
      <c r="AB15" s="70">
        <f t="shared" si="10"/>
        <v>6.5783489527491037</v>
      </c>
      <c r="AC15" s="70">
        <f t="shared" si="11"/>
        <v>0.86877973661434149</v>
      </c>
      <c r="AD15" s="70">
        <f t="shared" si="12"/>
        <v>99.999999999999986</v>
      </c>
      <c r="AE15" s="70"/>
      <c r="AF15" s="70">
        <f>AA15+AB15</f>
        <v>7.3039172685064671</v>
      </c>
    </row>
    <row r="16" spans="1:32" ht="15.6">
      <c r="A16" s="66" t="str">
        <f t="shared" si="13"/>
        <v>Paragneiss wall rock</v>
      </c>
      <c r="B16" s="66">
        <v>0.2</v>
      </c>
      <c r="C16" s="67">
        <v>685</v>
      </c>
      <c r="D16" s="67">
        <f t="shared" si="14"/>
        <v>0.5</v>
      </c>
      <c r="E16" s="68">
        <v>70.930339168296271</v>
      </c>
      <c r="F16" s="69">
        <v>0.4273416413413087</v>
      </c>
      <c r="G16" s="69">
        <v>16.307702630003991</v>
      </c>
      <c r="H16" s="69">
        <v>0.14237494008659585</v>
      </c>
      <c r="I16" s="69">
        <v>0.33167722338831834</v>
      </c>
      <c r="J16" s="69">
        <v>0.18756722665203476</v>
      </c>
      <c r="K16" s="69">
        <v>0.33665147698579312</v>
      </c>
      <c r="L16" s="69">
        <v>1.3856261838758939</v>
      </c>
      <c r="M16" s="69">
        <v>0.71151937005481258</v>
      </c>
      <c r="N16" s="69">
        <v>6.4509744998650476</v>
      </c>
      <c r="O16" s="69">
        <v>0.85195783427640637</v>
      </c>
      <c r="P16" s="69">
        <v>1.9362678051735507</v>
      </c>
      <c r="Q16" s="70">
        <f t="shared" si="0"/>
        <v>100.00000000000003</v>
      </c>
      <c r="R16" s="70"/>
      <c r="S16" s="71">
        <f t="shared" si="1"/>
        <v>72.330858290582512</v>
      </c>
      <c r="T16" s="70">
        <f t="shared" si="2"/>
        <v>0.43577949949150913</v>
      </c>
      <c r="U16" s="70">
        <f t="shared" si="3"/>
        <v>16.629698120814876</v>
      </c>
      <c r="V16" s="70">
        <f t="shared" si="4"/>
        <v>0.14518613242634376</v>
      </c>
      <c r="W16" s="70">
        <f t="shared" si="5"/>
        <v>0.33822618817868794</v>
      </c>
      <c r="X16" s="70">
        <f t="shared" si="6"/>
        <v>0.19127074041949446</v>
      </c>
      <c r="Y16" s="70">
        <f t="shared" si="7"/>
        <v>0.34329865838366874</v>
      </c>
      <c r="Z16" s="70">
        <f t="shared" si="8"/>
        <v>1.4129853645821111</v>
      </c>
      <c r="AA16" s="70">
        <f t="shared" si="9"/>
        <v>0.72556831575736225</v>
      </c>
      <c r="AB16" s="70">
        <f t="shared" si="10"/>
        <v>6.5783489527490984</v>
      </c>
      <c r="AC16" s="70">
        <f t="shared" si="11"/>
        <v>0.86877973661434116</v>
      </c>
      <c r="AD16" s="70">
        <f t="shared" si="12"/>
        <v>100.00000000000001</v>
      </c>
      <c r="AE16" s="70"/>
      <c r="AF16" s="70">
        <f>AA16+AB16</f>
        <v>7.3039172685064608</v>
      </c>
    </row>
    <row r="17" spans="1:32" ht="15.6">
      <c r="A17" s="66" t="str">
        <f t="shared" si="13"/>
        <v>Paragneiss wall rock</v>
      </c>
      <c r="B17" s="66">
        <v>0.2</v>
      </c>
      <c r="C17" s="67">
        <v>685</v>
      </c>
      <c r="D17" s="67">
        <f t="shared" si="14"/>
        <v>0.5</v>
      </c>
      <c r="E17" s="68">
        <v>71.16721503211734</v>
      </c>
      <c r="F17" s="69">
        <v>0.46132029189419721</v>
      </c>
      <c r="G17" s="69">
        <v>16.12004118828305</v>
      </c>
      <c r="H17" s="69">
        <v>0.14943160112825934</v>
      </c>
      <c r="I17" s="69">
        <v>0.36221602334887942</v>
      </c>
      <c r="J17" s="69">
        <v>0.18218487017357549</v>
      </c>
      <c r="K17" s="69">
        <v>0.34532638402280547</v>
      </c>
      <c r="L17" s="69">
        <v>1.3526139342002412</v>
      </c>
      <c r="M17" s="69">
        <v>0.76305409166285565</v>
      </c>
      <c r="N17" s="69">
        <v>6.4790033973104926</v>
      </c>
      <c r="O17" s="69">
        <v>0.79982014012340152</v>
      </c>
      <c r="P17" s="69">
        <v>1.8177730457349093</v>
      </c>
      <c r="Q17" s="70">
        <f t="shared" si="0"/>
        <v>100</v>
      </c>
      <c r="R17" s="70"/>
      <c r="S17" s="71">
        <f t="shared" si="1"/>
        <v>72.484824636609844</v>
      </c>
      <c r="T17" s="70">
        <f t="shared" si="2"/>
        <v>0.46986130403121518</v>
      </c>
      <c r="U17" s="70">
        <f t="shared" si="3"/>
        <v>16.418492112418711</v>
      </c>
      <c r="V17" s="70">
        <f t="shared" si="4"/>
        <v>0.15219821933542724</v>
      </c>
      <c r="W17" s="70">
        <f t="shared" si="5"/>
        <v>0.36892219150580646</v>
      </c>
      <c r="X17" s="70">
        <f t="shared" si="6"/>
        <v>0.18555789150967233</v>
      </c>
      <c r="Y17" s="70">
        <f t="shared" si="7"/>
        <v>0.3517198527017158</v>
      </c>
      <c r="Z17" s="70">
        <f t="shared" si="8"/>
        <v>1.3776566046218439</v>
      </c>
      <c r="AA17" s="70">
        <f t="shared" si="9"/>
        <v>0.77718148725461178</v>
      </c>
      <c r="AB17" s="70">
        <f t="shared" si="10"/>
        <v>6.5989574674533706</v>
      </c>
      <c r="AC17" s="70">
        <f t="shared" si="11"/>
        <v>0.81462823255778372</v>
      </c>
      <c r="AD17" s="70">
        <f t="shared" si="12"/>
        <v>100.00000000000001</v>
      </c>
      <c r="AE17" s="70"/>
      <c r="AF17" s="70">
        <f>AA17+AB17</f>
        <v>7.3761389547079821</v>
      </c>
    </row>
    <row r="18" spans="1:32" ht="15.6">
      <c r="A18" s="66" t="str">
        <f t="shared" si="13"/>
        <v>Paragneiss wall rock</v>
      </c>
      <c r="B18" s="66">
        <v>0.2</v>
      </c>
      <c r="C18" s="67">
        <v>685</v>
      </c>
      <c r="D18" s="67">
        <f t="shared" si="14"/>
        <v>0.5</v>
      </c>
      <c r="E18" s="68">
        <v>71.167215032117355</v>
      </c>
      <c r="F18" s="69">
        <v>0.46132029189419699</v>
      </c>
      <c r="G18" s="69">
        <v>16.120041188283036</v>
      </c>
      <c r="H18" s="69">
        <v>0.14943160112825879</v>
      </c>
      <c r="I18" s="69">
        <v>0.36221602334888359</v>
      </c>
      <c r="J18" s="69">
        <v>0.18218487017357526</v>
      </c>
      <c r="K18" s="69">
        <v>0.34532638402280497</v>
      </c>
      <c r="L18" s="69">
        <v>1.3526139342002383</v>
      </c>
      <c r="M18" s="69">
        <v>0.76305409166285465</v>
      </c>
      <c r="N18" s="69">
        <v>6.4790033973104846</v>
      </c>
      <c r="O18" s="69">
        <v>0.79982014012340097</v>
      </c>
      <c r="P18" s="69">
        <v>1.8177730457349075</v>
      </c>
      <c r="Q18" s="70">
        <f t="shared" si="0"/>
        <v>99.999999999999986</v>
      </c>
      <c r="R18" s="70"/>
      <c r="S18" s="71">
        <f t="shared" si="1"/>
        <v>72.484824636609872</v>
      </c>
      <c r="T18" s="70">
        <f t="shared" si="2"/>
        <v>0.46986130403121501</v>
      </c>
      <c r="U18" s="70">
        <f t="shared" si="3"/>
        <v>16.418492112418697</v>
      </c>
      <c r="V18" s="70">
        <f t="shared" si="4"/>
        <v>0.15219821933542671</v>
      </c>
      <c r="W18" s="70">
        <f t="shared" si="5"/>
        <v>0.36892219150581079</v>
      </c>
      <c r="X18" s="70">
        <f t="shared" si="6"/>
        <v>0.18555789150967211</v>
      </c>
      <c r="Y18" s="70">
        <f t="shared" si="7"/>
        <v>0.35171985270171535</v>
      </c>
      <c r="Z18" s="70">
        <f t="shared" si="8"/>
        <v>1.3776566046218413</v>
      </c>
      <c r="AA18" s="70">
        <f t="shared" si="9"/>
        <v>0.77718148725461089</v>
      </c>
      <c r="AB18" s="70">
        <f t="shared" si="10"/>
        <v>6.5989574674533635</v>
      </c>
      <c r="AC18" s="70">
        <f t="shared" si="11"/>
        <v>0.81462823255778316</v>
      </c>
      <c r="AD18" s="70">
        <f t="shared" si="12"/>
        <v>100.00000000000001</v>
      </c>
      <c r="AE18" s="70"/>
      <c r="AF18" s="70">
        <f>AA18+AB18</f>
        <v>7.3761389547079741</v>
      </c>
    </row>
    <row r="19" spans="1:32" ht="15.6">
      <c r="A19" s="66" t="str">
        <f t="shared" si="13"/>
        <v>Paragneiss wall rock</v>
      </c>
      <c r="B19" s="66">
        <v>0.2</v>
      </c>
      <c r="C19" s="67">
        <v>685</v>
      </c>
      <c r="D19" s="67">
        <f t="shared" si="14"/>
        <v>0.5</v>
      </c>
      <c r="E19" s="68">
        <v>71.405476947652403</v>
      </c>
      <c r="F19" s="69">
        <v>0.499299512189607</v>
      </c>
      <c r="G19" s="69">
        <v>15.924137391582175</v>
      </c>
      <c r="H19" s="69">
        <v>0.15743347296075097</v>
      </c>
      <c r="I19" s="69">
        <v>0.39665591976216152</v>
      </c>
      <c r="J19" s="69">
        <v>0.17651891261282196</v>
      </c>
      <c r="K19" s="69">
        <v>0.35501661662398171</v>
      </c>
      <c r="L19" s="69">
        <v>1.3207201191882152</v>
      </c>
      <c r="M19" s="69">
        <v>0.82048350875432974</v>
      </c>
      <c r="N19" s="69">
        <v>6.5036036809066111</v>
      </c>
      <c r="O19" s="69">
        <v>0.74575536376215079</v>
      </c>
      <c r="P19" s="69">
        <v>1.6948985540047978</v>
      </c>
      <c r="Q19" s="70">
        <f t="shared" si="0"/>
        <v>100.00000000000001</v>
      </c>
      <c r="R19" s="70"/>
      <c r="S19" s="71">
        <f t="shared" si="1"/>
        <v>72.636593520916747</v>
      </c>
      <c r="T19" s="70">
        <f t="shared" si="2"/>
        <v>0.50790803818446961</v>
      </c>
      <c r="U19" s="70">
        <f t="shared" si="3"/>
        <v>16.198688732680104</v>
      </c>
      <c r="V19" s="70">
        <f t="shared" si="4"/>
        <v>0.16014781597803288</v>
      </c>
      <c r="W19" s="70">
        <f t="shared" si="5"/>
        <v>0.40349474638411104</v>
      </c>
      <c r="X19" s="70">
        <f t="shared" si="6"/>
        <v>0.17956231163628286</v>
      </c>
      <c r="Y19" s="70">
        <f t="shared" si="7"/>
        <v>0.3611375314220221</v>
      </c>
      <c r="Z19" s="70">
        <f t="shared" si="8"/>
        <v>1.3434909274914533</v>
      </c>
      <c r="AA19" s="70">
        <f t="shared" si="9"/>
        <v>0.83462963435836501</v>
      </c>
      <c r="AB19" s="70">
        <f t="shared" si="10"/>
        <v>6.6157336549613595</v>
      </c>
      <c r="AC19" s="70">
        <f t="shared" si="11"/>
        <v>0.75861308598703614</v>
      </c>
      <c r="AD19" s="70">
        <f t="shared" si="12"/>
        <v>100</v>
      </c>
      <c r="AE19" s="70"/>
      <c r="AF19" s="70">
        <f>AA19+AB19</f>
        <v>7.4503632893197249</v>
      </c>
    </row>
    <row r="20" spans="1:32" ht="15.6">
      <c r="A20" s="66" t="str">
        <f t="shared" si="13"/>
        <v>Paragneiss wall rock</v>
      </c>
      <c r="B20" s="66">
        <v>0.2</v>
      </c>
      <c r="C20" s="67">
        <v>685</v>
      </c>
      <c r="D20" s="67">
        <f t="shared" si="14"/>
        <v>0.5</v>
      </c>
      <c r="E20" s="68">
        <v>71.647442514957177</v>
      </c>
      <c r="F20" s="69">
        <v>0.53901266910714796</v>
      </c>
      <c r="G20" s="69">
        <v>15.724805774892664</v>
      </c>
      <c r="H20" s="69">
        <v>0.16774835528842816</v>
      </c>
      <c r="I20" s="69">
        <v>0.43724727896970395</v>
      </c>
      <c r="J20" s="69">
        <v>0.17160641965496287</v>
      </c>
      <c r="K20" s="69">
        <v>0.36771179198304282</v>
      </c>
      <c r="L20" s="69">
        <v>1.295814583497769</v>
      </c>
      <c r="M20" s="69">
        <v>0.89369497494293948</v>
      </c>
      <c r="N20" s="69">
        <v>6.4782078635145446</v>
      </c>
      <c r="O20" s="69">
        <v>0.69566070847524353</v>
      </c>
      <c r="P20" s="69">
        <v>1.5810470647163781</v>
      </c>
      <c r="Q20" s="70">
        <f t="shared" si="0"/>
        <v>100</v>
      </c>
      <c r="R20" s="70"/>
      <c r="S20" s="71">
        <f t="shared" si="1"/>
        <v>72.798419794274452</v>
      </c>
      <c r="T20" s="70">
        <f t="shared" si="2"/>
        <v>0.54767161510200291</v>
      </c>
      <c r="U20" s="70">
        <f t="shared" si="3"/>
        <v>15.977416245459009</v>
      </c>
      <c r="V20" s="70">
        <f t="shared" si="4"/>
        <v>0.17044314157531504</v>
      </c>
      <c r="W20" s="70">
        <f t="shared" si="5"/>
        <v>0.44427141920237689</v>
      </c>
      <c r="X20" s="70">
        <f t="shared" si="6"/>
        <v>0.17436318365203946</v>
      </c>
      <c r="Y20" s="70">
        <f t="shared" si="7"/>
        <v>0.37361888235575458</v>
      </c>
      <c r="Z20" s="70">
        <f t="shared" si="8"/>
        <v>1.316631141513815</v>
      </c>
      <c r="AA20" s="70">
        <f t="shared" si="9"/>
        <v>0.9080516996869471</v>
      </c>
      <c r="AB20" s="70">
        <f t="shared" si="10"/>
        <v>6.5822767569721607</v>
      </c>
      <c r="AC20" s="70">
        <f t="shared" si="11"/>
        <v>0.70683612020611752</v>
      </c>
      <c r="AD20" s="70">
        <f t="shared" si="12"/>
        <v>100</v>
      </c>
      <c r="AE20" s="70"/>
      <c r="AF20" s="70">
        <f>AA20+AB20</f>
        <v>7.4903284566591077</v>
      </c>
    </row>
    <row r="21" spans="1:32" ht="15.6">
      <c r="A21" s="66" t="str">
        <f t="shared" si="13"/>
        <v>Paragneiss wall rock</v>
      </c>
      <c r="B21" s="66">
        <v>0.2</v>
      </c>
      <c r="C21" s="67">
        <v>685</v>
      </c>
      <c r="D21" s="67">
        <f t="shared" si="14"/>
        <v>0.5</v>
      </c>
      <c r="E21" s="68">
        <v>71.647442514957206</v>
      </c>
      <c r="F21" s="69">
        <v>0.53901266910714751</v>
      </c>
      <c r="G21" s="69">
        <v>15.724805774892642</v>
      </c>
      <c r="H21" s="69">
        <v>0.16774835528842746</v>
      </c>
      <c r="I21" s="69">
        <v>0.43724727896970955</v>
      </c>
      <c r="J21" s="69">
        <v>0.17160641965496259</v>
      </c>
      <c r="K21" s="69">
        <v>0.36771179198304238</v>
      </c>
      <c r="L21" s="69">
        <v>1.2958145834977659</v>
      </c>
      <c r="M21" s="69">
        <v>0.89369497494293815</v>
      </c>
      <c r="N21" s="69">
        <v>6.4782078635145357</v>
      </c>
      <c r="O21" s="69">
        <v>0.69566070847524286</v>
      </c>
      <c r="P21" s="69">
        <v>1.5810470647163752</v>
      </c>
      <c r="Q21" s="70">
        <f t="shared" si="0"/>
        <v>100</v>
      </c>
      <c r="R21" s="70"/>
      <c r="S21" s="71">
        <f t="shared" si="1"/>
        <v>72.79841979427448</v>
      </c>
      <c r="T21" s="70">
        <f t="shared" si="2"/>
        <v>0.54767161510200246</v>
      </c>
      <c r="U21" s="70">
        <f t="shared" si="3"/>
        <v>15.97741624545899</v>
      </c>
      <c r="V21" s="70">
        <f t="shared" si="4"/>
        <v>0.17044314157531434</v>
      </c>
      <c r="W21" s="70">
        <f t="shared" si="5"/>
        <v>0.44427141920238256</v>
      </c>
      <c r="X21" s="70">
        <f t="shared" si="6"/>
        <v>0.17436318365203918</v>
      </c>
      <c r="Y21" s="70">
        <f t="shared" si="7"/>
        <v>0.37361888235575413</v>
      </c>
      <c r="Z21" s="70">
        <f t="shared" si="8"/>
        <v>1.3166311415138117</v>
      </c>
      <c r="AA21" s="70">
        <f t="shared" si="9"/>
        <v>0.90805169968694566</v>
      </c>
      <c r="AB21" s="70">
        <f t="shared" si="10"/>
        <v>6.5822767569721519</v>
      </c>
      <c r="AC21" s="70">
        <f t="shared" si="11"/>
        <v>0.70683612020611675</v>
      </c>
      <c r="AD21" s="70">
        <f t="shared" si="12"/>
        <v>100</v>
      </c>
      <c r="AE21" s="70"/>
      <c r="AF21" s="70">
        <f>AA21+AB21</f>
        <v>7.490328456659098</v>
      </c>
    </row>
    <row r="22" spans="1:32" ht="15.6">
      <c r="A22" s="66" t="str">
        <f t="shared" si="13"/>
        <v>Paragneiss wall rock</v>
      </c>
      <c r="B22" s="66">
        <v>0.2</v>
      </c>
      <c r="C22" s="67">
        <v>685</v>
      </c>
      <c r="D22" s="67">
        <f t="shared" si="14"/>
        <v>0.5</v>
      </c>
      <c r="E22" s="68">
        <v>71.916965185174107</v>
      </c>
      <c r="F22" s="69">
        <v>0.58139420390141439</v>
      </c>
      <c r="G22" s="69">
        <v>15.508246171690271</v>
      </c>
      <c r="H22" s="69">
        <v>0.18309424822489193</v>
      </c>
      <c r="I22" s="69">
        <v>0.4909917272542656</v>
      </c>
      <c r="J22" s="69">
        <v>0.16784529217075003</v>
      </c>
      <c r="K22" s="69">
        <v>0.38670278393488189</v>
      </c>
      <c r="L22" s="69">
        <v>1.2806416130596943</v>
      </c>
      <c r="M22" s="69">
        <v>1.0012992672592991</v>
      </c>
      <c r="N22" s="69">
        <v>6.3552886841178449</v>
      </c>
      <c r="O22" s="69">
        <v>0.6500788626483206</v>
      </c>
      <c r="P22" s="69">
        <v>1.4774519605642851</v>
      </c>
      <c r="Q22" s="70">
        <f t="shared" si="0"/>
        <v>100.00000000000003</v>
      </c>
      <c r="R22" s="70"/>
      <c r="S22" s="71">
        <f t="shared" si="1"/>
        <v>72.995437710754103</v>
      </c>
      <c r="T22" s="70">
        <f t="shared" si="2"/>
        <v>0.59011283758992816</v>
      </c>
      <c r="U22" s="70">
        <f t="shared" si="3"/>
        <v>15.74080906381224</v>
      </c>
      <c r="V22" s="70">
        <f t="shared" si="4"/>
        <v>0.18583994412284641</v>
      </c>
      <c r="W22" s="70">
        <f t="shared" si="5"/>
        <v>0.49835467821816354</v>
      </c>
      <c r="X22" s="70">
        <f t="shared" si="6"/>
        <v>0.17036231351179265</v>
      </c>
      <c r="Y22" s="70">
        <f t="shared" si="7"/>
        <v>0.39250180961630821</v>
      </c>
      <c r="Z22" s="70">
        <f t="shared" si="8"/>
        <v>1.2998462164692395</v>
      </c>
      <c r="AA22" s="70">
        <f t="shared" si="9"/>
        <v>1.0163148306502463</v>
      </c>
      <c r="AB22" s="70">
        <f t="shared" si="10"/>
        <v>6.4505930983169515</v>
      </c>
      <c r="AC22" s="70">
        <f t="shared" si="11"/>
        <v>0.65982749693817577</v>
      </c>
      <c r="AD22" s="70">
        <f t="shared" si="12"/>
        <v>99.999999999999986</v>
      </c>
      <c r="AE22" s="70"/>
      <c r="AF22" s="70">
        <f>AA22+AB22</f>
        <v>7.4669079289671973</v>
      </c>
    </row>
    <row r="23" spans="1:32" ht="15.6">
      <c r="A23" s="66" t="str">
        <f t="shared" si="13"/>
        <v>Paragneiss wall rock</v>
      </c>
      <c r="B23" s="66">
        <v>0.2</v>
      </c>
      <c r="C23" s="67">
        <v>685</v>
      </c>
      <c r="D23" s="67">
        <f t="shared" si="14"/>
        <v>0.5</v>
      </c>
      <c r="E23" s="68">
        <v>71.916965185174135</v>
      </c>
      <c r="F23" s="69">
        <v>0.58139420390141383</v>
      </c>
      <c r="G23" s="69">
        <v>15.508246171690246</v>
      </c>
      <c r="H23" s="69">
        <v>0.1830942482248912</v>
      </c>
      <c r="I23" s="69">
        <v>0.49099172725427181</v>
      </c>
      <c r="J23" s="69">
        <v>0.16784529217074981</v>
      </c>
      <c r="K23" s="69">
        <v>0.38670278393488122</v>
      </c>
      <c r="L23" s="69">
        <v>1.2806416130596909</v>
      </c>
      <c r="M23" s="69">
        <v>1.0012992672592977</v>
      </c>
      <c r="N23" s="69">
        <v>6.3552886841178342</v>
      </c>
      <c r="O23" s="69">
        <v>0.65007886264832027</v>
      </c>
      <c r="P23" s="69">
        <v>1.4774519605642822</v>
      </c>
      <c r="Q23" s="70">
        <f t="shared" si="0"/>
        <v>100</v>
      </c>
      <c r="R23" s="70"/>
      <c r="S23" s="71">
        <f t="shared" si="1"/>
        <v>72.995437710754146</v>
      </c>
      <c r="T23" s="70">
        <f t="shared" si="2"/>
        <v>0.59011283758992772</v>
      </c>
      <c r="U23" s="70">
        <f t="shared" si="3"/>
        <v>15.74080906381222</v>
      </c>
      <c r="V23" s="70">
        <f t="shared" si="4"/>
        <v>0.18583994412284574</v>
      </c>
      <c r="W23" s="70">
        <f t="shared" si="5"/>
        <v>0.49835467821816998</v>
      </c>
      <c r="X23" s="70">
        <f t="shared" si="6"/>
        <v>0.17036231351179243</v>
      </c>
      <c r="Y23" s="70">
        <f t="shared" si="7"/>
        <v>0.39250180961630765</v>
      </c>
      <c r="Z23" s="70">
        <f t="shared" si="8"/>
        <v>1.2998462164692364</v>
      </c>
      <c r="AA23" s="70">
        <f t="shared" si="9"/>
        <v>1.0163148306502454</v>
      </c>
      <c r="AB23" s="70">
        <f t="shared" si="10"/>
        <v>6.4505930983169417</v>
      </c>
      <c r="AC23" s="70">
        <f t="shared" si="11"/>
        <v>0.65982749693817555</v>
      </c>
      <c r="AD23" s="70">
        <f t="shared" si="12"/>
        <v>100</v>
      </c>
      <c r="AE23" s="70"/>
      <c r="AF23" s="70">
        <f>AA23+AB23</f>
        <v>7.4669079289671867</v>
      </c>
    </row>
    <row r="24" spans="1:32" ht="15.6">
      <c r="A24" s="66" t="str">
        <f t="shared" si="13"/>
        <v>Paragneiss wall rock</v>
      </c>
      <c r="B24" s="66">
        <v>0.2</v>
      </c>
      <c r="C24" s="67">
        <v>685</v>
      </c>
      <c r="D24" s="67">
        <f t="shared" si="14"/>
        <v>0.5</v>
      </c>
      <c r="E24" s="68">
        <v>72.303087827376018</v>
      </c>
      <c r="F24" s="69">
        <v>0.6489374177345073</v>
      </c>
      <c r="G24" s="69">
        <v>15.181375079804479</v>
      </c>
      <c r="H24" s="69">
        <v>0.21018377412161834</v>
      </c>
      <c r="I24" s="69">
        <v>0.58314270063418183</v>
      </c>
      <c r="J24" s="69">
        <v>0.16154924428658279</v>
      </c>
      <c r="K24" s="69">
        <v>0.41840704003878815</v>
      </c>
      <c r="L24" s="69">
        <v>1.2639362740305569</v>
      </c>
      <c r="M24" s="69">
        <v>1.1837895238044522</v>
      </c>
      <c r="N24" s="69">
        <v>6.1391432465078086</v>
      </c>
      <c r="O24" s="69">
        <v>0.58252573856310608</v>
      </c>
      <c r="P24" s="69">
        <v>1.323922133097895</v>
      </c>
      <c r="Q24" s="70">
        <f t="shared" si="0"/>
        <v>99.999999999999986</v>
      </c>
      <c r="R24" s="70"/>
      <c r="S24" s="71">
        <f t="shared" si="1"/>
        <v>73.273167509658293</v>
      </c>
      <c r="T24" s="70">
        <f t="shared" si="2"/>
        <v>0.65764411371296883</v>
      </c>
      <c r="U24" s="70">
        <f t="shared" si="3"/>
        <v>15.385061311700769</v>
      </c>
      <c r="V24" s="70">
        <f t="shared" si="4"/>
        <v>0.21300377828669062</v>
      </c>
      <c r="W24" s="70">
        <f t="shared" si="5"/>
        <v>0.59096663876400324</v>
      </c>
      <c r="X24" s="70">
        <f t="shared" si="6"/>
        <v>0.16371672626113731</v>
      </c>
      <c r="Y24" s="70">
        <f t="shared" si="7"/>
        <v>0.42402074452447419</v>
      </c>
      <c r="Z24" s="70">
        <f t="shared" si="8"/>
        <v>1.2808943174002116</v>
      </c>
      <c r="AA24" s="70">
        <f t="shared" si="9"/>
        <v>1.1996722502501478</v>
      </c>
      <c r="AB24" s="70">
        <f t="shared" si="10"/>
        <v>6.2215112104359376</v>
      </c>
      <c r="AC24" s="70">
        <f t="shared" si="11"/>
        <v>0.59034139900537808</v>
      </c>
      <c r="AD24" s="70">
        <f t="shared" si="12"/>
        <v>100</v>
      </c>
      <c r="AE24" s="70"/>
      <c r="AF24" s="70">
        <f>AA24+AB24</f>
        <v>7.4211834606860858</v>
      </c>
    </row>
    <row r="25" spans="1:32" ht="15.6">
      <c r="A25" s="66" t="str">
        <f t="shared" si="13"/>
        <v>Paragneiss wall rock</v>
      </c>
      <c r="B25" s="66">
        <v>0.2</v>
      </c>
      <c r="C25" s="67">
        <v>685</v>
      </c>
      <c r="D25" s="67">
        <f t="shared" si="14"/>
        <v>0.5</v>
      </c>
      <c r="E25" s="68">
        <v>72.303087827376061</v>
      </c>
      <c r="F25" s="69">
        <v>0.64893741773450686</v>
      </c>
      <c r="G25" s="69">
        <v>15.181375079804454</v>
      </c>
      <c r="H25" s="69">
        <v>0.21018377412161715</v>
      </c>
      <c r="I25" s="69">
        <v>0.58314270063419404</v>
      </c>
      <c r="J25" s="69">
        <v>0.16154924428658246</v>
      </c>
      <c r="K25" s="69">
        <v>0.41840704003878754</v>
      </c>
      <c r="L25" s="69">
        <v>1.2639362740305524</v>
      </c>
      <c r="M25" s="69">
        <v>1.1837895238044498</v>
      </c>
      <c r="N25" s="69">
        <v>6.1391432465077926</v>
      </c>
      <c r="O25" s="69">
        <v>0.58252573856310552</v>
      </c>
      <c r="P25" s="69">
        <v>1.3239221330978923</v>
      </c>
      <c r="Q25" s="70">
        <f t="shared" si="0"/>
        <v>99.999999999999986</v>
      </c>
      <c r="R25" s="70"/>
      <c r="S25" s="71">
        <f t="shared" si="1"/>
        <v>73.273167509658336</v>
      </c>
      <c r="T25" s="70">
        <f t="shared" si="2"/>
        <v>0.65764411371296838</v>
      </c>
      <c r="U25" s="70">
        <f t="shared" si="3"/>
        <v>15.385061311700744</v>
      </c>
      <c r="V25" s="70">
        <f t="shared" si="4"/>
        <v>0.21300377828668943</v>
      </c>
      <c r="W25" s="70">
        <f t="shared" si="5"/>
        <v>0.59096663876401567</v>
      </c>
      <c r="X25" s="70">
        <f t="shared" si="6"/>
        <v>0.16371672626113698</v>
      </c>
      <c r="Y25" s="70">
        <f t="shared" si="7"/>
        <v>0.42402074452447358</v>
      </c>
      <c r="Z25" s="70">
        <f t="shared" si="8"/>
        <v>1.2808943174002072</v>
      </c>
      <c r="AA25" s="70">
        <f t="shared" si="9"/>
        <v>1.1996722502501453</v>
      </c>
      <c r="AB25" s="70">
        <f t="shared" si="10"/>
        <v>6.2215112104359216</v>
      </c>
      <c r="AC25" s="70">
        <f t="shared" si="11"/>
        <v>0.59034139900537763</v>
      </c>
      <c r="AD25" s="70">
        <f t="shared" si="12"/>
        <v>100.00000000000001</v>
      </c>
      <c r="AE25" s="70"/>
      <c r="AF25" s="70">
        <f>AA25+AB25</f>
        <v>7.4211834606860672</v>
      </c>
    </row>
    <row r="26" spans="1:32" ht="15.6">
      <c r="A26" s="66" t="str">
        <f t="shared" si="13"/>
        <v>Paragneiss wall rock</v>
      </c>
      <c r="B26" s="66">
        <v>0.2</v>
      </c>
      <c r="C26" s="67">
        <v>685</v>
      </c>
      <c r="D26" s="67">
        <f t="shared" si="14"/>
        <v>0.5</v>
      </c>
      <c r="E26" s="68">
        <v>72.809604229858124</v>
      </c>
      <c r="F26" s="69">
        <v>0.75264926479156791</v>
      </c>
      <c r="G26" s="69">
        <v>14.713228074919698</v>
      </c>
      <c r="H26" s="69">
        <v>0.25937965593334766</v>
      </c>
      <c r="I26" s="69">
        <v>0.74165534632030639</v>
      </c>
      <c r="J26" s="69">
        <v>0.15067892501489966</v>
      </c>
      <c r="K26" s="69">
        <v>0.4710564786848867</v>
      </c>
      <c r="L26" s="69">
        <v>1.2527196362752782</v>
      </c>
      <c r="M26" s="69">
        <v>1.4903148380659699</v>
      </c>
      <c r="N26" s="69">
        <v>5.7607588275271171</v>
      </c>
      <c r="O26" s="69">
        <v>0.48826394301937409</v>
      </c>
      <c r="P26" s="69">
        <v>1.1096907795894235</v>
      </c>
      <c r="Q26" s="70">
        <f t="shared" si="0"/>
        <v>99.999999999999986</v>
      </c>
      <c r="R26" s="70"/>
      <c r="S26" s="71">
        <f t="shared" si="1"/>
        <v>73.626632178464774</v>
      </c>
      <c r="T26" s="70">
        <f t="shared" si="2"/>
        <v>0.76109506656919634</v>
      </c>
      <c r="U26" s="70">
        <f t="shared" si="3"/>
        <v>14.878331548267571</v>
      </c>
      <c r="V26" s="70">
        <f t="shared" si="4"/>
        <v>0.26229026684023427</v>
      </c>
      <c r="W26" s="70">
        <f t="shared" si="5"/>
        <v>0.74997778060060083</v>
      </c>
      <c r="X26" s="70">
        <f t="shared" si="6"/>
        <v>0.15236975817221951</v>
      </c>
      <c r="Y26" s="70">
        <f t="shared" si="7"/>
        <v>0.47634240644852038</v>
      </c>
      <c r="Z26" s="70">
        <f t="shared" si="8"/>
        <v>1.2667769432120675</v>
      </c>
      <c r="AA26" s="70">
        <f t="shared" si="9"/>
        <v>1.5070383031610288</v>
      </c>
      <c r="AB26" s="70">
        <f t="shared" si="10"/>
        <v>5.8254027851073999</v>
      </c>
      <c r="AC26" s="70">
        <f t="shared" si="11"/>
        <v>0.49374296315639232</v>
      </c>
      <c r="AD26" s="70">
        <f t="shared" si="12"/>
        <v>100</v>
      </c>
      <c r="AE26" s="70"/>
      <c r="AF26" s="70">
        <f>AA26+AB26</f>
        <v>7.3324410882684283</v>
      </c>
    </row>
    <row r="27" spans="1:32" ht="15.6">
      <c r="A27" s="66" t="str">
        <f t="shared" si="13"/>
        <v>Paragneiss wall rock</v>
      </c>
      <c r="B27" s="66">
        <v>0.2</v>
      </c>
      <c r="C27" s="67">
        <v>685</v>
      </c>
      <c r="D27" s="67">
        <f t="shared" si="14"/>
        <v>0.5</v>
      </c>
      <c r="E27" s="68">
        <v>72.809604229858181</v>
      </c>
      <c r="F27" s="69">
        <v>0.75264926479156669</v>
      </c>
      <c r="G27" s="69">
        <v>14.713228074919659</v>
      </c>
      <c r="H27" s="69">
        <v>0.259379655933345</v>
      </c>
      <c r="I27" s="69">
        <v>0.74165534632033336</v>
      </c>
      <c r="J27" s="69">
        <v>0.15067892501489916</v>
      </c>
      <c r="K27" s="69">
        <v>0.47105647868488493</v>
      </c>
      <c r="L27" s="69">
        <v>1.2527196362752711</v>
      </c>
      <c r="M27" s="69">
        <v>1.4903148380659645</v>
      </c>
      <c r="N27" s="69">
        <v>5.760758827527094</v>
      </c>
      <c r="O27" s="69">
        <v>0.48826394301937331</v>
      </c>
      <c r="P27" s="69">
        <v>1.1096907795894195</v>
      </c>
      <c r="Q27" s="70">
        <f t="shared" si="0"/>
        <v>100</v>
      </c>
      <c r="R27" s="70"/>
      <c r="S27" s="71">
        <f t="shared" si="1"/>
        <v>73.626632178464817</v>
      </c>
      <c r="T27" s="70">
        <f t="shared" si="2"/>
        <v>0.76109506656919501</v>
      </c>
      <c r="U27" s="70">
        <f t="shared" si="3"/>
        <v>14.878331548267527</v>
      </c>
      <c r="V27" s="70">
        <f t="shared" si="4"/>
        <v>0.26229026684023155</v>
      </c>
      <c r="W27" s="70">
        <f t="shared" si="5"/>
        <v>0.74997778060062792</v>
      </c>
      <c r="X27" s="70">
        <f t="shared" si="6"/>
        <v>0.15236975817221896</v>
      </c>
      <c r="Y27" s="70">
        <f t="shared" si="7"/>
        <v>0.47634240644851844</v>
      </c>
      <c r="Z27" s="70">
        <f t="shared" si="8"/>
        <v>1.2667769432120599</v>
      </c>
      <c r="AA27" s="70">
        <f t="shared" si="9"/>
        <v>1.5070383031610231</v>
      </c>
      <c r="AB27" s="70">
        <f t="shared" si="10"/>
        <v>5.8254027851073751</v>
      </c>
      <c r="AC27" s="70">
        <f t="shared" si="11"/>
        <v>0.49374296315639138</v>
      </c>
      <c r="AD27" s="70">
        <f t="shared" si="12"/>
        <v>99.999999999999986</v>
      </c>
      <c r="AE27" s="70"/>
      <c r="AF27" s="70">
        <f>AA27+AB27</f>
        <v>7.3324410882683981</v>
      </c>
    </row>
    <row r="28" spans="1:32" ht="15.6">
      <c r="A28" s="66" t="str">
        <f t="shared" si="13"/>
        <v>Paragneiss wall rock</v>
      </c>
      <c r="B28" s="66">
        <v>0.2</v>
      </c>
      <c r="C28" s="67">
        <v>685</v>
      </c>
      <c r="D28" s="67">
        <f t="shared" si="14"/>
        <v>0.5</v>
      </c>
      <c r="E28" s="68">
        <v>73.23957937280808</v>
      </c>
      <c r="F28" s="69">
        <v>0.83396596022486691</v>
      </c>
      <c r="G28" s="69">
        <v>14.27967926490583</v>
      </c>
      <c r="H28" s="69">
        <v>0.32161063252823796</v>
      </c>
      <c r="I28" s="69">
        <v>0.92610968216799128</v>
      </c>
      <c r="J28" s="69">
        <v>0.13528296823819919</v>
      </c>
      <c r="K28" s="69">
        <v>0.52726215615145533</v>
      </c>
      <c r="L28" s="69">
        <v>1.2548354756527607</v>
      </c>
      <c r="M28" s="69">
        <v>1.8265083357302432</v>
      </c>
      <c r="N28" s="69">
        <v>5.3351656543338191</v>
      </c>
      <c r="O28" s="69">
        <v>0.40333348527344232</v>
      </c>
      <c r="P28" s="69">
        <v>0.91666701198504197</v>
      </c>
      <c r="Q28" s="70">
        <f t="shared" si="0"/>
        <v>99.999999999999943</v>
      </c>
      <c r="R28" s="70"/>
      <c r="S28" s="71">
        <f t="shared" si="1"/>
        <v>73.917153535466085</v>
      </c>
      <c r="T28" s="70">
        <f t="shared" si="2"/>
        <v>0.84168137574231905</v>
      </c>
      <c r="U28" s="70">
        <f t="shared" si="3"/>
        <v>14.411787365523017</v>
      </c>
      <c r="V28" s="70">
        <f t="shared" si="4"/>
        <v>0.32458600536493853</v>
      </c>
      <c r="W28" s="70">
        <f t="shared" si="5"/>
        <v>0.93467756305696059</v>
      </c>
      <c r="X28" s="70">
        <f t="shared" si="6"/>
        <v>0.13653453528310658</v>
      </c>
      <c r="Y28" s="70">
        <f t="shared" si="7"/>
        <v>0.53214010898809072</v>
      </c>
      <c r="Z28" s="70">
        <f t="shared" si="8"/>
        <v>1.2664445551145775</v>
      </c>
      <c r="AA28" s="70">
        <f t="shared" si="9"/>
        <v>1.8434062325610074</v>
      </c>
      <c r="AB28" s="70">
        <f t="shared" si="10"/>
        <v>5.3845238078327045</v>
      </c>
      <c r="AC28" s="70">
        <f t="shared" si="11"/>
        <v>0.40706491506722881</v>
      </c>
      <c r="AD28" s="70">
        <f t="shared" si="12"/>
        <v>100.00000000000003</v>
      </c>
      <c r="AE28" s="70"/>
      <c r="AF28" s="70">
        <f>AA28+AB28</f>
        <v>7.2279300403937121</v>
      </c>
    </row>
    <row r="29" spans="1:32" ht="15.6">
      <c r="A29" s="66" t="str">
        <f t="shared" si="13"/>
        <v>Paragneiss wall rock</v>
      </c>
      <c r="B29" s="66">
        <v>0.2</v>
      </c>
      <c r="C29" s="67">
        <v>685</v>
      </c>
      <c r="D29" s="67">
        <f t="shared" si="14"/>
        <v>0.5</v>
      </c>
      <c r="E29" s="68">
        <v>73.23957937280818</v>
      </c>
      <c r="F29" s="69">
        <v>0.83396596022486547</v>
      </c>
      <c r="G29" s="69">
        <v>14.279679264905784</v>
      </c>
      <c r="H29" s="69">
        <v>0.32161063252823402</v>
      </c>
      <c r="I29" s="69">
        <v>0.92610968216802847</v>
      </c>
      <c r="J29" s="69">
        <v>0.13528296823819869</v>
      </c>
      <c r="K29" s="69">
        <v>0.52726215615145344</v>
      </c>
      <c r="L29" s="69">
        <v>1.2548354756527527</v>
      </c>
      <c r="M29" s="69">
        <v>1.8265083357302359</v>
      </c>
      <c r="N29" s="69">
        <v>5.335165654333796</v>
      </c>
      <c r="O29" s="69">
        <v>0.40333348527344171</v>
      </c>
      <c r="P29" s="69">
        <v>0.91666701198503853</v>
      </c>
      <c r="Q29" s="70">
        <f t="shared" si="0"/>
        <v>100</v>
      </c>
      <c r="R29" s="70"/>
      <c r="S29" s="71">
        <f t="shared" si="1"/>
        <v>73.917153535466142</v>
      </c>
      <c r="T29" s="70">
        <f t="shared" si="2"/>
        <v>0.84168137574231716</v>
      </c>
      <c r="U29" s="70">
        <f t="shared" si="3"/>
        <v>14.411787365522962</v>
      </c>
      <c r="V29" s="70">
        <f t="shared" si="4"/>
        <v>0.32458600536493437</v>
      </c>
      <c r="W29" s="70">
        <f t="shared" si="5"/>
        <v>0.93467756305699767</v>
      </c>
      <c r="X29" s="70">
        <f t="shared" si="6"/>
        <v>0.136534535283106</v>
      </c>
      <c r="Y29" s="70">
        <f t="shared" si="7"/>
        <v>0.5321401089880885</v>
      </c>
      <c r="Z29" s="70">
        <f t="shared" si="8"/>
        <v>1.2664445551145687</v>
      </c>
      <c r="AA29" s="70">
        <f t="shared" si="9"/>
        <v>1.8434062325609988</v>
      </c>
      <c r="AB29" s="70">
        <f t="shared" si="10"/>
        <v>5.3845238078326787</v>
      </c>
      <c r="AC29" s="70">
        <f t="shared" si="11"/>
        <v>0.40706491506722792</v>
      </c>
      <c r="AD29" s="70">
        <f t="shared" si="12"/>
        <v>100.00000000000001</v>
      </c>
      <c r="AE29" s="70"/>
      <c r="AF29" s="70">
        <f>AA29+AB29</f>
        <v>7.2279300403936775</v>
      </c>
    </row>
    <row r="30" spans="1:32" ht="15.6">
      <c r="A30" s="66" t="str">
        <f t="shared" si="13"/>
        <v>Paragneiss wall rock</v>
      </c>
      <c r="B30" s="66">
        <v>0.2</v>
      </c>
      <c r="C30" s="67">
        <v>685</v>
      </c>
      <c r="D30" s="67">
        <f t="shared" si="14"/>
        <v>0.5</v>
      </c>
      <c r="E30" s="68">
        <v>73.670359527988765</v>
      </c>
      <c r="F30" s="69">
        <v>0.83042529897827377</v>
      </c>
      <c r="G30" s="69">
        <v>13.839261472165221</v>
      </c>
      <c r="H30" s="69">
        <v>0.41623405889587228</v>
      </c>
      <c r="I30" s="69">
        <v>1.1766696309612363</v>
      </c>
      <c r="J30" s="69">
        <v>0.10771804288708903</v>
      </c>
      <c r="K30" s="69">
        <v>0.58793573934010257</v>
      </c>
      <c r="L30" s="69">
        <v>1.2681669054781477</v>
      </c>
      <c r="M30" s="69">
        <v>2.2294236179545015</v>
      </c>
      <c r="N30" s="69">
        <v>4.822765267471647</v>
      </c>
      <c r="O30" s="69">
        <v>0.32115124490753238</v>
      </c>
      <c r="P30" s="69">
        <v>0.72988919297162158</v>
      </c>
      <c r="Q30" s="70">
        <f t="shared" si="0"/>
        <v>100</v>
      </c>
      <c r="R30" s="70"/>
      <c r="S30" s="71">
        <f t="shared" si="1"/>
        <v>74.212025078925237</v>
      </c>
      <c r="T30" s="70">
        <f t="shared" si="2"/>
        <v>0.83653104869857686</v>
      </c>
      <c r="U30" s="70">
        <f t="shared" si="3"/>
        <v>13.941015437232085</v>
      </c>
      <c r="V30" s="70">
        <f t="shared" si="4"/>
        <v>0.41929444372736879</v>
      </c>
      <c r="W30" s="70">
        <f t="shared" si="5"/>
        <v>1.1853211620248616</v>
      </c>
      <c r="X30" s="70">
        <f t="shared" si="6"/>
        <v>0.1085100459860296</v>
      </c>
      <c r="Y30" s="70">
        <f t="shared" si="7"/>
        <v>0.59225857064166432</v>
      </c>
      <c r="Z30" s="70">
        <f t="shared" si="8"/>
        <v>1.2774911755093568</v>
      </c>
      <c r="AA30" s="70">
        <f t="shared" si="9"/>
        <v>2.24581558319028</v>
      </c>
      <c r="AB30" s="70">
        <f t="shared" si="10"/>
        <v>4.8582249261780746</v>
      </c>
      <c r="AC30" s="70">
        <f t="shared" si="11"/>
        <v>0.32351252788648516</v>
      </c>
      <c r="AD30" s="70">
        <f t="shared" si="12"/>
        <v>99.999999999999986</v>
      </c>
      <c r="AE30" s="70"/>
      <c r="AF30" s="70">
        <f>AA30+AB30</f>
        <v>7.104040509368355</v>
      </c>
    </row>
    <row r="31" spans="1:32" ht="15.6">
      <c r="A31" s="66" t="str">
        <f t="shared" si="13"/>
        <v>Paragneiss wall rock</v>
      </c>
      <c r="B31" s="66">
        <v>0.2</v>
      </c>
      <c r="C31" s="67">
        <v>685</v>
      </c>
      <c r="D31" s="67">
        <f t="shared" si="14"/>
        <v>0.5</v>
      </c>
      <c r="E31" s="68">
        <v>73.670359527988822</v>
      </c>
      <c r="F31" s="69">
        <v>0.83042529897827144</v>
      </c>
      <c r="G31" s="69">
        <v>13.839261472165147</v>
      </c>
      <c r="H31" s="69">
        <v>0.41623405889586612</v>
      </c>
      <c r="I31" s="69">
        <v>1.1766696309612934</v>
      </c>
      <c r="J31" s="69">
        <v>0.1077180428870884</v>
      </c>
      <c r="K31" s="69">
        <v>0.58793573934009902</v>
      </c>
      <c r="L31" s="69">
        <v>1.2681669054781362</v>
      </c>
      <c r="M31" s="69">
        <v>2.2294236179544886</v>
      </c>
      <c r="N31" s="69">
        <v>4.8227652674716186</v>
      </c>
      <c r="O31" s="69">
        <v>0.32115124490753166</v>
      </c>
      <c r="P31" s="69">
        <v>0.72988919297161725</v>
      </c>
      <c r="Q31" s="70">
        <f t="shared" si="0"/>
        <v>99.999999999999986</v>
      </c>
      <c r="R31" s="70"/>
      <c r="S31" s="71">
        <f t="shared" si="1"/>
        <v>74.212025078925294</v>
      </c>
      <c r="T31" s="70">
        <f t="shared" si="2"/>
        <v>0.83653104869857453</v>
      </c>
      <c r="U31" s="70">
        <f t="shared" si="3"/>
        <v>13.941015437232009</v>
      </c>
      <c r="V31" s="70">
        <f t="shared" si="4"/>
        <v>0.41929444372736263</v>
      </c>
      <c r="W31" s="70">
        <f t="shared" si="5"/>
        <v>1.1853211620249189</v>
      </c>
      <c r="X31" s="70">
        <f t="shared" si="6"/>
        <v>0.10851004598602897</v>
      </c>
      <c r="Y31" s="70">
        <f t="shared" si="7"/>
        <v>0.59225857064166065</v>
      </c>
      <c r="Z31" s="70">
        <f t="shared" si="8"/>
        <v>1.2774911755093452</v>
      </c>
      <c r="AA31" s="70">
        <f t="shared" si="9"/>
        <v>2.2458155831902671</v>
      </c>
      <c r="AB31" s="70">
        <f t="shared" si="10"/>
        <v>4.8582249261780461</v>
      </c>
      <c r="AC31" s="70">
        <f t="shared" si="11"/>
        <v>0.32351252788648444</v>
      </c>
      <c r="AD31" s="70">
        <f t="shared" si="12"/>
        <v>99.999999999999986</v>
      </c>
      <c r="AE31" s="70"/>
      <c r="AF31" s="70">
        <f>AA31+AB31</f>
        <v>7.1040405093683132</v>
      </c>
    </row>
    <row r="32" spans="1:32" ht="15.6">
      <c r="A32" s="66" t="str">
        <f t="shared" si="13"/>
        <v>Paragneiss wall rock</v>
      </c>
      <c r="B32" s="66">
        <v>0.2</v>
      </c>
      <c r="C32" s="67">
        <v>685</v>
      </c>
      <c r="D32" s="67">
        <f t="shared" si="14"/>
        <v>0.5</v>
      </c>
      <c r="E32" s="68">
        <v>74.022015789444055</v>
      </c>
      <c r="F32" s="69">
        <v>0.81622410278656554</v>
      </c>
      <c r="G32" s="69">
        <v>13.384164101984178</v>
      </c>
      <c r="H32" s="69">
        <v>0.55582852231799573</v>
      </c>
      <c r="I32" s="69">
        <v>1.5054103838444057</v>
      </c>
      <c r="J32" s="69">
        <v>7.9987844637835967E-2</v>
      </c>
      <c r="K32" s="69">
        <v>0.66349355558141265</v>
      </c>
      <c r="L32" s="69">
        <v>1.2933706464000687</v>
      </c>
      <c r="M32" s="69">
        <v>2.7098380680403529</v>
      </c>
      <c r="N32" s="69">
        <v>4.1891992285884161</v>
      </c>
      <c r="O32" s="69">
        <v>0.23847625889228241</v>
      </c>
      <c r="P32" s="69">
        <v>0.54199149748242836</v>
      </c>
      <c r="Q32" s="70">
        <f t="shared" si="0"/>
        <v>100</v>
      </c>
      <c r="R32" s="70"/>
      <c r="S32" s="71">
        <f t="shared" si="1"/>
        <v>74.425395102869317</v>
      </c>
      <c r="T32" s="70">
        <f t="shared" si="2"/>
        <v>0.82067207565884914</v>
      </c>
      <c r="U32" s="70">
        <f t="shared" si="3"/>
        <v>13.457100442188509</v>
      </c>
      <c r="V32" s="70">
        <f t="shared" si="4"/>
        <v>0.55885748235540633</v>
      </c>
      <c r="W32" s="70">
        <f t="shared" si="5"/>
        <v>1.5136140432635945</v>
      </c>
      <c r="X32" s="70">
        <f t="shared" si="6"/>
        <v>8.0423734440461123E-2</v>
      </c>
      <c r="Y32" s="70">
        <f t="shared" si="7"/>
        <v>0.66710923089176644</v>
      </c>
      <c r="Z32" s="70">
        <f t="shared" si="8"/>
        <v>1.3004188057589448</v>
      </c>
      <c r="AA32" s="70">
        <f t="shared" si="9"/>
        <v>2.7246051965455944</v>
      </c>
      <c r="AB32" s="70">
        <f t="shared" si="10"/>
        <v>4.2120280625590603</v>
      </c>
      <c r="AC32" s="70">
        <f t="shared" si="11"/>
        <v>0.23977582346850015</v>
      </c>
      <c r="AD32" s="70">
        <f t="shared" si="12"/>
        <v>100.00000000000001</v>
      </c>
      <c r="AE32" s="70"/>
      <c r="AF32" s="70">
        <f>AA32+AB32</f>
        <v>6.9366332591046547</v>
      </c>
    </row>
    <row r="33" spans="1:32" ht="15.6">
      <c r="A33" s="66" t="str">
        <f t="shared" si="13"/>
        <v>Paragneiss wall rock</v>
      </c>
      <c r="B33" s="66">
        <v>0.2</v>
      </c>
      <c r="C33" s="67">
        <v>685</v>
      </c>
      <c r="D33" s="67">
        <f t="shared" si="14"/>
        <v>0.5</v>
      </c>
      <c r="E33" s="68">
        <v>74.022015789444112</v>
      </c>
      <c r="F33" s="69">
        <v>0.8162241027865631</v>
      </c>
      <c r="G33" s="69">
        <v>13.384164101984094</v>
      </c>
      <c r="H33" s="69">
        <v>0.5558285223179843</v>
      </c>
      <c r="I33" s="69">
        <v>1.5054103838445079</v>
      </c>
      <c r="J33" s="69">
        <v>7.9987844637835454E-2</v>
      </c>
      <c r="K33" s="69">
        <v>0.66349355558140777</v>
      </c>
      <c r="L33" s="69">
        <v>1.2933706464000534</v>
      </c>
      <c r="M33" s="69">
        <v>2.7098380680403307</v>
      </c>
      <c r="N33" s="69">
        <v>4.1891992285883859</v>
      </c>
      <c r="O33" s="69">
        <v>0.23847625889228172</v>
      </c>
      <c r="P33" s="69">
        <v>0.54199149748242414</v>
      </c>
      <c r="Q33" s="70">
        <f t="shared" si="0"/>
        <v>99.999999999999986</v>
      </c>
      <c r="R33" s="70"/>
      <c r="S33" s="71">
        <f t="shared" si="1"/>
        <v>74.425395102869373</v>
      </c>
      <c r="T33" s="70">
        <f t="shared" si="2"/>
        <v>0.8206720756588467</v>
      </c>
      <c r="U33" s="70">
        <f t="shared" si="3"/>
        <v>13.457100442188429</v>
      </c>
      <c r="V33" s="70">
        <f t="shared" si="4"/>
        <v>0.5588574823553949</v>
      </c>
      <c r="W33" s="70">
        <f t="shared" si="5"/>
        <v>1.5136140432636973</v>
      </c>
      <c r="X33" s="70">
        <f t="shared" si="6"/>
        <v>8.0423734440460609E-2</v>
      </c>
      <c r="Y33" s="70">
        <f t="shared" si="7"/>
        <v>0.66710923089176155</v>
      </c>
      <c r="Z33" s="70">
        <f t="shared" si="8"/>
        <v>1.3004188057589294</v>
      </c>
      <c r="AA33" s="70">
        <f t="shared" si="9"/>
        <v>2.7246051965455726</v>
      </c>
      <c r="AB33" s="70">
        <f t="shared" si="10"/>
        <v>4.2120280625590309</v>
      </c>
      <c r="AC33" s="70">
        <f t="shared" si="11"/>
        <v>0.23977582346849952</v>
      </c>
      <c r="AD33" s="70">
        <f t="shared" si="12"/>
        <v>100</v>
      </c>
      <c r="AE33" s="70"/>
      <c r="AF33" s="70">
        <f>AA33+AB33</f>
        <v>6.9366332591046032</v>
      </c>
    </row>
    <row r="34" spans="1:32" ht="15.6">
      <c r="A34" s="66" t="str">
        <f t="shared" si="13"/>
        <v>Paragneiss wall rock</v>
      </c>
      <c r="B34" s="66">
        <v>0.2</v>
      </c>
      <c r="C34" s="67">
        <v>685</v>
      </c>
      <c r="D34" s="67">
        <f t="shared" si="14"/>
        <v>0.5</v>
      </c>
      <c r="E34" s="68">
        <v>74.244705172835296</v>
      </c>
      <c r="F34" s="69">
        <v>0.78362199884934336</v>
      </c>
      <c r="G34" s="69">
        <v>12.889510260331729</v>
      </c>
      <c r="H34" s="69">
        <v>0.79064381842443388</v>
      </c>
      <c r="I34" s="69">
        <v>1.973183083173998</v>
      </c>
      <c r="J34" s="69">
        <v>5.130748464601334E-2</v>
      </c>
      <c r="K34" s="69">
        <v>0.76909934865923146</v>
      </c>
      <c r="L34" s="69">
        <v>1.3400600796854842</v>
      </c>
      <c r="M34" s="69">
        <v>3.3156219173927894</v>
      </c>
      <c r="N34" s="69">
        <v>3.3416228023349404</v>
      </c>
      <c r="O34" s="69">
        <v>0.1529684547315186</v>
      </c>
      <c r="P34" s="69">
        <v>0.3476555789352499</v>
      </c>
      <c r="Q34" s="70">
        <f t="shared" si="0"/>
        <v>100.00000000000001</v>
      </c>
      <c r="R34" s="70"/>
      <c r="S34" s="71">
        <f t="shared" si="1"/>
        <v>74.503721517204227</v>
      </c>
      <c r="T34" s="70">
        <f t="shared" si="2"/>
        <v>0.78635580868853039</v>
      </c>
      <c r="U34" s="70">
        <f t="shared" si="3"/>
        <v>12.934477693639801</v>
      </c>
      <c r="V34" s="70">
        <f t="shared" si="4"/>
        <v>0.79340212517599884</v>
      </c>
      <c r="W34" s="70">
        <f t="shared" si="5"/>
        <v>1.9800668962053056</v>
      </c>
      <c r="X34" s="70">
        <f t="shared" si="6"/>
        <v>5.1486480267059161E-2</v>
      </c>
      <c r="Y34" s="70">
        <f t="shared" si="7"/>
        <v>0.77178249355532202</v>
      </c>
      <c r="Z34" s="70">
        <f t="shared" si="8"/>
        <v>1.344735126374226</v>
      </c>
      <c r="AA34" s="70">
        <f t="shared" si="9"/>
        <v>3.3271890758366593</v>
      </c>
      <c r="AB34" s="70">
        <f t="shared" si="10"/>
        <v>3.353280669660371</v>
      </c>
      <c r="AC34" s="70">
        <f t="shared" si="11"/>
        <v>0.15350211339251116</v>
      </c>
      <c r="AD34" s="70">
        <f t="shared" si="12"/>
        <v>100</v>
      </c>
      <c r="AE34" s="70"/>
      <c r="AF34" s="70">
        <f>AA34+AB34</f>
        <v>6.6804697454970299</v>
      </c>
    </row>
    <row r="35" spans="1:32" ht="15.6">
      <c r="A35" s="66" t="str">
        <f t="shared" si="13"/>
        <v>Paragneiss wall rock</v>
      </c>
      <c r="B35" s="66">
        <v>0.2</v>
      </c>
      <c r="C35" s="67">
        <v>685</v>
      </c>
      <c r="D35" s="67">
        <f t="shared" si="14"/>
        <v>0.5</v>
      </c>
      <c r="E35" s="68">
        <v>74.244705172835324</v>
      </c>
      <c r="F35" s="69">
        <v>0.78362199884933759</v>
      </c>
      <c r="G35" s="69">
        <v>12.889510260331596</v>
      </c>
      <c r="H35" s="69">
        <v>0.79064381842440556</v>
      </c>
      <c r="I35" s="69">
        <v>1.9731830831742248</v>
      </c>
      <c r="J35" s="69">
        <v>5.130748464601273E-2</v>
      </c>
      <c r="K35" s="69">
        <v>0.76909934865922125</v>
      </c>
      <c r="L35" s="69">
        <v>1.3400600796854603</v>
      </c>
      <c r="M35" s="69">
        <v>3.3156219173927486</v>
      </c>
      <c r="N35" s="69">
        <v>3.3416228023348946</v>
      </c>
      <c r="O35" s="69">
        <v>0.15296845473151732</v>
      </c>
      <c r="P35" s="69">
        <v>0.34765557893524501</v>
      </c>
      <c r="Q35" s="70">
        <f t="shared" si="0"/>
        <v>99.999999999999986</v>
      </c>
      <c r="R35" s="70"/>
      <c r="S35" s="71">
        <f t="shared" si="1"/>
        <v>74.503721517204283</v>
      </c>
      <c r="T35" s="70">
        <f t="shared" si="2"/>
        <v>0.78635580868852473</v>
      </c>
      <c r="U35" s="70">
        <f t="shared" si="3"/>
        <v>12.934477693639671</v>
      </c>
      <c r="V35" s="70">
        <f t="shared" si="4"/>
        <v>0.79340212517597075</v>
      </c>
      <c r="W35" s="70">
        <f t="shared" si="5"/>
        <v>1.9800668962055334</v>
      </c>
      <c r="X35" s="70">
        <f t="shared" si="6"/>
        <v>5.1486480267058557E-2</v>
      </c>
      <c r="Y35" s="70">
        <f t="shared" si="7"/>
        <v>0.77178249355531192</v>
      </c>
      <c r="Z35" s="70">
        <f t="shared" si="8"/>
        <v>1.3447351263742022</v>
      </c>
      <c r="AA35" s="70">
        <f t="shared" si="9"/>
        <v>3.3271890758366189</v>
      </c>
      <c r="AB35" s="70">
        <f t="shared" si="10"/>
        <v>3.3532806696603266</v>
      </c>
      <c r="AC35" s="70">
        <f t="shared" si="11"/>
        <v>0.15350211339250991</v>
      </c>
      <c r="AD35" s="70">
        <f t="shared" si="12"/>
        <v>100</v>
      </c>
      <c r="AE35" s="70"/>
      <c r="AF35" s="70">
        <f>AA35+AB35</f>
        <v>6.6804697454969455</v>
      </c>
    </row>
    <row r="36" spans="1:32" ht="15.6">
      <c r="A36" s="66" t="str">
        <f t="shared" si="13"/>
        <v>Paragneiss wall rock</v>
      </c>
      <c r="B36" s="66">
        <v>0.2</v>
      </c>
      <c r="C36" s="67">
        <v>685</v>
      </c>
      <c r="D36" s="67">
        <f t="shared" si="14"/>
        <v>0.5</v>
      </c>
      <c r="E36" s="68">
        <v>72.686736335434006</v>
      </c>
      <c r="F36" s="69">
        <v>0.74840328951152757</v>
      </c>
      <c r="G36" s="69">
        <v>13.085242491498272</v>
      </c>
      <c r="H36" s="69">
        <v>1.1454689393759521</v>
      </c>
      <c r="I36" s="69">
        <v>2.8241273579329489</v>
      </c>
      <c r="J36" s="69">
        <v>3.2511692215350899E-2</v>
      </c>
      <c r="K36" s="69">
        <v>0.96311414460197864</v>
      </c>
      <c r="L36" s="69">
        <v>1.4248907246202067</v>
      </c>
      <c r="M36" s="69">
        <v>4.1364677365688651</v>
      </c>
      <c r="N36" s="69">
        <v>2.6358099945921123</v>
      </c>
      <c r="O36" s="69">
        <v>9.6930561948244023E-2</v>
      </c>
      <c r="P36" s="69">
        <v>0.22029673170054312</v>
      </c>
      <c r="Q36" s="70">
        <f t="shared" si="0"/>
        <v>100</v>
      </c>
      <c r="R36" s="70"/>
      <c r="S36" s="71">
        <f t="shared" si="1"/>
        <v>72.847216372236872</v>
      </c>
      <c r="T36" s="70">
        <f t="shared" si="2"/>
        <v>0.75005563756702343</v>
      </c>
      <c r="U36" s="70">
        <f t="shared" si="3"/>
        <v>13.114132496779558</v>
      </c>
      <c r="V36" s="70">
        <f t="shared" si="4"/>
        <v>1.1479979413206709</v>
      </c>
      <c r="W36" s="70">
        <f t="shared" si="5"/>
        <v>2.8303625541349842</v>
      </c>
      <c r="X36" s="70">
        <f t="shared" si="6"/>
        <v>3.2583472540432014E-2</v>
      </c>
      <c r="Y36" s="70">
        <f t="shared" si="7"/>
        <v>0.96524053796015363</v>
      </c>
      <c r="Z36" s="70">
        <f t="shared" si="8"/>
        <v>1.4280366426714981</v>
      </c>
      <c r="AA36" s="70">
        <f t="shared" si="9"/>
        <v>4.1456003586683776</v>
      </c>
      <c r="AB36" s="70">
        <f t="shared" si="10"/>
        <v>2.6416294178633053</v>
      </c>
      <c r="AC36" s="70">
        <f t="shared" si="11"/>
        <v>9.7144568257139102E-2</v>
      </c>
      <c r="AD36" s="70">
        <f t="shared" si="12"/>
        <v>100.00000000000001</v>
      </c>
      <c r="AE36" s="70"/>
      <c r="AF36" s="70">
        <f>AA36+AB36</f>
        <v>6.7872297765316834</v>
      </c>
    </row>
    <row r="37" spans="1:32" ht="15.6">
      <c r="A37" s="66" t="str">
        <f t="shared" si="13"/>
        <v>Paragneiss wall rock</v>
      </c>
      <c r="B37" s="66">
        <v>0.2</v>
      </c>
      <c r="C37" s="67">
        <v>685</v>
      </c>
      <c r="D37" s="67">
        <f t="shared" si="14"/>
        <v>0.5</v>
      </c>
      <c r="E37" s="68">
        <v>72.686736335433977</v>
      </c>
      <c r="F37" s="69">
        <v>0.74840328951152224</v>
      </c>
      <c r="G37" s="69">
        <v>13.08524249149815</v>
      </c>
      <c r="H37" s="69">
        <v>1.1454689393759094</v>
      </c>
      <c r="I37" s="69">
        <v>2.8241273579332855</v>
      </c>
      <c r="J37" s="69">
        <v>3.2511692215350475E-2</v>
      </c>
      <c r="K37" s="69">
        <v>0.96311414460196509</v>
      </c>
      <c r="L37" s="69">
        <v>1.4248907246201703</v>
      </c>
      <c r="M37" s="69">
        <v>4.1364677365688083</v>
      </c>
      <c r="N37" s="69">
        <v>2.635809994592071</v>
      </c>
      <c r="O37" s="69">
        <v>9.6930561948243427E-2</v>
      </c>
      <c r="P37" s="69">
        <v>0.22029673170054034</v>
      </c>
      <c r="Q37" s="70">
        <f t="shared" si="0"/>
        <v>99.999999999999986</v>
      </c>
      <c r="R37" s="70"/>
      <c r="S37" s="71">
        <f t="shared" si="1"/>
        <v>72.847216372236844</v>
      </c>
      <c r="T37" s="70">
        <f t="shared" si="2"/>
        <v>0.75005563756701821</v>
      </c>
      <c r="U37" s="70">
        <f t="shared" si="3"/>
        <v>13.114132496779435</v>
      </c>
      <c r="V37" s="70">
        <f t="shared" si="4"/>
        <v>1.1479979413206285</v>
      </c>
      <c r="W37" s="70">
        <f t="shared" si="5"/>
        <v>2.8303625541353221</v>
      </c>
      <c r="X37" s="70">
        <f t="shared" si="6"/>
        <v>3.2583472540431598E-2</v>
      </c>
      <c r="Y37" s="70">
        <f t="shared" si="7"/>
        <v>0.9652405379601402</v>
      </c>
      <c r="Z37" s="70">
        <f t="shared" si="8"/>
        <v>1.4280366426714619</v>
      </c>
      <c r="AA37" s="70">
        <f t="shared" si="9"/>
        <v>4.1456003586683217</v>
      </c>
      <c r="AB37" s="70">
        <f t="shared" si="10"/>
        <v>2.641629417863264</v>
      </c>
      <c r="AC37" s="70">
        <f t="shared" si="11"/>
        <v>9.7144568257138506E-2</v>
      </c>
      <c r="AD37" s="70">
        <f t="shared" si="12"/>
        <v>100</v>
      </c>
      <c r="AE37" s="70"/>
      <c r="AF37" s="70">
        <f>AA37+AB37</f>
        <v>6.7872297765315857</v>
      </c>
    </row>
    <row r="38" spans="1:32">
      <c r="E38" s="71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1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</row>
    <row r="39" spans="1:32">
      <c r="A39" s="66" t="s">
        <v>260</v>
      </c>
      <c r="B39" s="66">
        <v>0.15</v>
      </c>
      <c r="C39" s="66">
        <v>450</v>
      </c>
      <c r="D39" s="66">
        <v>0.75</v>
      </c>
      <c r="E39" s="71">
        <v>68.011201488990224</v>
      </c>
      <c r="F39" s="70">
        <v>0.21744470196610019</v>
      </c>
      <c r="G39" s="70">
        <v>18.301474586029851</v>
      </c>
      <c r="H39" s="70">
        <v>9.0481453613603754E-2</v>
      </c>
      <c r="I39" s="70">
        <v>0.18619132261873711</v>
      </c>
      <c r="J39" s="70">
        <v>0.27634293127321674</v>
      </c>
      <c r="K39" s="70">
        <v>0.24789620718740704</v>
      </c>
      <c r="L39" s="70">
        <v>2.0094071742610939</v>
      </c>
      <c r="M39" s="70">
        <v>0.36216722153022229</v>
      </c>
      <c r="N39" s="70">
        <v>5.9910079374878338</v>
      </c>
      <c r="O39" s="70">
        <v>1.5368911020073468</v>
      </c>
      <c r="P39" s="70">
        <v>2.7694938730343543</v>
      </c>
      <c r="Q39" s="70">
        <f t="shared" ref="Q39:Q71" si="15">SUM(E39:P39)</f>
        <v>100.00000000000001</v>
      </c>
      <c r="R39" s="70"/>
      <c r="S39" s="71">
        <f t="shared" ref="S39:S71" si="16">(E39*100)/(Q39-P39)</f>
        <v>69.948418658008165</v>
      </c>
      <c r="T39" s="70">
        <f t="shared" ref="T39:T71" si="17">(F39*100)/(Q39-P39)</f>
        <v>0.22363835243452942</v>
      </c>
      <c r="U39" s="70">
        <f t="shared" ref="U39:U71" si="18">(G39*100)/(Q39-P39)</f>
        <v>18.822770049280003</v>
      </c>
      <c r="V39" s="70">
        <f t="shared" ref="V39:V71" si="19">(H39*100)/(Q39-P39)</f>
        <v>9.3058708853629907E-2</v>
      </c>
      <c r="W39" s="70">
        <f t="shared" ref="W39:W71" si="20">(I39*100)/(Q39-P39)</f>
        <v>0.19149475821467446</v>
      </c>
      <c r="X39" s="70">
        <f t="shared" ref="X39:X71" si="21">(J39*100)/(Q39-P39)</f>
        <v>0.28421422687274944</v>
      </c>
      <c r="Y39" s="70">
        <f t="shared" ref="Y39:Y71" si="22">(K39*100)/(Q39-P39)</f>
        <v>0.25495723210953863</v>
      </c>
      <c r="Z39" s="70">
        <f t="shared" ref="Z39:Z71" si="23">(L39*100)/(Q39-P39)</f>
        <v>2.0666427177054567</v>
      </c>
      <c r="AA39" s="70">
        <f t="shared" ref="AA39:AA71" si="24">(M39*100)/(Q39-P39)</f>
        <v>0.37248311868015649</v>
      </c>
      <c r="AB39" s="70">
        <f t="shared" ref="AB39:AB71" si="25">(N39*100)/(Q39-P39)</f>
        <v>6.1616545836598329</v>
      </c>
      <c r="AC39" s="70">
        <f t="shared" ref="AC39:AC71" si="26">(O39*100)/(Q39-P39)</f>
        <v>1.5806675941812354</v>
      </c>
      <c r="AD39" s="70">
        <f t="shared" ref="AD39:AD71" si="27">SUM(S39:AC39)</f>
        <v>99.999999999999972</v>
      </c>
      <c r="AE39" s="70"/>
      <c r="AF39" s="70">
        <f>AA39+AB39</f>
        <v>6.5341377023399891</v>
      </c>
    </row>
    <row r="40" spans="1:32">
      <c r="A40" s="66" t="str">
        <f>A39</f>
        <v>Paragneiss wall rock</v>
      </c>
      <c r="B40" s="66">
        <v>0.15</v>
      </c>
      <c r="C40" s="66">
        <v>450</v>
      </c>
      <c r="D40" s="66">
        <f>D39</f>
        <v>0.75</v>
      </c>
      <c r="E40" s="71">
        <v>68.132876098816325</v>
      </c>
      <c r="F40" s="70">
        <v>0.22409825620048948</v>
      </c>
      <c r="G40" s="70">
        <v>18.402509009844412</v>
      </c>
      <c r="H40" s="70">
        <v>9.3063397085943883E-2</v>
      </c>
      <c r="I40" s="70">
        <v>0.18245070881156911</v>
      </c>
      <c r="J40" s="70">
        <v>0.26291374810278217</v>
      </c>
      <c r="K40" s="70">
        <v>0.25481320572457256</v>
      </c>
      <c r="L40" s="70">
        <v>1.9113702587086334</v>
      </c>
      <c r="M40" s="70">
        <v>0.36366307698358519</v>
      </c>
      <c r="N40" s="70">
        <v>5.9950323047279612</v>
      </c>
      <c r="O40" s="70">
        <v>1.4541324185114488</v>
      </c>
      <c r="P40" s="70">
        <v>2.7230775164822689</v>
      </c>
      <c r="Q40" s="70">
        <f t="shared" si="15"/>
        <v>99.999999999999972</v>
      </c>
      <c r="R40" s="70"/>
      <c r="S40" s="71">
        <f t="shared" si="16"/>
        <v>70.040122939087155</v>
      </c>
      <c r="T40" s="70">
        <f t="shared" si="17"/>
        <v>0.23037144934191353</v>
      </c>
      <c r="U40" s="70">
        <f t="shared" si="18"/>
        <v>18.917651319574254</v>
      </c>
      <c r="V40" s="70">
        <f t="shared" si="19"/>
        <v>9.5668525185623798E-2</v>
      </c>
      <c r="W40" s="70">
        <f t="shared" si="20"/>
        <v>0.18755806017864407</v>
      </c>
      <c r="X40" s="70">
        <f t="shared" si="21"/>
        <v>0.27027350515465726</v>
      </c>
      <c r="Y40" s="70">
        <f t="shared" si="22"/>
        <v>0.26194620390848333</v>
      </c>
      <c r="Z40" s="70">
        <f t="shared" si="23"/>
        <v>1.9648753372440313</v>
      </c>
      <c r="AA40" s="70">
        <f t="shared" si="24"/>
        <v>0.37384311478933052</v>
      </c>
      <c r="AB40" s="70">
        <f t="shared" si="25"/>
        <v>6.1628515290908181</v>
      </c>
      <c r="AC40" s="70">
        <f t="shared" si="26"/>
        <v>1.494838016445095</v>
      </c>
      <c r="AD40" s="70">
        <f t="shared" si="27"/>
        <v>100.00000000000003</v>
      </c>
      <c r="AE40" s="70"/>
      <c r="AF40" s="70">
        <f>AA40+AB40</f>
        <v>6.536694643880149</v>
      </c>
    </row>
    <row r="41" spans="1:32">
      <c r="A41" s="66" t="str">
        <f t="shared" ref="A41:A76" si="28">A40</f>
        <v>Paragneiss wall rock</v>
      </c>
      <c r="B41" s="66">
        <v>0.15</v>
      </c>
      <c r="C41" s="66">
        <v>450</v>
      </c>
      <c r="D41" s="66">
        <f t="shared" ref="D41:D76" si="29">D40</f>
        <v>0.75</v>
      </c>
      <c r="E41" s="71">
        <v>68.13287609881634</v>
      </c>
      <c r="F41" s="70">
        <v>0.22409825620048934</v>
      </c>
      <c r="G41" s="70">
        <v>18.402509009844398</v>
      </c>
      <c r="H41" s="70">
        <v>9.3063397085943744E-2</v>
      </c>
      <c r="I41" s="70">
        <v>0.18245070881156991</v>
      </c>
      <c r="J41" s="70">
        <v>0.26291374810278201</v>
      </c>
      <c r="K41" s="70">
        <v>0.25481320572457233</v>
      </c>
      <c r="L41" s="70">
        <v>1.9113702587086321</v>
      </c>
      <c r="M41" s="70">
        <v>0.36366307698358497</v>
      </c>
      <c r="N41" s="70">
        <v>5.9950323047279568</v>
      </c>
      <c r="O41" s="70">
        <v>1.4541324185114481</v>
      </c>
      <c r="P41" s="70">
        <v>2.7230775164822667</v>
      </c>
      <c r="Q41" s="70">
        <f t="shared" si="15"/>
        <v>99.999999999999972</v>
      </c>
      <c r="R41" s="70"/>
      <c r="S41" s="71">
        <f t="shared" si="16"/>
        <v>70.040122939087183</v>
      </c>
      <c r="T41" s="70">
        <f t="shared" si="17"/>
        <v>0.23037144934191339</v>
      </c>
      <c r="U41" s="70">
        <f t="shared" si="18"/>
        <v>18.91765131957424</v>
      </c>
      <c r="V41" s="70">
        <f t="shared" si="19"/>
        <v>9.566852518562366E-2</v>
      </c>
      <c r="W41" s="70">
        <f t="shared" si="20"/>
        <v>0.1875580601786449</v>
      </c>
      <c r="X41" s="70">
        <f t="shared" si="21"/>
        <v>0.27027350515465709</v>
      </c>
      <c r="Y41" s="70">
        <f t="shared" si="22"/>
        <v>0.26194620390848306</v>
      </c>
      <c r="Z41" s="70">
        <f t="shared" si="23"/>
        <v>1.9648753372440297</v>
      </c>
      <c r="AA41" s="70">
        <f t="shared" si="24"/>
        <v>0.3738431147893303</v>
      </c>
      <c r="AB41" s="70">
        <f t="shared" si="25"/>
        <v>6.1628515290908137</v>
      </c>
      <c r="AC41" s="70">
        <f t="shared" si="26"/>
        <v>1.4948380164450945</v>
      </c>
      <c r="AD41" s="70">
        <f t="shared" si="27"/>
        <v>100.00000000000001</v>
      </c>
      <c r="AE41" s="70"/>
      <c r="AF41" s="70">
        <f>AA41+AB41</f>
        <v>6.5366946438801437</v>
      </c>
    </row>
    <row r="42" spans="1:32">
      <c r="A42" s="66" t="str">
        <f t="shared" si="28"/>
        <v>Paragneiss wall rock</v>
      </c>
      <c r="B42" s="66">
        <v>0.15</v>
      </c>
      <c r="C42" s="66">
        <v>450</v>
      </c>
      <c r="D42" s="66">
        <f t="shared" si="29"/>
        <v>0.75</v>
      </c>
      <c r="E42" s="71">
        <v>68.937252446499301</v>
      </c>
      <c r="F42" s="70">
        <v>0.24754573064631005</v>
      </c>
      <c r="G42" s="70">
        <v>17.763210877610479</v>
      </c>
      <c r="H42" s="70">
        <v>0.10381654425601793</v>
      </c>
      <c r="I42" s="70">
        <v>0.18272548996948157</v>
      </c>
      <c r="J42" s="70">
        <v>0.23203497146904811</v>
      </c>
      <c r="K42" s="70">
        <v>0.28366840275942673</v>
      </c>
      <c r="L42" s="70">
        <v>1.7067297711085068</v>
      </c>
      <c r="M42" s="70">
        <v>0.42436043055734507</v>
      </c>
      <c r="N42" s="70">
        <v>6.1358206230921173</v>
      </c>
      <c r="O42" s="70">
        <v>1.2547405446322215</v>
      </c>
      <c r="P42" s="70">
        <v>2.7280941673997425</v>
      </c>
      <c r="Q42" s="70">
        <f t="shared" si="15"/>
        <v>100.00000000000001</v>
      </c>
      <c r="R42" s="70"/>
      <c r="S42" s="71">
        <f t="shared" si="16"/>
        <v>70.870671090927956</v>
      </c>
      <c r="T42" s="70">
        <f t="shared" si="17"/>
        <v>0.2544884142316724</v>
      </c>
      <c r="U42" s="70">
        <f t="shared" si="18"/>
        <v>18.261399039698073</v>
      </c>
      <c r="V42" s="70">
        <f t="shared" si="19"/>
        <v>0.10672818977627582</v>
      </c>
      <c r="W42" s="70">
        <f t="shared" si="20"/>
        <v>0.18785022088900194</v>
      </c>
      <c r="X42" s="70">
        <f t="shared" si="21"/>
        <v>0.23854263929851222</v>
      </c>
      <c r="Y42" s="70">
        <f t="shared" si="22"/>
        <v>0.29162418514509708</v>
      </c>
      <c r="Z42" s="70">
        <f t="shared" si="23"/>
        <v>1.7545968247457771</v>
      </c>
      <c r="AA42" s="70">
        <f t="shared" si="24"/>
        <v>0.43626207066164263</v>
      </c>
      <c r="AB42" s="70">
        <f t="shared" si="25"/>
        <v>6.3079062454595434</v>
      </c>
      <c r="AC42" s="70">
        <f t="shared" si="26"/>
        <v>1.2899310791664376</v>
      </c>
      <c r="AD42" s="70">
        <f t="shared" si="27"/>
        <v>100</v>
      </c>
      <c r="AE42" s="70"/>
      <c r="AF42" s="70">
        <f>AA42+AB42</f>
        <v>6.7441683161211863</v>
      </c>
    </row>
    <row r="43" spans="1:32">
      <c r="A43" s="66" t="str">
        <f t="shared" si="28"/>
        <v>Paragneiss wall rock</v>
      </c>
      <c r="B43" s="66">
        <v>0.15</v>
      </c>
      <c r="C43" s="66">
        <v>450</v>
      </c>
      <c r="D43" s="66">
        <f t="shared" si="29"/>
        <v>0.75</v>
      </c>
      <c r="E43" s="71">
        <v>68.937252446499357</v>
      </c>
      <c r="F43" s="70">
        <v>0.24754573064630969</v>
      </c>
      <c r="G43" s="70">
        <v>17.76321087761044</v>
      </c>
      <c r="H43" s="70">
        <v>0.10381654425601704</v>
      </c>
      <c r="I43" s="70">
        <v>0.18272548996948662</v>
      </c>
      <c r="J43" s="70">
        <v>0.23203497146904745</v>
      </c>
      <c r="K43" s="70">
        <v>0.2836684027594259</v>
      </c>
      <c r="L43" s="70">
        <v>1.7067297711084988</v>
      </c>
      <c r="M43" s="70">
        <v>0.42436043055734407</v>
      </c>
      <c r="N43" s="70">
        <v>6.1358206230920969</v>
      </c>
      <c r="O43" s="70">
        <v>1.2547405446322197</v>
      </c>
      <c r="P43" s="70">
        <v>2.7280941673997345</v>
      </c>
      <c r="Q43" s="70">
        <f t="shared" si="15"/>
        <v>99.999999999999986</v>
      </c>
      <c r="R43" s="70"/>
      <c r="S43" s="71">
        <f t="shared" si="16"/>
        <v>70.870671090928028</v>
      </c>
      <c r="T43" s="70">
        <f t="shared" si="17"/>
        <v>0.25448841423167201</v>
      </c>
      <c r="U43" s="70">
        <f t="shared" si="18"/>
        <v>18.261399039698034</v>
      </c>
      <c r="V43" s="70">
        <f t="shared" si="19"/>
        <v>0.10672818977627493</v>
      </c>
      <c r="W43" s="70">
        <f t="shared" si="20"/>
        <v>0.18785022088900716</v>
      </c>
      <c r="X43" s="70">
        <f t="shared" si="21"/>
        <v>0.23854263929851155</v>
      </c>
      <c r="Y43" s="70">
        <f t="shared" si="22"/>
        <v>0.2916241851450963</v>
      </c>
      <c r="Z43" s="70">
        <f t="shared" si="23"/>
        <v>1.7545968247457693</v>
      </c>
      <c r="AA43" s="70">
        <f t="shared" si="24"/>
        <v>0.43626207066164169</v>
      </c>
      <c r="AB43" s="70">
        <f t="shared" si="25"/>
        <v>6.3079062454595229</v>
      </c>
      <c r="AC43" s="70">
        <f t="shared" si="26"/>
        <v>1.2899310791664358</v>
      </c>
      <c r="AD43" s="70">
        <f t="shared" si="27"/>
        <v>100</v>
      </c>
      <c r="AE43" s="70"/>
      <c r="AF43" s="70">
        <f>AA43+AB43</f>
        <v>6.744168316121165</v>
      </c>
    </row>
    <row r="44" spans="1:32">
      <c r="A44" s="66" t="str">
        <f t="shared" si="28"/>
        <v>Paragneiss wall rock</v>
      </c>
      <c r="B44" s="66">
        <v>0.15</v>
      </c>
      <c r="C44" s="66">
        <v>450</v>
      </c>
      <c r="D44" s="66">
        <f t="shared" si="29"/>
        <v>0.75</v>
      </c>
      <c r="E44" s="71">
        <v>69.477888675582264</v>
      </c>
      <c r="F44" s="70">
        <v>0.27396486818988547</v>
      </c>
      <c r="G44" s="70">
        <v>17.348090288976142</v>
      </c>
      <c r="H44" s="70">
        <v>0.11144743734819933</v>
      </c>
      <c r="I44" s="70">
        <v>0.1982883898121747</v>
      </c>
      <c r="J44" s="70">
        <v>0.21735371135277354</v>
      </c>
      <c r="K44" s="70">
        <v>0.29782297419228504</v>
      </c>
      <c r="L44" s="70">
        <v>1.5990982915808534</v>
      </c>
      <c r="M44" s="70">
        <v>0.47813960796919991</v>
      </c>
      <c r="N44" s="70">
        <v>6.2294512405133986</v>
      </c>
      <c r="O44" s="70">
        <v>1.1395782894872446</v>
      </c>
      <c r="P44" s="70">
        <v>2.6288762249955804</v>
      </c>
      <c r="Q44" s="70">
        <f t="shared" si="15"/>
        <v>100</v>
      </c>
      <c r="R44" s="70"/>
      <c r="S44" s="71">
        <f t="shared" si="16"/>
        <v>71.353688837077513</v>
      </c>
      <c r="T44" s="70">
        <f t="shared" si="17"/>
        <v>0.28136151414143729</v>
      </c>
      <c r="U44" s="70">
        <f t="shared" si="18"/>
        <v>17.816463050238998</v>
      </c>
      <c r="V44" s="70">
        <f t="shared" si="19"/>
        <v>0.11445635320561881</v>
      </c>
      <c r="W44" s="70">
        <f t="shared" si="20"/>
        <v>0.20364188285467458</v>
      </c>
      <c r="X44" s="70">
        <f t="shared" si="21"/>
        <v>0.22322193985869265</v>
      </c>
      <c r="Y44" s="70">
        <f t="shared" si="22"/>
        <v>0.3058637536940263</v>
      </c>
      <c r="Z44" s="70">
        <f t="shared" si="23"/>
        <v>1.6422715786621624</v>
      </c>
      <c r="AA44" s="70">
        <f t="shared" si="24"/>
        <v>0.49104866970010302</v>
      </c>
      <c r="AB44" s="70">
        <f t="shared" si="25"/>
        <v>6.3976372039289595</v>
      </c>
      <c r="AC44" s="70">
        <f t="shared" si="26"/>
        <v>1.170345216637809</v>
      </c>
      <c r="AD44" s="70">
        <f t="shared" si="27"/>
        <v>100</v>
      </c>
      <c r="AE44" s="70"/>
      <c r="AF44" s="70">
        <f>AA44+AB44</f>
        <v>6.8886858736290622</v>
      </c>
    </row>
    <row r="45" spans="1:32">
      <c r="A45" s="66" t="str">
        <f t="shared" si="28"/>
        <v>Paragneiss wall rock</v>
      </c>
      <c r="B45" s="66">
        <v>0.15</v>
      </c>
      <c r="C45" s="66">
        <v>450</v>
      </c>
      <c r="D45" s="66">
        <f t="shared" si="29"/>
        <v>0.75</v>
      </c>
      <c r="E45" s="71">
        <v>69.477888675582335</v>
      </c>
      <c r="F45" s="70">
        <v>0.27396486818988519</v>
      </c>
      <c r="G45" s="70">
        <v>17.348090288976124</v>
      </c>
      <c r="H45" s="70">
        <v>0.1114474373481988</v>
      </c>
      <c r="I45" s="70">
        <v>0.19828838981217814</v>
      </c>
      <c r="J45" s="70">
        <v>0.2173537113527732</v>
      </c>
      <c r="K45" s="70">
        <v>0.29782297419228443</v>
      </c>
      <c r="L45" s="70">
        <v>1.5990982915808496</v>
      </c>
      <c r="M45" s="70">
        <v>0.47813960796919902</v>
      </c>
      <c r="N45" s="70">
        <v>6.2294512405133871</v>
      </c>
      <c r="O45" s="70">
        <v>1.1395782894872435</v>
      </c>
      <c r="P45" s="70">
        <v>2.6288762249955759</v>
      </c>
      <c r="Q45" s="70">
        <f t="shared" si="15"/>
        <v>100.00000000000003</v>
      </c>
      <c r="R45" s="70"/>
      <c r="S45" s="71">
        <f t="shared" si="16"/>
        <v>71.35368883707757</v>
      </c>
      <c r="T45" s="70">
        <f t="shared" si="17"/>
        <v>0.28136151414143695</v>
      </c>
      <c r="U45" s="70">
        <f t="shared" si="18"/>
        <v>17.816463050238973</v>
      </c>
      <c r="V45" s="70">
        <f t="shared" si="19"/>
        <v>0.11445635320561823</v>
      </c>
      <c r="W45" s="70">
        <f t="shared" si="20"/>
        <v>0.20364188285467807</v>
      </c>
      <c r="X45" s="70">
        <f t="shared" si="21"/>
        <v>0.22322193985869221</v>
      </c>
      <c r="Y45" s="70">
        <f t="shared" si="22"/>
        <v>0.30586375369402563</v>
      </c>
      <c r="Z45" s="70">
        <f t="shared" si="23"/>
        <v>1.6422715786621582</v>
      </c>
      <c r="AA45" s="70">
        <f t="shared" si="24"/>
        <v>0.49104866970010191</v>
      </c>
      <c r="AB45" s="70">
        <f t="shared" si="25"/>
        <v>6.3976372039289444</v>
      </c>
      <c r="AC45" s="70">
        <f t="shared" si="26"/>
        <v>1.1703452166378077</v>
      </c>
      <c r="AD45" s="70">
        <f t="shared" si="27"/>
        <v>100.00000000000004</v>
      </c>
      <c r="AE45" s="70"/>
      <c r="AF45" s="70">
        <f>AA45+AB45</f>
        <v>6.8886858736290462</v>
      </c>
    </row>
    <row r="46" spans="1:32">
      <c r="A46" s="66" t="str">
        <f t="shared" si="28"/>
        <v>Paragneiss wall rock</v>
      </c>
      <c r="B46" s="66">
        <v>0.15</v>
      </c>
      <c r="C46" s="66">
        <v>450</v>
      </c>
      <c r="D46" s="66">
        <f t="shared" si="29"/>
        <v>0.75</v>
      </c>
      <c r="E46" s="71">
        <v>69.877526197667223</v>
      </c>
      <c r="F46" s="70">
        <v>0.30820660149615076</v>
      </c>
      <c r="G46" s="70">
        <v>17.094438326837018</v>
      </c>
      <c r="H46" s="70">
        <v>0.11821091815436943</v>
      </c>
      <c r="I46" s="70">
        <v>0.22704166963566172</v>
      </c>
      <c r="J46" s="70">
        <v>0.21003389557018334</v>
      </c>
      <c r="K46" s="70">
        <v>0.30628430615867402</v>
      </c>
      <c r="L46" s="70">
        <v>1.5315091193543315</v>
      </c>
      <c r="M46" s="70">
        <v>0.52893147991120548</v>
      </c>
      <c r="N46" s="70">
        <v>6.2964606770138625</v>
      </c>
      <c r="O46" s="70">
        <v>1.058808110072722</v>
      </c>
      <c r="P46" s="70">
        <v>2.4425486981285953</v>
      </c>
      <c r="Q46" s="70">
        <f t="shared" si="15"/>
        <v>100</v>
      </c>
      <c r="R46" s="70"/>
      <c r="S46" s="71">
        <f t="shared" si="16"/>
        <v>71.627051819389607</v>
      </c>
      <c r="T46" s="70">
        <f t="shared" si="17"/>
        <v>0.31592317899169897</v>
      </c>
      <c r="U46" s="70">
        <f t="shared" si="18"/>
        <v>17.522432268081509</v>
      </c>
      <c r="V46" s="70">
        <f t="shared" si="19"/>
        <v>0.12117056829271824</v>
      </c>
      <c r="W46" s="70">
        <f t="shared" si="20"/>
        <v>0.23272611841111768</v>
      </c>
      <c r="X46" s="70">
        <f t="shared" si="21"/>
        <v>0.21529252021998482</v>
      </c>
      <c r="Y46" s="70">
        <f t="shared" si="22"/>
        <v>0.31395275509088527</v>
      </c>
      <c r="Z46" s="70">
        <f t="shared" si="23"/>
        <v>1.5698535569726935</v>
      </c>
      <c r="AA46" s="70">
        <f t="shared" si="24"/>
        <v>0.54217435249977586</v>
      </c>
      <c r="AB46" s="70">
        <f t="shared" si="25"/>
        <v>6.4541053430462876</v>
      </c>
      <c r="AC46" s="70">
        <f t="shared" si="26"/>
        <v>1.0853175190037085</v>
      </c>
      <c r="AD46" s="70">
        <f t="shared" si="27"/>
        <v>99.999999999999986</v>
      </c>
      <c r="AE46" s="70"/>
      <c r="AF46" s="70">
        <f>AA46+AB46</f>
        <v>6.9962796955460638</v>
      </c>
    </row>
    <row r="47" spans="1:32">
      <c r="A47" s="66" t="str">
        <f t="shared" si="28"/>
        <v>Paragneiss wall rock</v>
      </c>
      <c r="B47" s="66">
        <v>0.15</v>
      </c>
      <c r="C47" s="66">
        <v>450</v>
      </c>
      <c r="D47" s="66">
        <f t="shared" si="29"/>
        <v>0.75</v>
      </c>
      <c r="E47" s="71">
        <v>69.877526197667265</v>
      </c>
      <c r="F47" s="70">
        <v>0.30820660149615065</v>
      </c>
      <c r="G47" s="70">
        <v>17.094438326836997</v>
      </c>
      <c r="H47" s="70">
        <v>0.11821091815436897</v>
      </c>
      <c r="I47" s="70">
        <v>0.22704166963566463</v>
      </c>
      <c r="J47" s="70">
        <v>0.21003389557018304</v>
      </c>
      <c r="K47" s="70">
        <v>0.30628430615867358</v>
      </c>
      <c r="L47" s="70">
        <v>1.5315091193543284</v>
      </c>
      <c r="M47" s="70">
        <v>0.52893147991120482</v>
      </c>
      <c r="N47" s="70">
        <v>6.2964606770138545</v>
      </c>
      <c r="O47" s="70">
        <v>1.058808110072722</v>
      </c>
      <c r="P47" s="70">
        <v>2.4425486981285922</v>
      </c>
      <c r="Q47" s="70">
        <f t="shared" si="15"/>
        <v>100</v>
      </c>
      <c r="R47" s="70"/>
      <c r="S47" s="71">
        <f t="shared" si="16"/>
        <v>71.627051819389663</v>
      </c>
      <c r="T47" s="70">
        <f t="shared" si="17"/>
        <v>0.31592317899169886</v>
      </c>
      <c r="U47" s="70">
        <f t="shared" si="18"/>
        <v>17.522432268081484</v>
      </c>
      <c r="V47" s="70">
        <f t="shared" si="19"/>
        <v>0.12117056829271777</v>
      </c>
      <c r="W47" s="70">
        <f t="shared" si="20"/>
        <v>0.23272611841112067</v>
      </c>
      <c r="X47" s="70">
        <f t="shared" si="21"/>
        <v>0.21529252021998449</v>
      </c>
      <c r="Y47" s="70">
        <f t="shared" si="22"/>
        <v>0.31395275509088483</v>
      </c>
      <c r="Z47" s="70">
        <f t="shared" si="23"/>
        <v>1.5698535569726904</v>
      </c>
      <c r="AA47" s="70">
        <f t="shared" si="24"/>
        <v>0.54217435249977519</v>
      </c>
      <c r="AB47" s="70">
        <f t="shared" si="25"/>
        <v>6.4541053430462787</v>
      </c>
      <c r="AC47" s="70">
        <f t="shared" si="26"/>
        <v>1.0853175190037085</v>
      </c>
      <c r="AD47" s="70">
        <f t="shared" si="27"/>
        <v>100</v>
      </c>
      <c r="AE47" s="70"/>
      <c r="AF47" s="70">
        <f>AA47+AB47</f>
        <v>6.996279695546054</v>
      </c>
    </row>
    <row r="48" spans="1:32">
      <c r="A48" s="66" t="str">
        <f t="shared" si="28"/>
        <v>Paragneiss wall rock</v>
      </c>
      <c r="B48" s="66">
        <v>0.15</v>
      </c>
      <c r="C48" s="66">
        <v>450</v>
      </c>
      <c r="D48" s="66">
        <f t="shared" si="29"/>
        <v>0.75</v>
      </c>
      <c r="E48" s="71">
        <v>70.302917632319335</v>
      </c>
      <c r="F48" s="70">
        <v>0.35093436082099716</v>
      </c>
      <c r="G48" s="70">
        <v>16.810493560861698</v>
      </c>
      <c r="H48" s="70">
        <v>0.12668733385199751</v>
      </c>
      <c r="I48" s="70">
        <v>0.26348729932070797</v>
      </c>
      <c r="J48" s="70">
        <v>0.20213014945328053</v>
      </c>
      <c r="K48" s="70">
        <v>0.31696160653260436</v>
      </c>
      <c r="L48" s="70">
        <v>1.4619236304293526</v>
      </c>
      <c r="M48" s="70">
        <v>0.59141146360466601</v>
      </c>
      <c r="N48" s="70">
        <v>6.3645161615350165</v>
      </c>
      <c r="O48" s="70">
        <v>0.97025952302102081</v>
      </c>
      <c r="P48" s="70">
        <v>2.2382772782493054</v>
      </c>
      <c r="Q48" s="70">
        <f t="shared" si="15"/>
        <v>100</v>
      </c>
      <c r="R48" s="70"/>
      <c r="S48" s="71">
        <f t="shared" si="16"/>
        <v>71.912519210013727</v>
      </c>
      <c r="T48" s="70">
        <f t="shared" si="17"/>
        <v>0.35896908427015561</v>
      </c>
      <c r="U48" s="70">
        <f t="shared" si="18"/>
        <v>17.195373703374383</v>
      </c>
      <c r="V48" s="70">
        <f t="shared" si="19"/>
        <v>0.12958786969474223</v>
      </c>
      <c r="W48" s="70">
        <f t="shared" si="20"/>
        <v>0.26951990204862203</v>
      </c>
      <c r="X48" s="70">
        <f t="shared" si="21"/>
        <v>0.20675796602785235</v>
      </c>
      <c r="Y48" s="70">
        <f t="shared" si="22"/>
        <v>0.32421851590600559</v>
      </c>
      <c r="Z48" s="70">
        <f t="shared" si="23"/>
        <v>1.495394710453577</v>
      </c>
      <c r="AA48" s="70">
        <f t="shared" si="24"/>
        <v>0.60495196600405721</v>
      </c>
      <c r="AB48" s="70">
        <f t="shared" si="25"/>
        <v>6.5102332327445724</v>
      </c>
      <c r="AC48" s="70">
        <f t="shared" si="26"/>
        <v>0.9924738394622733</v>
      </c>
      <c r="AD48" s="70">
        <f t="shared" si="27"/>
        <v>99.999999999999986</v>
      </c>
      <c r="AE48" s="70"/>
      <c r="AF48" s="70">
        <f>AA48+AB48</f>
        <v>7.1151851987486294</v>
      </c>
    </row>
    <row r="49" spans="1:32">
      <c r="A49" s="66" t="str">
        <f t="shared" si="28"/>
        <v>Paragneiss wall rock</v>
      </c>
      <c r="B49" s="66">
        <v>0.15</v>
      </c>
      <c r="C49" s="66">
        <v>450</v>
      </c>
      <c r="D49" s="66">
        <f t="shared" si="29"/>
        <v>0.75</v>
      </c>
      <c r="E49" s="71">
        <v>70.302917632319406</v>
      </c>
      <c r="F49" s="70">
        <v>0.35093436082099694</v>
      </c>
      <c r="G49" s="70">
        <v>16.810493560861676</v>
      </c>
      <c r="H49" s="70">
        <v>0.12668733385199693</v>
      </c>
      <c r="I49" s="70">
        <v>0.26348729932071208</v>
      </c>
      <c r="J49" s="70">
        <v>0.20213014945328014</v>
      </c>
      <c r="K49" s="70">
        <v>0.31696160653260391</v>
      </c>
      <c r="L49" s="70">
        <v>1.4619236304293488</v>
      </c>
      <c r="M49" s="70">
        <v>0.59141146360466501</v>
      </c>
      <c r="N49" s="70">
        <v>6.3645161615350041</v>
      </c>
      <c r="O49" s="70">
        <v>0.97025952302102048</v>
      </c>
      <c r="P49" s="70">
        <v>2.2382772782493023</v>
      </c>
      <c r="Q49" s="70">
        <f t="shared" si="15"/>
        <v>100.00000000000001</v>
      </c>
      <c r="R49" s="70"/>
      <c r="S49" s="71">
        <f t="shared" si="16"/>
        <v>71.912519210013798</v>
      </c>
      <c r="T49" s="70">
        <f t="shared" si="17"/>
        <v>0.35896908427015534</v>
      </c>
      <c r="U49" s="70">
        <f t="shared" si="18"/>
        <v>17.195373703374358</v>
      </c>
      <c r="V49" s="70">
        <f t="shared" si="19"/>
        <v>0.12958786969474162</v>
      </c>
      <c r="W49" s="70">
        <f t="shared" si="20"/>
        <v>0.26951990204862619</v>
      </c>
      <c r="X49" s="70">
        <f t="shared" si="21"/>
        <v>0.20675796602785196</v>
      </c>
      <c r="Y49" s="70">
        <f t="shared" si="22"/>
        <v>0.32421851590600509</v>
      </c>
      <c r="Z49" s="70">
        <f t="shared" si="23"/>
        <v>1.495394710453573</v>
      </c>
      <c r="AA49" s="70">
        <f t="shared" si="24"/>
        <v>0.6049519660040561</v>
      </c>
      <c r="AB49" s="70">
        <f t="shared" si="25"/>
        <v>6.5102332327445591</v>
      </c>
      <c r="AC49" s="70">
        <f t="shared" si="26"/>
        <v>0.99247383946227274</v>
      </c>
      <c r="AD49" s="70">
        <f t="shared" si="27"/>
        <v>100</v>
      </c>
      <c r="AE49" s="70"/>
      <c r="AF49" s="70">
        <f>AA49+AB49</f>
        <v>7.1151851987486152</v>
      </c>
    </row>
    <row r="50" spans="1:32">
      <c r="A50" s="66" t="str">
        <f t="shared" si="28"/>
        <v>Paragneiss wall rock</v>
      </c>
      <c r="B50" s="66">
        <v>0.15</v>
      </c>
      <c r="C50" s="66">
        <v>450</v>
      </c>
      <c r="D50" s="66">
        <f t="shared" si="29"/>
        <v>0.75</v>
      </c>
      <c r="E50" s="71">
        <v>70.713251410888219</v>
      </c>
      <c r="F50" s="70">
        <v>0.3997899470361892</v>
      </c>
      <c r="G50" s="70">
        <v>16.520505825306547</v>
      </c>
      <c r="H50" s="70">
        <v>0.1364624718244821</v>
      </c>
      <c r="I50" s="70">
        <v>0.30580982342942553</v>
      </c>
      <c r="J50" s="70">
        <v>0.19429277144248477</v>
      </c>
      <c r="K50" s="70">
        <v>0.32923677254081124</v>
      </c>
      <c r="L50" s="70">
        <v>1.3976706959705507</v>
      </c>
      <c r="M50" s="70">
        <v>0.66185479692426985</v>
      </c>
      <c r="N50" s="70">
        <v>6.4255344019575116</v>
      </c>
      <c r="O50" s="70">
        <v>0.8816729208419648</v>
      </c>
      <c r="P50" s="70">
        <v>2.0339181618375228</v>
      </c>
      <c r="Q50" s="70">
        <f t="shared" si="15"/>
        <v>99.999999999999972</v>
      </c>
      <c r="R50" s="70"/>
      <c r="S50" s="71">
        <f t="shared" si="16"/>
        <v>72.181361226332157</v>
      </c>
      <c r="T50" s="70">
        <f t="shared" si="17"/>
        <v>0.40809016706071022</v>
      </c>
      <c r="U50" s="70">
        <f t="shared" si="18"/>
        <v>16.863495523479255</v>
      </c>
      <c r="V50" s="70">
        <f t="shared" si="19"/>
        <v>0.13929563096124917</v>
      </c>
      <c r="W50" s="70">
        <f t="shared" si="20"/>
        <v>0.3121588795748878</v>
      </c>
      <c r="X50" s="70">
        <f t="shared" si="21"/>
        <v>0.19832657160204858</v>
      </c>
      <c r="Y50" s="70">
        <f t="shared" si="22"/>
        <v>0.33607220617917771</v>
      </c>
      <c r="Z50" s="70">
        <f t="shared" si="23"/>
        <v>1.4266883698374997</v>
      </c>
      <c r="AA50" s="70">
        <f t="shared" si="24"/>
        <v>0.67559586390077087</v>
      </c>
      <c r="AB50" s="70">
        <f t="shared" si="25"/>
        <v>6.558937829699401</v>
      </c>
      <c r="AC50" s="70">
        <f t="shared" si="26"/>
        <v>0.89997773137285075</v>
      </c>
      <c r="AD50" s="70">
        <f t="shared" si="27"/>
        <v>100.00000000000003</v>
      </c>
      <c r="AE50" s="70"/>
      <c r="AF50" s="70">
        <f>AA50+AB50</f>
        <v>7.2345336936001718</v>
      </c>
    </row>
    <row r="51" spans="1:32">
      <c r="A51" s="66" t="str">
        <f t="shared" si="28"/>
        <v>Paragneiss wall rock</v>
      </c>
      <c r="B51" s="66">
        <v>0.15</v>
      </c>
      <c r="C51" s="66">
        <v>450</v>
      </c>
      <c r="D51" s="66">
        <f t="shared" si="29"/>
        <v>0.75</v>
      </c>
      <c r="E51" s="71">
        <v>70.713251410888276</v>
      </c>
      <c r="F51" s="70">
        <v>0.39978994703618892</v>
      </c>
      <c r="G51" s="70">
        <v>16.520505825306529</v>
      </c>
      <c r="H51" s="70">
        <v>0.13646247182448143</v>
      </c>
      <c r="I51" s="70">
        <v>0.30580982342943086</v>
      </c>
      <c r="J51" s="70">
        <v>0.19429277144248452</v>
      </c>
      <c r="K51" s="70">
        <v>0.32923677254081074</v>
      </c>
      <c r="L51" s="70">
        <v>1.3976706959705476</v>
      </c>
      <c r="M51" s="70">
        <v>0.66185479692426907</v>
      </c>
      <c r="N51" s="70">
        <v>6.4255344019575027</v>
      </c>
      <c r="O51" s="70">
        <v>0.88167292084196403</v>
      </c>
      <c r="P51" s="70">
        <v>2.0339181618375202</v>
      </c>
      <c r="Q51" s="70">
        <f t="shared" si="15"/>
        <v>100.00000000000001</v>
      </c>
      <c r="R51" s="70"/>
      <c r="S51" s="71">
        <f t="shared" si="16"/>
        <v>72.181361226332186</v>
      </c>
      <c r="T51" s="70">
        <f t="shared" si="17"/>
        <v>0.40809016706070972</v>
      </c>
      <c r="U51" s="70">
        <f t="shared" si="18"/>
        <v>16.863495523479227</v>
      </c>
      <c r="V51" s="70">
        <f t="shared" si="19"/>
        <v>0.13929563096124842</v>
      </c>
      <c r="W51" s="70">
        <f t="shared" si="20"/>
        <v>0.31215887957489308</v>
      </c>
      <c r="X51" s="70">
        <f t="shared" si="21"/>
        <v>0.19832657160204825</v>
      </c>
      <c r="Y51" s="70">
        <f t="shared" si="22"/>
        <v>0.33607220617917699</v>
      </c>
      <c r="Z51" s="70">
        <f t="shared" si="23"/>
        <v>1.4266883698374959</v>
      </c>
      <c r="AA51" s="70">
        <f t="shared" si="24"/>
        <v>0.67559586390076987</v>
      </c>
      <c r="AB51" s="70">
        <f t="shared" si="25"/>
        <v>6.5589378296993885</v>
      </c>
      <c r="AC51" s="70">
        <f t="shared" si="26"/>
        <v>0.89997773137284953</v>
      </c>
      <c r="AD51" s="70">
        <f t="shared" si="27"/>
        <v>99.999999999999986</v>
      </c>
      <c r="AE51" s="70"/>
      <c r="AF51" s="70">
        <f>AA51+AB51</f>
        <v>7.2345336936001585</v>
      </c>
    </row>
    <row r="52" spans="1:32">
      <c r="A52" s="66" t="str">
        <f t="shared" si="28"/>
        <v>Paragneiss wall rock</v>
      </c>
      <c r="B52" s="66">
        <v>0.15</v>
      </c>
      <c r="C52" s="66">
        <v>450</v>
      </c>
      <c r="D52" s="66">
        <f t="shared" si="29"/>
        <v>0.75</v>
      </c>
      <c r="E52" s="71">
        <v>71.069087949499036</v>
      </c>
      <c r="F52" s="70">
        <v>0.44980623559670774</v>
      </c>
      <c r="G52" s="70">
        <v>16.253660472905302</v>
      </c>
      <c r="H52" s="70">
        <v>0.14659450747603753</v>
      </c>
      <c r="I52" s="70">
        <v>0.34973838854695011</v>
      </c>
      <c r="J52" s="70">
        <v>0.18721041656962398</v>
      </c>
      <c r="K52" s="70">
        <v>0.34181414001614324</v>
      </c>
      <c r="L52" s="70">
        <v>1.3448149498463027</v>
      </c>
      <c r="M52" s="70">
        <v>0.73304490827274948</v>
      </c>
      <c r="N52" s="70">
        <v>6.4732769650222997</v>
      </c>
      <c r="O52" s="70">
        <v>0.8016459453020286</v>
      </c>
      <c r="P52" s="70">
        <v>1.8493051209468407</v>
      </c>
      <c r="Q52" s="70">
        <f t="shared" si="15"/>
        <v>100.00000000000001</v>
      </c>
      <c r="R52" s="70"/>
      <c r="S52" s="71">
        <f t="shared" si="16"/>
        <v>72.408135303651562</v>
      </c>
      <c r="T52" s="70">
        <f t="shared" si="17"/>
        <v>0.45828125430083239</v>
      </c>
      <c r="U52" s="70">
        <f t="shared" si="18"/>
        <v>16.559903618546951</v>
      </c>
      <c r="V52" s="70">
        <f t="shared" si="19"/>
        <v>0.14935656610142145</v>
      </c>
      <c r="W52" s="70">
        <f t="shared" si="20"/>
        <v>0.3563279801308768</v>
      </c>
      <c r="X52" s="70">
        <f t="shared" si="21"/>
        <v>0.19073773935102062</v>
      </c>
      <c r="Y52" s="70">
        <f t="shared" si="22"/>
        <v>0.3482544269679862</v>
      </c>
      <c r="Z52" s="70">
        <f t="shared" si="23"/>
        <v>1.3701532643283469</v>
      </c>
      <c r="AA52" s="70">
        <f t="shared" si="24"/>
        <v>0.74685656497495889</v>
      </c>
      <c r="AB52" s="70">
        <f t="shared" si="25"/>
        <v>6.5952431340389763</v>
      </c>
      <c r="AC52" s="70">
        <f t="shared" si="26"/>
        <v>0.81675014760706688</v>
      </c>
      <c r="AD52" s="70">
        <f t="shared" si="27"/>
        <v>100</v>
      </c>
      <c r="AE52" s="70"/>
      <c r="AF52" s="70">
        <f>AA52+AB52</f>
        <v>7.3420996990139349</v>
      </c>
    </row>
    <row r="53" spans="1:32">
      <c r="A53" s="66" t="str">
        <f t="shared" si="28"/>
        <v>Paragneiss wall rock</v>
      </c>
      <c r="B53" s="66">
        <v>0.15</v>
      </c>
      <c r="C53" s="66">
        <v>450</v>
      </c>
      <c r="D53" s="66">
        <f t="shared" si="29"/>
        <v>0.75</v>
      </c>
      <c r="E53" s="71">
        <v>71.06908794949905</v>
      </c>
      <c r="F53" s="70">
        <v>0.44980623559670724</v>
      </c>
      <c r="G53" s="70">
        <v>16.253660472905278</v>
      </c>
      <c r="H53" s="70">
        <v>0.14659450747603675</v>
      </c>
      <c r="I53" s="70">
        <v>0.34973838854695599</v>
      </c>
      <c r="J53" s="70">
        <v>0.18721041656962359</v>
      </c>
      <c r="K53" s="70">
        <v>0.34181414001614258</v>
      </c>
      <c r="L53" s="70">
        <v>1.3448149498462985</v>
      </c>
      <c r="M53" s="70">
        <v>0.73304490827274793</v>
      </c>
      <c r="N53" s="70">
        <v>6.4732769650222846</v>
      </c>
      <c r="O53" s="70">
        <v>0.80164594530202737</v>
      </c>
      <c r="P53" s="70">
        <v>1.8493051209468374</v>
      </c>
      <c r="Q53" s="70">
        <f t="shared" si="15"/>
        <v>99.999999999999986</v>
      </c>
      <c r="R53" s="70"/>
      <c r="S53" s="71">
        <f t="shared" si="16"/>
        <v>72.408135303651605</v>
      </c>
      <c r="T53" s="70">
        <f t="shared" si="17"/>
        <v>0.458281254300832</v>
      </c>
      <c r="U53" s="70">
        <f t="shared" si="18"/>
        <v>16.559903618546929</v>
      </c>
      <c r="V53" s="70">
        <f t="shared" si="19"/>
        <v>0.1493565661014207</v>
      </c>
      <c r="W53" s="70">
        <f t="shared" si="20"/>
        <v>0.3563279801308829</v>
      </c>
      <c r="X53" s="70">
        <f t="shared" si="21"/>
        <v>0.19073773935102029</v>
      </c>
      <c r="Y53" s="70">
        <f t="shared" si="22"/>
        <v>0.34825442696798564</v>
      </c>
      <c r="Z53" s="70">
        <f t="shared" si="23"/>
        <v>1.3701532643283429</v>
      </c>
      <c r="AA53" s="70">
        <f t="shared" si="24"/>
        <v>0.74685656497495756</v>
      </c>
      <c r="AB53" s="70">
        <f t="shared" si="25"/>
        <v>6.595243134038963</v>
      </c>
      <c r="AC53" s="70">
        <f t="shared" si="26"/>
        <v>0.81675014760706577</v>
      </c>
      <c r="AD53" s="70">
        <f t="shared" si="27"/>
        <v>100</v>
      </c>
      <c r="AE53" s="70"/>
      <c r="AF53" s="70">
        <f>AA53+AB53</f>
        <v>7.3420996990139207</v>
      </c>
    </row>
    <row r="54" spans="1:32">
      <c r="A54" s="66" t="str">
        <f t="shared" si="28"/>
        <v>Paragneiss wall rock</v>
      </c>
      <c r="B54" s="66">
        <v>0.15</v>
      </c>
      <c r="C54" s="66">
        <v>450</v>
      </c>
      <c r="D54" s="66">
        <f t="shared" si="29"/>
        <v>0.75</v>
      </c>
      <c r="E54" s="71">
        <v>71.38029928382926</v>
      </c>
      <c r="F54" s="70">
        <v>0.50082927299214719</v>
      </c>
      <c r="G54" s="70">
        <v>16.005838827406393</v>
      </c>
      <c r="H54" s="70">
        <v>0.15709259665155714</v>
      </c>
      <c r="I54" s="70">
        <v>0.39508767402044764</v>
      </c>
      <c r="J54" s="70">
        <v>0.18065711826788491</v>
      </c>
      <c r="K54" s="70">
        <v>0.35462487361699624</v>
      </c>
      <c r="L54" s="70">
        <v>1.3013982145996985</v>
      </c>
      <c r="M54" s="70">
        <v>0.80491285524423462</v>
      </c>
      <c r="N54" s="70">
        <v>6.509653795982012</v>
      </c>
      <c r="O54" s="70">
        <v>0.72866319312205274</v>
      </c>
      <c r="P54" s="70">
        <v>1.6809422942673224</v>
      </c>
      <c r="Q54" s="70">
        <f t="shared" si="15"/>
        <v>100.00000000000003</v>
      </c>
      <c r="R54" s="70"/>
      <c r="S54" s="71">
        <f t="shared" si="16"/>
        <v>72.600674731311301</v>
      </c>
      <c r="T54" s="70">
        <f t="shared" si="17"/>
        <v>0.50939185614565263</v>
      </c>
      <c r="U54" s="70">
        <f t="shared" si="18"/>
        <v>16.279487620102707</v>
      </c>
      <c r="V54" s="70">
        <f t="shared" si="19"/>
        <v>0.15977837900128444</v>
      </c>
      <c r="W54" s="70">
        <f t="shared" si="20"/>
        <v>0.40184241309852509</v>
      </c>
      <c r="X54" s="70">
        <f t="shared" si="21"/>
        <v>0.18374577877728307</v>
      </c>
      <c r="Y54" s="70">
        <f t="shared" si="22"/>
        <v>0.36068782786586762</v>
      </c>
      <c r="Z54" s="70">
        <f t="shared" si="23"/>
        <v>1.3236479732085733</v>
      </c>
      <c r="AA54" s="70">
        <f t="shared" si="24"/>
        <v>0.81867429776770784</v>
      </c>
      <c r="AB54" s="70">
        <f t="shared" si="25"/>
        <v>6.6209481130965449</v>
      </c>
      <c r="AC54" s="70">
        <f t="shared" si="26"/>
        <v>0.74112100962453231</v>
      </c>
      <c r="AD54" s="70">
        <f t="shared" si="27"/>
        <v>99.999999999999986</v>
      </c>
      <c r="AE54" s="70"/>
      <c r="AF54" s="70">
        <f>AA54+AB54</f>
        <v>7.4396224108642528</v>
      </c>
    </row>
    <row r="55" spans="1:32">
      <c r="A55" s="66" t="str">
        <f t="shared" si="28"/>
        <v>Paragneiss wall rock</v>
      </c>
      <c r="B55" s="66">
        <v>0.15</v>
      </c>
      <c r="C55" s="66">
        <v>450</v>
      </c>
      <c r="D55" s="66">
        <f t="shared" si="29"/>
        <v>0.75</v>
      </c>
      <c r="E55" s="71">
        <v>71.380299283829302</v>
      </c>
      <c r="F55" s="70">
        <v>0.50082927299214686</v>
      </c>
      <c r="G55" s="70">
        <v>16.005838827406368</v>
      </c>
      <c r="H55" s="70">
        <v>0.15709259665155634</v>
      </c>
      <c r="I55" s="70">
        <v>0.39508767402045453</v>
      </c>
      <c r="J55" s="70">
        <v>0.18065711826788458</v>
      </c>
      <c r="K55" s="70">
        <v>0.35462487361699563</v>
      </c>
      <c r="L55" s="70">
        <v>1.3013982145996952</v>
      </c>
      <c r="M55" s="70">
        <v>0.80491285524423339</v>
      </c>
      <c r="N55" s="70">
        <v>6.5096537959819996</v>
      </c>
      <c r="O55" s="70">
        <v>0.72866319312205219</v>
      </c>
      <c r="P55" s="70">
        <v>1.6809422942673193</v>
      </c>
      <c r="Q55" s="70">
        <f t="shared" si="15"/>
        <v>100.00000000000003</v>
      </c>
      <c r="R55" s="70"/>
      <c r="S55" s="71">
        <f t="shared" si="16"/>
        <v>72.600674731311344</v>
      </c>
      <c r="T55" s="70">
        <f t="shared" si="17"/>
        <v>0.50939185614565241</v>
      </c>
      <c r="U55" s="70">
        <f t="shared" si="18"/>
        <v>16.279487620102685</v>
      </c>
      <c r="V55" s="70">
        <f t="shared" si="19"/>
        <v>0.15977837900128361</v>
      </c>
      <c r="W55" s="70">
        <f t="shared" si="20"/>
        <v>0.40184241309853203</v>
      </c>
      <c r="X55" s="70">
        <f t="shared" si="21"/>
        <v>0.18374577877728276</v>
      </c>
      <c r="Y55" s="70">
        <f t="shared" si="22"/>
        <v>0.36068782786586706</v>
      </c>
      <c r="Z55" s="70">
        <f t="shared" si="23"/>
        <v>1.3236479732085698</v>
      </c>
      <c r="AA55" s="70">
        <f t="shared" si="24"/>
        <v>0.8186742977677065</v>
      </c>
      <c r="AB55" s="70">
        <f t="shared" si="25"/>
        <v>6.6209481130965324</v>
      </c>
      <c r="AC55" s="70">
        <f t="shared" si="26"/>
        <v>0.74112100962453176</v>
      </c>
      <c r="AD55" s="70">
        <f t="shared" si="27"/>
        <v>99.999999999999986</v>
      </c>
      <c r="AE55" s="70"/>
      <c r="AF55" s="70">
        <f>AA55+AB55</f>
        <v>7.4396224108642386</v>
      </c>
    </row>
    <row r="56" spans="1:32">
      <c r="A56" s="66" t="str">
        <f t="shared" si="28"/>
        <v>Paragneiss wall rock</v>
      </c>
      <c r="B56" s="66">
        <v>0.15</v>
      </c>
      <c r="C56" s="66">
        <v>450</v>
      </c>
      <c r="D56" s="66">
        <f t="shared" si="29"/>
        <v>0.75</v>
      </c>
      <c r="E56" s="71">
        <v>71.655792670118501</v>
      </c>
      <c r="F56" s="70">
        <v>0.5529984090079576</v>
      </c>
      <c r="G56" s="70">
        <v>15.772625667707988</v>
      </c>
      <c r="H56" s="70">
        <v>0.16802610035771953</v>
      </c>
      <c r="I56" s="70">
        <v>0.44194278517056662</v>
      </c>
      <c r="J56" s="70">
        <v>0.1744233202582797</v>
      </c>
      <c r="K56" s="70">
        <v>0.36769011068063784</v>
      </c>
      <c r="L56" s="70">
        <v>1.2657393742749312</v>
      </c>
      <c r="M56" s="70">
        <v>0.87780033965102411</v>
      </c>
      <c r="N56" s="70">
        <v>6.5362917755009322</v>
      </c>
      <c r="O56" s="70">
        <v>0.66124747394957184</v>
      </c>
      <c r="P56" s="70">
        <v>1.5254219733218797</v>
      </c>
      <c r="Q56" s="70">
        <f t="shared" si="15"/>
        <v>99.999999999999986</v>
      </c>
      <c r="R56" s="70"/>
      <c r="S56" s="71">
        <f t="shared" si="16"/>
        <v>72.765777834260916</v>
      </c>
      <c r="T56" s="70">
        <f t="shared" si="17"/>
        <v>0.56156463941195345</v>
      </c>
      <c r="U56" s="70">
        <f t="shared" si="18"/>
        <v>16.016951769455638</v>
      </c>
      <c r="V56" s="70">
        <f t="shared" si="19"/>
        <v>0.1706289112629647</v>
      </c>
      <c r="W56" s="70">
        <f t="shared" si="20"/>
        <v>0.44878870671660892</v>
      </c>
      <c r="X56" s="70">
        <f t="shared" si="21"/>
        <v>0.17712522739729439</v>
      </c>
      <c r="Y56" s="70">
        <f t="shared" si="22"/>
        <v>0.37338582002456061</v>
      </c>
      <c r="Z56" s="70">
        <f t="shared" si="23"/>
        <v>1.285346329620245</v>
      </c>
      <c r="AA56" s="70">
        <f t="shared" si="24"/>
        <v>0.89139791938302693</v>
      </c>
      <c r="AB56" s="70">
        <f t="shared" si="25"/>
        <v>6.6375423042992496</v>
      </c>
      <c r="AC56" s="70">
        <f t="shared" si="26"/>
        <v>0.67149053816755722</v>
      </c>
      <c r="AD56" s="70">
        <f t="shared" si="27"/>
        <v>100.00000000000001</v>
      </c>
      <c r="AE56" s="70"/>
      <c r="AF56" s="70">
        <f>AA56+AB56</f>
        <v>7.5289402236822767</v>
      </c>
    </row>
    <row r="57" spans="1:32">
      <c r="A57" s="66" t="str">
        <f t="shared" si="28"/>
        <v>Paragneiss wall rock</v>
      </c>
      <c r="B57" s="66">
        <v>0.15</v>
      </c>
      <c r="C57" s="66">
        <v>450</v>
      </c>
      <c r="D57" s="66">
        <f t="shared" si="29"/>
        <v>0.75</v>
      </c>
      <c r="E57" s="71">
        <v>71.655792670118544</v>
      </c>
      <c r="F57" s="70">
        <v>0.55299840900795738</v>
      </c>
      <c r="G57" s="70">
        <v>15.772625667707965</v>
      </c>
      <c r="H57" s="70">
        <v>0.1680261003577187</v>
      </c>
      <c r="I57" s="70">
        <v>0.4419427851705745</v>
      </c>
      <c r="J57" s="70">
        <v>0.17442332025827942</v>
      </c>
      <c r="K57" s="70">
        <v>0.36769011068063728</v>
      </c>
      <c r="L57" s="70">
        <v>1.2657393742749279</v>
      </c>
      <c r="M57" s="70">
        <v>0.87780033965102255</v>
      </c>
      <c r="N57" s="70">
        <v>6.5362917755009189</v>
      </c>
      <c r="O57" s="70">
        <v>0.6612474739495714</v>
      </c>
      <c r="P57" s="70">
        <v>1.5254219733218777</v>
      </c>
      <c r="Q57" s="70">
        <f t="shared" si="15"/>
        <v>100</v>
      </c>
      <c r="R57" s="70"/>
      <c r="S57" s="71">
        <f t="shared" si="16"/>
        <v>72.765777834260945</v>
      </c>
      <c r="T57" s="70">
        <f t="shared" si="17"/>
        <v>0.56156463941195311</v>
      </c>
      <c r="U57" s="70">
        <f t="shared" si="18"/>
        <v>16.016951769455609</v>
      </c>
      <c r="V57" s="70">
        <f t="shared" si="19"/>
        <v>0.17062891126296384</v>
      </c>
      <c r="W57" s="70">
        <f t="shared" si="20"/>
        <v>0.44878870671661686</v>
      </c>
      <c r="X57" s="70">
        <f t="shared" si="21"/>
        <v>0.17712522739729408</v>
      </c>
      <c r="Y57" s="70">
        <f t="shared" si="22"/>
        <v>0.37338582002456</v>
      </c>
      <c r="Z57" s="70">
        <f t="shared" si="23"/>
        <v>1.2853463296202414</v>
      </c>
      <c r="AA57" s="70">
        <f t="shared" si="24"/>
        <v>0.89139791938302537</v>
      </c>
      <c r="AB57" s="70">
        <f t="shared" si="25"/>
        <v>6.6375423042992345</v>
      </c>
      <c r="AC57" s="70">
        <f t="shared" si="26"/>
        <v>0.67149053816755666</v>
      </c>
      <c r="AD57" s="70">
        <f t="shared" si="27"/>
        <v>100</v>
      </c>
      <c r="AE57" s="70"/>
      <c r="AF57" s="70">
        <f>AA57+AB57</f>
        <v>7.5289402236822598</v>
      </c>
    </row>
    <row r="58" spans="1:32">
      <c r="A58" s="66" t="str">
        <f t="shared" si="28"/>
        <v>Paragneiss wall rock</v>
      </c>
      <c r="B58" s="66">
        <v>0.15</v>
      </c>
      <c r="C58" s="66">
        <v>450</v>
      </c>
      <c r="D58" s="66">
        <f t="shared" si="29"/>
        <v>0.75</v>
      </c>
      <c r="E58" s="71">
        <v>71.907776985987894</v>
      </c>
      <c r="F58" s="70">
        <v>0.60291793387658821</v>
      </c>
      <c r="G58" s="70">
        <v>15.554745154642005</v>
      </c>
      <c r="H58" s="70">
        <v>0.18090434219526103</v>
      </c>
      <c r="I58" s="70">
        <v>0.4925520100837133</v>
      </c>
      <c r="J58" s="70">
        <v>0.16958621717133884</v>
      </c>
      <c r="K58" s="70">
        <v>0.38312716164200478</v>
      </c>
      <c r="L58" s="70">
        <v>1.241682656778647</v>
      </c>
      <c r="M58" s="70">
        <v>0.96343455784535181</v>
      </c>
      <c r="N58" s="70">
        <v>6.5038212343755823</v>
      </c>
      <c r="O58" s="70">
        <v>0.60463295793547867</v>
      </c>
      <c r="P58" s="70">
        <v>1.3948187874661289</v>
      </c>
      <c r="Q58" s="70">
        <f t="shared" si="15"/>
        <v>100</v>
      </c>
      <c r="R58" s="70"/>
      <c r="S58" s="71">
        <f t="shared" si="16"/>
        <v>72.924947859481833</v>
      </c>
      <c r="T58" s="70">
        <f t="shared" si="17"/>
        <v>0.61144650459802652</v>
      </c>
      <c r="U58" s="70">
        <f t="shared" si="18"/>
        <v>15.774774675496278</v>
      </c>
      <c r="V58" s="70">
        <f t="shared" si="19"/>
        <v>0.18346332309388422</v>
      </c>
      <c r="W58" s="70">
        <f t="shared" si="20"/>
        <v>0.49951940052933469</v>
      </c>
      <c r="X58" s="70">
        <f t="shared" si="21"/>
        <v>0.17198509762464942</v>
      </c>
      <c r="Y58" s="70">
        <f t="shared" si="22"/>
        <v>0.38854668378552193</v>
      </c>
      <c r="Z58" s="70">
        <f t="shared" si="23"/>
        <v>1.2592468686836251</v>
      </c>
      <c r="AA58" s="70">
        <f t="shared" si="24"/>
        <v>0.97706281353386737</v>
      </c>
      <c r="AB58" s="70">
        <f t="shared" si="25"/>
        <v>6.5958209846572151</v>
      </c>
      <c r="AC58" s="70">
        <f t="shared" si="26"/>
        <v>0.61318578851576899</v>
      </c>
      <c r="AD58" s="70">
        <f t="shared" si="27"/>
        <v>99.999999999999986</v>
      </c>
      <c r="AE58" s="70"/>
      <c r="AF58" s="70">
        <f>AA58+AB58</f>
        <v>7.5728837981910821</v>
      </c>
    </row>
    <row r="59" spans="1:32">
      <c r="A59" s="66" t="str">
        <f t="shared" si="28"/>
        <v>Paragneiss wall rock</v>
      </c>
      <c r="B59" s="66">
        <v>0.15</v>
      </c>
      <c r="C59" s="66">
        <v>450</v>
      </c>
      <c r="D59" s="66">
        <f t="shared" si="29"/>
        <v>0.75</v>
      </c>
      <c r="E59" s="71">
        <v>71.907776985987937</v>
      </c>
      <c r="F59" s="70">
        <v>0.60291793387658776</v>
      </c>
      <c r="G59" s="70">
        <v>15.554745154641978</v>
      </c>
      <c r="H59" s="70">
        <v>0.18090434219526011</v>
      </c>
      <c r="I59" s="70">
        <v>0.49255201008372113</v>
      </c>
      <c r="J59" s="70">
        <v>0.16958621717133851</v>
      </c>
      <c r="K59" s="70">
        <v>0.383127161642004</v>
      </c>
      <c r="L59" s="70">
        <v>1.2416826567786439</v>
      </c>
      <c r="M59" s="70">
        <v>0.96343455784535026</v>
      </c>
      <c r="N59" s="70">
        <v>6.5038212343755699</v>
      </c>
      <c r="O59" s="70">
        <v>0.60463295793547811</v>
      </c>
      <c r="P59" s="70">
        <v>1.394818787466126</v>
      </c>
      <c r="Q59" s="70">
        <f t="shared" si="15"/>
        <v>100</v>
      </c>
      <c r="R59" s="70"/>
      <c r="S59" s="71">
        <f t="shared" si="16"/>
        <v>72.924947859481861</v>
      </c>
      <c r="T59" s="70">
        <f t="shared" si="17"/>
        <v>0.61144650459802596</v>
      </c>
      <c r="U59" s="70">
        <f t="shared" si="18"/>
        <v>15.774774675496248</v>
      </c>
      <c r="V59" s="70">
        <f t="shared" si="19"/>
        <v>0.18346332309388325</v>
      </c>
      <c r="W59" s="70">
        <f t="shared" si="20"/>
        <v>0.49951940052934252</v>
      </c>
      <c r="X59" s="70">
        <f t="shared" si="21"/>
        <v>0.17198509762464909</v>
      </c>
      <c r="Y59" s="70">
        <f t="shared" si="22"/>
        <v>0.38854668378552104</v>
      </c>
      <c r="Z59" s="70">
        <f t="shared" si="23"/>
        <v>1.2592468686836218</v>
      </c>
      <c r="AA59" s="70">
        <f t="shared" si="24"/>
        <v>0.9770628135338657</v>
      </c>
      <c r="AB59" s="70">
        <f t="shared" si="25"/>
        <v>6.5958209846572009</v>
      </c>
      <c r="AC59" s="70">
        <f t="shared" si="26"/>
        <v>0.61318578851576833</v>
      </c>
      <c r="AD59" s="70">
        <f t="shared" si="27"/>
        <v>99.999999999999957</v>
      </c>
      <c r="AE59" s="70"/>
      <c r="AF59" s="70">
        <f>AA59+AB59</f>
        <v>7.5728837981910662</v>
      </c>
    </row>
    <row r="60" spans="1:32">
      <c r="A60" s="66" t="str">
        <f t="shared" si="28"/>
        <v>Paragneiss wall rock</v>
      </c>
      <c r="B60" s="66">
        <v>0.15</v>
      </c>
      <c r="C60" s="66">
        <v>450</v>
      </c>
      <c r="D60" s="66">
        <f t="shared" si="29"/>
        <v>0.75</v>
      </c>
      <c r="E60" s="71">
        <v>72.156743710221221</v>
      </c>
      <c r="F60" s="70">
        <v>0.65087885633058118</v>
      </c>
      <c r="G60" s="70">
        <v>15.340206533544743</v>
      </c>
      <c r="H60" s="70">
        <v>0.1975181366142279</v>
      </c>
      <c r="I60" s="70">
        <v>0.55154655199571523</v>
      </c>
      <c r="J60" s="70">
        <v>0.16621090067233962</v>
      </c>
      <c r="K60" s="70">
        <v>0.40286245572539181</v>
      </c>
      <c r="L60" s="70">
        <v>1.2283653100447645</v>
      </c>
      <c r="M60" s="70">
        <v>1.0738106434703432</v>
      </c>
      <c r="N60" s="70">
        <v>6.3886928869095954</v>
      </c>
      <c r="O60" s="70">
        <v>0.55737164579884846</v>
      </c>
      <c r="P60" s="70">
        <v>1.2857923686722197</v>
      </c>
      <c r="Q60" s="70">
        <f t="shared" si="15"/>
        <v>99.999999999999986</v>
      </c>
      <c r="R60" s="70"/>
      <c r="S60" s="71">
        <f t="shared" si="16"/>
        <v>73.09661439993333</v>
      </c>
      <c r="T60" s="70">
        <f t="shared" si="17"/>
        <v>0.65935681595241757</v>
      </c>
      <c r="U60" s="70">
        <f t="shared" si="18"/>
        <v>15.5400189107899</v>
      </c>
      <c r="V60" s="70">
        <f t="shared" si="19"/>
        <v>0.2000908900083638</v>
      </c>
      <c r="W60" s="70">
        <f t="shared" si="20"/>
        <v>0.55873066829001961</v>
      </c>
      <c r="X60" s="70">
        <f t="shared" si="21"/>
        <v>0.16837586469122526</v>
      </c>
      <c r="Y60" s="70">
        <f t="shared" si="22"/>
        <v>0.40810990169721029</v>
      </c>
      <c r="Z60" s="70">
        <f t="shared" si="23"/>
        <v>1.2443652636430955</v>
      </c>
      <c r="AA60" s="70">
        <f t="shared" si="24"/>
        <v>1.0877974602002078</v>
      </c>
      <c r="AB60" s="70">
        <f t="shared" si="25"/>
        <v>6.471908188504865</v>
      </c>
      <c r="AC60" s="70">
        <f t="shared" si="26"/>
        <v>0.5646316362893663</v>
      </c>
      <c r="AD60" s="70">
        <f t="shared" si="27"/>
        <v>100.00000000000001</v>
      </c>
      <c r="AE60" s="70"/>
      <c r="AF60" s="70">
        <f>AA60+AB60</f>
        <v>7.5597056487050729</v>
      </c>
    </row>
    <row r="61" spans="1:32">
      <c r="A61" s="66" t="str">
        <f t="shared" si="28"/>
        <v>Paragneiss wall rock</v>
      </c>
      <c r="B61" s="66">
        <v>0.15</v>
      </c>
      <c r="C61" s="66">
        <v>450</v>
      </c>
      <c r="D61" s="66">
        <f t="shared" si="29"/>
        <v>0.75</v>
      </c>
      <c r="E61" s="71">
        <v>72.156743710221278</v>
      </c>
      <c r="F61" s="70">
        <v>0.65087885633058051</v>
      </c>
      <c r="G61" s="70">
        <v>15.340206533544718</v>
      </c>
      <c r="H61" s="70">
        <v>0.19751813661422704</v>
      </c>
      <c r="I61" s="70">
        <v>0.55154655199572311</v>
      </c>
      <c r="J61" s="70">
        <v>0.16621090067233937</v>
      </c>
      <c r="K61" s="70">
        <v>0.40286245572539103</v>
      </c>
      <c r="L61" s="70">
        <v>1.2283653100447605</v>
      </c>
      <c r="M61" s="70">
        <v>1.0738106434703418</v>
      </c>
      <c r="N61" s="70">
        <v>6.388692886909582</v>
      </c>
      <c r="O61" s="70">
        <v>0.5573716457988479</v>
      </c>
      <c r="P61" s="70">
        <v>1.2857923686722177</v>
      </c>
      <c r="Q61" s="70">
        <f t="shared" si="15"/>
        <v>100.00000000000001</v>
      </c>
      <c r="R61" s="70"/>
      <c r="S61" s="71">
        <f t="shared" si="16"/>
        <v>73.096614399933372</v>
      </c>
      <c r="T61" s="70">
        <f t="shared" si="17"/>
        <v>0.65935681595241669</v>
      </c>
      <c r="U61" s="70">
        <f t="shared" si="18"/>
        <v>15.54001891078987</v>
      </c>
      <c r="V61" s="70">
        <f t="shared" si="19"/>
        <v>0.20009089000836289</v>
      </c>
      <c r="W61" s="70">
        <f t="shared" si="20"/>
        <v>0.55873066829002749</v>
      </c>
      <c r="X61" s="70">
        <f t="shared" si="21"/>
        <v>0.16837586469122498</v>
      </c>
      <c r="Y61" s="70">
        <f t="shared" si="22"/>
        <v>0.40810990169720934</v>
      </c>
      <c r="Z61" s="70">
        <f t="shared" si="23"/>
        <v>1.2443652636430911</v>
      </c>
      <c r="AA61" s="70">
        <f t="shared" si="24"/>
        <v>1.0877974602002061</v>
      </c>
      <c r="AB61" s="70">
        <f t="shared" si="25"/>
        <v>6.4719081885048491</v>
      </c>
      <c r="AC61" s="70">
        <f t="shared" si="26"/>
        <v>0.56463163628936552</v>
      </c>
      <c r="AD61" s="70">
        <f t="shared" si="27"/>
        <v>100.00000000000001</v>
      </c>
      <c r="AE61" s="70"/>
      <c r="AF61" s="70">
        <f>AA61+AB61</f>
        <v>7.5597056487050551</v>
      </c>
    </row>
    <row r="62" spans="1:32">
      <c r="A62" s="66" t="str">
        <f t="shared" si="28"/>
        <v>Paragneiss wall rock</v>
      </c>
      <c r="B62" s="66">
        <v>0.15</v>
      </c>
      <c r="C62" s="66">
        <v>450</v>
      </c>
      <c r="D62" s="66">
        <f t="shared" si="29"/>
        <v>0.75</v>
      </c>
      <c r="E62" s="71">
        <v>72.394419204367907</v>
      </c>
      <c r="F62" s="70">
        <v>0.70101084099791311</v>
      </c>
      <c r="G62" s="70">
        <v>15.124329949448764</v>
      </c>
      <c r="H62" s="70">
        <v>0.21629309235788025</v>
      </c>
      <c r="I62" s="70">
        <v>0.61658764670102817</v>
      </c>
      <c r="J62" s="70">
        <v>0.16244582382993383</v>
      </c>
      <c r="K62" s="70">
        <v>0.42418834950958956</v>
      </c>
      <c r="L62" s="70">
        <v>1.2185242190841246</v>
      </c>
      <c r="M62" s="70">
        <v>1.1945396502339252</v>
      </c>
      <c r="N62" s="70">
        <v>6.2582882429057518</v>
      </c>
      <c r="O62" s="70">
        <v>0.51086533328116623</v>
      </c>
      <c r="P62" s="70">
        <v>1.1785076472820293</v>
      </c>
      <c r="Q62" s="70">
        <f t="shared" si="15"/>
        <v>100.00000000000001</v>
      </c>
      <c r="R62" s="70"/>
      <c r="S62" s="71">
        <f t="shared" si="16"/>
        <v>73.25776759773531</v>
      </c>
      <c r="T62" s="70">
        <f t="shared" si="17"/>
        <v>0.70937083048274008</v>
      </c>
      <c r="U62" s="70">
        <f t="shared" si="18"/>
        <v>15.304696973676887</v>
      </c>
      <c r="V62" s="70">
        <f t="shared" si="19"/>
        <v>0.21887252176467595</v>
      </c>
      <c r="W62" s="70">
        <f t="shared" si="20"/>
        <v>0.62394083718173032</v>
      </c>
      <c r="X62" s="70">
        <f t="shared" si="21"/>
        <v>0.16438309112973634</v>
      </c>
      <c r="Y62" s="70">
        <f t="shared" si="22"/>
        <v>0.42924705892475085</v>
      </c>
      <c r="Z62" s="70">
        <f t="shared" si="23"/>
        <v>1.233055876888516</v>
      </c>
      <c r="AA62" s="70">
        <f t="shared" si="24"/>
        <v>1.2087852771645282</v>
      </c>
      <c r="AB62" s="70">
        <f t="shared" si="25"/>
        <v>6.3329222155119824</v>
      </c>
      <c r="AC62" s="70">
        <f t="shared" si="26"/>
        <v>0.51695771953914982</v>
      </c>
      <c r="AD62" s="70">
        <f t="shared" si="27"/>
        <v>100</v>
      </c>
      <c r="AE62" s="70"/>
      <c r="AF62" s="70">
        <f>AA62+AB62</f>
        <v>7.5417074926765109</v>
      </c>
    </row>
    <row r="63" spans="1:32">
      <c r="A63" s="66" t="str">
        <f t="shared" si="28"/>
        <v>Paragneiss wall rock</v>
      </c>
      <c r="B63" s="66">
        <v>0.15</v>
      </c>
      <c r="C63" s="66">
        <v>450</v>
      </c>
      <c r="D63" s="66">
        <f t="shared" si="29"/>
        <v>0.75</v>
      </c>
      <c r="E63" s="71">
        <v>72.394419204367907</v>
      </c>
      <c r="F63" s="70">
        <v>0.70101084099791244</v>
      </c>
      <c r="G63" s="70">
        <v>15.124329949448745</v>
      </c>
      <c r="H63" s="70">
        <v>0.21629309235787916</v>
      </c>
      <c r="I63" s="70">
        <v>0.61658764670103761</v>
      </c>
      <c r="J63" s="70">
        <v>0.16244582382993356</v>
      </c>
      <c r="K63" s="70">
        <v>0.42418834950958861</v>
      </c>
      <c r="L63" s="70">
        <v>1.2185242190841212</v>
      </c>
      <c r="M63" s="70">
        <v>1.1945396502339227</v>
      </c>
      <c r="N63" s="70">
        <v>6.2582882429057394</v>
      </c>
      <c r="O63" s="70">
        <v>0.51086533328116579</v>
      </c>
      <c r="P63" s="70">
        <v>1.1785076472820268</v>
      </c>
      <c r="Q63" s="70">
        <f t="shared" si="15"/>
        <v>99.999999999999957</v>
      </c>
      <c r="R63" s="70"/>
      <c r="S63" s="71">
        <f t="shared" si="16"/>
        <v>73.257767597735352</v>
      </c>
      <c r="T63" s="70">
        <f t="shared" si="17"/>
        <v>0.70937083048273997</v>
      </c>
      <c r="U63" s="70">
        <f t="shared" si="18"/>
        <v>15.304696973676876</v>
      </c>
      <c r="V63" s="70">
        <f t="shared" si="19"/>
        <v>0.21887252176467498</v>
      </c>
      <c r="W63" s="70">
        <f t="shared" si="20"/>
        <v>0.6239408371817402</v>
      </c>
      <c r="X63" s="70">
        <f t="shared" si="21"/>
        <v>0.16438309112973618</v>
      </c>
      <c r="Y63" s="70">
        <f t="shared" si="22"/>
        <v>0.42924705892475018</v>
      </c>
      <c r="Z63" s="70">
        <f t="shared" si="23"/>
        <v>1.2330558768885134</v>
      </c>
      <c r="AA63" s="70">
        <f t="shared" si="24"/>
        <v>1.2087852771645264</v>
      </c>
      <c r="AB63" s="70">
        <f t="shared" si="25"/>
        <v>6.3329222155119735</v>
      </c>
      <c r="AC63" s="70">
        <f t="shared" si="26"/>
        <v>0.51695771953914971</v>
      </c>
      <c r="AD63" s="70">
        <f t="shared" si="27"/>
        <v>100.00000000000003</v>
      </c>
      <c r="AE63" s="70"/>
      <c r="AF63" s="70">
        <f>AA63+AB63</f>
        <v>7.5417074926765002</v>
      </c>
    </row>
    <row r="64" spans="1:32">
      <c r="A64" s="66" t="str">
        <f t="shared" si="28"/>
        <v>Paragneiss wall rock</v>
      </c>
      <c r="B64" s="66">
        <v>0.15</v>
      </c>
      <c r="C64" s="66">
        <v>450</v>
      </c>
      <c r="D64" s="66">
        <f t="shared" si="29"/>
        <v>0.75</v>
      </c>
      <c r="E64" s="71">
        <v>72.614584741376603</v>
      </c>
      <c r="F64" s="70">
        <v>0.7517630232939515</v>
      </c>
      <c r="G64" s="70">
        <v>14.912876389707144</v>
      </c>
      <c r="H64" s="70">
        <v>0.23696187270222405</v>
      </c>
      <c r="I64" s="70">
        <v>0.68618268046648923</v>
      </c>
      <c r="J64" s="70">
        <v>0.15829664605907573</v>
      </c>
      <c r="K64" s="70">
        <v>0.44659294841832514</v>
      </c>
      <c r="L64" s="70">
        <v>1.2122544362278682</v>
      </c>
      <c r="M64" s="70">
        <v>1.3225143984472842</v>
      </c>
      <c r="N64" s="70">
        <v>6.1157924385103781</v>
      </c>
      <c r="O64" s="70">
        <v>0.46635439642684445</v>
      </c>
      <c r="P64" s="70">
        <v>1.075826028363809</v>
      </c>
      <c r="Q64" s="70">
        <f t="shared" si="15"/>
        <v>99.999999999999986</v>
      </c>
      <c r="R64" s="70"/>
      <c r="S64" s="71">
        <f t="shared" si="16"/>
        <v>73.404287168672099</v>
      </c>
      <c r="T64" s="70">
        <f t="shared" si="17"/>
        <v>0.75993864099335229</v>
      </c>
      <c r="U64" s="70">
        <f t="shared" si="18"/>
        <v>15.075057785150682</v>
      </c>
      <c r="V64" s="70">
        <f t="shared" si="19"/>
        <v>0.23953889447706325</v>
      </c>
      <c r="W64" s="70">
        <f t="shared" si="20"/>
        <v>0.69364509494234794</v>
      </c>
      <c r="X64" s="70">
        <f t="shared" si="21"/>
        <v>0.16001816310790018</v>
      </c>
      <c r="Y64" s="70">
        <f t="shared" si="22"/>
        <v>0.45144976246794188</v>
      </c>
      <c r="Z64" s="70">
        <f t="shared" si="23"/>
        <v>1.2254380173803112</v>
      </c>
      <c r="AA64" s="70">
        <f t="shared" si="24"/>
        <v>1.3368970852629807</v>
      </c>
      <c r="AB64" s="70">
        <f t="shared" si="25"/>
        <v>6.1823032662005506</v>
      </c>
      <c r="AC64" s="70">
        <f t="shared" si="26"/>
        <v>0.47142612134477757</v>
      </c>
      <c r="AD64" s="70">
        <f t="shared" si="27"/>
        <v>100.00000000000001</v>
      </c>
      <c r="AE64" s="70"/>
      <c r="AF64" s="70">
        <f>AA64+AB64</f>
        <v>7.5192003514635317</v>
      </c>
    </row>
    <row r="65" spans="1:32">
      <c r="A65" s="66" t="str">
        <f t="shared" si="28"/>
        <v>Paragneiss wall rock</v>
      </c>
      <c r="B65" s="66">
        <v>0.15</v>
      </c>
      <c r="C65" s="66">
        <v>450</v>
      </c>
      <c r="D65" s="66">
        <f t="shared" si="29"/>
        <v>0.75</v>
      </c>
      <c r="E65" s="71">
        <v>72.61458474137666</v>
      </c>
      <c r="F65" s="70">
        <v>0.75176302329395084</v>
      </c>
      <c r="G65" s="70">
        <v>14.912876389707124</v>
      </c>
      <c r="H65" s="70">
        <v>0.23696187270222302</v>
      </c>
      <c r="I65" s="70">
        <v>0.68618268046650066</v>
      </c>
      <c r="J65" s="70">
        <v>0.15829664605907554</v>
      </c>
      <c r="K65" s="70">
        <v>0.44659294841832453</v>
      </c>
      <c r="L65" s="70">
        <v>1.2122544362278653</v>
      </c>
      <c r="M65" s="70">
        <v>1.322514398447282</v>
      </c>
      <c r="N65" s="70">
        <v>6.1157924385103684</v>
      </c>
      <c r="O65" s="70">
        <v>0.46635439642684418</v>
      </c>
      <c r="P65" s="70">
        <v>1.0758260283638073</v>
      </c>
      <c r="Q65" s="70">
        <f t="shared" si="15"/>
        <v>100.00000000000001</v>
      </c>
      <c r="R65" s="70"/>
      <c r="S65" s="71">
        <f t="shared" si="16"/>
        <v>73.404287168672141</v>
      </c>
      <c r="T65" s="70">
        <f t="shared" si="17"/>
        <v>0.7599386409933514</v>
      </c>
      <c r="U65" s="70">
        <f t="shared" si="18"/>
        <v>15.075057785150657</v>
      </c>
      <c r="V65" s="70">
        <f t="shared" si="19"/>
        <v>0.23953889447706214</v>
      </c>
      <c r="W65" s="70">
        <f t="shared" si="20"/>
        <v>0.69364509494235937</v>
      </c>
      <c r="X65" s="70">
        <f t="shared" si="21"/>
        <v>0.16001816310789993</v>
      </c>
      <c r="Y65" s="70">
        <f t="shared" si="22"/>
        <v>0.45144976246794116</v>
      </c>
      <c r="Z65" s="70">
        <f t="shared" si="23"/>
        <v>1.2254380173803079</v>
      </c>
      <c r="AA65" s="70">
        <f t="shared" si="24"/>
        <v>1.336897085262978</v>
      </c>
      <c r="AB65" s="70">
        <f t="shared" si="25"/>
        <v>6.182303266200539</v>
      </c>
      <c r="AC65" s="70">
        <f t="shared" si="26"/>
        <v>0.47142612134477718</v>
      </c>
      <c r="AD65" s="70">
        <f t="shared" si="27"/>
        <v>100.00000000000003</v>
      </c>
      <c r="AE65" s="70"/>
      <c r="AF65" s="70">
        <f>AA65+AB65</f>
        <v>7.5192003514635175</v>
      </c>
    </row>
    <row r="66" spans="1:32">
      <c r="A66" s="66" t="str">
        <f t="shared" si="28"/>
        <v>Paragneiss wall rock</v>
      </c>
      <c r="B66" s="66">
        <v>0.15</v>
      </c>
      <c r="C66" s="66">
        <v>450</v>
      </c>
      <c r="D66" s="66">
        <f t="shared" si="29"/>
        <v>0.75</v>
      </c>
      <c r="E66" s="71">
        <v>72.819252455954569</v>
      </c>
      <c r="F66" s="70">
        <v>0.80318619771858057</v>
      </c>
      <c r="G66" s="70">
        <v>14.704383031084593</v>
      </c>
      <c r="H66" s="70">
        <v>0.25985731568420156</v>
      </c>
      <c r="I66" s="70">
        <v>0.76086517475589288</v>
      </c>
      <c r="J66" s="70">
        <v>0.15363883420542929</v>
      </c>
      <c r="K66" s="70">
        <v>0.47024804929801178</v>
      </c>
      <c r="L66" s="70">
        <v>1.2092532790460961</v>
      </c>
      <c r="M66" s="70">
        <v>1.4584051851934483</v>
      </c>
      <c r="N66" s="70">
        <v>5.9603196380838517</v>
      </c>
      <c r="O66" s="70">
        <v>0.42353779418512222</v>
      </c>
      <c r="P66" s="70">
        <v>0.9770530447902076</v>
      </c>
      <c r="Q66" s="70">
        <f t="shared" si="15"/>
        <v>99.999999999999972</v>
      </c>
      <c r="R66" s="70"/>
      <c r="S66" s="71">
        <f t="shared" si="16"/>
        <v>73.537755333511029</v>
      </c>
      <c r="T66" s="70">
        <f t="shared" si="17"/>
        <v>0.81111118424083983</v>
      </c>
      <c r="U66" s="70">
        <f t="shared" si="18"/>
        <v>14.849470232122767</v>
      </c>
      <c r="V66" s="70">
        <f t="shared" si="19"/>
        <v>0.26242131109442812</v>
      </c>
      <c r="W66" s="70">
        <f t="shared" si="20"/>
        <v>0.76837258246823215</v>
      </c>
      <c r="X66" s="70">
        <f t="shared" si="21"/>
        <v>0.15515477869480443</v>
      </c>
      <c r="Y66" s="70">
        <f t="shared" si="22"/>
        <v>0.47488795653669569</v>
      </c>
      <c r="Z66" s="70">
        <f t="shared" si="23"/>
        <v>1.2211849033265672</v>
      </c>
      <c r="AA66" s="70">
        <f t="shared" si="24"/>
        <v>1.4727951752972135</v>
      </c>
      <c r="AB66" s="70">
        <f t="shared" si="25"/>
        <v>6.0191297283647138</v>
      </c>
      <c r="AC66" s="70">
        <f t="shared" si="26"/>
        <v>0.42771681434273778</v>
      </c>
      <c r="AD66" s="70">
        <f t="shared" si="27"/>
        <v>100.00000000000004</v>
      </c>
      <c r="AE66" s="70"/>
      <c r="AF66" s="70">
        <f>AA66+AB66</f>
        <v>7.4919249036619275</v>
      </c>
    </row>
    <row r="67" spans="1:32">
      <c r="A67" s="66" t="str">
        <f t="shared" si="28"/>
        <v>Paragneiss wall rock</v>
      </c>
      <c r="B67" s="66">
        <v>0.15</v>
      </c>
      <c r="C67" s="66">
        <v>450</v>
      </c>
      <c r="D67" s="66">
        <f t="shared" si="29"/>
        <v>0.75</v>
      </c>
      <c r="E67" s="71">
        <v>72.819252455954611</v>
      </c>
      <c r="F67" s="70">
        <v>0.80318619771857991</v>
      </c>
      <c r="G67" s="70">
        <v>14.704383031084568</v>
      </c>
      <c r="H67" s="70">
        <v>0.25985731568420023</v>
      </c>
      <c r="I67" s="70">
        <v>0.76086517475590587</v>
      </c>
      <c r="J67" s="70">
        <v>0.15363883420542901</v>
      </c>
      <c r="K67" s="70">
        <v>0.47024804929801084</v>
      </c>
      <c r="L67" s="70">
        <v>1.2092532790460926</v>
      </c>
      <c r="M67" s="70">
        <v>1.4584051851934459</v>
      </c>
      <c r="N67" s="70">
        <v>5.9603196380838401</v>
      </c>
      <c r="O67" s="70">
        <v>0.42353779418512194</v>
      </c>
      <c r="P67" s="70">
        <v>0.97705304479020572</v>
      </c>
      <c r="Q67" s="70">
        <f t="shared" si="15"/>
        <v>100.00000000000001</v>
      </c>
      <c r="R67" s="70"/>
      <c r="S67" s="71">
        <f t="shared" si="16"/>
        <v>73.537755333511043</v>
      </c>
      <c r="T67" s="70">
        <f t="shared" si="17"/>
        <v>0.81111118424083894</v>
      </c>
      <c r="U67" s="70">
        <f t="shared" si="18"/>
        <v>14.849470232122735</v>
      </c>
      <c r="V67" s="70">
        <f t="shared" si="19"/>
        <v>0.26242131109442668</v>
      </c>
      <c r="W67" s="70">
        <f t="shared" si="20"/>
        <v>0.76837258246824491</v>
      </c>
      <c r="X67" s="70">
        <f t="shared" si="21"/>
        <v>0.1551547786948041</v>
      </c>
      <c r="Y67" s="70">
        <f t="shared" si="22"/>
        <v>0.47488795653669458</v>
      </c>
      <c r="Z67" s="70">
        <f t="shared" si="23"/>
        <v>1.2211849033265629</v>
      </c>
      <c r="AA67" s="70">
        <f t="shared" si="24"/>
        <v>1.4727951752972104</v>
      </c>
      <c r="AB67" s="70">
        <f t="shared" si="25"/>
        <v>6.0191297283646996</v>
      </c>
      <c r="AC67" s="70">
        <f t="shared" si="26"/>
        <v>0.42771681434273734</v>
      </c>
      <c r="AD67" s="70">
        <f t="shared" si="27"/>
        <v>100</v>
      </c>
      <c r="AE67" s="70"/>
      <c r="AF67" s="70">
        <f>AA67+AB67</f>
        <v>7.4919249036619098</v>
      </c>
    </row>
    <row r="68" spans="1:32">
      <c r="A68" s="66" t="str">
        <f t="shared" si="28"/>
        <v>Paragneiss wall rock</v>
      </c>
      <c r="B68" s="66">
        <v>0.15</v>
      </c>
      <c r="C68" s="66">
        <v>450</v>
      </c>
      <c r="D68" s="66">
        <f t="shared" si="29"/>
        <v>0.75</v>
      </c>
      <c r="E68" s="71">
        <v>73.009834928096694</v>
      </c>
      <c r="F68" s="70">
        <v>0.8552907853517967</v>
      </c>
      <c r="G68" s="70">
        <v>14.497674369729848</v>
      </c>
      <c r="H68" s="70">
        <v>0.28537520697825186</v>
      </c>
      <c r="I68" s="70">
        <v>0.84123135999396681</v>
      </c>
      <c r="J68" s="70">
        <v>0.14832964459934816</v>
      </c>
      <c r="K68" s="70">
        <v>0.49534485484859503</v>
      </c>
      <c r="L68" s="70">
        <v>1.2093043401504828</v>
      </c>
      <c r="M68" s="70">
        <v>1.6029395915316575</v>
      </c>
      <c r="N68" s="70">
        <v>5.7907528690475232</v>
      </c>
      <c r="O68" s="70">
        <v>0.38220923773254212</v>
      </c>
      <c r="P68" s="70">
        <v>0.88171281193927986</v>
      </c>
      <c r="Q68" s="70">
        <f t="shared" si="15"/>
        <v>99.999999999999986</v>
      </c>
      <c r="R68" s="70"/>
      <c r="S68" s="71">
        <f t="shared" si="16"/>
        <v>73.659298399267641</v>
      </c>
      <c r="T68" s="70">
        <f t="shared" si="17"/>
        <v>0.86289907706841473</v>
      </c>
      <c r="U68" s="70">
        <f t="shared" si="18"/>
        <v>14.626639322593304</v>
      </c>
      <c r="V68" s="70">
        <f t="shared" si="19"/>
        <v>0.28791377966086035</v>
      </c>
      <c r="W68" s="70">
        <f t="shared" si="20"/>
        <v>0.84871458522872589</v>
      </c>
      <c r="X68" s="70">
        <f t="shared" si="21"/>
        <v>0.14964912006390604</v>
      </c>
      <c r="Y68" s="70">
        <f t="shared" si="22"/>
        <v>0.49975122543104417</v>
      </c>
      <c r="Z68" s="70">
        <f t="shared" si="23"/>
        <v>1.2200617811887993</v>
      </c>
      <c r="AA68" s="70">
        <f t="shared" si="24"/>
        <v>1.6171986391273514</v>
      </c>
      <c r="AB68" s="70">
        <f t="shared" si="25"/>
        <v>5.8422648668862882</v>
      </c>
      <c r="AC68" s="70">
        <f t="shared" si="26"/>
        <v>0.38560920348367478</v>
      </c>
      <c r="AD68" s="70">
        <f t="shared" si="27"/>
        <v>100</v>
      </c>
      <c r="AE68" s="70"/>
      <c r="AF68" s="70">
        <f>AA68+AB68</f>
        <v>7.4594635060136394</v>
      </c>
    </row>
    <row r="69" spans="1:32">
      <c r="A69" s="66" t="str">
        <f t="shared" si="28"/>
        <v>Paragneiss wall rock</v>
      </c>
      <c r="B69" s="66">
        <v>0.15</v>
      </c>
      <c r="C69" s="66">
        <v>450</v>
      </c>
      <c r="D69" s="66">
        <f t="shared" si="29"/>
        <v>0.75</v>
      </c>
      <c r="E69" s="71">
        <v>73.009834928096723</v>
      </c>
      <c r="F69" s="70">
        <v>0.85529078535179592</v>
      </c>
      <c r="G69" s="70">
        <v>14.497674369729827</v>
      </c>
      <c r="H69" s="70">
        <v>0.28537520697825031</v>
      </c>
      <c r="I69" s="70">
        <v>0.84123135999398246</v>
      </c>
      <c r="J69" s="70">
        <v>0.14832964459934797</v>
      </c>
      <c r="K69" s="70">
        <v>0.49534485484859414</v>
      </c>
      <c r="L69" s="70">
        <v>1.2093043401504795</v>
      </c>
      <c r="M69" s="70">
        <v>1.6029395915316547</v>
      </c>
      <c r="N69" s="70">
        <v>5.7907528690475125</v>
      </c>
      <c r="O69" s="70">
        <v>0.38220923773254184</v>
      </c>
      <c r="P69" s="70">
        <v>0.88171281193927831</v>
      </c>
      <c r="Q69" s="70">
        <f t="shared" si="15"/>
        <v>99.999999999999972</v>
      </c>
      <c r="R69" s="70"/>
      <c r="S69" s="71">
        <f t="shared" si="16"/>
        <v>73.659298399267669</v>
      </c>
      <c r="T69" s="70">
        <f t="shared" si="17"/>
        <v>0.86289907706841418</v>
      </c>
      <c r="U69" s="70">
        <f t="shared" si="18"/>
        <v>14.626639322593286</v>
      </c>
      <c r="V69" s="70">
        <f t="shared" si="19"/>
        <v>0.28791377966085879</v>
      </c>
      <c r="W69" s="70">
        <f t="shared" si="20"/>
        <v>0.84871458522874177</v>
      </c>
      <c r="X69" s="70">
        <f t="shared" si="21"/>
        <v>0.14964912006390585</v>
      </c>
      <c r="Y69" s="70">
        <f t="shared" si="22"/>
        <v>0.49975122543104339</v>
      </c>
      <c r="Z69" s="70">
        <f t="shared" si="23"/>
        <v>1.2200617811887962</v>
      </c>
      <c r="AA69" s="70">
        <f t="shared" si="24"/>
        <v>1.6171986391273487</v>
      </c>
      <c r="AB69" s="70">
        <f t="shared" si="25"/>
        <v>5.8422648668862776</v>
      </c>
      <c r="AC69" s="70">
        <f t="shared" si="26"/>
        <v>0.38560920348367456</v>
      </c>
      <c r="AD69" s="70">
        <f t="shared" si="27"/>
        <v>100.00000000000003</v>
      </c>
      <c r="AE69" s="70"/>
      <c r="AF69" s="70">
        <f>AA69+AB69</f>
        <v>7.4594635060136261</v>
      </c>
    </row>
    <row r="70" spans="1:32">
      <c r="A70" s="66" t="str">
        <f t="shared" si="28"/>
        <v>Paragneiss wall rock</v>
      </c>
      <c r="B70" s="66">
        <v>0.15</v>
      </c>
      <c r="C70" s="66">
        <v>450</v>
      </c>
      <c r="D70" s="66">
        <f t="shared" si="29"/>
        <v>0.75</v>
      </c>
      <c r="E70" s="71">
        <v>73.181498630833218</v>
      </c>
      <c r="F70" s="70">
        <v>0.90628967448222042</v>
      </c>
      <c r="G70" s="70">
        <v>14.298712973927453</v>
      </c>
      <c r="H70" s="70">
        <v>0.31297673131214199</v>
      </c>
      <c r="I70" s="70">
        <v>0.92494793533206587</v>
      </c>
      <c r="J70" s="70">
        <v>0.14242543970075769</v>
      </c>
      <c r="K70" s="70">
        <v>0.52117389240250078</v>
      </c>
      <c r="L70" s="70">
        <v>1.2120968479780696</v>
      </c>
      <c r="M70" s="70">
        <v>1.7515746373321885</v>
      </c>
      <c r="N70" s="70">
        <v>5.6122707275783927</v>
      </c>
      <c r="O70" s="70">
        <v>0.34353552061479559</v>
      </c>
      <c r="P70" s="70">
        <v>0.79249698850621453</v>
      </c>
      <c r="Q70" s="70">
        <f t="shared" si="15"/>
        <v>100.00000000000003</v>
      </c>
      <c r="R70" s="70"/>
      <c r="S70" s="71">
        <f t="shared" si="16"/>
        <v>73.766092693971629</v>
      </c>
      <c r="T70" s="70">
        <f t="shared" si="17"/>
        <v>0.91352936720645117</v>
      </c>
      <c r="U70" s="70">
        <f t="shared" si="18"/>
        <v>14.412935050155285</v>
      </c>
      <c r="V70" s="70">
        <f t="shared" si="19"/>
        <v>0.31547687605430574</v>
      </c>
      <c r="W70" s="70">
        <f t="shared" si="20"/>
        <v>0.93233667540740828</v>
      </c>
      <c r="X70" s="70">
        <f t="shared" si="21"/>
        <v>0.14356317352756756</v>
      </c>
      <c r="Y70" s="70">
        <f t="shared" si="22"/>
        <v>0.52533717368344557</v>
      </c>
      <c r="Z70" s="70">
        <f t="shared" si="23"/>
        <v>1.221779413032541</v>
      </c>
      <c r="AA70" s="70">
        <f t="shared" si="24"/>
        <v>1.7655667002618316</v>
      </c>
      <c r="AB70" s="70">
        <f t="shared" si="25"/>
        <v>5.6571030992768527</v>
      </c>
      <c r="AC70" s="70">
        <f t="shared" si="26"/>
        <v>0.34627977742267624</v>
      </c>
      <c r="AD70" s="70">
        <f t="shared" si="27"/>
        <v>99.999999999999986</v>
      </c>
      <c r="AE70" s="70"/>
      <c r="AF70" s="70">
        <f>AA70+AB70</f>
        <v>7.4226697995386841</v>
      </c>
    </row>
    <row r="71" spans="1:32">
      <c r="A71" s="66" t="str">
        <f t="shared" si="28"/>
        <v>Paragneiss wall rock</v>
      </c>
      <c r="B71" s="66">
        <v>0.15</v>
      </c>
      <c r="C71" s="66">
        <v>450</v>
      </c>
      <c r="D71" s="66">
        <f t="shared" si="29"/>
        <v>0.75</v>
      </c>
      <c r="E71" s="71">
        <v>73.181498630833246</v>
      </c>
      <c r="F71" s="70">
        <v>0.90628967448221931</v>
      </c>
      <c r="G71" s="70">
        <v>14.298712973927428</v>
      </c>
      <c r="H71" s="70">
        <v>0.3129767313121401</v>
      </c>
      <c r="I71" s="70">
        <v>0.92494793533208375</v>
      </c>
      <c r="J71" s="70">
        <v>0.14242543970075741</v>
      </c>
      <c r="K71" s="70">
        <v>0.52117389240249945</v>
      </c>
      <c r="L71" s="70">
        <v>1.2120968479780656</v>
      </c>
      <c r="M71" s="70">
        <v>1.7515746373321845</v>
      </c>
      <c r="N71" s="70">
        <v>5.6122707275783803</v>
      </c>
      <c r="O71" s="70">
        <v>0.3435355206147952</v>
      </c>
      <c r="P71" s="70">
        <v>0.79249698850621286</v>
      </c>
      <c r="Q71" s="70">
        <f t="shared" si="15"/>
        <v>100</v>
      </c>
      <c r="R71" s="70"/>
      <c r="S71" s="71">
        <f t="shared" si="16"/>
        <v>73.766092693971672</v>
      </c>
      <c r="T71" s="70">
        <f t="shared" si="17"/>
        <v>0.91352936720645028</v>
      </c>
      <c r="U71" s="70">
        <f t="shared" si="18"/>
        <v>14.412935050155264</v>
      </c>
      <c r="V71" s="70">
        <f t="shared" si="19"/>
        <v>0.31547687605430397</v>
      </c>
      <c r="W71" s="70">
        <f t="shared" si="20"/>
        <v>0.9323366754074266</v>
      </c>
      <c r="X71" s="70">
        <f t="shared" si="21"/>
        <v>0.14356317352756734</v>
      </c>
      <c r="Y71" s="70">
        <f t="shared" si="22"/>
        <v>0.52533717368344435</v>
      </c>
      <c r="Z71" s="70">
        <f t="shared" si="23"/>
        <v>1.2217794130325375</v>
      </c>
      <c r="AA71" s="70">
        <f t="shared" si="24"/>
        <v>1.7655667002618283</v>
      </c>
      <c r="AB71" s="70">
        <f t="shared" si="25"/>
        <v>5.6571030992768412</v>
      </c>
      <c r="AC71" s="70">
        <f t="shared" si="26"/>
        <v>0.34627977742267591</v>
      </c>
      <c r="AD71" s="70">
        <f t="shared" si="27"/>
        <v>100.00000000000001</v>
      </c>
      <c r="AE71" s="70"/>
      <c r="AF71" s="70">
        <f>AA71+AB71</f>
        <v>7.422669799538669</v>
      </c>
    </row>
    <row r="72" spans="1:32">
      <c r="A72" s="66" t="str">
        <f t="shared" si="28"/>
        <v>Paragneiss wall rock</v>
      </c>
      <c r="B72" s="66">
        <v>0.15</v>
      </c>
      <c r="C72" s="66">
        <v>450</v>
      </c>
      <c r="D72" s="66">
        <f t="shared" si="29"/>
        <v>0.75</v>
      </c>
      <c r="E72" s="71">
        <v>73.369562827527574</v>
      </c>
      <c r="F72" s="70">
        <v>0.92552953453521236</v>
      </c>
      <c r="G72" s="70">
        <v>14.094897309082747</v>
      </c>
      <c r="H72" s="70">
        <v>0.34750608146812617</v>
      </c>
      <c r="I72" s="70">
        <v>1.0242517738309862</v>
      </c>
      <c r="J72" s="70">
        <v>0.13016752591237452</v>
      </c>
      <c r="K72" s="70">
        <v>0.54691256740392002</v>
      </c>
      <c r="L72" s="70">
        <v>1.2177837327588497</v>
      </c>
      <c r="M72" s="70">
        <v>1.9164332265215929</v>
      </c>
      <c r="N72" s="70">
        <v>5.4141489735770012</v>
      </c>
      <c r="O72" s="70">
        <v>0.30627203657444285</v>
      </c>
      <c r="P72" s="70">
        <v>0.70653441080717605</v>
      </c>
      <c r="Q72" s="70">
        <f t="shared" ref="Q72:Q92" si="30">SUM(E72:P72)</f>
        <v>100</v>
      </c>
      <c r="R72" s="70"/>
      <c r="S72" s="71">
        <f t="shared" ref="S72:S92" si="31">(E72*100)/(Q72-P72)</f>
        <v>73.891632638828113</v>
      </c>
      <c r="T72" s="70">
        <f t="shared" ref="T72:T92" si="32">(F72*100)/(Q72-P72)</f>
        <v>0.93211524952146274</v>
      </c>
      <c r="U72" s="70">
        <f t="shared" ref="U72:U92" si="33">(G72*100)/(Q72-P72)</f>
        <v>14.195191219730019</v>
      </c>
      <c r="V72" s="70">
        <f t="shared" ref="V72:V92" si="34">(H72*100)/(Q72-P72)</f>
        <v>0.349978802135746</v>
      </c>
      <c r="W72" s="70">
        <f t="shared" ref="W72:W92" si="35">(I72*100)/(Q72-P72)</f>
        <v>1.0315399585997194</v>
      </c>
      <c r="X72" s="70">
        <f t="shared" ref="X72:X92" si="36">(J72*100)/(Q72-P72)</f>
        <v>0.13109374835491899</v>
      </c>
      <c r="Y72" s="70">
        <f t="shared" ref="Y72:Y92" si="37">(K72*100)/(Q72-P72)</f>
        <v>0.55080418853206625</v>
      </c>
      <c r="Z72" s="70">
        <f t="shared" ref="Z72:Z92" si="38">(L72*100)/(Q72-P72)</f>
        <v>1.2264490170956368</v>
      </c>
      <c r="AA72" s="70">
        <f t="shared" ref="AA72:AA92" si="39">(M72*100)/(Q72-P72)</f>
        <v>1.9300698340517779</v>
      </c>
      <c r="AB72" s="70">
        <f t="shared" ref="AB72:AB92" si="40">(N72*100)/(Q72-P72)</f>
        <v>5.4526739916370506</v>
      </c>
      <c r="AC72" s="70">
        <f t="shared" ref="AC72:AC92" si="41">(O72*100)/(Q72-P72)</f>
        <v>0.30845135151348541</v>
      </c>
      <c r="AD72" s="70">
        <f t="shared" ref="AD72:AD92" si="42">SUM(S72:AC72)</f>
        <v>100</v>
      </c>
      <c r="AE72" s="70"/>
      <c r="AF72" s="70">
        <f>AA72+AB72</f>
        <v>7.3827438256888289</v>
      </c>
    </row>
    <row r="73" spans="1:32">
      <c r="A73" s="66" t="str">
        <f t="shared" si="28"/>
        <v>Paragneiss wall rock</v>
      </c>
      <c r="B73" s="66">
        <v>0.15</v>
      </c>
      <c r="C73" s="66">
        <v>450</v>
      </c>
      <c r="D73" s="66">
        <f t="shared" si="29"/>
        <v>0.75</v>
      </c>
      <c r="E73" s="71">
        <v>73.369562827527616</v>
      </c>
      <c r="F73" s="70">
        <v>0.9255295345352117</v>
      </c>
      <c r="G73" s="70">
        <v>14.094897309082727</v>
      </c>
      <c r="H73" s="70">
        <v>0.34750608146812406</v>
      </c>
      <c r="I73" s="70">
        <v>1.0242517738310075</v>
      </c>
      <c r="J73" s="70">
        <v>0.13016752591237429</v>
      </c>
      <c r="K73" s="70">
        <v>0.54691256740391891</v>
      </c>
      <c r="L73" s="70">
        <v>1.2177837327588452</v>
      </c>
      <c r="M73" s="70">
        <v>1.9164332265215891</v>
      </c>
      <c r="N73" s="70">
        <v>5.4141489735769914</v>
      </c>
      <c r="O73" s="70">
        <v>0.30627203657444269</v>
      </c>
      <c r="P73" s="70">
        <v>0.70653441080717494</v>
      </c>
      <c r="Q73" s="70">
        <f t="shared" si="30"/>
        <v>100.00000000000003</v>
      </c>
      <c r="R73" s="70"/>
      <c r="S73" s="71">
        <f t="shared" si="31"/>
        <v>73.891632638828142</v>
      </c>
      <c r="T73" s="70">
        <f t="shared" si="32"/>
        <v>0.93211524952146174</v>
      </c>
      <c r="U73" s="70">
        <f t="shared" si="33"/>
        <v>14.195191219729995</v>
      </c>
      <c r="V73" s="70">
        <f t="shared" si="34"/>
        <v>0.34997880213574373</v>
      </c>
      <c r="W73" s="70">
        <f t="shared" si="35"/>
        <v>1.0315399585997405</v>
      </c>
      <c r="X73" s="70">
        <f t="shared" si="36"/>
        <v>0.13109374835491872</v>
      </c>
      <c r="Y73" s="70">
        <f t="shared" si="37"/>
        <v>0.55080418853206503</v>
      </c>
      <c r="Z73" s="70">
        <f t="shared" si="38"/>
        <v>1.2264490170956319</v>
      </c>
      <c r="AA73" s="70">
        <f t="shared" si="39"/>
        <v>1.9300698340517732</v>
      </c>
      <c r="AB73" s="70">
        <f t="shared" si="40"/>
        <v>5.452673991637039</v>
      </c>
      <c r="AC73" s="70">
        <f t="shared" si="41"/>
        <v>0.30845135151348518</v>
      </c>
      <c r="AD73" s="70">
        <f t="shared" si="42"/>
        <v>99.999999999999986</v>
      </c>
      <c r="AE73" s="70"/>
      <c r="AF73" s="70">
        <f>AA73+AB73</f>
        <v>7.382743825688812</v>
      </c>
    </row>
    <row r="74" spans="1:32">
      <c r="A74" s="66" t="str">
        <f t="shared" si="28"/>
        <v>Paragneiss wall rock</v>
      </c>
      <c r="B74" s="66">
        <v>0.15</v>
      </c>
      <c r="C74" s="66">
        <v>450</v>
      </c>
      <c r="D74" s="66">
        <f t="shared" si="29"/>
        <v>0.75</v>
      </c>
      <c r="E74" s="71">
        <v>73.564134481357868</v>
      </c>
      <c r="F74" s="70">
        <v>0.92438846386101259</v>
      </c>
      <c r="G74" s="70">
        <v>13.883717702642235</v>
      </c>
      <c r="H74" s="70">
        <v>0.39020687944337606</v>
      </c>
      <c r="I74" s="70">
        <v>1.1412560516975172</v>
      </c>
      <c r="J74" s="70">
        <v>0.11450123747797716</v>
      </c>
      <c r="K74" s="70">
        <v>0.57391825656746132</v>
      </c>
      <c r="L74" s="70">
        <v>1.2259300831370832</v>
      </c>
      <c r="M74" s="70">
        <v>2.1004202374774099</v>
      </c>
      <c r="N74" s="70">
        <v>5.1906162910499329</v>
      </c>
      <c r="O74" s="70">
        <v>0.26941072242766034</v>
      </c>
      <c r="P74" s="70">
        <v>0.62149959286046852</v>
      </c>
      <c r="Q74" s="70">
        <f t="shared" si="30"/>
        <v>100.00000000000001</v>
      </c>
      <c r="R74" s="70"/>
      <c r="S74" s="71">
        <f t="shared" si="31"/>
        <v>74.024194549098752</v>
      </c>
      <c r="T74" s="70">
        <f t="shared" si="32"/>
        <v>0.93016946328826144</v>
      </c>
      <c r="U74" s="70">
        <f t="shared" si="33"/>
        <v>13.970544580329371</v>
      </c>
      <c r="V74" s="70">
        <f t="shared" si="34"/>
        <v>0.39264718006888227</v>
      </c>
      <c r="W74" s="70">
        <f t="shared" si="35"/>
        <v>1.1483933114526321</v>
      </c>
      <c r="X74" s="70">
        <f t="shared" si="36"/>
        <v>0.11521731260673278</v>
      </c>
      <c r="Y74" s="70">
        <f t="shared" si="37"/>
        <v>0.57750746309936263</v>
      </c>
      <c r="Z74" s="70">
        <f t="shared" si="38"/>
        <v>1.233596882740857</v>
      </c>
      <c r="AA74" s="70">
        <f t="shared" si="39"/>
        <v>2.113555979283535</v>
      </c>
      <c r="AB74" s="70">
        <f t="shared" si="40"/>
        <v>5.2230776976757731</v>
      </c>
      <c r="AC74" s="70">
        <f t="shared" si="41"/>
        <v>0.27109558035583453</v>
      </c>
      <c r="AD74" s="70">
        <f t="shared" si="42"/>
        <v>100</v>
      </c>
      <c r="AE74" s="70"/>
      <c r="AF74" s="70">
        <f>AA74+AB74</f>
        <v>7.3366336769593081</v>
      </c>
    </row>
    <row r="75" spans="1:32">
      <c r="A75" s="66" t="str">
        <f t="shared" si="28"/>
        <v>Paragneiss wall rock</v>
      </c>
      <c r="B75" s="66">
        <v>0.15</v>
      </c>
      <c r="C75" s="66">
        <v>450</v>
      </c>
      <c r="D75" s="66">
        <f t="shared" si="29"/>
        <v>0.75</v>
      </c>
      <c r="E75" s="71">
        <v>73.564134481357897</v>
      </c>
      <c r="F75" s="70">
        <v>0.92438846386101137</v>
      </c>
      <c r="G75" s="70">
        <v>13.883717702642203</v>
      </c>
      <c r="H75" s="70">
        <v>0.3902068794433734</v>
      </c>
      <c r="I75" s="70">
        <v>1.1412560516975445</v>
      </c>
      <c r="J75" s="70">
        <v>0.1145012374779769</v>
      </c>
      <c r="K75" s="70">
        <v>0.57391825656745954</v>
      </c>
      <c r="L75" s="70">
        <v>1.2259300831370785</v>
      </c>
      <c r="M75" s="70">
        <v>2.100420237477405</v>
      </c>
      <c r="N75" s="70">
        <v>5.1906162910499187</v>
      </c>
      <c r="O75" s="70">
        <v>0.26941072242766012</v>
      </c>
      <c r="P75" s="70">
        <v>0.62149959286046685</v>
      </c>
      <c r="Q75" s="70">
        <f t="shared" si="30"/>
        <v>99.999999999999986</v>
      </c>
      <c r="R75" s="70"/>
      <c r="S75" s="71">
        <f t="shared" si="31"/>
        <v>74.024194549098794</v>
      </c>
      <c r="T75" s="70">
        <f t="shared" si="32"/>
        <v>0.93016946328826045</v>
      </c>
      <c r="U75" s="70">
        <f t="shared" si="33"/>
        <v>13.970544580329342</v>
      </c>
      <c r="V75" s="70">
        <f t="shared" si="34"/>
        <v>0.39264718006887966</v>
      </c>
      <c r="W75" s="70">
        <f t="shared" si="35"/>
        <v>1.1483933114526599</v>
      </c>
      <c r="X75" s="70">
        <f t="shared" si="36"/>
        <v>0.11521731260673254</v>
      </c>
      <c r="Y75" s="70">
        <f t="shared" si="37"/>
        <v>0.57750746309936096</v>
      </c>
      <c r="Z75" s="70">
        <f t="shared" si="38"/>
        <v>1.2335968827408526</v>
      </c>
      <c r="AA75" s="70">
        <f t="shared" si="39"/>
        <v>2.1135559792835306</v>
      </c>
      <c r="AB75" s="70">
        <f t="shared" si="40"/>
        <v>5.2230776976757607</v>
      </c>
      <c r="AC75" s="70">
        <f t="shared" si="41"/>
        <v>0.27109558035583442</v>
      </c>
      <c r="AD75" s="70">
        <f t="shared" si="42"/>
        <v>100.00000000000003</v>
      </c>
      <c r="AE75" s="70"/>
      <c r="AF75" s="70">
        <f>AA75+AB75</f>
        <v>7.3366336769592913</v>
      </c>
    </row>
    <row r="76" spans="1:32">
      <c r="A76" s="66" t="str">
        <f t="shared" si="28"/>
        <v>Paragneiss wall rock</v>
      </c>
      <c r="B76" s="66">
        <v>0.15</v>
      </c>
      <c r="C76" s="66">
        <v>450</v>
      </c>
      <c r="D76" s="66">
        <f t="shared" si="29"/>
        <v>0.75</v>
      </c>
      <c r="E76" s="71">
        <v>73.741074844178712</v>
      </c>
      <c r="F76" s="70">
        <v>0.92049388256422604</v>
      </c>
      <c r="G76" s="70">
        <v>13.674405556414845</v>
      </c>
      <c r="H76" s="70">
        <v>0.4392817691965632</v>
      </c>
      <c r="I76" s="70">
        <v>1.2693688456048553</v>
      </c>
      <c r="J76" s="70">
        <v>9.9450174698356986E-2</v>
      </c>
      <c r="K76" s="70">
        <v>0.60268220434216246</v>
      </c>
      <c r="L76" s="70">
        <v>1.2359677438370122</v>
      </c>
      <c r="M76" s="70">
        <v>2.2952657490636712</v>
      </c>
      <c r="N76" s="70">
        <v>4.9482081040374037</v>
      </c>
      <c r="O76" s="70">
        <v>0.23399697681166687</v>
      </c>
      <c r="P76" s="70">
        <v>0.53980414925052134</v>
      </c>
      <c r="Q76" s="70">
        <f t="shared" si="30"/>
        <v>100</v>
      </c>
      <c r="R76" s="70"/>
      <c r="S76" s="71">
        <f t="shared" si="31"/>
        <v>74.141292618038847</v>
      </c>
      <c r="T76" s="70">
        <f t="shared" si="32"/>
        <v>0.92548971444367978</v>
      </c>
      <c r="U76" s="70">
        <f t="shared" si="33"/>
        <v>13.748621184030979</v>
      </c>
      <c r="V76" s="70">
        <f t="shared" si="34"/>
        <v>0.44166590005086243</v>
      </c>
      <c r="W76" s="70">
        <f t="shared" si="35"/>
        <v>1.2762581399997213</v>
      </c>
      <c r="X76" s="70">
        <f t="shared" si="36"/>
        <v>9.9989924459421398E-2</v>
      </c>
      <c r="Y76" s="70">
        <f t="shared" si="37"/>
        <v>0.60595316466755267</v>
      </c>
      <c r="Z76" s="70">
        <f t="shared" si="38"/>
        <v>1.242675759146616</v>
      </c>
      <c r="AA76" s="70">
        <f t="shared" si="39"/>
        <v>2.3077229332103464</v>
      </c>
      <c r="AB76" s="70">
        <f t="shared" si="40"/>
        <v>4.9750637043412942</v>
      </c>
      <c r="AC76" s="70">
        <f t="shared" si="41"/>
        <v>0.23526695761066468</v>
      </c>
      <c r="AD76" s="70">
        <f t="shared" si="42"/>
        <v>100</v>
      </c>
      <c r="AE76" s="70"/>
      <c r="AF76" s="70">
        <f>AA76+AB76</f>
        <v>7.2827866375516406</v>
      </c>
    </row>
    <row r="77" spans="1:32">
      <c r="E77" s="71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1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</row>
    <row r="78" spans="1:32">
      <c r="A78" s="66" t="s">
        <v>260</v>
      </c>
      <c r="B78" s="66">
        <v>0.03</v>
      </c>
      <c r="C78" s="66">
        <v>350</v>
      </c>
      <c r="D78" s="66">
        <v>1</v>
      </c>
      <c r="E78" s="71">
        <v>65.043386910586221</v>
      </c>
      <c r="F78" s="70">
        <v>0.13424252350988891</v>
      </c>
      <c r="G78" s="70">
        <v>16.465881142272217</v>
      </c>
      <c r="H78" s="70">
        <v>7.1101742800580917E-2</v>
      </c>
      <c r="I78" s="70">
        <v>0.19960917922949617</v>
      </c>
      <c r="J78" s="70">
        <v>1.1064992754286131</v>
      </c>
      <c r="K78" s="70">
        <v>0.16908403839637551</v>
      </c>
      <c r="L78" s="70">
        <v>3.9212010864279909</v>
      </c>
      <c r="M78" s="70">
        <v>0.33419994429653288</v>
      </c>
      <c r="N78" s="70">
        <v>5.7325795909224793</v>
      </c>
      <c r="O78" s="70">
        <v>3.1507618130454604</v>
      </c>
      <c r="P78" s="70">
        <v>3.6714527530841639</v>
      </c>
      <c r="Q78" s="70">
        <f t="shared" si="30"/>
        <v>100.00000000000003</v>
      </c>
      <c r="R78" s="70"/>
      <c r="S78" s="71">
        <f t="shared" si="31"/>
        <v>67.522441446005203</v>
      </c>
      <c r="T78" s="70">
        <f t="shared" si="32"/>
        <v>0.13935902424209656</v>
      </c>
      <c r="U78" s="70">
        <f t="shared" si="33"/>
        <v>17.093459429078436</v>
      </c>
      <c r="V78" s="70">
        <f t="shared" si="34"/>
        <v>7.3811704663549124E-2</v>
      </c>
      <c r="W78" s="70">
        <f t="shared" si="35"/>
        <v>0.20721705551921632</v>
      </c>
      <c r="X78" s="70">
        <f t="shared" si="36"/>
        <v>1.1486722337796285</v>
      </c>
      <c r="Y78" s="70">
        <f t="shared" si="37"/>
        <v>0.17552848374528876</v>
      </c>
      <c r="Z78" s="70">
        <f t="shared" si="38"/>
        <v>4.0706531952328762</v>
      </c>
      <c r="AA78" s="70">
        <f t="shared" si="39"/>
        <v>0.34693759414837733</v>
      </c>
      <c r="AB78" s="70">
        <f t="shared" si="40"/>
        <v>5.9510703262536939</v>
      </c>
      <c r="AC78" s="70">
        <f t="shared" si="41"/>
        <v>3.2708495073316262</v>
      </c>
      <c r="AD78" s="70">
        <f t="shared" si="42"/>
        <v>100.00000000000001</v>
      </c>
      <c r="AE78" s="70"/>
      <c r="AF78" s="70">
        <f>AA78+AB78</f>
        <v>6.2980079204020711</v>
      </c>
    </row>
    <row r="79" spans="1:32">
      <c r="A79" s="66" t="str">
        <f>A78</f>
        <v>Paragneiss wall rock</v>
      </c>
      <c r="B79" s="66">
        <v>0.03</v>
      </c>
      <c r="C79" s="66">
        <v>350</v>
      </c>
      <c r="D79" s="66">
        <f>D78</f>
        <v>1</v>
      </c>
      <c r="E79" s="71">
        <v>64.735488382479616</v>
      </c>
      <c r="F79" s="70">
        <v>0.1317384778192493</v>
      </c>
      <c r="G79" s="70">
        <v>16.375280858213422</v>
      </c>
      <c r="H79" s="70">
        <v>7.1575197867192672E-2</v>
      </c>
      <c r="I79" s="70">
        <v>0.20016982434825467</v>
      </c>
      <c r="J79" s="70">
        <v>1.2847237487977952</v>
      </c>
      <c r="K79" s="70">
        <v>0.16946892506555108</v>
      </c>
      <c r="L79" s="70">
        <v>4.0554898749135031</v>
      </c>
      <c r="M79" s="70">
        <v>0.33012538296552851</v>
      </c>
      <c r="N79" s="70">
        <v>5.6810509414500903</v>
      </c>
      <c r="O79" s="70">
        <v>3.2631715720310215</v>
      </c>
      <c r="P79" s="70">
        <v>3.7017168140487686</v>
      </c>
      <c r="Q79" s="70">
        <f t="shared" si="30"/>
        <v>100</v>
      </c>
      <c r="R79" s="70"/>
      <c r="S79" s="71">
        <f t="shared" si="31"/>
        <v>67.223927821720238</v>
      </c>
      <c r="T79" s="70">
        <f t="shared" si="32"/>
        <v>0.13680251969275853</v>
      </c>
      <c r="U79" s="70">
        <f t="shared" si="33"/>
        <v>17.004748492341118</v>
      </c>
      <c r="V79" s="70">
        <f t="shared" si="34"/>
        <v>7.4326556506704819E-2</v>
      </c>
      <c r="W79" s="70">
        <f t="shared" si="35"/>
        <v>0.20786437486297477</v>
      </c>
      <c r="X79" s="70">
        <f t="shared" si="36"/>
        <v>1.3341086738971282</v>
      </c>
      <c r="Y79" s="70">
        <f t="shared" si="37"/>
        <v>0.17598332956601928</v>
      </c>
      <c r="Z79" s="70">
        <f t="shared" si="38"/>
        <v>4.2113833608875284</v>
      </c>
      <c r="AA79" s="70">
        <f t="shared" si="39"/>
        <v>0.34281543973952161</v>
      </c>
      <c r="AB79" s="70">
        <f t="shared" si="40"/>
        <v>5.8994311772724188</v>
      </c>
      <c r="AC79" s="70">
        <f t="shared" si="41"/>
        <v>3.3886082535135782</v>
      </c>
      <c r="AD79" s="70">
        <f t="shared" si="42"/>
        <v>100.00000000000001</v>
      </c>
      <c r="AE79" s="70"/>
      <c r="AF79" s="70">
        <f>AA79+AB79</f>
        <v>6.2422466170119408</v>
      </c>
    </row>
    <row r="80" spans="1:32">
      <c r="A80" s="66" t="str">
        <f t="shared" ref="A80:A127" si="43">A79</f>
        <v>Paragneiss wall rock</v>
      </c>
      <c r="B80" s="66">
        <v>0.03</v>
      </c>
      <c r="C80" s="66">
        <v>350</v>
      </c>
      <c r="D80" s="66">
        <f t="shared" ref="D80:D127" si="44">D79</f>
        <v>1</v>
      </c>
      <c r="E80" s="71">
        <v>65.588880534098266</v>
      </c>
      <c r="F80" s="70">
        <v>0.13960893631256507</v>
      </c>
      <c r="G80" s="70">
        <v>16.627777002778917</v>
      </c>
      <c r="H80" s="70">
        <v>7.021501255011868E-2</v>
      </c>
      <c r="I80" s="70">
        <v>0.1986268801402464</v>
      </c>
      <c r="J80" s="70">
        <v>0.77319494579326575</v>
      </c>
      <c r="K80" s="70">
        <v>0.16865091749938568</v>
      </c>
      <c r="L80" s="70">
        <v>3.6899668112836106</v>
      </c>
      <c r="M80" s="70">
        <v>0.34190344912257509</v>
      </c>
      <c r="N80" s="70">
        <v>5.8271812229449287</v>
      </c>
      <c r="O80" s="70">
        <v>2.9575356646393951</v>
      </c>
      <c r="P80" s="70">
        <v>3.6164586228367317</v>
      </c>
      <c r="Q80" s="70">
        <f t="shared" si="30"/>
        <v>100.00000000000001</v>
      </c>
      <c r="R80" s="70"/>
      <c r="S80" s="71">
        <f t="shared" si="31"/>
        <v>68.049876147877896</v>
      </c>
      <c r="T80" s="70">
        <f t="shared" si="32"/>
        <v>0.14484727819478466</v>
      </c>
      <c r="U80" s="70">
        <f t="shared" si="33"/>
        <v>17.251676754345358</v>
      </c>
      <c r="V80" s="70">
        <f t="shared" si="34"/>
        <v>7.2849587747929684E-2</v>
      </c>
      <c r="W80" s="70">
        <f t="shared" si="35"/>
        <v>0.20607966599088695</v>
      </c>
      <c r="X80" s="70">
        <f t="shared" si="36"/>
        <v>0.80220640863115589</v>
      </c>
      <c r="Y80" s="70">
        <f t="shared" si="37"/>
        <v>0.17497895915593026</v>
      </c>
      <c r="Z80" s="70">
        <f t="shared" si="38"/>
        <v>3.8284200378612523</v>
      </c>
      <c r="AA80" s="70">
        <f t="shared" si="39"/>
        <v>0.3547321920706934</v>
      </c>
      <c r="AB80" s="70">
        <f t="shared" si="40"/>
        <v>6.0458260193431705</v>
      </c>
      <c r="AC80" s="70">
        <f t="shared" si="41"/>
        <v>3.0685069487809269</v>
      </c>
      <c r="AD80" s="70">
        <f t="shared" si="42"/>
        <v>99.999999999999972</v>
      </c>
      <c r="AE80" s="70"/>
      <c r="AF80" s="70">
        <f>AA80+AB80</f>
        <v>6.4005582114138644</v>
      </c>
    </row>
    <row r="81" spans="1:32">
      <c r="A81" s="66" t="str">
        <f t="shared" si="43"/>
        <v>Paragneiss wall rock</v>
      </c>
      <c r="B81" s="66">
        <v>0.03</v>
      </c>
      <c r="C81" s="66">
        <v>350</v>
      </c>
      <c r="D81" s="66">
        <f t="shared" si="44"/>
        <v>1</v>
      </c>
      <c r="E81" s="71">
        <v>65.588880534098323</v>
      </c>
      <c r="F81" s="70">
        <v>0.13960893631256502</v>
      </c>
      <c r="G81" s="70">
        <v>16.627777002778888</v>
      </c>
      <c r="H81" s="70">
        <v>7.0215012550118125E-2</v>
      </c>
      <c r="I81" s="70">
        <v>0.19862688014025223</v>
      </c>
      <c r="J81" s="70">
        <v>0.77319494579326431</v>
      </c>
      <c r="K81" s="70">
        <v>0.16865091749938516</v>
      </c>
      <c r="L81" s="70">
        <v>3.6899668112835968</v>
      </c>
      <c r="M81" s="70">
        <v>0.34190344912257425</v>
      </c>
      <c r="N81" s="70">
        <v>5.8271812229449136</v>
      </c>
      <c r="O81" s="70">
        <v>2.9575356646393933</v>
      </c>
      <c r="P81" s="70">
        <v>3.6164586228367219</v>
      </c>
      <c r="Q81" s="70">
        <f t="shared" si="30"/>
        <v>100</v>
      </c>
      <c r="R81" s="70"/>
      <c r="S81" s="71">
        <f t="shared" si="31"/>
        <v>68.049876147877967</v>
      </c>
      <c r="T81" s="70">
        <f t="shared" si="32"/>
        <v>0.1448472781947846</v>
      </c>
      <c r="U81" s="70">
        <f t="shared" si="33"/>
        <v>17.251676754345329</v>
      </c>
      <c r="V81" s="70">
        <f t="shared" si="34"/>
        <v>7.2849587747929101E-2</v>
      </c>
      <c r="W81" s="70">
        <f t="shared" si="35"/>
        <v>0.206079665990893</v>
      </c>
      <c r="X81" s="70">
        <f t="shared" si="36"/>
        <v>0.80220640863115444</v>
      </c>
      <c r="Y81" s="70">
        <f t="shared" si="37"/>
        <v>0.1749789591559297</v>
      </c>
      <c r="Z81" s="70">
        <f t="shared" si="38"/>
        <v>3.8284200378612381</v>
      </c>
      <c r="AA81" s="70">
        <f t="shared" si="39"/>
        <v>0.35473219207069251</v>
      </c>
      <c r="AB81" s="70">
        <f t="shared" si="40"/>
        <v>6.0458260193431546</v>
      </c>
      <c r="AC81" s="70">
        <f t="shared" si="41"/>
        <v>3.0685069487809247</v>
      </c>
      <c r="AD81" s="70">
        <f t="shared" si="42"/>
        <v>100</v>
      </c>
      <c r="AE81" s="70"/>
      <c r="AF81" s="70">
        <f>AA81+AB81</f>
        <v>6.4005582114138466</v>
      </c>
    </row>
    <row r="82" spans="1:32">
      <c r="A82" s="66" t="str">
        <f t="shared" si="43"/>
        <v>Paragneiss wall rock</v>
      </c>
      <c r="B82" s="66">
        <v>0.03</v>
      </c>
      <c r="C82" s="66">
        <v>350</v>
      </c>
      <c r="D82" s="66">
        <f t="shared" si="44"/>
        <v>1</v>
      </c>
      <c r="E82" s="71">
        <v>66.029717070867221</v>
      </c>
      <c r="F82" s="70">
        <v>0.1470651242246436</v>
      </c>
      <c r="G82" s="70">
        <v>16.809120768767428</v>
      </c>
      <c r="H82" s="70">
        <v>7.0320074665100887E-2</v>
      </c>
      <c r="I82" s="70">
        <v>0.19858194880154734</v>
      </c>
      <c r="J82" s="70">
        <v>0.52957404793987339</v>
      </c>
      <c r="K82" s="70">
        <v>0.17209739393074119</v>
      </c>
      <c r="L82" s="70">
        <v>3.4853674951643119</v>
      </c>
      <c r="M82" s="70">
        <v>0.34815494801904928</v>
      </c>
      <c r="N82" s="70">
        <v>5.8938442092801706</v>
      </c>
      <c r="O82" s="70">
        <v>2.7866527801539429</v>
      </c>
      <c r="P82" s="70">
        <v>3.5295041381859606</v>
      </c>
      <c r="Q82" s="70">
        <f t="shared" si="30"/>
        <v>99.999999999999986</v>
      </c>
      <c r="R82" s="70"/>
      <c r="S82" s="71">
        <f t="shared" si="31"/>
        <v>68.445503965740258</v>
      </c>
      <c r="T82" s="70">
        <f t="shared" si="32"/>
        <v>0.15244570157004497</v>
      </c>
      <c r="U82" s="70">
        <f t="shared" si="33"/>
        <v>17.424105285874241</v>
      </c>
      <c r="V82" s="70">
        <f t="shared" si="34"/>
        <v>7.2892830120650093E-2</v>
      </c>
      <c r="W82" s="70">
        <f t="shared" si="35"/>
        <v>0.20584733915538228</v>
      </c>
      <c r="X82" s="70">
        <f t="shared" si="36"/>
        <v>0.5489492338657036</v>
      </c>
      <c r="Y82" s="70">
        <f t="shared" si="37"/>
        <v>0.17839381086758008</v>
      </c>
      <c r="Z82" s="70">
        <f t="shared" si="38"/>
        <v>3.6128843995544622</v>
      </c>
      <c r="AA82" s="70">
        <f t="shared" si="39"/>
        <v>0.36089266973163719</v>
      </c>
      <c r="AB82" s="70">
        <f t="shared" si="40"/>
        <v>6.109478505969963</v>
      </c>
      <c r="AC82" s="70">
        <f t="shared" si="41"/>
        <v>2.8886062575500713</v>
      </c>
      <c r="AD82" s="70">
        <f t="shared" si="42"/>
        <v>99.999999999999986</v>
      </c>
      <c r="AE82" s="70"/>
      <c r="AF82" s="70">
        <f>AA82+AB82</f>
        <v>6.4703711757016</v>
      </c>
    </row>
    <row r="83" spans="1:32">
      <c r="A83" s="66" t="str">
        <f t="shared" si="43"/>
        <v>Paragneiss wall rock</v>
      </c>
      <c r="B83" s="66">
        <v>0.03</v>
      </c>
      <c r="C83" s="66">
        <v>350</v>
      </c>
      <c r="D83" s="66">
        <f t="shared" si="44"/>
        <v>1</v>
      </c>
      <c r="E83" s="71">
        <v>66.029717070867548</v>
      </c>
      <c r="F83" s="70">
        <v>0.14706512422464332</v>
      </c>
      <c r="G83" s="70">
        <v>16.809120768767301</v>
      </c>
      <c r="H83" s="70">
        <v>7.032007466509814E-2</v>
      </c>
      <c r="I83" s="70">
        <v>0.1985819488015767</v>
      </c>
      <c r="J83" s="70">
        <v>0.52957404793986951</v>
      </c>
      <c r="K83" s="70">
        <v>0.1720973939307395</v>
      </c>
      <c r="L83" s="70">
        <v>3.4853674951642355</v>
      </c>
      <c r="M83" s="70">
        <v>0.34815494801904495</v>
      </c>
      <c r="N83" s="70">
        <v>5.8938442092801031</v>
      </c>
      <c r="O83" s="70">
        <v>2.786652780153938</v>
      </c>
      <c r="P83" s="70">
        <v>3.5295041381859149</v>
      </c>
      <c r="Q83" s="70">
        <f t="shared" si="30"/>
        <v>100.00000000000003</v>
      </c>
      <c r="R83" s="70"/>
      <c r="S83" s="71">
        <f t="shared" si="31"/>
        <v>68.445503965740542</v>
      </c>
      <c r="T83" s="70">
        <f t="shared" si="32"/>
        <v>0.15244570157004456</v>
      </c>
      <c r="U83" s="70">
        <f t="shared" si="33"/>
        <v>17.424105285874091</v>
      </c>
      <c r="V83" s="70">
        <f t="shared" si="34"/>
        <v>7.2892830120647192E-2</v>
      </c>
      <c r="W83" s="70">
        <f t="shared" si="35"/>
        <v>0.20584733915541251</v>
      </c>
      <c r="X83" s="70">
        <f t="shared" si="36"/>
        <v>0.54894923386569905</v>
      </c>
      <c r="Y83" s="70">
        <f t="shared" si="37"/>
        <v>0.17839381086757816</v>
      </c>
      <c r="Z83" s="70">
        <f t="shared" si="38"/>
        <v>3.6128843995543796</v>
      </c>
      <c r="AA83" s="70">
        <f t="shared" si="39"/>
        <v>0.36089266973163242</v>
      </c>
      <c r="AB83" s="70">
        <f t="shared" si="40"/>
        <v>6.1094785059698875</v>
      </c>
      <c r="AC83" s="70">
        <f t="shared" si="41"/>
        <v>2.8886062575500642</v>
      </c>
      <c r="AD83" s="70">
        <f t="shared" si="42"/>
        <v>99.999999999999972</v>
      </c>
      <c r="AE83" s="70"/>
      <c r="AF83" s="70">
        <f>AA83+AB83</f>
        <v>6.4703711757015201</v>
      </c>
    </row>
    <row r="84" spans="1:32">
      <c r="A84" s="66" t="str">
        <f t="shared" si="43"/>
        <v>Paragneiss wall rock</v>
      </c>
      <c r="B84" s="66">
        <v>0.03</v>
      </c>
      <c r="C84" s="66">
        <v>350</v>
      </c>
      <c r="D84" s="66">
        <f t="shared" si="44"/>
        <v>1</v>
      </c>
      <c r="E84" s="71">
        <v>66.323866472566266</v>
      </c>
      <c r="F84" s="70">
        <v>0.15932194630337501</v>
      </c>
      <c r="G84" s="70">
        <v>17.08629434914463</v>
      </c>
      <c r="H84" s="70">
        <v>7.3274639276561235E-2</v>
      </c>
      <c r="I84" s="70">
        <v>0.20021675745910272</v>
      </c>
      <c r="J84" s="70">
        <v>0.47881092676315701</v>
      </c>
      <c r="K84" s="70">
        <v>0.18648011562637257</v>
      </c>
      <c r="L84" s="70">
        <v>3.2797539867914796</v>
      </c>
      <c r="M84" s="70">
        <v>0.34995498590000035</v>
      </c>
      <c r="N84" s="70">
        <v>5.9045382328841693</v>
      </c>
      <c r="O84" s="70">
        <v>2.6134239510867014</v>
      </c>
      <c r="P84" s="70">
        <v>3.3440636361981739</v>
      </c>
      <c r="Q84" s="70">
        <f t="shared" si="30"/>
        <v>99.999999999999972</v>
      </c>
      <c r="R84" s="70"/>
      <c r="S84" s="71">
        <f t="shared" si="31"/>
        <v>68.61851322088576</v>
      </c>
      <c r="T84" s="70">
        <f t="shared" si="32"/>
        <v>0.16483410362267412</v>
      </c>
      <c r="U84" s="70">
        <f t="shared" si="33"/>
        <v>17.677439164040361</v>
      </c>
      <c r="V84" s="70">
        <f t="shared" si="34"/>
        <v>7.5809766097308232E-2</v>
      </c>
      <c r="W84" s="70">
        <f t="shared" si="35"/>
        <v>0.20714377718664886</v>
      </c>
      <c r="X84" s="70">
        <f t="shared" si="36"/>
        <v>0.49537663673441423</v>
      </c>
      <c r="Y84" s="70">
        <f t="shared" si="37"/>
        <v>0.19293188048428078</v>
      </c>
      <c r="Z84" s="70">
        <f t="shared" si="38"/>
        <v>3.3932256105272867</v>
      </c>
      <c r="AA84" s="70">
        <f t="shared" si="39"/>
        <v>0.36206258928868074</v>
      </c>
      <c r="AB84" s="70">
        <f t="shared" si="40"/>
        <v>6.1088210978166604</v>
      </c>
      <c r="AC84" s="70">
        <f t="shared" si="41"/>
        <v>2.703842153315938</v>
      </c>
      <c r="AD84" s="70">
        <f t="shared" si="42"/>
        <v>100.00000000000001</v>
      </c>
      <c r="AE84" s="70"/>
      <c r="AF84" s="70">
        <f>AA84+AB84</f>
        <v>6.4708836871053412</v>
      </c>
    </row>
    <row r="85" spans="1:32">
      <c r="A85" s="66" t="str">
        <f t="shared" si="43"/>
        <v>Paragneiss wall rock</v>
      </c>
      <c r="B85" s="66">
        <v>0.03</v>
      </c>
      <c r="C85" s="66">
        <v>350</v>
      </c>
      <c r="D85" s="66">
        <f t="shared" si="44"/>
        <v>1</v>
      </c>
      <c r="E85" s="71">
        <v>66.323866472566323</v>
      </c>
      <c r="F85" s="70">
        <v>0.15932194630337493</v>
      </c>
      <c r="G85" s="70">
        <v>17.086294349144605</v>
      </c>
      <c r="H85" s="70">
        <v>7.3274639276560763E-2</v>
      </c>
      <c r="I85" s="70">
        <v>0.20021675745910758</v>
      </c>
      <c r="J85" s="70">
        <v>0.47881092676315595</v>
      </c>
      <c r="K85" s="70">
        <v>0.18648011562637221</v>
      </c>
      <c r="L85" s="70">
        <v>3.2797539867914707</v>
      </c>
      <c r="M85" s="70">
        <v>0.34995498589999968</v>
      </c>
      <c r="N85" s="70">
        <v>5.9045382328841569</v>
      </c>
      <c r="O85" s="70">
        <v>2.6134239510867001</v>
      </c>
      <c r="P85" s="70">
        <v>3.3440636361981682</v>
      </c>
      <c r="Q85" s="70">
        <f t="shared" si="30"/>
        <v>100</v>
      </c>
      <c r="R85" s="70"/>
      <c r="S85" s="71">
        <f t="shared" si="31"/>
        <v>68.618513220885802</v>
      </c>
      <c r="T85" s="70">
        <f t="shared" si="32"/>
        <v>0.16483410362267398</v>
      </c>
      <c r="U85" s="70">
        <f t="shared" si="33"/>
        <v>17.677439164040333</v>
      </c>
      <c r="V85" s="70">
        <f t="shared" si="34"/>
        <v>7.5809766097307718E-2</v>
      </c>
      <c r="W85" s="70">
        <f t="shared" si="35"/>
        <v>0.20714377718665383</v>
      </c>
      <c r="X85" s="70">
        <f t="shared" si="36"/>
        <v>0.49537663673441296</v>
      </c>
      <c r="Y85" s="70">
        <f t="shared" si="37"/>
        <v>0.19293188048428034</v>
      </c>
      <c r="Z85" s="70">
        <f t="shared" si="38"/>
        <v>3.3932256105272769</v>
      </c>
      <c r="AA85" s="70">
        <f t="shared" si="39"/>
        <v>0.36206258928867996</v>
      </c>
      <c r="AB85" s="70">
        <f t="shared" si="40"/>
        <v>6.1088210978166453</v>
      </c>
      <c r="AC85" s="70">
        <f t="shared" si="41"/>
        <v>2.7038421533159358</v>
      </c>
      <c r="AD85" s="70">
        <f t="shared" si="42"/>
        <v>100.00000000000001</v>
      </c>
      <c r="AE85" s="70"/>
      <c r="AF85" s="70">
        <f>AA85+AB85</f>
        <v>6.4708836871053252</v>
      </c>
    </row>
    <row r="86" spans="1:32">
      <c r="A86" s="66" t="str">
        <f t="shared" si="43"/>
        <v>Paragneiss wall rock</v>
      </c>
      <c r="B86" s="66">
        <v>0.03</v>
      </c>
      <c r="C86" s="66">
        <v>350</v>
      </c>
      <c r="D86" s="66">
        <f t="shared" si="44"/>
        <v>1</v>
      </c>
      <c r="E86" s="71">
        <v>66.708061853740176</v>
      </c>
      <c r="F86" s="70">
        <v>0.16669626084354217</v>
      </c>
      <c r="G86" s="70">
        <v>16.985247546818997</v>
      </c>
      <c r="H86" s="70">
        <v>7.4017733433465405E-2</v>
      </c>
      <c r="I86" s="70">
        <v>0.21717425534414392</v>
      </c>
      <c r="J86" s="70">
        <v>0.47225808940092179</v>
      </c>
      <c r="K86" s="70">
        <v>0.20129856272529356</v>
      </c>
      <c r="L86" s="70">
        <v>3.1222391621373706</v>
      </c>
      <c r="M86" s="70">
        <v>0.37129638498918754</v>
      </c>
      <c r="N86" s="70">
        <v>5.9485085458879725</v>
      </c>
      <c r="O86" s="70">
        <v>2.4716887897095017</v>
      </c>
      <c r="P86" s="70">
        <v>3.2615128149694419</v>
      </c>
      <c r="Q86" s="70">
        <f t="shared" si="30"/>
        <v>100.00000000000003</v>
      </c>
      <c r="R86" s="70"/>
      <c r="S86" s="71">
        <f t="shared" si="31"/>
        <v>68.957106726455649</v>
      </c>
      <c r="T86" s="70">
        <f t="shared" si="32"/>
        <v>0.1723163817154843</v>
      </c>
      <c r="U86" s="70">
        <f t="shared" si="33"/>
        <v>17.557900729139487</v>
      </c>
      <c r="V86" s="70">
        <f t="shared" si="34"/>
        <v>7.6513221973269582E-2</v>
      </c>
      <c r="W86" s="70">
        <f t="shared" si="35"/>
        <v>0.22449622860936125</v>
      </c>
      <c r="X86" s="70">
        <f t="shared" si="36"/>
        <v>0.48818014747081911</v>
      </c>
      <c r="Y86" s="70">
        <f t="shared" si="37"/>
        <v>0.20808529116262911</v>
      </c>
      <c r="Z86" s="70">
        <f t="shared" si="38"/>
        <v>3.2275046395603644</v>
      </c>
      <c r="AA86" s="70">
        <f t="shared" si="39"/>
        <v>0.38381454557896194</v>
      </c>
      <c r="AB86" s="70">
        <f t="shared" si="40"/>
        <v>6.1490609570008354</v>
      </c>
      <c r="AC86" s="70">
        <f t="shared" si="41"/>
        <v>2.5550211313331075</v>
      </c>
      <c r="AD86" s="70">
        <f t="shared" si="42"/>
        <v>99.999999999999986</v>
      </c>
      <c r="AE86" s="70"/>
      <c r="AF86" s="70">
        <f>AA86+AB86</f>
        <v>6.5328755025797971</v>
      </c>
    </row>
    <row r="87" spans="1:32">
      <c r="A87" s="66" t="str">
        <f t="shared" si="43"/>
        <v>Paragneiss wall rock</v>
      </c>
      <c r="B87" s="66">
        <v>0.03</v>
      </c>
      <c r="C87" s="66">
        <v>350</v>
      </c>
      <c r="D87" s="66">
        <f t="shared" si="44"/>
        <v>1</v>
      </c>
      <c r="E87" s="71">
        <v>66.70806185374019</v>
      </c>
      <c r="F87" s="70">
        <v>0.16669626084354208</v>
      </c>
      <c r="G87" s="70">
        <v>16.985247546818975</v>
      </c>
      <c r="H87" s="70">
        <v>7.401773343346521E-2</v>
      </c>
      <c r="I87" s="70">
        <v>0.21717425534414603</v>
      </c>
      <c r="J87" s="70">
        <v>0.47225808940092129</v>
      </c>
      <c r="K87" s="70">
        <v>0.20129856272529337</v>
      </c>
      <c r="L87" s="70">
        <v>3.1222391621373657</v>
      </c>
      <c r="M87" s="70">
        <v>0.37129638498918716</v>
      </c>
      <c r="N87" s="70">
        <v>5.9485085458879654</v>
      </c>
      <c r="O87" s="70">
        <v>2.4716887897095008</v>
      </c>
      <c r="P87" s="70">
        <v>3.2615128149694383</v>
      </c>
      <c r="Q87" s="70">
        <f t="shared" si="30"/>
        <v>100</v>
      </c>
      <c r="R87" s="70"/>
      <c r="S87" s="71">
        <f t="shared" si="31"/>
        <v>68.957106726455692</v>
      </c>
      <c r="T87" s="70">
        <f t="shared" si="32"/>
        <v>0.17231638171548427</v>
      </c>
      <c r="U87" s="70">
        <f t="shared" si="33"/>
        <v>17.557900729139472</v>
      </c>
      <c r="V87" s="70">
        <f t="shared" si="34"/>
        <v>7.6513221973269402E-2</v>
      </c>
      <c r="W87" s="70">
        <f t="shared" si="35"/>
        <v>0.2244962286093635</v>
      </c>
      <c r="X87" s="70">
        <f t="shared" si="36"/>
        <v>0.48818014747081873</v>
      </c>
      <c r="Y87" s="70">
        <f t="shared" si="37"/>
        <v>0.208085291162629</v>
      </c>
      <c r="Z87" s="70">
        <f t="shared" si="38"/>
        <v>3.2275046395603599</v>
      </c>
      <c r="AA87" s="70">
        <f t="shared" si="39"/>
        <v>0.38381454557896172</v>
      </c>
      <c r="AB87" s="70">
        <f t="shared" si="40"/>
        <v>6.1490609570008301</v>
      </c>
      <c r="AC87" s="70">
        <f t="shared" si="41"/>
        <v>2.555021131333107</v>
      </c>
      <c r="AD87" s="70">
        <f t="shared" si="42"/>
        <v>100</v>
      </c>
      <c r="AE87" s="70"/>
      <c r="AF87" s="70">
        <f>AA87+AB87</f>
        <v>6.5328755025797918</v>
      </c>
    </row>
    <row r="88" spans="1:32">
      <c r="A88" s="66" t="str">
        <f t="shared" si="43"/>
        <v>Paragneiss wall rock</v>
      </c>
      <c r="B88" s="66">
        <v>0.03</v>
      </c>
      <c r="C88" s="66">
        <v>350</v>
      </c>
      <c r="D88" s="66">
        <f t="shared" si="44"/>
        <v>1</v>
      </c>
      <c r="E88" s="71">
        <v>66.743230523259868</v>
      </c>
      <c r="F88" s="70">
        <v>0.18272991608341918</v>
      </c>
      <c r="G88" s="70">
        <v>17.530083524311941</v>
      </c>
      <c r="H88" s="70">
        <v>7.8792210633892162E-2</v>
      </c>
      <c r="I88" s="70">
        <v>0.20069808111623019</v>
      </c>
      <c r="J88" s="70">
        <v>0.37010970895003015</v>
      </c>
      <c r="K88" s="70">
        <v>0.21426549567935266</v>
      </c>
      <c r="L88" s="70">
        <v>2.98658942235279</v>
      </c>
      <c r="M88" s="70">
        <v>0.35088976309855413</v>
      </c>
      <c r="N88" s="70">
        <v>5.9275903201058497</v>
      </c>
      <c r="O88" s="70">
        <v>2.3652843824289063</v>
      </c>
      <c r="P88" s="70">
        <v>3.0497366519791496</v>
      </c>
      <c r="Q88" s="70">
        <f t="shared" si="30"/>
        <v>99.999999999999972</v>
      </c>
      <c r="R88" s="70"/>
      <c r="S88" s="71">
        <f t="shared" si="31"/>
        <v>68.842753199826547</v>
      </c>
      <c r="T88" s="70">
        <f t="shared" si="32"/>
        <v>0.18847799869039705</v>
      </c>
      <c r="U88" s="70">
        <f t="shared" si="33"/>
        <v>18.081522338298843</v>
      </c>
      <c r="V88" s="70">
        <f t="shared" si="34"/>
        <v>8.1270754625031819E-2</v>
      </c>
      <c r="W88" s="70">
        <f t="shared" si="35"/>
        <v>0.20701138314167075</v>
      </c>
      <c r="X88" s="70">
        <f t="shared" si="36"/>
        <v>0.38175214400548163</v>
      </c>
      <c r="Y88" s="70">
        <f t="shared" si="37"/>
        <v>0.22100558397681416</v>
      </c>
      <c r="Z88" s="70">
        <f t="shared" si="38"/>
        <v>3.0805377099718414</v>
      </c>
      <c r="AA88" s="70">
        <f t="shared" si="39"/>
        <v>0.36192760182504163</v>
      </c>
      <c r="AB88" s="70">
        <f t="shared" si="40"/>
        <v>6.1140528301895092</v>
      </c>
      <c r="AC88" s="70">
        <f t="shared" si="41"/>
        <v>2.4396884554488341</v>
      </c>
      <c r="AD88" s="70">
        <f t="shared" si="42"/>
        <v>100.00000000000001</v>
      </c>
      <c r="AE88" s="70"/>
      <c r="AF88" s="70">
        <f>AA88+AB88</f>
        <v>6.4759804320145511</v>
      </c>
    </row>
    <row r="89" spans="1:32">
      <c r="A89" s="66" t="str">
        <f t="shared" si="43"/>
        <v>Paragneiss wall rock</v>
      </c>
      <c r="B89" s="66">
        <v>0.03</v>
      </c>
      <c r="C89" s="66">
        <v>350</v>
      </c>
      <c r="D89" s="66">
        <f t="shared" si="44"/>
        <v>1</v>
      </c>
      <c r="E89" s="71">
        <v>66.743230523260038</v>
      </c>
      <c r="F89" s="70">
        <v>0.18272991608341893</v>
      </c>
      <c r="G89" s="70">
        <v>17.530083524311856</v>
      </c>
      <c r="H89" s="70">
        <v>7.8792210633890511E-2</v>
      </c>
      <c r="I89" s="70">
        <v>0.20069808111624435</v>
      </c>
      <c r="J89" s="70">
        <v>0.37010970895002837</v>
      </c>
      <c r="K89" s="70">
        <v>0.21426549567935141</v>
      </c>
      <c r="L89" s="70">
        <v>2.9865894223527643</v>
      </c>
      <c r="M89" s="70">
        <v>0.35088976309855213</v>
      </c>
      <c r="N89" s="70">
        <v>5.9275903201058133</v>
      </c>
      <c r="O89" s="70">
        <v>2.3652843824289014</v>
      </c>
      <c r="P89" s="70">
        <v>3.0497366519791331</v>
      </c>
      <c r="Q89" s="70">
        <f t="shared" si="30"/>
        <v>99.999999999999972</v>
      </c>
      <c r="R89" s="70"/>
      <c r="S89" s="71">
        <f t="shared" si="31"/>
        <v>68.842753199826703</v>
      </c>
      <c r="T89" s="70">
        <f t="shared" si="32"/>
        <v>0.18847799869039678</v>
      </c>
      <c r="U89" s="70">
        <f t="shared" si="33"/>
        <v>18.08152233829875</v>
      </c>
      <c r="V89" s="70">
        <f t="shared" si="34"/>
        <v>8.1270754625030098E-2</v>
      </c>
      <c r="W89" s="70">
        <f t="shared" si="35"/>
        <v>0.20701138314168535</v>
      </c>
      <c r="X89" s="70">
        <f t="shared" si="36"/>
        <v>0.38175214400547974</v>
      </c>
      <c r="Y89" s="70">
        <f t="shared" si="37"/>
        <v>0.22100558397681286</v>
      </c>
      <c r="Z89" s="70">
        <f t="shared" si="38"/>
        <v>3.0805377099718139</v>
      </c>
      <c r="AA89" s="70">
        <f t="shared" si="39"/>
        <v>0.36192760182503952</v>
      </c>
      <c r="AB89" s="70">
        <f t="shared" si="40"/>
        <v>6.114052830189471</v>
      </c>
      <c r="AC89" s="70">
        <f t="shared" si="41"/>
        <v>2.4396884554488283</v>
      </c>
      <c r="AD89" s="70">
        <f t="shared" si="42"/>
        <v>100.00000000000001</v>
      </c>
      <c r="AE89" s="70"/>
      <c r="AF89" s="70">
        <f>AA89+AB89</f>
        <v>6.4759804320145102</v>
      </c>
    </row>
    <row r="90" spans="1:32">
      <c r="A90" s="66" t="str">
        <f t="shared" si="43"/>
        <v>Paragneiss wall rock</v>
      </c>
      <c r="B90" s="66">
        <v>0.03</v>
      </c>
      <c r="C90" s="66">
        <v>350</v>
      </c>
      <c r="D90" s="66">
        <f t="shared" si="44"/>
        <v>1</v>
      </c>
      <c r="E90" s="71">
        <v>67.854524012170529</v>
      </c>
      <c r="F90" s="70">
        <v>0.18440135691533974</v>
      </c>
      <c r="G90" s="70">
        <v>17.890674603316231</v>
      </c>
      <c r="H90" s="70">
        <v>7.7577535901974776E-2</v>
      </c>
      <c r="I90" s="70">
        <v>0.20575781917952859</v>
      </c>
      <c r="J90" s="70">
        <v>0.29885981934716754</v>
      </c>
      <c r="K90" s="70">
        <v>0.20959523944885933</v>
      </c>
      <c r="L90" s="70">
        <v>2.1724530971357567</v>
      </c>
      <c r="M90" s="70">
        <v>0.36261699350111337</v>
      </c>
      <c r="N90" s="70">
        <v>6.0045268287155027</v>
      </c>
      <c r="O90" s="70">
        <v>1.6743202675063611</v>
      </c>
      <c r="P90" s="70">
        <v>3.0646924268616509</v>
      </c>
      <c r="Q90" s="70">
        <f t="shared" si="30"/>
        <v>100.00000000000001</v>
      </c>
      <c r="R90" s="70"/>
      <c r="S90" s="71">
        <f t="shared" si="31"/>
        <v>69.999802663207959</v>
      </c>
      <c r="T90" s="70">
        <f t="shared" si="32"/>
        <v>0.19023136309358449</v>
      </c>
      <c r="U90" s="70">
        <f t="shared" si="33"/>
        <v>18.456303540191065</v>
      </c>
      <c r="V90" s="70">
        <f t="shared" si="34"/>
        <v>8.0030215866847068E-2</v>
      </c>
      <c r="W90" s="70">
        <f t="shared" si="35"/>
        <v>0.2122630281275818</v>
      </c>
      <c r="X90" s="70">
        <f t="shared" si="36"/>
        <v>0.30830852743895792</v>
      </c>
      <c r="Y90" s="70">
        <f t="shared" si="37"/>
        <v>0.21622177171173496</v>
      </c>
      <c r="Z90" s="70">
        <f t="shared" si="38"/>
        <v>2.2411370547275831</v>
      </c>
      <c r="AA90" s="70">
        <f t="shared" si="39"/>
        <v>0.37408143903346708</v>
      </c>
      <c r="AB90" s="70">
        <f t="shared" si="40"/>
        <v>6.1943650657785811</v>
      </c>
      <c r="AC90" s="70">
        <f t="shared" si="41"/>
        <v>1.7272553308226468</v>
      </c>
      <c r="AD90" s="70">
        <f t="shared" si="42"/>
        <v>99.999999999999986</v>
      </c>
      <c r="AE90" s="70"/>
      <c r="AF90" s="70">
        <f>AA90+AB90</f>
        <v>6.5684465048120479</v>
      </c>
    </row>
    <row r="91" spans="1:32">
      <c r="A91" s="66" t="str">
        <f t="shared" si="43"/>
        <v>Paragneiss wall rock</v>
      </c>
      <c r="B91" s="66">
        <v>0.03</v>
      </c>
      <c r="C91" s="66">
        <v>350</v>
      </c>
      <c r="D91" s="66">
        <f t="shared" si="44"/>
        <v>1</v>
      </c>
      <c r="E91" s="71">
        <v>67.854524012170785</v>
      </c>
      <c r="F91" s="70">
        <v>0.18440135691533871</v>
      </c>
      <c r="G91" s="70">
        <v>17.890674603316082</v>
      </c>
      <c r="H91" s="70">
        <v>7.7577535901972874E-2</v>
      </c>
      <c r="I91" s="70">
        <v>0.20575781917954705</v>
      </c>
      <c r="J91" s="70">
        <v>0.29885981934716493</v>
      </c>
      <c r="K91" s="70">
        <v>0.20959523944885736</v>
      </c>
      <c r="L91" s="70">
        <v>2.1724530971357265</v>
      </c>
      <c r="M91" s="70">
        <v>0.36261699350111021</v>
      </c>
      <c r="N91" s="70">
        <v>6.0045268287154308</v>
      </c>
      <c r="O91" s="70">
        <v>1.6743202675063547</v>
      </c>
      <c r="P91" s="70">
        <v>3.0646924268616238</v>
      </c>
      <c r="Q91" s="70">
        <f t="shared" si="30"/>
        <v>100.00000000000001</v>
      </c>
      <c r="R91" s="70"/>
      <c r="S91" s="71">
        <f t="shared" si="31"/>
        <v>69.9998026632082</v>
      </c>
      <c r="T91" s="70">
        <f t="shared" si="32"/>
        <v>0.19023136309358338</v>
      </c>
      <c r="U91" s="70">
        <f t="shared" si="33"/>
        <v>18.456303540190902</v>
      </c>
      <c r="V91" s="70">
        <f t="shared" si="34"/>
        <v>8.0030215866845084E-2</v>
      </c>
      <c r="W91" s="70">
        <f t="shared" si="35"/>
        <v>0.21226302812760078</v>
      </c>
      <c r="X91" s="70">
        <f t="shared" si="36"/>
        <v>0.30830852743895515</v>
      </c>
      <c r="Y91" s="70">
        <f t="shared" si="37"/>
        <v>0.21622177171173282</v>
      </c>
      <c r="Z91" s="70">
        <f t="shared" si="38"/>
        <v>2.2411370547275511</v>
      </c>
      <c r="AA91" s="70">
        <f t="shared" si="39"/>
        <v>0.37408143903346375</v>
      </c>
      <c r="AB91" s="70">
        <f t="shared" si="40"/>
        <v>6.1943650657785057</v>
      </c>
      <c r="AC91" s="70">
        <f t="shared" si="41"/>
        <v>1.7272553308226395</v>
      </c>
      <c r="AD91" s="70">
        <f t="shared" si="42"/>
        <v>99.999999999999957</v>
      </c>
      <c r="AE91" s="70"/>
      <c r="AF91" s="70">
        <f>AA91+AB91</f>
        <v>6.5684465048119698</v>
      </c>
    </row>
    <row r="92" spans="1:32">
      <c r="A92" s="66" t="str">
        <f t="shared" si="43"/>
        <v>Paragneiss wall rock</v>
      </c>
      <c r="B92" s="66">
        <v>0.03</v>
      </c>
      <c r="C92" s="66">
        <v>350</v>
      </c>
      <c r="D92" s="66">
        <f t="shared" si="44"/>
        <v>1</v>
      </c>
      <c r="E92" s="71">
        <v>68.534661630965402</v>
      </c>
      <c r="F92" s="70">
        <v>0.19486419363554494</v>
      </c>
      <c r="G92" s="70">
        <v>18.223160007382546</v>
      </c>
      <c r="H92" s="70">
        <v>8.0490622671754733E-2</v>
      </c>
      <c r="I92" s="70">
        <v>0.20352098617759121</v>
      </c>
      <c r="J92" s="70">
        <v>0.25517370449343141</v>
      </c>
      <c r="K92" s="70">
        <v>0.21806081905302116</v>
      </c>
      <c r="L92" s="70">
        <v>1.6574854621081423</v>
      </c>
      <c r="M92" s="70">
        <v>0.37072780545631745</v>
      </c>
      <c r="N92" s="70">
        <v>6.0402556784531924</v>
      </c>
      <c r="O92" s="70">
        <v>1.2384874184301347</v>
      </c>
      <c r="P92" s="70">
        <v>2.9831116711729342</v>
      </c>
      <c r="Q92" s="70">
        <f t="shared" si="30"/>
        <v>100.00000000000001</v>
      </c>
      <c r="R92" s="70"/>
      <c r="S92" s="71">
        <f t="shared" si="31"/>
        <v>70.641991112594141</v>
      </c>
      <c r="T92" s="70">
        <f t="shared" si="32"/>
        <v>0.20085595095059755</v>
      </c>
      <c r="U92" s="70">
        <f t="shared" si="33"/>
        <v>18.783492566384254</v>
      </c>
      <c r="V92" s="70">
        <f t="shared" si="34"/>
        <v>8.2965578527875936E-2</v>
      </c>
      <c r="W92" s="70">
        <f t="shared" si="35"/>
        <v>0.20977892579669358</v>
      </c>
      <c r="X92" s="70">
        <f t="shared" si="36"/>
        <v>0.26301988126907433</v>
      </c>
      <c r="Y92" s="70">
        <f t="shared" si="37"/>
        <v>0.22476583490693933</v>
      </c>
      <c r="Z92" s="70">
        <f t="shared" si="38"/>
        <v>1.7084504467823114</v>
      </c>
      <c r="AA92" s="70">
        <f t="shared" si="39"/>
        <v>0.38212708307009408</v>
      </c>
      <c r="AB92" s="70">
        <f t="shared" si="40"/>
        <v>6.2259837256174126</v>
      </c>
      <c r="AC92" s="70">
        <f t="shared" si="41"/>
        <v>1.2765688941006132</v>
      </c>
      <c r="AD92" s="70">
        <f t="shared" si="42"/>
        <v>100</v>
      </c>
      <c r="AE92" s="70"/>
      <c r="AF92" s="70">
        <f>AA92+AB92</f>
        <v>6.6081108086875071</v>
      </c>
    </row>
    <row r="93" spans="1:32">
      <c r="A93" s="66" t="str">
        <f t="shared" si="43"/>
        <v>Paragneiss wall rock</v>
      </c>
      <c r="B93" s="66">
        <v>0.03</v>
      </c>
      <c r="C93" s="66">
        <v>350</v>
      </c>
      <c r="D93" s="66">
        <f t="shared" si="44"/>
        <v>1</v>
      </c>
      <c r="E93" s="71">
        <v>68.534661630965516</v>
      </c>
      <c r="F93" s="70">
        <v>0.19486419363554441</v>
      </c>
      <c r="G93" s="70">
        <v>18.223160007382479</v>
      </c>
      <c r="H93" s="70">
        <v>8.0490622671753539E-2</v>
      </c>
      <c r="I93" s="70">
        <v>0.20352098617760186</v>
      </c>
      <c r="J93" s="70">
        <v>0.25517370449343013</v>
      </c>
      <c r="K93" s="70">
        <v>0.21806081905301986</v>
      </c>
      <c r="L93" s="70">
        <v>1.657485462108129</v>
      </c>
      <c r="M93" s="70">
        <v>0.37072780545631584</v>
      </c>
      <c r="N93" s="70">
        <v>6.0402556784531614</v>
      </c>
      <c r="O93" s="70">
        <v>1.2384874184301342</v>
      </c>
      <c r="P93" s="70">
        <v>2.9831116711729191</v>
      </c>
      <c r="Q93" s="70">
        <f t="shared" ref="Q93:Q127" si="45">SUM(E93:P93)</f>
        <v>100.00000000000001</v>
      </c>
      <c r="R93" s="70"/>
      <c r="S93" s="71">
        <f t="shared" ref="S93:S127" si="46">(E93*100)/(Q93-P93)</f>
        <v>70.641991112594241</v>
      </c>
      <c r="T93" s="70">
        <f t="shared" ref="T93:T127" si="47">(F93*100)/(Q93-P93)</f>
        <v>0.200855950950597</v>
      </c>
      <c r="U93" s="70">
        <f t="shared" ref="U93:U127" si="48">(G93*100)/(Q93-P93)</f>
        <v>18.783492566384179</v>
      </c>
      <c r="V93" s="70">
        <f t="shared" ref="V93:V127" si="49">(H93*100)/(Q93-P93)</f>
        <v>8.2965578527874687E-2</v>
      </c>
      <c r="W93" s="70">
        <f t="shared" ref="W93:W127" si="50">(I93*100)/(Q93-P93)</f>
        <v>0.20977892579670451</v>
      </c>
      <c r="X93" s="70">
        <f t="shared" ref="X93:X127" si="51">(J93*100)/(Q93-P93)</f>
        <v>0.26301988126907294</v>
      </c>
      <c r="Y93" s="70">
        <f t="shared" ref="Y93:Y127" si="52">(K93*100)/(Q93-P93)</f>
        <v>0.22476583490693797</v>
      </c>
      <c r="Z93" s="70">
        <f t="shared" ref="Z93:Z127" si="53">(L93*100)/(Q93-P93)</f>
        <v>1.7084504467822972</v>
      </c>
      <c r="AA93" s="70">
        <f t="shared" ref="AA93:AA127" si="54">(M93*100)/(Q93-P93)</f>
        <v>0.3821270830700923</v>
      </c>
      <c r="AB93" s="70">
        <f t="shared" ref="AB93:AB127" si="55">(N93*100)/(Q93-P93)</f>
        <v>6.2259837256173789</v>
      </c>
      <c r="AC93" s="70">
        <f t="shared" ref="AC93:AC127" si="56">(O93*100)/(Q93-P93)</f>
        <v>1.2765688941006124</v>
      </c>
      <c r="AD93" s="70">
        <f t="shared" ref="AD93:AD127" si="57">SUM(S93:AC93)</f>
        <v>99.999999999999972</v>
      </c>
      <c r="AE93" s="70"/>
      <c r="AF93" s="70">
        <f>AA93+AB93</f>
        <v>6.6081108086874716</v>
      </c>
    </row>
    <row r="94" spans="1:32">
      <c r="A94" s="66" t="str">
        <f t="shared" si="43"/>
        <v>Paragneiss wall rock</v>
      </c>
      <c r="B94" s="66">
        <v>0.03</v>
      </c>
      <c r="C94" s="66">
        <v>350</v>
      </c>
      <c r="D94" s="66">
        <f t="shared" si="44"/>
        <v>1</v>
      </c>
      <c r="E94" s="71">
        <v>68.997380072593657</v>
      </c>
      <c r="F94" s="70">
        <v>0.20809067569746817</v>
      </c>
      <c r="G94" s="70">
        <v>18.510572831710967</v>
      </c>
      <c r="H94" s="70">
        <v>8.4804134260086497E-2</v>
      </c>
      <c r="I94" s="70">
        <v>0.1981435659374079</v>
      </c>
      <c r="J94" s="70">
        <v>0.21919853356610303</v>
      </c>
      <c r="K94" s="70">
        <v>0.23052458347118363</v>
      </c>
      <c r="L94" s="70">
        <v>1.2979922549065763</v>
      </c>
      <c r="M94" s="70">
        <v>0.37654053472391985</v>
      </c>
      <c r="N94" s="70">
        <v>6.060536615980058</v>
      </c>
      <c r="O94" s="70">
        <v>0.93463428666699133</v>
      </c>
      <c r="P94" s="70">
        <v>2.881581910485568</v>
      </c>
      <c r="Q94" s="70">
        <f t="shared" si="45"/>
        <v>99.999999999999972</v>
      </c>
      <c r="R94" s="70"/>
      <c r="S94" s="71">
        <f t="shared" si="46"/>
        <v>71.044588070821462</v>
      </c>
      <c r="T94" s="70">
        <f t="shared" si="47"/>
        <v>0.21426489412715743</v>
      </c>
      <c r="U94" s="70">
        <f t="shared" si="48"/>
        <v>19.059796479231885</v>
      </c>
      <c r="V94" s="70">
        <f t="shared" si="49"/>
        <v>8.7320341422697192E-2</v>
      </c>
      <c r="W94" s="70">
        <f t="shared" si="50"/>
        <v>0.20402264558590549</v>
      </c>
      <c r="X94" s="70">
        <f t="shared" si="51"/>
        <v>0.22570233111094018</v>
      </c>
      <c r="Y94" s="70">
        <f t="shared" si="52"/>
        <v>0.23736443406513097</v>
      </c>
      <c r="Z94" s="70">
        <f t="shared" si="53"/>
        <v>1.3365047335410796</v>
      </c>
      <c r="AA94" s="70">
        <f t="shared" si="54"/>
        <v>0.38771279653346602</v>
      </c>
      <c r="AB94" s="70">
        <f t="shared" si="55"/>
        <v>6.2403576326727626</v>
      </c>
      <c r="AC94" s="70">
        <f t="shared" si="56"/>
        <v>0.96236564088753529</v>
      </c>
      <c r="AD94" s="70">
        <f t="shared" si="57"/>
        <v>100.00000000000001</v>
      </c>
      <c r="AE94" s="70"/>
      <c r="AF94" s="70">
        <f>AA94+AB94</f>
        <v>6.6280704292062289</v>
      </c>
    </row>
    <row r="95" spans="1:32">
      <c r="A95" s="66" t="str">
        <f t="shared" si="43"/>
        <v>Paragneiss wall rock</v>
      </c>
      <c r="B95" s="66">
        <v>0.03</v>
      </c>
      <c r="C95" s="66">
        <v>350</v>
      </c>
      <c r="D95" s="66">
        <f t="shared" si="44"/>
        <v>1</v>
      </c>
      <c r="E95" s="71">
        <v>68.997380072593771</v>
      </c>
      <c r="F95" s="70">
        <v>0.20809067569746773</v>
      </c>
      <c r="G95" s="70">
        <v>18.510572831710899</v>
      </c>
      <c r="H95" s="70">
        <v>8.4804134260085332E-2</v>
      </c>
      <c r="I95" s="70">
        <v>0.19814356593741761</v>
      </c>
      <c r="J95" s="70">
        <v>0.21919853356610203</v>
      </c>
      <c r="K95" s="70">
        <v>0.23052458347118254</v>
      </c>
      <c r="L95" s="70">
        <v>1.2979922549065674</v>
      </c>
      <c r="M95" s="70">
        <v>0.37654053472391824</v>
      </c>
      <c r="N95" s="70">
        <v>6.060536615980026</v>
      </c>
      <c r="O95" s="70">
        <v>0.93463428666698978</v>
      </c>
      <c r="P95" s="70">
        <v>2.8815819104855565</v>
      </c>
      <c r="Q95" s="70">
        <f t="shared" si="45"/>
        <v>99.999999999999957</v>
      </c>
      <c r="R95" s="70"/>
      <c r="S95" s="71">
        <f t="shared" si="46"/>
        <v>71.044588070821575</v>
      </c>
      <c r="T95" s="70">
        <f t="shared" si="47"/>
        <v>0.21426489412715699</v>
      </c>
      <c r="U95" s="70">
        <f t="shared" si="48"/>
        <v>19.059796479231814</v>
      </c>
      <c r="V95" s="70">
        <f t="shared" si="49"/>
        <v>8.7320341422695999E-2</v>
      </c>
      <c r="W95" s="70">
        <f t="shared" si="50"/>
        <v>0.20402264558591549</v>
      </c>
      <c r="X95" s="70">
        <f t="shared" si="51"/>
        <v>0.22570233111093915</v>
      </c>
      <c r="Y95" s="70">
        <f t="shared" si="52"/>
        <v>0.23736443406512983</v>
      </c>
      <c r="Z95" s="70">
        <f t="shared" si="53"/>
        <v>1.3365047335410705</v>
      </c>
      <c r="AA95" s="70">
        <f t="shared" si="54"/>
        <v>0.38771279653346435</v>
      </c>
      <c r="AB95" s="70">
        <f t="shared" si="55"/>
        <v>6.2403576326727306</v>
      </c>
      <c r="AC95" s="70">
        <f t="shared" si="56"/>
        <v>0.96236564088753362</v>
      </c>
      <c r="AD95" s="70">
        <f t="shared" si="57"/>
        <v>100.00000000000003</v>
      </c>
      <c r="AE95" s="70"/>
      <c r="AF95" s="70">
        <f>AA95+AB95</f>
        <v>6.6280704292061952</v>
      </c>
    </row>
    <row r="96" spans="1:32">
      <c r="A96" s="66" t="str">
        <f t="shared" si="43"/>
        <v>Paragneiss wall rock</v>
      </c>
      <c r="B96" s="66">
        <v>0.03</v>
      </c>
      <c r="C96" s="66">
        <v>350</v>
      </c>
      <c r="D96" s="66">
        <f t="shared" si="44"/>
        <v>1</v>
      </c>
      <c r="E96" s="71">
        <v>69.393637382986924</v>
      </c>
      <c r="F96" s="70">
        <v>0.22176504857519563</v>
      </c>
      <c r="G96" s="70">
        <v>18.771747160790621</v>
      </c>
      <c r="H96" s="70">
        <v>8.9490313536045529E-2</v>
      </c>
      <c r="I96" s="70">
        <v>0.19173697789662769</v>
      </c>
      <c r="J96" s="70">
        <v>0.18603561954910194</v>
      </c>
      <c r="K96" s="70">
        <v>0.2433934536874221</v>
      </c>
      <c r="L96" s="70">
        <v>0.98535705307841293</v>
      </c>
      <c r="M96" s="70">
        <v>0.38154733266401514</v>
      </c>
      <c r="N96" s="70">
        <v>6.0775638045434235</v>
      </c>
      <c r="O96" s="70">
        <v>0.67032561563322612</v>
      </c>
      <c r="P96" s="70">
        <v>2.7874002370590105</v>
      </c>
      <c r="Q96" s="70">
        <f t="shared" si="45"/>
        <v>100.00000000000003</v>
      </c>
      <c r="R96" s="70"/>
      <c r="S96" s="71">
        <f t="shared" si="46"/>
        <v>71.383377825721809</v>
      </c>
      <c r="T96" s="70">
        <f t="shared" si="47"/>
        <v>0.22812377111195828</v>
      </c>
      <c r="U96" s="70">
        <f t="shared" si="48"/>
        <v>19.309993978729814</v>
      </c>
      <c r="V96" s="70">
        <f t="shared" si="49"/>
        <v>9.2056290804148067E-2</v>
      </c>
      <c r="W96" s="70">
        <f t="shared" si="50"/>
        <v>0.19723469834588342</v>
      </c>
      <c r="X96" s="70">
        <f t="shared" si="51"/>
        <v>0.19136986358019578</v>
      </c>
      <c r="Y96" s="70">
        <f t="shared" si="52"/>
        <v>0.25037233268213405</v>
      </c>
      <c r="Z96" s="70">
        <f t="shared" si="53"/>
        <v>1.0136104326818414</v>
      </c>
      <c r="AA96" s="70">
        <f t="shared" si="54"/>
        <v>0.39248753103449768</v>
      </c>
      <c r="AB96" s="70">
        <f t="shared" si="55"/>
        <v>6.2518272521915286</v>
      </c>
      <c r="AC96" s="70">
        <f t="shared" si="56"/>
        <v>0.68954602311619795</v>
      </c>
      <c r="AD96" s="70">
        <f t="shared" si="57"/>
        <v>100</v>
      </c>
      <c r="AE96" s="70"/>
      <c r="AF96" s="70">
        <f>AA96+AB96</f>
        <v>6.6443147832260259</v>
      </c>
    </row>
    <row r="97" spans="1:32">
      <c r="A97" s="66" t="str">
        <f t="shared" si="43"/>
        <v>Paragneiss wall rock</v>
      </c>
      <c r="B97" s="66">
        <v>0.03</v>
      </c>
      <c r="C97" s="66">
        <v>350</v>
      </c>
      <c r="D97" s="66">
        <f t="shared" si="44"/>
        <v>1</v>
      </c>
      <c r="E97" s="71">
        <v>69.393637382987038</v>
      </c>
      <c r="F97" s="70">
        <v>0.22176504857519502</v>
      </c>
      <c r="G97" s="70">
        <v>18.771747160790529</v>
      </c>
      <c r="H97" s="70">
        <v>8.949031353604403E-2</v>
      </c>
      <c r="I97" s="70">
        <v>0.19173697789663929</v>
      </c>
      <c r="J97" s="70">
        <v>0.18603561954910103</v>
      </c>
      <c r="K97" s="70">
        <v>0.24339345368742057</v>
      </c>
      <c r="L97" s="70">
        <v>0.98535705307840282</v>
      </c>
      <c r="M97" s="70">
        <v>0.38154733266401303</v>
      </c>
      <c r="N97" s="70">
        <v>6.0775638045433888</v>
      </c>
      <c r="O97" s="70">
        <v>0.6703256156332249</v>
      </c>
      <c r="P97" s="70">
        <v>2.7874002370589941</v>
      </c>
      <c r="Q97" s="70">
        <f t="shared" si="45"/>
        <v>99.999999999999986</v>
      </c>
      <c r="R97" s="70"/>
      <c r="S97" s="71">
        <f t="shared" si="46"/>
        <v>71.383377825721936</v>
      </c>
      <c r="T97" s="70">
        <f t="shared" si="47"/>
        <v>0.2281237711119577</v>
      </c>
      <c r="U97" s="70">
        <f t="shared" si="48"/>
        <v>19.309993978729718</v>
      </c>
      <c r="V97" s="70">
        <f t="shared" si="49"/>
        <v>9.2056290804146526E-2</v>
      </c>
      <c r="W97" s="70">
        <f t="shared" si="50"/>
        <v>0.19723469834589538</v>
      </c>
      <c r="X97" s="70">
        <f t="shared" si="51"/>
        <v>0.19136986358019487</v>
      </c>
      <c r="Y97" s="70">
        <f t="shared" si="52"/>
        <v>0.25037233268213249</v>
      </c>
      <c r="Z97" s="70">
        <f t="shared" si="53"/>
        <v>1.0136104326818309</v>
      </c>
      <c r="AA97" s="70">
        <f t="shared" si="54"/>
        <v>0.39248753103449557</v>
      </c>
      <c r="AB97" s="70">
        <f t="shared" si="55"/>
        <v>6.2518272521914939</v>
      </c>
      <c r="AC97" s="70">
        <f t="shared" si="56"/>
        <v>0.68954602311619673</v>
      </c>
      <c r="AD97" s="70">
        <f t="shared" si="57"/>
        <v>99.999999999999986</v>
      </c>
      <c r="AE97" s="70"/>
      <c r="AF97" s="70">
        <f>AA97+AB97</f>
        <v>6.6443147832259895</v>
      </c>
    </row>
    <row r="98" spans="1:32">
      <c r="A98" s="66" t="str">
        <f t="shared" si="43"/>
        <v>Paragneiss wall rock</v>
      </c>
      <c r="B98" s="66">
        <v>0.03</v>
      </c>
      <c r="C98" s="66">
        <v>350</v>
      </c>
      <c r="D98" s="66">
        <f t="shared" si="44"/>
        <v>1</v>
      </c>
      <c r="E98" s="71">
        <v>69.697955175937722</v>
      </c>
      <c r="F98" s="70">
        <v>0.23481711427245944</v>
      </c>
      <c r="G98" s="70">
        <v>18.987928905269317</v>
      </c>
      <c r="H98" s="70">
        <v>9.4203673696678883E-2</v>
      </c>
      <c r="I98" s="70">
        <v>0.18486331781143475</v>
      </c>
      <c r="J98" s="70">
        <v>0.15778358818106536</v>
      </c>
      <c r="K98" s="70">
        <v>0.25559149312131857</v>
      </c>
      <c r="L98" s="70">
        <v>0.74110880762148601</v>
      </c>
      <c r="M98" s="70">
        <v>0.38536866021471622</v>
      </c>
      <c r="N98" s="70">
        <v>6.0903421691605217</v>
      </c>
      <c r="O98" s="70">
        <v>0.46378686599693281</v>
      </c>
      <c r="P98" s="70">
        <v>2.7062502287163501</v>
      </c>
      <c r="Q98" s="70">
        <f t="shared" si="45"/>
        <v>100</v>
      </c>
      <c r="R98" s="70"/>
      <c r="S98" s="71">
        <f t="shared" si="46"/>
        <v>71.636621406598465</v>
      </c>
      <c r="T98" s="70">
        <f t="shared" si="47"/>
        <v>0.24134861162660828</v>
      </c>
      <c r="U98" s="70">
        <f t="shared" si="48"/>
        <v>19.516082944593865</v>
      </c>
      <c r="V98" s="70">
        <f t="shared" si="49"/>
        <v>9.6823972678749815E-2</v>
      </c>
      <c r="W98" s="70">
        <f t="shared" si="50"/>
        <v>0.19000533769744515</v>
      </c>
      <c r="X98" s="70">
        <f t="shared" si="51"/>
        <v>0.16217237854639185</v>
      </c>
      <c r="Y98" s="70">
        <f t="shared" si="52"/>
        <v>0.26270083507127473</v>
      </c>
      <c r="Z98" s="70">
        <f t="shared" si="53"/>
        <v>0.76172293632804877</v>
      </c>
      <c r="AA98" s="70">
        <f t="shared" si="54"/>
        <v>0.39608778685232482</v>
      </c>
      <c r="AB98" s="70">
        <f t="shared" si="55"/>
        <v>6.2597465751680721</v>
      </c>
      <c r="AC98" s="70">
        <f t="shared" si="56"/>
        <v>0.47668721483876864</v>
      </c>
      <c r="AD98" s="70">
        <f t="shared" si="57"/>
        <v>99.999999999999986</v>
      </c>
      <c r="AE98" s="70"/>
      <c r="AF98" s="70">
        <f>AA98+AB98</f>
        <v>6.6558343620203972</v>
      </c>
    </row>
    <row r="99" spans="1:32">
      <c r="A99" s="66" t="str">
        <f t="shared" si="43"/>
        <v>Paragneiss wall rock</v>
      </c>
      <c r="B99" s="66">
        <v>0.03</v>
      </c>
      <c r="C99" s="66">
        <v>350</v>
      </c>
      <c r="D99" s="66">
        <f t="shared" si="44"/>
        <v>1</v>
      </c>
      <c r="E99" s="71">
        <v>69.697955175937921</v>
      </c>
      <c r="F99" s="70">
        <v>0.23481711427245883</v>
      </c>
      <c r="G99" s="70">
        <v>18.987928905269204</v>
      </c>
      <c r="H99" s="70">
        <v>9.420367369667712E-2</v>
      </c>
      <c r="I99" s="70">
        <v>0.18486331781144713</v>
      </c>
      <c r="J99" s="70">
        <v>0.15778358818106425</v>
      </c>
      <c r="K99" s="70">
        <v>0.25559149312131696</v>
      </c>
      <c r="L99" s="70">
        <v>0.74110880762147846</v>
      </c>
      <c r="M99" s="70">
        <v>0.38536866021471383</v>
      </c>
      <c r="N99" s="70">
        <v>6.0903421691604809</v>
      </c>
      <c r="O99" s="70">
        <v>0.4637868659969317</v>
      </c>
      <c r="P99" s="70">
        <v>2.7062502287163315</v>
      </c>
      <c r="Q99" s="70">
        <f t="shared" si="45"/>
        <v>100.00000000000001</v>
      </c>
      <c r="R99" s="70"/>
      <c r="S99" s="71">
        <f t="shared" si="46"/>
        <v>71.636621406598636</v>
      </c>
      <c r="T99" s="70">
        <f t="shared" si="47"/>
        <v>0.24134861162660756</v>
      </c>
      <c r="U99" s="70">
        <f t="shared" si="48"/>
        <v>19.516082944593737</v>
      </c>
      <c r="V99" s="70">
        <f t="shared" si="49"/>
        <v>9.6823972678747955E-2</v>
      </c>
      <c r="W99" s="70">
        <f t="shared" si="50"/>
        <v>0.19000533769745778</v>
      </c>
      <c r="X99" s="70">
        <f t="shared" si="51"/>
        <v>0.16217237854639063</v>
      </c>
      <c r="Y99" s="70">
        <f t="shared" si="52"/>
        <v>0.26270083507127295</v>
      </c>
      <c r="Z99" s="70">
        <f t="shared" si="53"/>
        <v>0.76172293632804067</v>
      </c>
      <c r="AA99" s="70">
        <f t="shared" si="54"/>
        <v>0.39608778685232221</v>
      </c>
      <c r="AB99" s="70">
        <f t="shared" si="55"/>
        <v>6.2597465751680268</v>
      </c>
      <c r="AC99" s="70">
        <f t="shared" si="56"/>
        <v>0.47668721483876725</v>
      </c>
      <c r="AD99" s="70">
        <f t="shared" si="57"/>
        <v>99.999999999999986</v>
      </c>
      <c r="AE99" s="70"/>
      <c r="AF99" s="70">
        <f>AA99+AB99</f>
        <v>6.6558343620203493</v>
      </c>
    </row>
    <row r="100" spans="1:32">
      <c r="A100" s="66" t="str">
        <f t="shared" si="43"/>
        <v>Paragneiss wall rock</v>
      </c>
      <c r="B100" s="66">
        <v>0.03</v>
      </c>
      <c r="C100" s="66">
        <v>350</v>
      </c>
      <c r="D100" s="66">
        <f t="shared" si="44"/>
        <v>1</v>
      </c>
      <c r="E100" s="71">
        <v>69.925060245005383</v>
      </c>
      <c r="F100" s="70">
        <v>0.24756425754420089</v>
      </c>
      <c r="G100" s="70">
        <v>19.167594156994944</v>
      </c>
      <c r="H100" s="70">
        <v>9.9066894758834859E-2</v>
      </c>
      <c r="I100" s="70">
        <v>0.17747633920128811</v>
      </c>
      <c r="J100" s="70">
        <v>0.13326220957606502</v>
      </c>
      <c r="K100" s="70">
        <v>0.26739234274617091</v>
      </c>
      <c r="L100" s="70">
        <v>0.55476522678729823</v>
      </c>
      <c r="M100" s="70">
        <v>0.38814339377698431</v>
      </c>
      <c r="N100" s="70">
        <v>6.0995263755221529</v>
      </c>
      <c r="O100" s="70">
        <v>0.30617784006047738</v>
      </c>
      <c r="P100" s="70">
        <v>2.6339707180261804</v>
      </c>
      <c r="Q100" s="70">
        <f t="shared" si="45"/>
        <v>99.999999999999957</v>
      </c>
      <c r="R100" s="70"/>
      <c r="S100" s="71">
        <f t="shared" si="46"/>
        <v>71.816690852721479</v>
      </c>
      <c r="T100" s="70">
        <f t="shared" si="47"/>
        <v>0.25426142913484778</v>
      </c>
      <c r="U100" s="70">
        <f t="shared" si="48"/>
        <v>19.686120814771286</v>
      </c>
      <c r="V100" s="70">
        <f t="shared" si="49"/>
        <v>0.10174687772460694</v>
      </c>
      <c r="W100" s="70">
        <f t="shared" si="50"/>
        <v>0.18227747450531581</v>
      </c>
      <c r="X100" s="70">
        <f t="shared" si="51"/>
        <v>0.1368672529411005</v>
      </c>
      <c r="Y100" s="70">
        <f t="shared" si="52"/>
        <v>0.27462590876721266</v>
      </c>
      <c r="Z100" s="70">
        <f t="shared" si="53"/>
        <v>0.56977287754098316</v>
      </c>
      <c r="AA100" s="70">
        <f t="shared" si="54"/>
        <v>0.39864354810332669</v>
      </c>
      <c r="AB100" s="70">
        <f t="shared" si="55"/>
        <v>6.2645323225185798</v>
      </c>
      <c r="AC100" s="70">
        <f t="shared" si="56"/>
        <v>0.31446064127128037</v>
      </c>
      <c r="AD100" s="70">
        <f t="shared" si="57"/>
        <v>100</v>
      </c>
      <c r="AE100" s="70"/>
      <c r="AF100" s="70">
        <f>AA100+AB100</f>
        <v>6.6631758706219069</v>
      </c>
    </row>
    <row r="101" spans="1:32">
      <c r="A101" s="66" t="str">
        <f t="shared" si="43"/>
        <v>Paragneiss wall rock</v>
      </c>
      <c r="B101" s="66">
        <v>0.03</v>
      </c>
      <c r="C101" s="66">
        <v>350</v>
      </c>
      <c r="D101" s="66">
        <f t="shared" si="44"/>
        <v>1</v>
      </c>
      <c r="E101" s="71">
        <v>69.925060245005611</v>
      </c>
      <c r="F101" s="70">
        <v>0.24756425754420022</v>
      </c>
      <c r="G101" s="70">
        <v>19.167594156994809</v>
      </c>
      <c r="H101" s="70">
        <v>9.9066894758832569E-2</v>
      </c>
      <c r="I101" s="70">
        <v>0.17747633920130182</v>
      </c>
      <c r="J101" s="70">
        <v>0.13326220957606416</v>
      </c>
      <c r="K101" s="70">
        <v>0.26739234274616891</v>
      </c>
      <c r="L101" s="70">
        <v>0.55476522678729145</v>
      </c>
      <c r="M101" s="70">
        <v>0.38814339377698126</v>
      </c>
      <c r="N101" s="70">
        <v>6.0995263755221041</v>
      </c>
      <c r="O101" s="70">
        <v>0.30617784006047638</v>
      </c>
      <c r="P101" s="70">
        <v>2.6339707180261613</v>
      </c>
      <c r="Q101" s="70">
        <f t="shared" si="45"/>
        <v>100</v>
      </c>
      <c r="R101" s="70"/>
      <c r="S101" s="71">
        <f t="shared" si="46"/>
        <v>71.816690852721663</v>
      </c>
      <c r="T101" s="70">
        <f t="shared" si="47"/>
        <v>0.25426142913484695</v>
      </c>
      <c r="U101" s="70">
        <f t="shared" si="48"/>
        <v>19.686120814771137</v>
      </c>
      <c r="V101" s="70">
        <f t="shared" si="49"/>
        <v>0.10174687772460453</v>
      </c>
      <c r="W101" s="70">
        <f t="shared" si="50"/>
        <v>0.1822774745053298</v>
      </c>
      <c r="X101" s="70">
        <f t="shared" si="51"/>
        <v>0.13686725294109953</v>
      </c>
      <c r="Y101" s="70">
        <f t="shared" si="52"/>
        <v>0.27462590876721049</v>
      </c>
      <c r="Z101" s="70">
        <f t="shared" si="53"/>
        <v>0.56977287754097583</v>
      </c>
      <c r="AA101" s="70">
        <f t="shared" si="54"/>
        <v>0.39864354810332331</v>
      </c>
      <c r="AB101" s="70">
        <f t="shared" si="55"/>
        <v>6.2645323225185257</v>
      </c>
      <c r="AC101" s="70">
        <f t="shared" si="56"/>
        <v>0.31446064127127921</v>
      </c>
      <c r="AD101" s="70">
        <f t="shared" si="57"/>
        <v>99.999999999999972</v>
      </c>
      <c r="AE101" s="70"/>
      <c r="AF101" s="70">
        <f>AA101+AB101</f>
        <v>6.6631758706218491</v>
      </c>
    </row>
    <row r="102" spans="1:32">
      <c r="A102" s="66" t="str">
        <f t="shared" si="43"/>
        <v>Paragneiss wall rock</v>
      </c>
      <c r="B102" s="66">
        <v>0.03</v>
      </c>
      <c r="C102" s="66">
        <v>350</v>
      </c>
      <c r="D102" s="66">
        <f t="shared" si="44"/>
        <v>1</v>
      </c>
      <c r="E102" s="71">
        <v>70.317296704243603</v>
      </c>
      <c r="F102" s="70">
        <v>0.25623676861046824</v>
      </c>
      <c r="G102" s="70">
        <v>18.769689136403791</v>
      </c>
      <c r="H102" s="70">
        <v>0.10298343076354623</v>
      </c>
      <c r="I102" s="70">
        <v>0.18017922779185996</v>
      </c>
      <c r="J102" s="70">
        <v>0.12220489266613981</v>
      </c>
      <c r="K102" s="70">
        <v>0.27762768076338046</v>
      </c>
      <c r="L102" s="70">
        <v>0.47961262619676787</v>
      </c>
      <c r="M102" s="70">
        <v>0.41977111980127751</v>
      </c>
      <c r="N102" s="70">
        <v>6.1765066830811106</v>
      </c>
      <c r="O102" s="70">
        <v>0.22911006791373772</v>
      </c>
      <c r="P102" s="70">
        <v>2.6687816617643083</v>
      </c>
      <c r="Q102" s="70">
        <f t="shared" si="45"/>
        <v>99.999999999999972</v>
      </c>
      <c r="R102" s="70"/>
      <c r="S102" s="71">
        <f t="shared" si="46"/>
        <v>72.245367832429679</v>
      </c>
      <c r="T102" s="70">
        <f t="shared" si="47"/>
        <v>0.26326267459225672</v>
      </c>
      <c r="U102" s="70">
        <f t="shared" si="48"/>
        <v>19.284346232240981</v>
      </c>
      <c r="V102" s="70">
        <f t="shared" si="49"/>
        <v>0.1058071937470962</v>
      </c>
      <c r="W102" s="70">
        <f t="shared" si="50"/>
        <v>0.1851196675312532</v>
      </c>
      <c r="X102" s="70">
        <f t="shared" si="51"/>
        <v>0.12555570016751014</v>
      </c>
      <c r="Y102" s="70">
        <f t="shared" si="52"/>
        <v>0.28524011668958738</v>
      </c>
      <c r="Z102" s="70">
        <f t="shared" si="53"/>
        <v>0.49276340560134191</v>
      </c>
      <c r="AA102" s="70">
        <f t="shared" si="54"/>
        <v>0.43128106990557868</v>
      </c>
      <c r="AB102" s="70">
        <f t="shared" si="55"/>
        <v>6.3458639360879427</v>
      </c>
      <c r="AC102" s="70">
        <f t="shared" si="56"/>
        <v>0.23539217100679605</v>
      </c>
      <c r="AD102" s="70">
        <f t="shared" si="57"/>
        <v>100.00000000000001</v>
      </c>
      <c r="AE102" s="70"/>
      <c r="AF102" s="70">
        <f>AA102+AB102</f>
        <v>6.7771450059935212</v>
      </c>
    </row>
    <row r="103" spans="1:32">
      <c r="A103" s="66" t="str">
        <f t="shared" si="43"/>
        <v>Paragneiss wall rock</v>
      </c>
      <c r="B103" s="66">
        <v>0.03</v>
      </c>
      <c r="C103" s="66">
        <v>350</v>
      </c>
      <c r="D103" s="66">
        <f t="shared" si="44"/>
        <v>1</v>
      </c>
      <c r="E103" s="71">
        <v>70.317296704243745</v>
      </c>
      <c r="F103" s="70">
        <v>0.25623676861046779</v>
      </c>
      <c r="G103" s="70">
        <v>18.769689136403713</v>
      </c>
      <c r="H103" s="70">
        <v>0.10298343076354474</v>
      </c>
      <c r="I103" s="70">
        <v>0.18017922779186921</v>
      </c>
      <c r="J103" s="70">
        <v>0.12220489266613938</v>
      </c>
      <c r="K103" s="70">
        <v>0.27762768076337918</v>
      </c>
      <c r="L103" s="70">
        <v>0.47961262619676415</v>
      </c>
      <c r="M103" s="70">
        <v>0.41977111980127568</v>
      </c>
      <c r="N103" s="70">
        <v>6.1765066830810813</v>
      </c>
      <c r="O103" s="70">
        <v>0.22911006791373742</v>
      </c>
      <c r="P103" s="70">
        <v>2.6687816617642945</v>
      </c>
      <c r="Q103" s="70">
        <f t="shared" si="45"/>
        <v>100.00000000000001</v>
      </c>
      <c r="R103" s="70"/>
      <c r="S103" s="71">
        <f t="shared" si="46"/>
        <v>72.245367832429778</v>
      </c>
      <c r="T103" s="70">
        <f t="shared" si="47"/>
        <v>0.26326267459225611</v>
      </c>
      <c r="U103" s="70">
        <f t="shared" si="48"/>
        <v>19.284346232240889</v>
      </c>
      <c r="V103" s="70">
        <f t="shared" si="49"/>
        <v>0.1058071937470946</v>
      </c>
      <c r="W103" s="70">
        <f t="shared" si="50"/>
        <v>0.18511966753126258</v>
      </c>
      <c r="X103" s="70">
        <f t="shared" si="51"/>
        <v>0.12555570016750961</v>
      </c>
      <c r="Y103" s="70">
        <f t="shared" si="52"/>
        <v>0.28524011668958588</v>
      </c>
      <c r="Z103" s="70">
        <f t="shared" si="53"/>
        <v>0.49276340560133786</v>
      </c>
      <c r="AA103" s="70">
        <f t="shared" si="54"/>
        <v>0.43128106990557652</v>
      </c>
      <c r="AB103" s="70">
        <f t="shared" si="55"/>
        <v>6.345863936087909</v>
      </c>
      <c r="AC103" s="70">
        <f t="shared" si="56"/>
        <v>0.2353921710067956</v>
      </c>
      <c r="AD103" s="70">
        <f t="shared" si="57"/>
        <v>100</v>
      </c>
      <c r="AE103" s="70"/>
      <c r="AF103" s="70">
        <f>AA103+AB103</f>
        <v>6.7771450059934857</v>
      </c>
    </row>
    <row r="104" spans="1:32">
      <c r="A104" s="66" t="str">
        <f t="shared" si="43"/>
        <v>Paragneiss wall rock</v>
      </c>
      <c r="B104" s="66">
        <v>0.03</v>
      </c>
      <c r="C104" s="66">
        <v>350</v>
      </c>
      <c r="D104" s="66">
        <f t="shared" si="44"/>
        <v>1</v>
      </c>
      <c r="E104" s="71">
        <v>70.699435040911979</v>
      </c>
      <c r="F104" s="70">
        <v>0.26574315348538347</v>
      </c>
      <c r="G104" s="70">
        <v>18.283691362713885</v>
      </c>
      <c r="H104" s="70">
        <v>0.10667417768116966</v>
      </c>
      <c r="I104" s="70">
        <v>0.18744002853011529</v>
      </c>
      <c r="J104" s="70">
        <v>0.11656082344554505</v>
      </c>
      <c r="K104" s="70">
        <v>0.28632387251745339</v>
      </c>
      <c r="L104" s="70">
        <v>0.45127903540393127</v>
      </c>
      <c r="M104" s="70">
        <v>0.45943056705932112</v>
      </c>
      <c r="N104" s="70">
        <v>6.2586229779613989</v>
      </c>
      <c r="O104" s="70">
        <v>0.18745405203932022</v>
      </c>
      <c r="P104" s="70">
        <v>2.6973449082504835</v>
      </c>
      <c r="Q104" s="70">
        <f t="shared" si="45"/>
        <v>99.999999999999972</v>
      </c>
      <c r="R104" s="70"/>
      <c r="S104" s="71">
        <f t="shared" si="46"/>
        <v>72.65930716304446</v>
      </c>
      <c r="T104" s="70">
        <f t="shared" si="47"/>
        <v>0.27310986862054953</v>
      </c>
      <c r="U104" s="70">
        <f t="shared" si="48"/>
        <v>18.790536954488719</v>
      </c>
      <c r="V104" s="70">
        <f t="shared" si="49"/>
        <v>0.10963131230137912</v>
      </c>
      <c r="W104" s="70">
        <f t="shared" si="50"/>
        <v>0.19263608824792364</v>
      </c>
      <c r="X104" s="70">
        <f t="shared" si="51"/>
        <v>0.11979202760257311</v>
      </c>
      <c r="Y104" s="70">
        <f t="shared" si="52"/>
        <v>0.29426110957349555</v>
      </c>
      <c r="Z104" s="70">
        <f t="shared" si="53"/>
        <v>0.46378902505631242</v>
      </c>
      <c r="AA104" s="70">
        <f t="shared" si="54"/>
        <v>0.47216652682921217</v>
      </c>
      <c r="AB104" s="70">
        <f t="shared" si="55"/>
        <v>6.4321194237299713</v>
      </c>
      <c r="AC104" s="70">
        <f t="shared" si="56"/>
        <v>0.19265050050542237</v>
      </c>
      <c r="AD104" s="70">
        <f t="shared" si="57"/>
        <v>100.00000000000001</v>
      </c>
      <c r="AE104" s="70"/>
      <c r="AF104" s="70">
        <f>AA104+AB104</f>
        <v>6.9042859505591831</v>
      </c>
    </row>
    <row r="105" spans="1:32">
      <c r="A105" s="66" t="str">
        <f t="shared" si="43"/>
        <v>Paragneiss wall rock</v>
      </c>
      <c r="B105" s="66">
        <v>0.03</v>
      </c>
      <c r="C105" s="66">
        <v>350</v>
      </c>
      <c r="D105" s="66">
        <f t="shared" si="44"/>
        <v>1</v>
      </c>
      <c r="E105" s="71">
        <v>70.699435040912064</v>
      </c>
      <c r="F105" s="70">
        <v>0.26574315348538308</v>
      </c>
      <c r="G105" s="70">
        <v>18.283691362713849</v>
      </c>
      <c r="H105" s="70">
        <v>0.10667417768116863</v>
      </c>
      <c r="I105" s="70">
        <v>0.18744002853012148</v>
      </c>
      <c r="J105" s="70">
        <v>0.11656082344554469</v>
      </c>
      <c r="K105" s="70">
        <v>0.28632387251745245</v>
      </c>
      <c r="L105" s="70">
        <v>0.45127903540392894</v>
      </c>
      <c r="M105" s="70">
        <v>0.45943056705931962</v>
      </c>
      <c r="N105" s="70">
        <v>6.2586229779613767</v>
      </c>
      <c r="O105" s="70">
        <v>0.18745405203931978</v>
      </c>
      <c r="P105" s="70">
        <v>2.6973449082504724</v>
      </c>
      <c r="Q105" s="70">
        <f t="shared" si="45"/>
        <v>100</v>
      </c>
      <c r="R105" s="70"/>
      <c r="S105" s="71">
        <f t="shared" si="46"/>
        <v>72.659307163044517</v>
      </c>
      <c r="T105" s="70">
        <f t="shared" si="47"/>
        <v>0.27310986862054898</v>
      </c>
      <c r="U105" s="70">
        <f t="shared" si="48"/>
        <v>18.790536954488672</v>
      </c>
      <c r="V105" s="70">
        <f t="shared" si="49"/>
        <v>0.10963131230137803</v>
      </c>
      <c r="W105" s="70">
        <f t="shared" si="50"/>
        <v>0.19263608824792991</v>
      </c>
      <c r="X105" s="70">
        <f t="shared" si="51"/>
        <v>0.1197920276025727</v>
      </c>
      <c r="Y105" s="70">
        <f t="shared" si="52"/>
        <v>0.29426110957349444</v>
      </c>
      <c r="Z105" s="70">
        <f t="shared" si="53"/>
        <v>0.46378902505630981</v>
      </c>
      <c r="AA105" s="70">
        <f t="shared" si="54"/>
        <v>0.4721665268292104</v>
      </c>
      <c r="AB105" s="70">
        <f t="shared" si="55"/>
        <v>6.4321194237299464</v>
      </c>
      <c r="AC105" s="70">
        <f t="shared" si="56"/>
        <v>0.19265050050542182</v>
      </c>
      <c r="AD105" s="70">
        <f t="shared" si="57"/>
        <v>100</v>
      </c>
      <c r="AE105" s="70"/>
      <c r="AF105" s="70">
        <f>AA105+AB105</f>
        <v>6.9042859505591565</v>
      </c>
    </row>
    <row r="106" spans="1:32">
      <c r="A106" s="66" t="str">
        <f t="shared" si="43"/>
        <v>Paragneiss wall rock</v>
      </c>
      <c r="B106" s="66">
        <v>0.03</v>
      </c>
      <c r="C106" s="66">
        <v>350</v>
      </c>
      <c r="D106" s="66">
        <f t="shared" si="44"/>
        <v>1</v>
      </c>
      <c r="E106" s="71">
        <v>70.803235564887487</v>
      </c>
      <c r="F106" s="70">
        <v>0.28316934070866118</v>
      </c>
      <c r="G106" s="70">
        <v>18.228094502744757</v>
      </c>
      <c r="H106" s="70">
        <v>0.10987323937988126</v>
      </c>
      <c r="I106" s="70">
        <v>0.20001025001284814</v>
      </c>
      <c r="J106" s="70">
        <v>0.11655696451651128</v>
      </c>
      <c r="K106" s="70">
        <v>0.29028157173116281</v>
      </c>
      <c r="L106" s="70">
        <v>0.45158144261072031</v>
      </c>
      <c r="M106" s="70">
        <v>0.47563572883227634</v>
      </c>
      <c r="N106" s="70">
        <v>6.2824287256671187</v>
      </c>
      <c r="O106" s="70">
        <v>0.17928826445812926</v>
      </c>
      <c r="P106" s="70">
        <v>2.5798444044504314</v>
      </c>
      <c r="Q106" s="70">
        <f t="shared" si="45"/>
        <v>99.999999999999957</v>
      </c>
      <c r="R106" s="70"/>
      <c r="S106" s="71">
        <f t="shared" si="46"/>
        <v>72.678220571556977</v>
      </c>
      <c r="T106" s="70">
        <f t="shared" si="47"/>
        <v>0.29066812609525056</v>
      </c>
      <c r="U106" s="70">
        <f t="shared" si="48"/>
        <v>18.710804136282324</v>
      </c>
      <c r="V106" s="70">
        <f t="shared" si="49"/>
        <v>0.11278286172733297</v>
      </c>
      <c r="W106" s="70">
        <f t="shared" si="50"/>
        <v>0.20530684722288131</v>
      </c>
      <c r="X106" s="70">
        <f t="shared" si="51"/>
        <v>0.1196435827924668</v>
      </c>
      <c r="Y106" s="70">
        <f t="shared" si="52"/>
        <v>0.29796870058009206</v>
      </c>
      <c r="Z106" s="70">
        <f t="shared" si="53"/>
        <v>0.4635400547762521</v>
      </c>
      <c r="AA106" s="70">
        <f t="shared" si="54"/>
        <v>0.48823133767813953</v>
      </c>
      <c r="AB106" s="70">
        <f t="shared" si="55"/>
        <v>6.4487976715509578</v>
      </c>
      <c r="AC106" s="70">
        <f t="shared" si="56"/>
        <v>0.18403610973735679</v>
      </c>
      <c r="AD106" s="70">
        <f t="shared" si="57"/>
        <v>100.00000000000004</v>
      </c>
      <c r="AE106" s="70"/>
      <c r="AF106" s="70">
        <f>AA106+AB106</f>
        <v>6.9370290092290974</v>
      </c>
    </row>
    <row r="107" spans="1:32">
      <c r="A107" s="66" t="str">
        <f t="shared" si="43"/>
        <v>Paragneiss wall rock</v>
      </c>
      <c r="B107" s="66">
        <v>0.03</v>
      </c>
      <c r="C107" s="66">
        <v>350</v>
      </c>
      <c r="D107" s="66">
        <f t="shared" si="44"/>
        <v>1</v>
      </c>
      <c r="E107" s="71">
        <v>70.80323556488753</v>
      </c>
      <c r="F107" s="70">
        <v>0.28316934070866118</v>
      </c>
      <c r="G107" s="70">
        <v>18.228094502744753</v>
      </c>
      <c r="H107" s="70">
        <v>0.10987323937988111</v>
      </c>
      <c r="I107" s="70">
        <v>0.20001025001284956</v>
      </c>
      <c r="J107" s="70">
        <v>0.11655696451651124</v>
      </c>
      <c r="K107" s="70">
        <v>0.2902815717311627</v>
      </c>
      <c r="L107" s="70">
        <v>0.45158144261071997</v>
      </c>
      <c r="M107" s="70">
        <v>0.47563572883227623</v>
      </c>
      <c r="N107" s="70">
        <v>6.2824287256671161</v>
      </c>
      <c r="O107" s="70">
        <v>0.17928826445812923</v>
      </c>
      <c r="P107" s="70">
        <v>2.5798444044504305</v>
      </c>
      <c r="Q107" s="70">
        <f t="shared" si="45"/>
        <v>100</v>
      </c>
      <c r="R107" s="70"/>
      <c r="S107" s="71">
        <f t="shared" si="46"/>
        <v>72.678220571556977</v>
      </c>
      <c r="T107" s="70">
        <f t="shared" si="47"/>
        <v>0.29066812609525039</v>
      </c>
      <c r="U107" s="70">
        <f t="shared" si="48"/>
        <v>18.710804136282309</v>
      </c>
      <c r="V107" s="70">
        <f t="shared" si="49"/>
        <v>0.11278286172733276</v>
      </c>
      <c r="W107" s="70">
        <f t="shared" si="50"/>
        <v>0.20530684722288267</v>
      </c>
      <c r="X107" s="70">
        <f t="shared" si="51"/>
        <v>0.11964358279246672</v>
      </c>
      <c r="Y107" s="70">
        <f t="shared" si="52"/>
        <v>0.29796870058009184</v>
      </c>
      <c r="Z107" s="70">
        <f t="shared" si="53"/>
        <v>0.46354005477625154</v>
      </c>
      <c r="AA107" s="70">
        <f t="shared" si="54"/>
        <v>0.48823133767813914</v>
      </c>
      <c r="AB107" s="70">
        <f t="shared" si="55"/>
        <v>6.4487976715509534</v>
      </c>
      <c r="AC107" s="70">
        <f t="shared" si="56"/>
        <v>0.18403610973735668</v>
      </c>
      <c r="AD107" s="70">
        <f t="shared" si="57"/>
        <v>100.00000000000001</v>
      </c>
      <c r="AE107" s="70"/>
      <c r="AF107" s="70">
        <f>AA107+AB107</f>
        <v>6.9370290092290929</v>
      </c>
    </row>
    <row r="108" spans="1:32">
      <c r="A108" s="66" t="str">
        <f t="shared" si="43"/>
        <v>Paragneiss wall rock</v>
      </c>
      <c r="B108" s="66">
        <v>0.03</v>
      </c>
      <c r="C108" s="66">
        <v>350</v>
      </c>
      <c r="D108" s="66">
        <f t="shared" si="44"/>
        <v>1</v>
      </c>
      <c r="E108" s="71">
        <v>70.901975358537953</v>
      </c>
      <c r="F108" s="70">
        <v>0.30142004250575982</v>
      </c>
      <c r="G108" s="70">
        <v>18.171433600612637</v>
      </c>
      <c r="H108" s="70">
        <v>0.11319802734619604</v>
      </c>
      <c r="I108" s="70">
        <v>0.21327540567001591</v>
      </c>
      <c r="J108" s="70">
        <v>0.1166663838114896</v>
      </c>
      <c r="K108" s="70">
        <v>0.29445703593359801</v>
      </c>
      <c r="L108" s="70">
        <v>0.45262197526596981</v>
      </c>
      <c r="M108" s="70">
        <v>0.49221997121405225</v>
      </c>
      <c r="N108" s="70">
        <v>6.305693358345839</v>
      </c>
      <c r="O108" s="70">
        <v>0.17135461530921181</v>
      </c>
      <c r="P108" s="70">
        <v>2.4656842254472613</v>
      </c>
      <c r="Q108" s="70">
        <f t="shared" si="45"/>
        <v>99.999999999999986</v>
      </c>
      <c r="R108" s="70"/>
      <c r="S108" s="71">
        <f t="shared" si="46"/>
        <v>72.694389452042174</v>
      </c>
      <c r="T108" s="70">
        <f t="shared" si="47"/>
        <v>0.30903999286003303</v>
      </c>
      <c r="U108" s="70">
        <f t="shared" si="48"/>
        <v>18.630810557604455</v>
      </c>
      <c r="V108" s="70">
        <f t="shared" si="49"/>
        <v>0.11605969288578336</v>
      </c>
      <c r="W108" s="70">
        <f t="shared" si="50"/>
        <v>0.21866704449231469</v>
      </c>
      <c r="X108" s="70">
        <f t="shared" si="51"/>
        <v>0.11961572999718377</v>
      </c>
      <c r="Y108" s="70">
        <f t="shared" si="52"/>
        <v>0.30190096028789037</v>
      </c>
      <c r="Z108" s="70">
        <f t="shared" si="53"/>
        <v>0.46406433640462519</v>
      </c>
      <c r="AA108" s="70">
        <f t="shared" si="54"/>
        <v>0.50466337647951731</v>
      </c>
      <c r="AB108" s="70">
        <f t="shared" si="55"/>
        <v>6.4651023675823343</v>
      </c>
      <c r="AC108" s="70">
        <f t="shared" si="56"/>
        <v>0.17568648936369452</v>
      </c>
      <c r="AD108" s="70">
        <f t="shared" si="57"/>
        <v>100</v>
      </c>
      <c r="AE108" s="70"/>
      <c r="AF108" s="70">
        <f>AA108+AB108</f>
        <v>6.9697657440618519</v>
      </c>
    </row>
    <row r="109" spans="1:32">
      <c r="A109" s="66" t="str">
        <f t="shared" si="43"/>
        <v>Paragneiss wall rock</v>
      </c>
      <c r="B109" s="66">
        <v>0.03</v>
      </c>
      <c r="C109" s="66">
        <v>350</v>
      </c>
      <c r="D109" s="66">
        <f t="shared" si="44"/>
        <v>1</v>
      </c>
      <c r="E109" s="71">
        <v>70.901975358537982</v>
      </c>
      <c r="F109" s="70">
        <v>0.30142004250575966</v>
      </c>
      <c r="G109" s="70">
        <v>18.17143360061263</v>
      </c>
      <c r="H109" s="70">
        <v>0.11319802734619583</v>
      </c>
      <c r="I109" s="70">
        <v>0.21327540567001738</v>
      </c>
      <c r="J109" s="70">
        <v>0.11666638381148953</v>
      </c>
      <c r="K109" s="70">
        <v>0.29445703593359773</v>
      </c>
      <c r="L109" s="70">
        <v>0.45262197526596937</v>
      </c>
      <c r="M109" s="70">
        <v>0.49221997121405187</v>
      </c>
      <c r="N109" s="70">
        <v>6.3056933583458363</v>
      </c>
      <c r="O109" s="70">
        <v>0.17135461530921178</v>
      </c>
      <c r="P109" s="70">
        <v>2.46568422544726</v>
      </c>
      <c r="Q109" s="70">
        <f t="shared" si="45"/>
        <v>100.00000000000001</v>
      </c>
      <c r="R109" s="70"/>
      <c r="S109" s="71">
        <f t="shared" si="46"/>
        <v>72.694389452042174</v>
      </c>
      <c r="T109" s="70">
        <f t="shared" si="47"/>
        <v>0.30903999286003281</v>
      </c>
      <c r="U109" s="70">
        <f t="shared" si="48"/>
        <v>18.630810557604445</v>
      </c>
      <c r="V109" s="70">
        <f t="shared" si="49"/>
        <v>0.11605969288578309</v>
      </c>
      <c r="W109" s="70">
        <f t="shared" si="50"/>
        <v>0.21866704449231614</v>
      </c>
      <c r="X109" s="70">
        <f t="shared" si="51"/>
        <v>0.11961572999718366</v>
      </c>
      <c r="Y109" s="70">
        <f t="shared" si="52"/>
        <v>0.30190096028788999</v>
      </c>
      <c r="Z109" s="70">
        <f t="shared" si="53"/>
        <v>0.46406433640462463</v>
      </c>
      <c r="AA109" s="70">
        <f t="shared" si="54"/>
        <v>0.50466337647951676</v>
      </c>
      <c r="AB109" s="70">
        <f t="shared" si="55"/>
        <v>6.4651023675823307</v>
      </c>
      <c r="AC109" s="70">
        <f t="shared" si="56"/>
        <v>0.17568648936369444</v>
      </c>
      <c r="AD109" s="70">
        <f t="shared" si="57"/>
        <v>100</v>
      </c>
      <c r="AE109" s="70"/>
      <c r="AF109" s="70">
        <f>AA109+AB109</f>
        <v>6.9697657440618475</v>
      </c>
    </row>
    <row r="110" spans="1:32">
      <c r="A110" s="66" t="str">
        <f t="shared" si="43"/>
        <v>Paragneiss wall rock</v>
      </c>
      <c r="B110" s="66">
        <v>0.03</v>
      </c>
      <c r="C110" s="66">
        <v>350</v>
      </c>
      <c r="D110" s="66">
        <f t="shared" si="44"/>
        <v>1</v>
      </c>
      <c r="E110" s="71">
        <v>70.995914567145363</v>
      </c>
      <c r="F110" s="70">
        <v>0.32052961837294236</v>
      </c>
      <c r="G110" s="70">
        <v>18.113596516312843</v>
      </c>
      <c r="H110" s="70">
        <v>0.11665592530296794</v>
      </c>
      <c r="I110" s="70">
        <v>0.22726871251268721</v>
      </c>
      <c r="J110" s="70">
        <v>0.11688461700803238</v>
      </c>
      <c r="K110" s="70">
        <v>0.29885283930474521</v>
      </c>
      <c r="L110" s="70">
        <v>0.45440852810560212</v>
      </c>
      <c r="M110" s="70">
        <v>0.50920622290789097</v>
      </c>
      <c r="N110" s="70">
        <v>6.3284183691885501</v>
      </c>
      <c r="O110" s="70">
        <v>0.16363663919692162</v>
      </c>
      <c r="P110" s="70">
        <v>2.3546274446414874</v>
      </c>
      <c r="Q110" s="70">
        <f t="shared" si="45"/>
        <v>100.00000000000003</v>
      </c>
      <c r="R110" s="70"/>
      <c r="S110" s="71">
        <f t="shared" si="46"/>
        <v>72.707915090287898</v>
      </c>
      <c r="T110" s="70">
        <f t="shared" si="47"/>
        <v>0.32825889234149119</v>
      </c>
      <c r="U110" s="70">
        <f t="shared" si="48"/>
        <v>18.550389068405284</v>
      </c>
      <c r="V110" s="70">
        <f t="shared" si="49"/>
        <v>0.11946897456592903</v>
      </c>
      <c r="W110" s="70">
        <f t="shared" si="50"/>
        <v>0.23274908637768854</v>
      </c>
      <c r="X110" s="70">
        <f t="shared" si="51"/>
        <v>0.11970318095900187</v>
      </c>
      <c r="Y110" s="70">
        <f t="shared" si="52"/>
        <v>0.30605939788423175</v>
      </c>
      <c r="Z110" s="70">
        <f t="shared" si="53"/>
        <v>0.46536616760613225</v>
      </c>
      <c r="AA110" s="70">
        <f t="shared" si="54"/>
        <v>0.52148525791040878</v>
      </c>
      <c r="AB110" s="70">
        <f t="shared" si="55"/>
        <v>6.4810222989325492</v>
      </c>
      <c r="AC110" s="70">
        <f t="shared" si="56"/>
        <v>0.1675825847293996</v>
      </c>
      <c r="AD110" s="70">
        <f t="shared" si="57"/>
        <v>100.00000000000003</v>
      </c>
      <c r="AE110" s="70"/>
      <c r="AF110" s="70">
        <f>AA110+AB110</f>
        <v>7.002507556842958</v>
      </c>
    </row>
    <row r="111" spans="1:32">
      <c r="A111" s="66" t="str">
        <f t="shared" si="43"/>
        <v>Paragneiss wall rock</v>
      </c>
      <c r="B111" s="66">
        <v>0.03</v>
      </c>
      <c r="C111" s="66">
        <v>350</v>
      </c>
      <c r="D111" s="66">
        <f t="shared" si="44"/>
        <v>1</v>
      </c>
      <c r="E111" s="71">
        <v>70.995914567145334</v>
      </c>
      <c r="F111" s="70">
        <v>0.32052961837294225</v>
      </c>
      <c r="G111" s="70">
        <v>18.113596516312828</v>
      </c>
      <c r="H111" s="70">
        <v>0.11665592530296769</v>
      </c>
      <c r="I111" s="70">
        <v>0.22726871251268879</v>
      </c>
      <c r="J111" s="70">
        <v>0.11688461700803228</v>
      </c>
      <c r="K111" s="70">
        <v>0.29885283930474488</v>
      </c>
      <c r="L111" s="70">
        <v>0.45440852810560139</v>
      </c>
      <c r="M111" s="70">
        <v>0.50920622290789053</v>
      </c>
      <c r="N111" s="70">
        <v>6.3284183691885429</v>
      </c>
      <c r="O111" s="70">
        <v>0.16363663919692151</v>
      </c>
      <c r="P111" s="70">
        <v>2.3546274446414848</v>
      </c>
      <c r="Q111" s="70">
        <f t="shared" si="45"/>
        <v>99.999999999999957</v>
      </c>
      <c r="R111" s="70"/>
      <c r="S111" s="71">
        <f t="shared" si="46"/>
        <v>72.707915090287912</v>
      </c>
      <c r="T111" s="70">
        <f t="shared" si="47"/>
        <v>0.3282588923414913</v>
      </c>
      <c r="U111" s="70">
        <f t="shared" si="48"/>
        <v>18.550389068405281</v>
      </c>
      <c r="V111" s="70">
        <f t="shared" si="49"/>
        <v>0.11946897456592885</v>
      </c>
      <c r="W111" s="70">
        <f t="shared" si="50"/>
        <v>0.23274908637769029</v>
      </c>
      <c r="X111" s="70">
        <f t="shared" si="51"/>
        <v>0.11970318095900183</v>
      </c>
      <c r="Y111" s="70">
        <f t="shared" si="52"/>
        <v>0.30605939788423159</v>
      </c>
      <c r="Z111" s="70">
        <f t="shared" si="53"/>
        <v>0.46536616760613181</v>
      </c>
      <c r="AA111" s="70">
        <f t="shared" si="54"/>
        <v>0.52148525791040867</v>
      </c>
      <c r="AB111" s="70">
        <f t="shared" si="55"/>
        <v>6.4810222989325448</v>
      </c>
      <c r="AC111" s="70">
        <f t="shared" si="56"/>
        <v>0.16758258472939958</v>
      </c>
      <c r="AD111" s="70">
        <f t="shared" si="57"/>
        <v>100.00000000000004</v>
      </c>
      <c r="AE111" s="70"/>
      <c r="AF111" s="70">
        <f>AA111+AB111</f>
        <v>7.0025075568429536</v>
      </c>
    </row>
    <row r="112" spans="1:32">
      <c r="A112" s="66" t="str">
        <f t="shared" si="43"/>
        <v>Paragneiss wall rock</v>
      </c>
      <c r="B112" s="66">
        <v>0.03</v>
      </c>
      <c r="C112" s="66">
        <v>350</v>
      </c>
      <c r="D112" s="66">
        <f t="shared" si="44"/>
        <v>1</v>
      </c>
      <c r="E112" s="71">
        <v>71.085082089592049</v>
      </c>
      <c r="F112" s="70">
        <v>0.34048557405730351</v>
      </c>
      <c r="G112" s="70">
        <v>18.054605311232759</v>
      </c>
      <c r="H112" s="70">
        <v>0.12024613600135779</v>
      </c>
      <c r="I112" s="70">
        <v>0.24198908445098843</v>
      </c>
      <c r="J112" s="70">
        <v>0.11720708642049969</v>
      </c>
      <c r="K112" s="70">
        <v>0.30346113145971304</v>
      </c>
      <c r="L112" s="70">
        <v>0.45694614790232208</v>
      </c>
      <c r="M112" s="70">
        <v>0.5265762701847384</v>
      </c>
      <c r="N112" s="70">
        <v>6.3505510941096484</v>
      </c>
      <c r="O112" s="70">
        <v>0.15613704425329161</v>
      </c>
      <c r="P112" s="70">
        <v>2.2467130303353176</v>
      </c>
      <c r="Q112" s="70">
        <f t="shared" si="45"/>
        <v>99.999999999999972</v>
      </c>
      <c r="R112" s="70"/>
      <c r="S112" s="71">
        <f t="shared" si="46"/>
        <v>72.718866335053846</v>
      </c>
      <c r="T112" s="70">
        <f t="shared" si="47"/>
        <v>0.34831112550002014</v>
      </c>
      <c r="U112" s="70">
        <f t="shared" si="48"/>
        <v>18.469563398758716</v>
      </c>
      <c r="V112" s="70">
        <f t="shared" si="49"/>
        <v>0.12300981351007997</v>
      </c>
      <c r="W112" s="70">
        <f t="shared" si="50"/>
        <v>0.24755084146283882</v>
      </c>
      <c r="X112" s="70">
        <f t="shared" si="51"/>
        <v>0.11990091592201094</v>
      </c>
      <c r="Y112" s="70">
        <f t="shared" si="52"/>
        <v>0.31043573148991377</v>
      </c>
      <c r="Z112" s="70">
        <f t="shared" si="53"/>
        <v>0.46744837137202777</v>
      </c>
      <c r="AA112" s="70">
        <f t="shared" si="54"/>
        <v>0.53867883782583026</v>
      </c>
      <c r="AB112" s="70">
        <f t="shared" si="55"/>
        <v>6.4965090085209996</v>
      </c>
      <c r="AC112" s="70">
        <f t="shared" si="56"/>
        <v>0.15972562058373027</v>
      </c>
      <c r="AD112" s="70">
        <f t="shared" si="57"/>
        <v>100.00000000000001</v>
      </c>
      <c r="AE112" s="70"/>
      <c r="AF112" s="70">
        <f>AA112+AB112</f>
        <v>7.0351878463468296</v>
      </c>
    </row>
    <row r="113" spans="1:32">
      <c r="A113" s="66" t="str">
        <f t="shared" si="43"/>
        <v>Paragneiss wall rock</v>
      </c>
      <c r="B113" s="66">
        <v>0.03</v>
      </c>
      <c r="C113" s="66">
        <v>350</v>
      </c>
      <c r="D113" s="66">
        <f t="shared" si="44"/>
        <v>1</v>
      </c>
      <c r="E113" s="71">
        <v>71.085082089592092</v>
      </c>
      <c r="F113" s="70">
        <v>0.34048557405730345</v>
      </c>
      <c r="G113" s="70">
        <v>18.054605311232756</v>
      </c>
      <c r="H113" s="70">
        <v>0.12024613600135756</v>
      </c>
      <c r="I113" s="70">
        <v>0.24198908445099027</v>
      </c>
      <c r="J113" s="70">
        <v>0.11720708642049965</v>
      </c>
      <c r="K113" s="70">
        <v>0.30346113145971293</v>
      </c>
      <c r="L113" s="70">
        <v>0.45694614790232163</v>
      </c>
      <c r="M113" s="70">
        <v>0.52657627018473807</v>
      </c>
      <c r="N113" s="70">
        <v>6.3505510941096439</v>
      </c>
      <c r="O113" s="70">
        <v>0.15613704425329161</v>
      </c>
      <c r="P113" s="70">
        <v>2.2467130303353162</v>
      </c>
      <c r="Q113" s="70">
        <f t="shared" si="45"/>
        <v>100</v>
      </c>
      <c r="R113" s="70"/>
      <c r="S113" s="71">
        <f t="shared" si="46"/>
        <v>72.71886633505386</v>
      </c>
      <c r="T113" s="70">
        <f t="shared" si="47"/>
        <v>0.34831112550001997</v>
      </c>
      <c r="U113" s="70">
        <f t="shared" si="48"/>
        <v>18.469563398758709</v>
      </c>
      <c r="V113" s="70">
        <f t="shared" si="49"/>
        <v>0.12300981351007968</v>
      </c>
      <c r="W113" s="70">
        <f t="shared" si="50"/>
        <v>0.24755084146284062</v>
      </c>
      <c r="X113" s="70">
        <f t="shared" si="51"/>
        <v>0.11990091592201087</v>
      </c>
      <c r="Y113" s="70">
        <f t="shared" si="52"/>
        <v>0.3104357314899136</v>
      </c>
      <c r="Z113" s="70">
        <f t="shared" si="53"/>
        <v>0.46744837137202722</v>
      </c>
      <c r="AA113" s="70">
        <f t="shared" si="54"/>
        <v>0.53867883782582981</v>
      </c>
      <c r="AB113" s="70">
        <f t="shared" si="55"/>
        <v>6.4965090085209924</v>
      </c>
      <c r="AC113" s="70">
        <f t="shared" si="56"/>
        <v>0.15972562058373022</v>
      </c>
      <c r="AD113" s="70">
        <f t="shared" si="57"/>
        <v>100.00000000000001</v>
      </c>
      <c r="AE113" s="70"/>
      <c r="AF113" s="70">
        <f>AA113+AB113</f>
        <v>7.0351878463468225</v>
      </c>
    </row>
    <row r="114" spans="1:32">
      <c r="A114" s="66" t="str">
        <f t="shared" si="43"/>
        <v>Paragneiss wall rock</v>
      </c>
      <c r="B114" s="66">
        <v>0.03</v>
      </c>
      <c r="C114" s="66">
        <v>350</v>
      </c>
      <c r="D114" s="66">
        <f t="shared" si="44"/>
        <v>1</v>
      </c>
      <c r="E114" s="71">
        <v>71.169670151955188</v>
      </c>
      <c r="F114" s="70">
        <v>0.36130450222510757</v>
      </c>
      <c r="G114" s="70">
        <v>17.994377381157875</v>
      </c>
      <c r="H114" s="70">
        <v>0.12397349832076979</v>
      </c>
      <c r="I114" s="70">
        <v>0.25745659761460365</v>
      </c>
      <c r="J114" s="70">
        <v>0.11762967394956167</v>
      </c>
      <c r="K114" s="70">
        <v>0.30828111686312781</v>
      </c>
      <c r="L114" s="70">
        <v>0.46024321666072882</v>
      </c>
      <c r="M114" s="70">
        <v>0.54433982656291069</v>
      </c>
      <c r="N114" s="70">
        <v>6.3720787165232249</v>
      </c>
      <c r="O114" s="70">
        <v>0.14884598635329221</v>
      </c>
      <c r="P114" s="70">
        <v>2.1417993318136244</v>
      </c>
      <c r="Q114" s="70">
        <f t="shared" si="45"/>
        <v>100.00000000000001</v>
      </c>
      <c r="R114" s="70"/>
      <c r="S114" s="71">
        <f t="shared" si="46"/>
        <v>72.727343918037505</v>
      </c>
      <c r="T114" s="70">
        <f t="shared" si="47"/>
        <v>0.36921228855433819</v>
      </c>
      <c r="U114" s="70">
        <f t="shared" si="48"/>
        <v>18.388216070079277</v>
      </c>
      <c r="V114" s="70">
        <f t="shared" si="49"/>
        <v>0.12668687700597939</v>
      </c>
      <c r="W114" s="70">
        <f t="shared" si="50"/>
        <v>0.26309148937611987</v>
      </c>
      <c r="X114" s="70">
        <f t="shared" si="51"/>
        <v>0.12020420684865808</v>
      </c>
      <c r="Y114" s="70">
        <f t="shared" si="52"/>
        <v>0.31502839287678597</v>
      </c>
      <c r="Z114" s="70">
        <f t="shared" si="53"/>
        <v>0.47031645127147065</v>
      </c>
      <c r="AA114" s="70">
        <f t="shared" si="54"/>
        <v>0.55625366381774799</v>
      </c>
      <c r="AB114" s="70">
        <f t="shared" si="55"/>
        <v>6.5115428988209292</v>
      </c>
      <c r="AC114" s="70">
        <f t="shared" si="56"/>
        <v>0.15210374331119489</v>
      </c>
      <c r="AD114" s="70">
        <f t="shared" si="57"/>
        <v>100.00000000000001</v>
      </c>
      <c r="AE114" s="70"/>
      <c r="AF114" s="70">
        <f>AA114+AB114</f>
        <v>7.0677965626386774</v>
      </c>
    </row>
    <row r="115" spans="1:32">
      <c r="A115" s="66" t="str">
        <f t="shared" si="43"/>
        <v>Paragneiss wall rock</v>
      </c>
      <c r="B115" s="66">
        <v>0.03</v>
      </c>
      <c r="C115" s="66">
        <v>350</v>
      </c>
      <c r="D115" s="66">
        <f t="shared" si="44"/>
        <v>1</v>
      </c>
      <c r="E115" s="71">
        <v>71.169670151955202</v>
      </c>
      <c r="F115" s="70">
        <v>0.3613045022251074</v>
      </c>
      <c r="G115" s="70">
        <v>17.994377381157857</v>
      </c>
      <c r="H115" s="70">
        <v>0.12397349832076948</v>
      </c>
      <c r="I115" s="70">
        <v>0.25745659761460538</v>
      </c>
      <c r="J115" s="70">
        <v>0.11762967394956156</v>
      </c>
      <c r="K115" s="70">
        <v>0.30828111686312748</v>
      </c>
      <c r="L115" s="70">
        <v>0.46024321666072809</v>
      </c>
      <c r="M115" s="70">
        <v>0.54433982656291002</v>
      </c>
      <c r="N115" s="70">
        <v>6.3720787165232178</v>
      </c>
      <c r="O115" s="70">
        <v>0.14884598635329213</v>
      </c>
      <c r="P115" s="70">
        <v>2.1417993318136221</v>
      </c>
      <c r="Q115" s="70">
        <f t="shared" si="45"/>
        <v>100</v>
      </c>
      <c r="R115" s="70"/>
      <c r="S115" s="71">
        <f t="shared" si="46"/>
        <v>72.727343918037519</v>
      </c>
      <c r="T115" s="70">
        <f t="shared" si="47"/>
        <v>0.36921228855433796</v>
      </c>
      <c r="U115" s="70">
        <f t="shared" si="48"/>
        <v>18.38821607007926</v>
      </c>
      <c r="V115" s="70">
        <f t="shared" si="49"/>
        <v>0.12668687700597908</v>
      </c>
      <c r="W115" s="70">
        <f t="shared" si="50"/>
        <v>0.26309148937612165</v>
      </c>
      <c r="X115" s="70">
        <f t="shared" si="51"/>
        <v>0.12020420684865797</v>
      </c>
      <c r="Y115" s="70">
        <f t="shared" si="52"/>
        <v>0.31502839287678563</v>
      </c>
      <c r="Z115" s="70">
        <f t="shared" si="53"/>
        <v>0.47031645127146993</v>
      </c>
      <c r="AA115" s="70">
        <f t="shared" si="54"/>
        <v>0.55625366381774732</v>
      </c>
      <c r="AB115" s="70">
        <f t="shared" si="55"/>
        <v>6.5115428988209203</v>
      </c>
      <c r="AC115" s="70">
        <f t="shared" si="56"/>
        <v>0.15210374331119481</v>
      </c>
      <c r="AD115" s="70">
        <f t="shared" si="57"/>
        <v>100</v>
      </c>
      <c r="AE115" s="70"/>
      <c r="AF115" s="70">
        <f>AA115+AB115</f>
        <v>7.0677965626386676</v>
      </c>
    </row>
    <row r="116" spans="1:32">
      <c r="A116" s="66" t="str">
        <f t="shared" si="43"/>
        <v>Paragneiss wall rock</v>
      </c>
      <c r="B116" s="66">
        <v>0.03</v>
      </c>
      <c r="C116" s="66">
        <v>350</v>
      </c>
      <c r="D116" s="66">
        <f t="shared" si="44"/>
        <v>1</v>
      </c>
      <c r="E116" s="71">
        <v>71.249896972388427</v>
      </c>
      <c r="F116" s="70">
        <v>0.38301110133517985</v>
      </c>
      <c r="G116" s="70">
        <v>17.93279585379149</v>
      </c>
      <c r="H116" s="70">
        <v>0.12784463892107678</v>
      </c>
      <c r="I116" s="70">
        <v>0.27369749562499829</v>
      </c>
      <c r="J116" s="70">
        <v>0.11814880520596568</v>
      </c>
      <c r="K116" s="70">
        <v>0.31331428968218028</v>
      </c>
      <c r="L116" s="70">
        <v>0.46431205237066248</v>
      </c>
      <c r="M116" s="70">
        <v>0.56251471421763688</v>
      </c>
      <c r="N116" s="70">
        <v>6.39299677430414</v>
      </c>
      <c r="O116" s="70">
        <v>0.14175160585185573</v>
      </c>
      <c r="P116" s="70">
        <v>2.0397156963063625</v>
      </c>
      <c r="Q116" s="70">
        <f t="shared" si="45"/>
        <v>99.999999999999972</v>
      </c>
      <c r="R116" s="70"/>
      <c r="S116" s="71">
        <f t="shared" si="46"/>
        <v>72.733452621984611</v>
      </c>
      <c r="T116" s="70">
        <f t="shared" si="47"/>
        <v>0.39098610631608627</v>
      </c>
      <c r="U116" s="70">
        <f t="shared" si="48"/>
        <v>18.306190086379047</v>
      </c>
      <c r="V116" s="70">
        <f t="shared" si="49"/>
        <v>0.13050660257858843</v>
      </c>
      <c r="W116" s="70">
        <f t="shared" si="50"/>
        <v>0.27939638759774249</v>
      </c>
      <c r="X116" s="70">
        <f t="shared" si="51"/>
        <v>0.12060888353456001</v>
      </c>
      <c r="Y116" s="70">
        <f t="shared" si="52"/>
        <v>0.31983807714446039</v>
      </c>
      <c r="Z116" s="70">
        <f t="shared" si="53"/>
        <v>0.47397989467978247</v>
      </c>
      <c r="AA116" s="70">
        <f t="shared" si="54"/>
        <v>0.57422731897525447</v>
      </c>
      <c r="AB116" s="70">
        <f t="shared" si="55"/>
        <v>6.5261108823293714</v>
      </c>
      <c r="AC116" s="70">
        <f t="shared" si="56"/>
        <v>0.14470313848049027</v>
      </c>
      <c r="AD116" s="70">
        <f t="shared" si="57"/>
        <v>100.00000000000001</v>
      </c>
      <c r="AE116" s="70"/>
      <c r="AF116" s="70">
        <f>AA116+AB116</f>
        <v>7.1003382013046261</v>
      </c>
    </row>
    <row r="117" spans="1:32">
      <c r="A117" s="66" t="str">
        <f t="shared" si="43"/>
        <v>Paragneiss wall rock</v>
      </c>
      <c r="B117" s="66">
        <v>0.03</v>
      </c>
      <c r="C117" s="66">
        <v>350</v>
      </c>
      <c r="D117" s="66">
        <f t="shared" si="44"/>
        <v>1</v>
      </c>
      <c r="E117" s="71">
        <v>71.249896972388456</v>
      </c>
      <c r="F117" s="70">
        <v>0.38301110133517979</v>
      </c>
      <c r="G117" s="70">
        <v>17.932795853791479</v>
      </c>
      <c r="H117" s="70">
        <v>0.12784463892107648</v>
      </c>
      <c r="I117" s="70">
        <v>0.2736974956250004</v>
      </c>
      <c r="J117" s="70">
        <v>0.11814880520596566</v>
      </c>
      <c r="K117" s="70">
        <v>0.31331428968218011</v>
      </c>
      <c r="L117" s="70">
        <v>0.46431205237066203</v>
      </c>
      <c r="M117" s="70">
        <v>0.56251471421763655</v>
      </c>
      <c r="N117" s="70">
        <v>6.3929967743041365</v>
      </c>
      <c r="O117" s="70">
        <v>0.1417516058518557</v>
      </c>
      <c r="P117" s="70">
        <v>2.0397156963063616</v>
      </c>
      <c r="Q117" s="70">
        <f t="shared" si="45"/>
        <v>99.999999999999986</v>
      </c>
      <c r="R117" s="70"/>
      <c r="S117" s="71">
        <f t="shared" si="46"/>
        <v>72.733452621984625</v>
      </c>
      <c r="T117" s="70">
        <f t="shared" si="47"/>
        <v>0.39098610631608616</v>
      </c>
      <c r="U117" s="70">
        <f t="shared" si="48"/>
        <v>18.306190086379033</v>
      </c>
      <c r="V117" s="70">
        <f t="shared" si="49"/>
        <v>0.13050660257858812</v>
      </c>
      <c r="W117" s="70">
        <f t="shared" si="50"/>
        <v>0.2793963875977446</v>
      </c>
      <c r="X117" s="70">
        <f t="shared" si="51"/>
        <v>0.12060888353455995</v>
      </c>
      <c r="Y117" s="70">
        <f t="shared" si="52"/>
        <v>0.31983807714446016</v>
      </c>
      <c r="Z117" s="70">
        <f t="shared" si="53"/>
        <v>0.47397989467978197</v>
      </c>
      <c r="AA117" s="70">
        <f t="shared" si="54"/>
        <v>0.57422731897525403</v>
      </c>
      <c r="AB117" s="70">
        <f t="shared" si="55"/>
        <v>6.526110882329367</v>
      </c>
      <c r="AC117" s="70">
        <f t="shared" si="56"/>
        <v>0.14470313848049021</v>
      </c>
      <c r="AD117" s="70">
        <f t="shared" si="57"/>
        <v>100</v>
      </c>
      <c r="AE117" s="70"/>
      <c r="AF117" s="70">
        <f>AA117+AB117</f>
        <v>7.1003382013046208</v>
      </c>
    </row>
    <row r="118" spans="1:32">
      <c r="A118" s="66" t="str">
        <f t="shared" si="43"/>
        <v>Paragneiss wall rock</v>
      </c>
      <c r="B118" s="66">
        <v>0.03</v>
      </c>
      <c r="C118" s="66">
        <v>350</v>
      </c>
      <c r="D118" s="66">
        <f t="shared" si="44"/>
        <v>1</v>
      </c>
      <c r="E118" s="71">
        <v>71.323473347178563</v>
      </c>
      <c r="F118" s="70">
        <v>0.40486329549737721</v>
      </c>
      <c r="G118" s="70">
        <v>17.871908793325726</v>
      </c>
      <c r="H118" s="70">
        <v>0.13173023504960338</v>
      </c>
      <c r="I118" s="70">
        <v>0.29015774414561063</v>
      </c>
      <c r="J118" s="70">
        <v>0.11874021436720796</v>
      </c>
      <c r="K118" s="70">
        <v>0.31838429807746083</v>
      </c>
      <c r="L118" s="70">
        <v>0.46899093643982137</v>
      </c>
      <c r="M118" s="70">
        <v>0.58048957579632476</v>
      </c>
      <c r="N118" s="70">
        <v>6.4126282098967158</v>
      </c>
      <c r="O118" s="70">
        <v>0.135069462228561</v>
      </c>
      <c r="P118" s="70">
        <v>1.9435638879970296</v>
      </c>
      <c r="Q118" s="70">
        <f t="shared" si="45"/>
        <v>100</v>
      </c>
      <c r="R118" s="70"/>
      <c r="S118" s="71">
        <f t="shared" si="46"/>
        <v>72.737166651366749</v>
      </c>
      <c r="T118" s="70">
        <f t="shared" si="47"/>
        <v>0.41288803830778664</v>
      </c>
      <c r="U118" s="70">
        <f t="shared" si="48"/>
        <v>18.226145576932758</v>
      </c>
      <c r="V118" s="70">
        <f t="shared" si="49"/>
        <v>0.13434124293395405</v>
      </c>
      <c r="W118" s="70">
        <f t="shared" si="50"/>
        <v>0.29590892311666706</v>
      </c>
      <c r="X118" s="70">
        <f t="shared" si="51"/>
        <v>0.12109374873830756</v>
      </c>
      <c r="Y118" s="70">
        <f t="shared" si="52"/>
        <v>0.32469495190891173</v>
      </c>
      <c r="Z118" s="70">
        <f t="shared" si="53"/>
        <v>0.47828674489467066</v>
      </c>
      <c r="AA118" s="70">
        <f t="shared" si="54"/>
        <v>0.5919953843042719</v>
      </c>
      <c r="AB118" s="70">
        <f t="shared" si="55"/>
        <v>6.5397320809946855</v>
      </c>
      <c r="AC118" s="70">
        <f t="shared" si="56"/>
        <v>0.13774665650124246</v>
      </c>
      <c r="AD118" s="70">
        <f t="shared" si="57"/>
        <v>100</v>
      </c>
      <c r="AE118" s="70"/>
      <c r="AF118" s="70">
        <f>AA118+AB118</f>
        <v>7.1317274652989573</v>
      </c>
    </row>
    <row r="119" spans="1:32">
      <c r="A119" s="66" t="str">
        <f t="shared" si="43"/>
        <v>Paragneiss wall rock</v>
      </c>
      <c r="B119" s="66">
        <v>0.03</v>
      </c>
      <c r="C119" s="66">
        <v>350</v>
      </c>
      <c r="D119" s="66">
        <f t="shared" si="44"/>
        <v>1</v>
      </c>
      <c r="E119" s="71">
        <v>71.323473347178592</v>
      </c>
      <c r="F119" s="70">
        <v>0.40486329549737698</v>
      </c>
      <c r="G119" s="70">
        <v>17.871908793325712</v>
      </c>
      <c r="H119" s="70">
        <v>0.13173023504960304</v>
      </c>
      <c r="I119" s="70">
        <v>0.29015774414561268</v>
      </c>
      <c r="J119" s="70">
        <v>0.11874021436720787</v>
      </c>
      <c r="K119" s="70">
        <v>0.31838429807746055</v>
      </c>
      <c r="L119" s="70">
        <v>0.46899093643982076</v>
      </c>
      <c r="M119" s="70">
        <v>0.58048957579632421</v>
      </c>
      <c r="N119" s="70">
        <v>6.4126282098967105</v>
      </c>
      <c r="O119" s="70">
        <v>0.13506946222856095</v>
      </c>
      <c r="P119" s="70">
        <v>1.9435638879970278</v>
      </c>
      <c r="Q119" s="70">
        <f t="shared" si="45"/>
        <v>100.00000000000001</v>
      </c>
      <c r="R119" s="70"/>
      <c r="S119" s="71">
        <f t="shared" si="46"/>
        <v>72.737166651366763</v>
      </c>
      <c r="T119" s="70">
        <f t="shared" si="47"/>
        <v>0.41288803830778636</v>
      </c>
      <c r="U119" s="70">
        <f t="shared" si="48"/>
        <v>18.226145576932744</v>
      </c>
      <c r="V119" s="70">
        <f t="shared" si="49"/>
        <v>0.13434124293395372</v>
      </c>
      <c r="W119" s="70">
        <f t="shared" si="50"/>
        <v>0.29590892311666911</v>
      </c>
      <c r="X119" s="70">
        <f t="shared" si="51"/>
        <v>0.12109374873830746</v>
      </c>
      <c r="Y119" s="70">
        <f t="shared" si="52"/>
        <v>0.32469495190891146</v>
      </c>
      <c r="Z119" s="70">
        <f t="shared" si="53"/>
        <v>0.47828674489466999</v>
      </c>
      <c r="AA119" s="70">
        <f t="shared" si="54"/>
        <v>0.59199538430427123</v>
      </c>
      <c r="AB119" s="70">
        <f t="shared" si="55"/>
        <v>6.5397320809946784</v>
      </c>
      <c r="AC119" s="70">
        <f t="shared" si="56"/>
        <v>0.1377466565012424</v>
      </c>
      <c r="AD119" s="70">
        <f t="shared" si="57"/>
        <v>100</v>
      </c>
      <c r="AE119" s="70"/>
      <c r="AF119" s="70">
        <f>AA119+AB119</f>
        <v>7.1317274652989493</v>
      </c>
    </row>
    <row r="120" spans="1:32">
      <c r="A120" s="66" t="str">
        <f t="shared" si="43"/>
        <v>Paragneiss wall rock</v>
      </c>
      <c r="B120" s="66">
        <v>0.03</v>
      </c>
      <c r="C120" s="66">
        <v>350</v>
      </c>
      <c r="D120" s="66">
        <f t="shared" si="44"/>
        <v>1</v>
      </c>
      <c r="E120" s="71">
        <v>71.393348242157288</v>
      </c>
      <c r="F120" s="70">
        <v>0.42759260349173878</v>
      </c>
      <c r="G120" s="70">
        <v>17.809509093901344</v>
      </c>
      <c r="H120" s="70">
        <v>0.13576376891066574</v>
      </c>
      <c r="I120" s="70">
        <v>0.30739126549635565</v>
      </c>
      <c r="J120" s="70">
        <v>0.11941636443383624</v>
      </c>
      <c r="K120" s="70">
        <v>0.3236578621766556</v>
      </c>
      <c r="L120" s="70">
        <v>0.47442315260740853</v>
      </c>
      <c r="M120" s="70">
        <v>0.59888661297907708</v>
      </c>
      <c r="N120" s="70">
        <v>6.4316790379262372</v>
      </c>
      <c r="O120" s="70">
        <v>0.12855188663714315</v>
      </c>
      <c r="P120" s="70">
        <v>1.8497801092822275</v>
      </c>
      <c r="Q120" s="70">
        <f t="shared" si="45"/>
        <v>99.999999999999957</v>
      </c>
      <c r="R120" s="70"/>
      <c r="S120" s="71">
        <f t="shared" si="46"/>
        <v>72.738857153502011</v>
      </c>
      <c r="T120" s="70">
        <f t="shared" si="47"/>
        <v>0.43565119259827262</v>
      </c>
      <c r="U120" s="70">
        <f t="shared" si="48"/>
        <v>18.145154553632974</v>
      </c>
      <c r="V120" s="70">
        <f t="shared" si="49"/>
        <v>0.1383224297019687</v>
      </c>
      <c r="W120" s="70">
        <f t="shared" si="50"/>
        <v>0.31318448989580538</v>
      </c>
      <c r="X120" s="70">
        <f t="shared" si="51"/>
        <v>0.12166693520075311</v>
      </c>
      <c r="Y120" s="70">
        <f t="shared" si="52"/>
        <v>0.32975765366294868</v>
      </c>
      <c r="Z120" s="70">
        <f t="shared" si="53"/>
        <v>0.48336432983608191</v>
      </c>
      <c r="AA120" s="70">
        <f t="shared" si="54"/>
        <v>0.610173480656374</v>
      </c>
      <c r="AB120" s="70">
        <f t="shared" si="55"/>
        <v>6.5528931520351028</v>
      </c>
      <c r="AC120" s="70">
        <f t="shared" si="56"/>
        <v>0.13097462927772877</v>
      </c>
      <c r="AD120" s="70">
        <f t="shared" si="57"/>
        <v>100.00000000000001</v>
      </c>
      <c r="AE120" s="70"/>
      <c r="AF120" s="70">
        <f>AA120+AB120</f>
        <v>7.1630666326914767</v>
      </c>
    </row>
    <row r="121" spans="1:32">
      <c r="A121" s="66" t="str">
        <f t="shared" si="43"/>
        <v>Paragneiss wall rock</v>
      </c>
      <c r="B121" s="66">
        <v>0.03</v>
      </c>
      <c r="C121" s="66">
        <v>350</v>
      </c>
      <c r="D121" s="66">
        <f t="shared" si="44"/>
        <v>1</v>
      </c>
      <c r="E121" s="71">
        <v>71.393348242157316</v>
      </c>
      <c r="F121" s="70">
        <v>0.42759260349173861</v>
      </c>
      <c r="G121" s="70">
        <v>17.809509093901333</v>
      </c>
      <c r="H121" s="70">
        <v>0.13576376891066547</v>
      </c>
      <c r="I121" s="70">
        <v>0.30739126549635803</v>
      </c>
      <c r="J121" s="70">
        <v>0.11941636443383617</v>
      </c>
      <c r="K121" s="70">
        <v>0.32365786217665538</v>
      </c>
      <c r="L121" s="70">
        <v>0.47442315260740792</v>
      </c>
      <c r="M121" s="70">
        <v>0.59888661297907664</v>
      </c>
      <c r="N121" s="70">
        <v>6.4316790379262327</v>
      </c>
      <c r="O121" s="70">
        <v>0.12855188663714309</v>
      </c>
      <c r="P121" s="70">
        <v>1.8497801092822261</v>
      </c>
      <c r="Q121" s="70">
        <f t="shared" si="45"/>
        <v>99.999999999999972</v>
      </c>
      <c r="R121" s="70"/>
      <c r="S121" s="71">
        <f t="shared" si="46"/>
        <v>72.738857153502025</v>
      </c>
      <c r="T121" s="70">
        <f t="shared" si="47"/>
        <v>0.4356511925982724</v>
      </c>
      <c r="U121" s="70">
        <f t="shared" si="48"/>
        <v>18.14515455363296</v>
      </c>
      <c r="V121" s="70">
        <f t="shared" si="49"/>
        <v>0.1383224297019684</v>
      </c>
      <c r="W121" s="70">
        <f t="shared" si="50"/>
        <v>0.31318448989580777</v>
      </c>
      <c r="X121" s="70">
        <f t="shared" si="51"/>
        <v>0.12166693520075302</v>
      </c>
      <c r="Y121" s="70">
        <f t="shared" si="52"/>
        <v>0.32975765366294846</v>
      </c>
      <c r="Z121" s="70">
        <f t="shared" si="53"/>
        <v>0.48336432983608119</v>
      </c>
      <c r="AA121" s="70">
        <f t="shared" si="54"/>
        <v>0.61017348065637333</v>
      </c>
      <c r="AB121" s="70">
        <f t="shared" si="55"/>
        <v>6.5528931520350966</v>
      </c>
      <c r="AC121" s="70">
        <f t="shared" si="56"/>
        <v>0.13097462927772868</v>
      </c>
      <c r="AD121" s="70">
        <f t="shared" si="57"/>
        <v>100.00000000000001</v>
      </c>
      <c r="AE121" s="70"/>
      <c r="AF121" s="70">
        <f>AA121+AB121</f>
        <v>7.1630666326914696</v>
      </c>
    </row>
    <row r="122" spans="1:32">
      <c r="A122" s="66" t="str">
        <f t="shared" si="43"/>
        <v>Paragneiss wall rock</v>
      </c>
      <c r="B122" s="66">
        <v>0.03</v>
      </c>
      <c r="C122" s="66">
        <v>350</v>
      </c>
      <c r="D122" s="66">
        <f t="shared" si="44"/>
        <v>1</v>
      </c>
      <c r="E122" s="71">
        <v>71.459704442564657</v>
      </c>
      <c r="F122" s="70">
        <v>0.45122626683174227</v>
      </c>
      <c r="G122" s="70">
        <v>17.745448417069671</v>
      </c>
      <c r="H122" s="70">
        <v>0.13995320287747709</v>
      </c>
      <c r="I122" s="70">
        <v>0.3254262974692062</v>
      </c>
      <c r="J122" s="70">
        <v>0.12017497048788853</v>
      </c>
      <c r="K122" s="70">
        <v>0.32913852902052287</v>
      </c>
      <c r="L122" s="70">
        <v>0.48063041500133696</v>
      </c>
      <c r="M122" s="70">
        <v>0.61773017159700749</v>
      </c>
      <c r="N122" s="70">
        <v>6.4501440109894048</v>
      </c>
      <c r="O122" s="70">
        <v>0.12218978428116031</v>
      </c>
      <c r="P122" s="70">
        <v>1.758233491809913</v>
      </c>
      <c r="Q122" s="70">
        <f t="shared" si="45"/>
        <v>100</v>
      </c>
      <c r="R122" s="70"/>
      <c r="S122" s="71">
        <f t="shared" si="46"/>
        <v>72.738619206941181</v>
      </c>
      <c r="T122" s="70">
        <f t="shared" si="47"/>
        <v>0.45930186606948387</v>
      </c>
      <c r="U122" s="70">
        <f t="shared" si="48"/>
        <v>18.063038815156375</v>
      </c>
      <c r="V122" s="70">
        <f t="shared" si="49"/>
        <v>0.14245794619929769</v>
      </c>
      <c r="W122" s="70">
        <f t="shared" si="50"/>
        <v>0.33125045389129532</v>
      </c>
      <c r="X122" s="70">
        <f t="shared" si="51"/>
        <v>0.12232574266452136</v>
      </c>
      <c r="Y122" s="70">
        <f t="shared" si="52"/>
        <v>0.33502912327322992</v>
      </c>
      <c r="Z122" s="70">
        <f t="shared" si="53"/>
        <v>0.48923226045743834</v>
      </c>
      <c r="AA122" s="70">
        <f t="shared" si="54"/>
        <v>0.62878569222949532</v>
      </c>
      <c r="AB122" s="70">
        <f t="shared" si="55"/>
        <v>6.5655822775251886</v>
      </c>
      <c r="AC122" s="70">
        <f t="shared" si="56"/>
        <v>0.1243766155924871</v>
      </c>
      <c r="AD122" s="70">
        <f t="shared" si="57"/>
        <v>100</v>
      </c>
      <c r="AE122" s="70"/>
      <c r="AF122" s="70">
        <f>AA122+AB122</f>
        <v>7.1943679697546843</v>
      </c>
    </row>
    <row r="123" spans="1:32">
      <c r="A123" s="66" t="str">
        <f t="shared" si="43"/>
        <v>Paragneiss wall rock</v>
      </c>
      <c r="B123" s="66">
        <v>0.03</v>
      </c>
      <c r="C123" s="66">
        <v>350</v>
      </c>
      <c r="D123" s="66">
        <f t="shared" si="44"/>
        <v>1</v>
      </c>
      <c r="E123" s="71">
        <v>71.459704442564657</v>
      </c>
      <c r="F123" s="70">
        <v>0.45122626683174211</v>
      </c>
      <c r="G123" s="70">
        <v>17.745448417069657</v>
      </c>
      <c r="H123" s="70">
        <v>0.13995320287747678</v>
      </c>
      <c r="I123" s="70">
        <v>0.32542629746920876</v>
      </c>
      <c r="J123" s="70">
        <v>0.12017497048788842</v>
      </c>
      <c r="K123" s="70">
        <v>0.32913852902052271</v>
      </c>
      <c r="L123" s="70">
        <v>0.48063041500133635</v>
      </c>
      <c r="M123" s="70">
        <v>0.61773017159700705</v>
      </c>
      <c r="N123" s="70">
        <v>6.4501440109893986</v>
      </c>
      <c r="O123" s="70">
        <v>0.12218978428116026</v>
      </c>
      <c r="P123" s="70">
        <v>1.7582334918099116</v>
      </c>
      <c r="Q123" s="70">
        <f t="shared" si="45"/>
        <v>99.999999999999986</v>
      </c>
      <c r="R123" s="70"/>
      <c r="S123" s="71">
        <f t="shared" si="46"/>
        <v>72.738619206941181</v>
      </c>
      <c r="T123" s="70">
        <f t="shared" si="47"/>
        <v>0.45930186606948376</v>
      </c>
      <c r="U123" s="70">
        <f t="shared" si="48"/>
        <v>18.063038815156364</v>
      </c>
      <c r="V123" s="70">
        <f t="shared" si="49"/>
        <v>0.14245794619929739</v>
      </c>
      <c r="W123" s="70">
        <f t="shared" si="50"/>
        <v>0.33125045389129792</v>
      </c>
      <c r="X123" s="70">
        <f t="shared" si="51"/>
        <v>0.12232574266452126</v>
      </c>
      <c r="Y123" s="70">
        <f t="shared" si="52"/>
        <v>0.33502912327322981</v>
      </c>
      <c r="Z123" s="70">
        <f t="shared" si="53"/>
        <v>0.48923226045743784</v>
      </c>
      <c r="AA123" s="70">
        <f t="shared" si="54"/>
        <v>0.62878569222949499</v>
      </c>
      <c r="AB123" s="70">
        <f t="shared" si="55"/>
        <v>6.5655822775251833</v>
      </c>
      <c r="AC123" s="70">
        <f t="shared" si="56"/>
        <v>0.12437661559248707</v>
      </c>
      <c r="AD123" s="70">
        <f t="shared" si="57"/>
        <v>99.999999999999972</v>
      </c>
      <c r="AE123" s="70"/>
      <c r="AF123" s="70">
        <f>AA123+AB123</f>
        <v>7.1943679697546781</v>
      </c>
    </row>
    <row r="124" spans="1:32">
      <c r="A124" s="66" t="str">
        <f t="shared" si="43"/>
        <v>Paragneiss wall rock</v>
      </c>
      <c r="B124" s="66">
        <v>0.03</v>
      </c>
      <c r="C124" s="66">
        <v>350</v>
      </c>
      <c r="D124" s="66">
        <f t="shared" si="44"/>
        <v>1</v>
      </c>
      <c r="E124" s="71">
        <v>71.522723216066282</v>
      </c>
      <c r="F124" s="70">
        <v>0.47579413078596056</v>
      </c>
      <c r="G124" s="70">
        <v>17.679559397314243</v>
      </c>
      <c r="H124" s="70">
        <v>0.14430742857434772</v>
      </c>
      <c r="I124" s="70">
        <v>0.34429346986513371</v>
      </c>
      <c r="J124" s="70">
        <v>0.12101394952866125</v>
      </c>
      <c r="K124" s="70">
        <v>0.33483078536046046</v>
      </c>
      <c r="L124" s="70">
        <v>0.48763895109494648</v>
      </c>
      <c r="M124" s="70">
        <v>0.63704877832623041</v>
      </c>
      <c r="N124" s="70">
        <v>6.4680170736125033</v>
      </c>
      <c r="O124" s="70">
        <v>0.11597442372411311</v>
      </c>
      <c r="P124" s="70">
        <v>1.6687983957471417</v>
      </c>
      <c r="Q124" s="70">
        <f t="shared" si="45"/>
        <v>100.00000000000003</v>
      </c>
      <c r="R124" s="70"/>
      <c r="S124" s="71">
        <f t="shared" si="46"/>
        <v>72.736549588724728</v>
      </c>
      <c r="T124" s="70">
        <f t="shared" si="47"/>
        <v>0.48386892768874917</v>
      </c>
      <c r="U124" s="70">
        <f t="shared" si="48"/>
        <v>17.979602719051478</v>
      </c>
      <c r="V124" s="70">
        <f t="shared" si="49"/>
        <v>0.14675649866980406</v>
      </c>
      <c r="W124" s="70">
        <f t="shared" si="50"/>
        <v>0.35013654287556556</v>
      </c>
      <c r="X124" s="70">
        <f t="shared" si="51"/>
        <v>0.12306770135454881</v>
      </c>
      <c r="Y124" s="70">
        <f t="shared" si="52"/>
        <v>0.34051326526856845</v>
      </c>
      <c r="Z124" s="70">
        <f t="shared" si="53"/>
        <v>0.49591476880097007</v>
      </c>
      <c r="AA124" s="70">
        <f t="shared" si="54"/>
        <v>0.6478602599509754</v>
      </c>
      <c r="AB124" s="70">
        <f t="shared" si="55"/>
        <v>6.5777870788601831</v>
      </c>
      <c r="AC124" s="70">
        <f t="shared" si="56"/>
        <v>0.11794264875442868</v>
      </c>
      <c r="AD124" s="70">
        <f t="shared" si="57"/>
        <v>99.999999999999986</v>
      </c>
      <c r="AE124" s="70"/>
      <c r="AF124" s="70">
        <f>AA124+AB124</f>
        <v>7.2256473388111582</v>
      </c>
    </row>
    <row r="125" spans="1:32">
      <c r="A125" s="66" t="str">
        <f t="shared" si="43"/>
        <v>Paragneiss wall rock</v>
      </c>
      <c r="B125" s="66">
        <v>0.03</v>
      </c>
      <c r="C125" s="66">
        <v>350</v>
      </c>
      <c r="D125" s="66">
        <f t="shared" si="44"/>
        <v>1</v>
      </c>
      <c r="E125" s="71">
        <v>71.522723216066282</v>
      </c>
      <c r="F125" s="70">
        <v>0.47579413078596022</v>
      </c>
      <c r="G125" s="70">
        <v>17.679559397314225</v>
      </c>
      <c r="H125" s="70">
        <v>0.14430742857434736</v>
      </c>
      <c r="I125" s="70">
        <v>0.34429346986513637</v>
      </c>
      <c r="J125" s="70">
        <v>0.12101394952866115</v>
      </c>
      <c r="K125" s="70">
        <v>0.33483078536046018</v>
      </c>
      <c r="L125" s="70">
        <v>0.48763895109494593</v>
      </c>
      <c r="M125" s="70">
        <v>0.63704877832622986</v>
      </c>
      <c r="N125" s="70">
        <v>6.4680170736124962</v>
      </c>
      <c r="O125" s="70">
        <v>0.11597442372411305</v>
      </c>
      <c r="P125" s="70">
        <v>1.6687983957471408</v>
      </c>
      <c r="Q125" s="70">
        <f t="shared" si="45"/>
        <v>100.00000000000001</v>
      </c>
      <c r="R125" s="70"/>
      <c r="S125" s="71">
        <f t="shared" si="46"/>
        <v>72.736549588724728</v>
      </c>
      <c r="T125" s="70">
        <f t="shared" si="47"/>
        <v>0.4838689276887489</v>
      </c>
      <c r="U125" s="70">
        <f t="shared" si="48"/>
        <v>17.979602719051464</v>
      </c>
      <c r="V125" s="70">
        <f t="shared" si="49"/>
        <v>0.14675649866980373</v>
      </c>
      <c r="W125" s="70">
        <f t="shared" si="50"/>
        <v>0.35013654287556834</v>
      </c>
      <c r="X125" s="70">
        <f t="shared" si="51"/>
        <v>0.12306770135454874</v>
      </c>
      <c r="Y125" s="70">
        <f t="shared" si="52"/>
        <v>0.34051326526856818</v>
      </c>
      <c r="Z125" s="70">
        <f t="shared" si="53"/>
        <v>0.49591476880096957</v>
      </c>
      <c r="AA125" s="70">
        <f t="shared" si="54"/>
        <v>0.64786025995097485</v>
      </c>
      <c r="AB125" s="70">
        <f t="shared" si="55"/>
        <v>6.5777870788601778</v>
      </c>
      <c r="AC125" s="70">
        <f t="shared" si="56"/>
        <v>0.11794264875442864</v>
      </c>
      <c r="AD125" s="70">
        <f t="shared" si="57"/>
        <v>99.999999999999972</v>
      </c>
      <c r="AE125" s="70"/>
      <c r="AF125" s="70">
        <f>AA125+AB125</f>
        <v>7.2256473388111528</v>
      </c>
    </row>
    <row r="126" spans="1:32">
      <c r="A126" s="66" t="str">
        <f t="shared" si="43"/>
        <v>Paragneiss wall rock</v>
      </c>
      <c r="B126" s="66">
        <v>0.03</v>
      </c>
      <c r="C126" s="66">
        <v>350</v>
      </c>
      <c r="D126" s="66">
        <f t="shared" si="44"/>
        <v>1</v>
      </c>
      <c r="E126" s="71">
        <v>71.582581390438648</v>
      </c>
      <c r="F126" s="70">
        <v>0.50132713993342204</v>
      </c>
      <c r="G126" s="70">
        <v>17.611657912717728</v>
      </c>
      <c r="H126" s="70">
        <v>0.14883607276237809</v>
      </c>
      <c r="I126" s="70">
        <v>0.36402474037357058</v>
      </c>
      <c r="J126" s="70">
        <v>0.12193127777775292</v>
      </c>
      <c r="K126" s="70">
        <v>0.34073971065880038</v>
      </c>
      <c r="L126" s="70">
        <v>0.49547954594131516</v>
      </c>
      <c r="M126" s="70">
        <v>0.65687443295697479</v>
      </c>
      <c r="N126" s="70">
        <v>6.4852897113542012</v>
      </c>
      <c r="O126" s="70">
        <v>0.10989784096169983</v>
      </c>
      <c r="P126" s="70">
        <v>1.5813602241235161</v>
      </c>
      <c r="Q126" s="70">
        <f t="shared" si="45"/>
        <v>99.999999999999986</v>
      </c>
      <c r="R126" s="70"/>
      <c r="S126" s="71">
        <f t="shared" si="46"/>
        <v>72.7327481394275</v>
      </c>
      <c r="T126" s="70">
        <f t="shared" si="47"/>
        <v>0.50938230915918736</v>
      </c>
      <c r="U126" s="70">
        <f t="shared" si="48"/>
        <v>17.894636577810687</v>
      </c>
      <c r="V126" s="70">
        <f t="shared" si="49"/>
        <v>0.15122752468568409</v>
      </c>
      <c r="W126" s="70">
        <f t="shared" si="50"/>
        <v>0.36987377716512315</v>
      </c>
      <c r="X126" s="70">
        <f t="shared" si="51"/>
        <v>0.12389043178753591</v>
      </c>
      <c r="Y126" s="70">
        <f t="shared" si="52"/>
        <v>0.34621461080416149</v>
      </c>
      <c r="Z126" s="70">
        <f t="shared" si="53"/>
        <v>0.50344075783778797</v>
      </c>
      <c r="AA126" s="70">
        <f t="shared" si="54"/>
        <v>0.66742888791476895</v>
      </c>
      <c r="AB126" s="70">
        <f t="shared" si="55"/>
        <v>6.5894933379721623</v>
      </c>
      <c r="AC126" s="70">
        <f t="shared" si="56"/>
        <v>0.11166364543542191</v>
      </c>
      <c r="AD126" s="70">
        <f t="shared" si="57"/>
        <v>100.00000000000003</v>
      </c>
      <c r="AE126" s="70"/>
      <c r="AF126" s="70">
        <f>AA126+AB126</f>
        <v>7.2569222258869317</v>
      </c>
    </row>
    <row r="127" spans="1:32">
      <c r="A127" s="66" t="str">
        <f t="shared" si="43"/>
        <v>Paragneiss wall rock</v>
      </c>
      <c r="B127" s="66">
        <v>0.03</v>
      </c>
      <c r="C127" s="66">
        <v>350</v>
      </c>
      <c r="D127" s="66">
        <f t="shared" si="44"/>
        <v>1</v>
      </c>
      <c r="E127" s="71">
        <v>71.582581390438634</v>
      </c>
      <c r="F127" s="70">
        <v>0.50132713993342159</v>
      </c>
      <c r="G127" s="70">
        <v>17.611657912717714</v>
      </c>
      <c r="H127" s="70">
        <v>0.14883607276237765</v>
      </c>
      <c r="I127" s="70">
        <v>0.36402474037357341</v>
      </c>
      <c r="J127" s="70">
        <v>0.12193127777775274</v>
      </c>
      <c r="K127" s="70">
        <v>0.34073971065879999</v>
      </c>
      <c r="L127" s="70">
        <v>0.49547954594131427</v>
      </c>
      <c r="M127" s="70">
        <v>0.65687443295697401</v>
      </c>
      <c r="N127" s="70">
        <v>6.485289711354195</v>
      </c>
      <c r="O127" s="70">
        <v>0.10989784096169974</v>
      </c>
      <c r="P127" s="70">
        <v>1.5813602241235138</v>
      </c>
      <c r="Q127" s="70">
        <f t="shared" si="45"/>
        <v>99.999999999999957</v>
      </c>
      <c r="R127" s="70"/>
      <c r="S127" s="71">
        <f t="shared" si="46"/>
        <v>72.732748139427514</v>
      </c>
      <c r="T127" s="70">
        <f t="shared" si="47"/>
        <v>0.50938230915918703</v>
      </c>
      <c r="U127" s="70">
        <f t="shared" si="48"/>
        <v>17.894636577810676</v>
      </c>
      <c r="V127" s="70">
        <f t="shared" si="49"/>
        <v>0.15122752468568368</v>
      </c>
      <c r="W127" s="70">
        <f t="shared" si="50"/>
        <v>0.36987377716512615</v>
      </c>
      <c r="X127" s="70">
        <f t="shared" si="51"/>
        <v>0.12389043178753575</v>
      </c>
      <c r="Y127" s="70">
        <f t="shared" si="52"/>
        <v>0.34621461080416122</v>
      </c>
      <c r="Z127" s="70">
        <f t="shared" si="53"/>
        <v>0.50344075783778719</v>
      </c>
      <c r="AA127" s="70">
        <f t="shared" si="54"/>
        <v>0.6674288879147684</v>
      </c>
      <c r="AB127" s="70">
        <f t="shared" si="55"/>
        <v>6.5894933379721587</v>
      </c>
      <c r="AC127" s="70">
        <f t="shared" si="56"/>
        <v>0.11166364543542186</v>
      </c>
      <c r="AD127" s="70">
        <f t="shared" si="57"/>
        <v>100.00000000000003</v>
      </c>
      <c r="AE127" s="70"/>
      <c r="AF127" s="70">
        <f>AA127+AB127</f>
        <v>7.2569222258869273</v>
      </c>
    </row>
    <row r="128" spans="1:32">
      <c r="E128" s="71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1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</row>
    <row r="129" spans="1:32">
      <c r="A129" s="66" t="s">
        <v>50</v>
      </c>
      <c r="B129" s="66">
        <v>0.06</v>
      </c>
      <c r="C129" s="66">
        <v>350</v>
      </c>
      <c r="D129" s="66">
        <v>1</v>
      </c>
      <c r="E129" s="71">
        <v>56.27068933701208</v>
      </c>
      <c r="F129" s="70">
        <v>4.0278924749006413E-2</v>
      </c>
      <c r="G129" s="70">
        <v>6.4218235987431598</v>
      </c>
      <c r="H129" s="70">
        <v>8.1451445958440727E-2</v>
      </c>
      <c r="I129" s="70">
        <v>0.5416277784299659</v>
      </c>
      <c r="J129" s="70">
        <v>3.5635875676157065</v>
      </c>
      <c r="K129" s="70">
        <v>0.23962711520933078</v>
      </c>
      <c r="L129" s="70">
        <v>8.6961811638417039</v>
      </c>
      <c r="M129" s="70">
        <v>1.7161236056070819</v>
      </c>
      <c r="N129" s="70">
        <v>3.607856497450058</v>
      </c>
      <c r="O129" s="70">
        <v>5.6103968741696377</v>
      </c>
      <c r="P129" s="70">
        <v>13.210356091213821</v>
      </c>
      <c r="Q129" s="70">
        <f t="shared" ref="Q129:Q180" si="58">SUM(E129:P129)</f>
        <v>100</v>
      </c>
      <c r="R129" s="70"/>
      <c r="S129" s="71">
        <f t="shared" ref="S129:S180" si="59">(E129*100)/(Q129-P129)</f>
        <v>64.835718644209692</v>
      </c>
      <c r="T129" s="70">
        <f t="shared" ref="T129:T180" si="60">(F129*100)/(Q129-P129)</f>
        <v>4.6409828333134527E-2</v>
      </c>
      <c r="U129" s="70">
        <f t="shared" ref="U129:U180" si="61">(G129*100)/(Q129-P129)</f>
        <v>7.3992970929715325</v>
      </c>
      <c r="V129" s="70">
        <f t="shared" ref="V129:V180" si="62">(H129*100)/(Q129-P129)</f>
        <v>9.3849268518769638E-2</v>
      </c>
      <c r="W129" s="70">
        <f t="shared" ref="W129:W180" si="63">(I129*100)/(Q129-P129)</f>
        <v>0.62406959406263218</v>
      </c>
      <c r="X129" s="70">
        <f t="shared" ref="X129:X180" si="64">(J129*100)/(Q129-P129)</f>
        <v>4.1060055176179215</v>
      </c>
      <c r="Y129" s="70">
        <f t="shared" ref="Y129:Y180" si="65">(K129*100)/(Q129-P129)</f>
        <v>0.27610104664235413</v>
      </c>
      <c r="Z129" s="70">
        <f t="shared" ref="Z129:Z180" si="66">(L129*100)/(Q129-P129)</f>
        <v>10.019837358684386</v>
      </c>
      <c r="AA129" s="70">
        <f t="shared" ref="AA129:AA180" si="67">(M129*100)/(Q129-P129)</f>
        <v>1.9773368437951959</v>
      </c>
      <c r="AB129" s="70">
        <f t="shared" ref="AB129:AB180" si="68">(N129*100)/(Q129-P129)</f>
        <v>4.1570126745096783</v>
      </c>
      <c r="AC129" s="70">
        <f t="shared" ref="AC129:AC180" si="69">(O129*100)/(Q129-P129)</f>
        <v>6.4643621306546999</v>
      </c>
      <c r="AD129" s="70">
        <f t="shared" ref="AD129:AD180" si="70">SUM(S129:AC129)</f>
        <v>100</v>
      </c>
      <c r="AE129" s="70"/>
      <c r="AF129" s="70">
        <f>AA129+AB129</f>
        <v>6.134349518304874</v>
      </c>
    </row>
    <row r="130" spans="1:32">
      <c r="A130" s="66" t="str">
        <f>A129</f>
        <v>Amphibolite xenolith</v>
      </c>
      <c r="B130" s="66">
        <v>0.06</v>
      </c>
      <c r="C130" s="66">
        <v>350</v>
      </c>
      <c r="D130" s="66">
        <f>D129</f>
        <v>1</v>
      </c>
      <c r="E130" s="71">
        <v>50.517438754067193</v>
      </c>
      <c r="F130" s="70">
        <v>3.2505244680827307E-2</v>
      </c>
      <c r="G130" s="70">
        <v>5.476968577460104</v>
      </c>
      <c r="H130" s="70">
        <v>7.6380276552076437E-2</v>
      </c>
      <c r="I130" s="70">
        <v>0.58407200984257446</v>
      </c>
      <c r="J130" s="70">
        <v>4.9910824976576906</v>
      </c>
      <c r="K130" s="70">
        <v>0.26375695512807101</v>
      </c>
      <c r="L130" s="70">
        <v>11.061817268912408</v>
      </c>
      <c r="M130" s="70">
        <v>1.5796077998672564</v>
      </c>
      <c r="N130" s="70">
        <v>3.1508819448299725</v>
      </c>
      <c r="O130" s="70">
        <v>7.5077145364079358</v>
      </c>
      <c r="P130" s="70">
        <v>14.757774134593888</v>
      </c>
      <c r="Q130" s="70">
        <f t="shared" si="58"/>
        <v>100.00000000000001</v>
      </c>
      <c r="R130" s="70"/>
      <c r="S130" s="71">
        <f t="shared" si="59"/>
        <v>59.263397032630387</v>
      </c>
      <c r="T130" s="70">
        <f t="shared" si="60"/>
        <v>3.8132796687115743E-2</v>
      </c>
      <c r="U130" s="70">
        <f t="shared" si="61"/>
        <v>6.4251824982937524</v>
      </c>
      <c r="V130" s="70">
        <f t="shared" si="62"/>
        <v>8.9603803486640141E-2</v>
      </c>
      <c r="W130" s="70">
        <f t="shared" si="63"/>
        <v>0.68519094135903891</v>
      </c>
      <c r="X130" s="70">
        <f t="shared" si="64"/>
        <v>5.8551761723566429</v>
      </c>
      <c r="Y130" s="70">
        <f t="shared" si="65"/>
        <v>0.30942053946893894</v>
      </c>
      <c r="Z130" s="70">
        <f t="shared" si="66"/>
        <v>12.976922125870518</v>
      </c>
      <c r="AA130" s="70">
        <f t="shared" si="67"/>
        <v>1.8530813617671016</v>
      </c>
      <c r="AB130" s="70">
        <f t="shared" si="68"/>
        <v>3.6963862837240806</v>
      </c>
      <c r="AC130" s="70">
        <f t="shared" si="69"/>
        <v>8.8075064443557576</v>
      </c>
      <c r="AD130" s="70">
        <f t="shared" si="70"/>
        <v>99.999999999999972</v>
      </c>
      <c r="AE130" s="70"/>
      <c r="AF130" s="70">
        <f>AA130+AB130</f>
        <v>5.5494676454911822</v>
      </c>
    </row>
    <row r="131" spans="1:32">
      <c r="A131" s="66" t="str">
        <f t="shared" ref="A131:A180" si="71">A130</f>
        <v>Amphibolite xenolith</v>
      </c>
      <c r="B131" s="66">
        <v>0.06</v>
      </c>
      <c r="C131" s="66">
        <v>350</v>
      </c>
      <c r="D131" s="66">
        <f t="shared" ref="D131:D180" si="72">D130</f>
        <v>1</v>
      </c>
      <c r="E131" s="71">
        <v>58.77002053483745</v>
      </c>
      <c r="F131" s="70">
        <v>4.4335329808282281E-2</v>
      </c>
      <c r="G131" s="70">
        <v>6.8540972926184445</v>
      </c>
      <c r="H131" s="70">
        <v>8.2937332072828676E-2</v>
      </c>
      <c r="I131" s="70">
        <v>0.52803897109633224</v>
      </c>
      <c r="J131" s="70">
        <v>3.0269905761391191</v>
      </c>
      <c r="K131" s="70">
        <v>0.22806103879658099</v>
      </c>
      <c r="L131" s="70">
        <v>7.6087204753578082</v>
      </c>
      <c r="M131" s="70">
        <v>1.7717524844912915</v>
      </c>
      <c r="N131" s="70">
        <v>3.8182503960316452</v>
      </c>
      <c r="O131" s="70">
        <v>4.7377789173611502</v>
      </c>
      <c r="P131" s="70">
        <v>12.529016651389069</v>
      </c>
      <c r="Q131" s="70">
        <f t="shared" si="58"/>
        <v>100.00000000000001</v>
      </c>
      <c r="R131" s="70"/>
      <c r="S131" s="71">
        <f t="shared" si="59"/>
        <v>67.188018569098119</v>
      </c>
      <c r="T131" s="70">
        <f t="shared" si="60"/>
        <v>5.0685756705839448E-2</v>
      </c>
      <c r="U131" s="70">
        <f t="shared" si="61"/>
        <v>7.8358525653036324</v>
      </c>
      <c r="V131" s="70">
        <f t="shared" si="62"/>
        <v>9.4816965464177255E-2</v>
      </c>
      <c r="W131" s="70">
        <f t="shared" si="63"/>
        <v>0.60367329928355906</v>
      </c>
      <c r="X131" s="70">
        <f t="shared" si="64"/>
        <v>3.4605653900965185</v>
      </c>
      <c r="Y131" s="70">
        <f t="shared" si="65"/>
        <v>0.26072764940535292</v>
      </c>
      <c r="Z131" s="70">
        <f t="shared" si="66"/>
        <v>8.6985651516385243</v>
      </c>
      <c r="AA131" s="70">
        <f t="shared" si="67"/>
        <v>2.025531686811004</v>
      </c>
      <c r="AB131" s="70">
        <f t="shared" si="68"/>
        <v>4.3651623085271734</v>
      </c>
      <c r="AC131" s="70">
        <f t="shared" si="69"/>
        <v>5.4164006576660793</v>
      </c>
      <c r="AD131" s="70">
        <f t="shared" si="70"/>
        <v>99.999999999999972</v>
      </c>
      <c r="AE131" s="70"/>
      <c r="AF131" s="70">
        <f>AA131+AB131</f>
        <v>6.3906939953381769</v>
      </c>
    </row>
    <row r="132" spans="1:32">
      <c r="A132" s="66" t="str">
        <f t="shared" si="71"/>
        <v>Amphibolite xenolith</v>
      </c>
      <c r="B132" s="66">
        <v>0.06</v>
      </c>
      <c r="C132" s="66">
        <v>350</v>
      </c>
      <c r="D132" s="66">
        <f t="shared" si="72"/>
        <v>1</v>
      </c>
      <c r="E132" s="71">
        <v>58.770020534837464</v>
      </c>
      <c r="F132" s="70">
        <v>4.4335329808282281E-2</v>
      </c>
      <c r="G132" s="70">
        <v>6.8540972926184427</v>
      </c>
      <c r="H132" s="70">
        <v>8.2937332072828607E-2</v>
      </c>
      <c r="I132" s="70">
        <v>0.52803897109633413</v>
      </c>
      <c r="J132" s="70">
        <v>3.0269905761391191</v>
      </c>
      <c r="K132" s="70">
        <v>0.22806103879658093</v>
      </c>
      <c r="L132" s="70">
        <v>7.6087204753578028</v>
      </c>
      <c r="M132" s="70">
        <v>1.7717524844912913</v>
      </c>
      <c r="N132" s="70">
        <v>3.8182503960316443</v>
      </c>
      <c r="O132" s="70">
        <v>4.737778917361152</v>
      </c>
      <c r="P132" s="70">
        <v>12.529016651389066</v>
      </c>
      <c r="Q132" s="70">
        <f t="shared" si="58"/>
        <v>100.00000000000001</v>
      </c>
      <c r="R132" s="70"/>
      <c r="S132" s="71">
        <f t="shared" si="59"/>
        <v>67.188018569098148</v>
      </c>
      <c r="T132" s="70">
        <f t="shared" si="60"/>
        <v>5.0685756705839448E-2</v>
      </c>
      <c r="U132" s="70">
        <f t="shared" si="61"/>
        <v>7.8358525653036315</v>
      </c>
      <c r="V132" s="70">
        <f t="shared" si="62"/>
        <v>9.4816965464177172E-2</v>
      </c>
      <c r="W132" s="70">
        <f t="shared" si="63"/>
        <v>0.60367329928356117</v>
      </c>
      <c r="X132" s="70">
        <f t="shared" si="64"/>
        <v>3.4605653900965185</v>
      </c>
      <c r="Y132" s="70">
        <f t="shared" si="65"/>
        <v>0.26072764940535287</v>
      </c>
      <c r="Z132" s="70">
        <f t="shared" si="66"/>
        <v>8.698565151638519</v>
      </c>
      <c r="AA132" s="70">
        <f t="shared" si="67"/>
        <v>2.0255316868110036</v>
      </c>
      <c r="AB132" s="70">
        <f t="shared" si="68"/>
        <v>4.3651623085271725</v>
      </c>
      <c r="AC132" s="70">
        <f t="shared" si="69"/>
        <v>5.4164006576660819</v>
      </c>
      <c r="AD132" s="70">
        <f t="shared" si="70"/>
        <v>100.00000000000001</v>
      </c>
      <c r="AE132" s="70"/>
      <c r="AF132" s="70">
        <f>AA132+AB132</f>
        <v>6.3906939953381761</v>
      </c>
    </row>
    <row r="133" spans="1:32">
      <c r="A133" s="66" t="str">
        <f t="shared" si="71"/>
        <v>Amphibolite xenolith</v>
      </c>
      <c r="B133" s="66">
        <v>0.06</v>
      </c>
      <c r="C133" s="66">
        <v>350</v>
      </c>
      <c r="D133" s="66">
        <f t="shared" si="72"/>
        <v>1</v>
      </c>
      <c r="E133" s="71">
        <v>61.941287232800804</v>
      </c>
      <c r="F133" s="70">
        <v>5.2904004602981149E-2</v>
      </c>
      <c r="G133" s="70">
        <v>7.4900659528252946</v>
      </c>
      <c r="H133" s="70">
        <v>8.7076692847378082E-2</v>
      </c>
      <c r="I133" s="70">
        <v>0.51236217348882929</v>
      </c>
      <c r="J133" s="70">
        <v>2.3905520092281818</v>
      </c>
      <c r="K133" s="70">
        <v>0.22433781475210474</v>
      </c>
      <c r="L133" s="70">
        <v>6.298585280109152</v>
      </c>
      <c r="M133" s="70">
        <v>1.7912565818168007</v>
      </c>
      <c r="N133" s="70">
        <v>4.0566312983064048</v>
      </c>
      <c r="O133" s="70">
        <v>3.688567234067615</v>
      </c>
      <c r="P133" s="70">
        <v>11.466373725154448</v>
      </c>
      <c r="Q133" s="70">
        <f t="shared" si="58"/>
        <v>99.999999999999972</v>
      </c>
      <c r="R133" s="70"/>
      <c r="S133" s="71">
        <f t="shared" si="59"/>
        <v>69.963571852924062</v>
      </c>
      <c r="T133" s="70">
        <f t="shared" si="60"/>
        <v>5.9755831573807816E-2</v>
      </c>
      <c r="U133" s="70">
        <f t="shared" si="61"/>
        <v>8.4601368632218765</v>
      </c>
      <c r="V133" s="70">
        <f t="shared" si="62"/>
        <v>9.8354372808649559E-2</v>
      </c>
      <c r="W133" s="70">
        <f t="shared" si="63"/>
        <v>0.57872041962704901</v>
      </c>
      <c r="X133" s="70">
        <f t="shared" si="64"/>
        <v>2.7001627627980644</v>
      </c>
      <c r="Y133" s="70">
        <f t="shared" si="65"/>
        <v>0.25339277762741363</v>
      </c>
      <c r="Z133" s="70">
        <f t="shared" si="66"/>
        <v>7.1143423636073608</v>
      </c>
      <c r="AA133" s="70">
        <f t="shared" si="67"/>
        <v>2.0232499866841431</v>
      </c>
      <c r="AB133" s="70">
        <f t="shared" si="68"/>
        <v>4.5820232029273482</v>
      </c>
      <c r="AC133" s="70">
        <f t="shared" si="69"/>
        <v>4.1662895662002537</v>
      </c>
      <c r="AD133" s="70">
        <f t="shared" si="70"/>
        <v>100.00000000000001</v>
      </c>
      <c r="AE133" s="70"/>
      <c r="AF133" s="70">
        <f>AA133+AB133</f>
        <v>6.6052731896114913</v>
      </c>
    </row>
    <row r="134" spans="1:32">
      <c r="A134" s="66" t="str">
        <f t="shared" si="71"/>
        <v>Amphibolite xenolith</v>
      </c>
      <c r="B134" s="66">
        <v>0.06</v>
      </c>
      <c r="C134" s="66">
        <v>350</v>
      </c>
      <c r="D134" s="66">
        <f t="shared" si="72"/>
        <v>1</v>
      </c>
      <c r="E134" s="71">
        <v>61.941287232800867</v>
      </c>
      <c r="F134" s="70">
        <v>5.2904004602981149E-2</v>
      </c>
      <c r="G134" s="70">
        <v>7.490065952825284</v>
      </c>
      <c r="H134" s="70">
        <v>8.7076692847377277E-2</v>
      </c>
      <c r="I134" s="70">
        <v>0.51236217348884905</v>
      </c>
      <c r="J134" s="70">
        <v>2.3905520092281769</v>
      </c>
      <c r="K134" s="70">
        <v>0.22433781475210426</v>
      </c>
      <c r="L134" s="70">
        <v>6.2985852801091289</v>
      </c>
      <c r="M134" s="70">
        <v>1.7912565818167976</v>
      </c>
      <c r="N134" s="70">
        <v>4.0566312983063968</v>
      </c>
      <c r="O134" s="70">
        <v>3.6885672340676177</v>
      </c>
      <c r="P134" s="70">
        <v>11.466373725154426</v>
      </c>
      <c r="Q134" s="70">
        <f t="shared" si="58"/>
        <v>100</v>
      </c>
      <c r="R134" s="70"/>
      <c r="S134" s="71">
        <f t="shared" si="59"/>
        <v>69.96357185292409</v>
      </c>
      <c r="T134" s="70">
        <f t="shared" si="60"/>
        <v>5.9755831573807781E-2</v>
      </c>
      <c r="U134" s="70">
        <f t="shared" si="61"/>
        <v>8.4601368632218605</v>
      </c>
      <c r="V134" s="70">
        <f t="shared" si="62"/>
        <v>9.8354372808648588E-2</v>
      </c>
      <c r="W134" s="70">
        <f t="shared" si="63"/>
        <v>0.57872041962707099</v>
      </c>
      <c r="X134" s="70">
        <f t="shared" si="64"/>
        <v>2.7001627627980569</v>
      </c>
      <c r="Y134" s="70">
        <f t="shared" si="65"/>
        <v>0.25339277762741291</v>
      </c>
      <c r="Z134" s="70">
        <f t="shared" si="66"/>
        <v>7.1143423636073306</v>
      </c>
      <c r="AA134" s="70">
        <f t="shared" si="67"/>
        <v>2.0232499866841382</v>
      </c>
      <c r="AB134" s="70">
        <f t="shared" si="68"/>
        <v>4.5820232029273358</v>
      </c>
      <c r="AC134" s="70">
        <f t="shared" si="69"/>
        <v>4.1662895662002537</v>
      </c>
      <c r="AD134" s="70">
        <f t="shared" si="70"/>
        <v>100</v>
      </c>
      <c r="AE134" s="70"/>
      <c r="AF134" s="70">
        <f>AA134+AB134</f>
        <v>6.6052731896114736</v>
      </c>
    </row>
    <row r="135" spans="1:32">
      <c r="A135" s="66" t="str">
        <f t="shared" si="71"/>
        <v>Amphibolite xenolith</v>
      </c>
      <c r="B135" s="66">
        <v>0.06</v>
      </c>
      <c r="C135" s="66">
        <v>350</v>
      </c>
      <c r="D135" s="66">
        <f t="shared" si="72"/>
        <v>1</v>
      </c>
      <c r="E135" s="71">
        <v>63.707180367970984</v>
      </c>
      <c r="F135" s="70">
        <v>6.0877341014689675E-2</v>
      </c>
      <c r="G135" s="70">
        <v>7.9280999552292659</v>
      </c>
      <c r="H135" s="70">
        <v>8.9255929560525749E-2</v>
      </c>
      <c r="I135" s="70">
        <v>0.51107003977574317</v>
      </c>
      <c r="J135" s="70">
        <v>2.1392644154305649</v>
      </c>
      <c r="K135" s="70">
        <v>0.22272036588567609</v>
      </c>
      <c r="L135" s="70">
        <v>5.5760255149380686</v>
      </c>
      <c r="M135" s="70">
        <v>1.7690084712287957</v>
      </c>
      <c r="N135" s="70">
        <v>4.2475816427799726</v>
      </c>
      <c r="O135" s="70">
        <v>3.110931889494934</v>
      </c>
      <c r="P135" s="70">
        <v>10.63798406669075</v>
      </c>
      <c r="Q135" s="70">
        <f t="shared" si="58"/>
        <v>99.999999999999972</v>
      </c>
      <c r="R135" s="70"/>
      <c r="S135" s="71">
        <f t="shared" si="59"/>
        <v>71.291118158654328</v>
      </c>
      <c r="T135" s="70">
        <f t="shared" si="60"/>
        <v>6.8124404288419788E-2</v>
      </c>
      <c r="U135" s="70">
        <f t="shared" si="61"/>
        <v>8.8718902236337165</v>
      </c>
      <c r="V135" s="70">
        <f t="shared" si="62"/>
        <v>9.9881284714007978E-2</v>
      </c>
      <c r="W135" s="70">
        <f t="shared" si="63"/>
        <v>0.57190970283968767</v>
      </c>
      <c r="X135" s="70">
        <f t="shared" si="64"/>
        <v>2.3939303439921225</v>
      </c>
      <c r="Y135" s="70">
        <f t="shared" si="65"/>
        <v>0.24923381993966212</v>
      </c>
      <c r="Z135" s="70">
        <f t="shared" si="66"/>
        <v>6.2398161642855632</v>
      </c>
      <c r="AA135" s="70">
        <f t="shared" si="67"/>
        <v>1.9795977661795416</v>
      </c>
      <c r="AB135" s="70">
        <f t="shared" si="68"/>
        <v>4.7532294324581246</v>
      </c>
      <c r="AC135" s="70">
        <f t="shared" si="69"/>
        <v>3.4812686990148247</v>
      </c>
      <c r="AD135" s="70">
        <f t="shared" si="70"/>
        <v>99.999999999999986</v>
      </c>
      <c r="AE135" s="70"/>
      <c r="AF135" s="70">
        <f>AA135+AB135</f>
        <v>6.7328271986376667</v>
      </c>
    </row>
    <row r="136" spans="1:32">
      <c r="A136" s="66" t="str">
        <f t="shared" si="71"/>
        <v>Amphibolite xenolith</v>
      </c>
      <c r="B136" s="66">
        <v>0.06</v>
      </c>
      <c r="C136" s="66">
        <v>350</v>
      </c>
      <c r="D136" s="66">
        <f t="shared" si="72"/>
        <v>1</v>
      </c>
      <c r="E136" s="71">
        <v>63.707180367971027</v>
      </c>
      <c r="F136" s="70">
        <v>6.0877341014689709E-2</v>
      </c>
      <c r="G136" s="70">
        <v>7.9280999552292659</v>
      </c>
      <c r="H136" s="70">
        <v>8.9255929560525471E-2</v>
      </c>
      <c r="I136" s="70">
        <v>0.51107003977575061</v>
      </c>
      <c r="J136" s="70">
        <v>2.1392644154305644</v>
      </c>
      <c r="K136" s="70">
        <v>0.22272036588567609</v>
      </c>
      <c r="L136" s="70">
        <v>5.5760255149380615</v>
      </c>
      <c r="M136" s="70">
        <v>1.769008471228795</v>
      </c>
      <c r="N136" s="70">
        <v>4.2475816427799709</v>
      </c>
      <c r="O136" s="70">
        <v>3.1109318894949349</v>
      </c>
      <c r="P136" s="70">
        <v>10.637984066690747</v>
      </c>
      <c r="Q136" s="70">
        <f t="shared" si="58"/>
        <v>100.00000000000001</v>
      </c>
      <c r="R136" s="70"/>
      <c r="S136" s="71">
        <f t="shared" si="59"/>
        <v>71.291118158654342</v>
      </c>
      <c r="T136" s="70">
        <f t="shared" si="60"/>
        <v>6.8124404288419788E-2</v>
      </c>
      <c r="U136" s="70">
        <f t="shared" si="61"/>
        <v>8.8718902236337129</v>
      </c>
      <c r="V136" s="70">
        <f t="shared" si="62"/>
        <v>9.9881284714007604E-2</v>
      </c>
      <c r="W136" s="70">
        <f t="shared" si="63"/>
        <v>0.57190970283969578</v>
      </c>
      <c r="X136" s="70">
        <f t="shared" si="64"/>
        <v>2.3939303439921211</v>
      </c>
      <c r="Y136" s="70">
        <f t="shared" si="65"/>
        <v>0.24923381993966201</v>
      </c>
      <c r="Z136" s="70">
        <f t="shared" si="66"/>
        <v>6.2398161642855507</v>
      </c>
      <c r="AA136" s="70">
        <f t="shared" si="67"/>
        <v>1.9795977661795401</v>
      </c>
      <c r="AB136" s="70">
        <f t="shared" si="68"/>
        <v>4.7532294324581201</v>
      </c>
      <c r="AC136" s="70">
        <f t="shared" si="69"/>
        <v>3.4812686990148234</v>
      </c>
      <c r="AD136" s="70">
        <f t="shared" si="70"/>
        <v>99.999999999999986</v>
      </c>
      <c r="AE136" s="70"/>
      <c r="AF136" s="70">
        <f>AA136+AB136</f>
        <v>6.7328271986376604</v>
      </c>
    </row>
    <row r="137" spans="1:32">
      <c r="A137" s="66" t="str">
        <f t="shared" si="71"/>
        <v>Amphibolite xenolith</v>
      </c>
      <c r="B137" s="66">
        <v>0.06</v>
      </c>
      <c r="C137" s="66">
        <v>350</v>
      </c>
      <c r="D137" s="66">
        <f t="shared" si="72"/>
        <v>1</v>
      </c>
      <c r="E137" s="71">
        <v>65.161620141806907</v>
      </c>
      <c r="F137" s="70">
        <v>6.9748421381335482E-2</v>
      </c>
      <c r="G137" s="70">
        <v>8.3327511953643878</v>
      </c>
      <c r="H137" s="70">
        <v>9.1047901734014849E-2</v>
      </c>
      <c r="I137" s="70">
        <v>0.51326233468144555</v>
      </c>
      <c r="J137" s="70">
        <v>1.9117444792941172</v>
      </c>
      <c r="K137" s="70">
        <v>0.22299778247627622</v>
      </c>
      <c r="L137" s="70">
        <v>5.0005270369980783</v>
      </c>
      <c r="M137" s="70">
        <v>1.739639056262865</v>
      </c>
      <c r="N137" s="70">
        <v>4.4326328262784944</v>
      </c>
      <c r="O137" s="70">
        <v>2.6532992273350966</v>
      </c>
      <c r="P137" s="70">
        <v>9.8707295963869814</v>
      </c>
      <c r="Q137" s="70">
        <f t="shared" si="58"/>
        <v>99.999999999999986</v>
      </c>
      <c r="R137" s="70"/>
      <c r="S137" s="71">
        <f t="shared" si="59"/>
        <v>72.297955869389554</v>
      </c>
      <c r="T137" s="70">
        <f t="shared" si="60"/>
        <v>7.738709197244259E-2</v>
      </c>
      <c r="U137" s="70">
        <f t="shared" si="61"/>
        <v>9.2453330178409541</v>
      </c>
      <c r="V137" s="70">
        <f t="shared" si="62"/>
        <v>0.10101923750884487</v>
      </c>
      <c r="W137" s="70">
        <f t="shared" si="63"/>
        <v>0.56947352661679873</v>
      </c>
      <c r="X137" s="70">
        <f t="shared" si="64"/>
        <v>2.1211138964434366</v>
      </c>
      <c r="Y137" s="70">
        <f t="shared" si="65"/>
        <v>0.24741993525261791</v>
      </c>
      <c r="Z137" s="70">
        <f t="shared" si="66"/>
        <v>5.5481721028084818</v>
      </c>
      <c r="AA137" s="70">
        <f t="shared" si="67"/>
        <v>1.93015992304441</v>
      </c>
      <c r="AB137" s="70">
        <f t="shared" si="68"/>
        <v>4.9180835553516298</v>
      </c>
      <c r="AC137" s="70">
        <f t="shared" si="69"/>
        <v>2.9438818437708489</v>
      </c>
      <c r="AD137" s="70">
        <f t="shared" si="70"/>
        <v>100.00000000000003</v>
      </c>
      <c r="AE137" s="70"/>
      <c r="AF137" s="70">
        <f>AA137+AB137</f>
        <v>6.8482434783960393</v>
      </c>
    </row>
    <row r="138" spans="1:32">
      <c r="A138" s="66" t="str">
        <f t="shared" si="71"/>
        <v>Amphibolite xenolith</v>
      </c>
      <c r="B138" s="66">
        <v>0.06</v>
      </c>
      <c r="C138" s="66">
        <v>350</v>
      </c>
      <c r="D138" s="66">
        <f t="shared" si="72"/>
        <v>1</v>
      </c>
      <c r="E138" s="71">
        <v>65.161620141806935</v>
      </c>
      <c r="F138" s="70">
        <v>6.9748421381335482E-2</v>
      </c>
      <c r="G138" s="70">
        <v>8.3327511953643807</v>
      </c>
      <c r="H138" s="70">
        <v>9.1047901734014516E-2</v>
      </c>
      <c r="I138" s="70">
        <v>0.51326233468145266</v>
      </c>
      <c r="J138" s="70">
        <v>1.9117444792941161</v>
      </c>
      <c r="K138" s="70">
        <v>0.222997782476276</v>
      </c>
      <c r="L138" s="70">
        <v>5.0005270369980712</v>
      </c>
      <c r="M138" s="70">
        <v>1.7396390562628632</v>
      </c>
      <c r="N138" s="70">
        <v>4.43263282627849</v>
      </c>
      <c r="O138" s="70">
        <v>2.6532992273350962</v>
      </c>
      <c r="P138" s="70">
        <v>9.8707295963869726</v>
      </c>
      <c r="Q138" s="70">
        <f t="shared" si="58"/>
        <v>100</v>
      </c>
      <c r="R138" s="70"/>
      <c r="S138" s="71">
        <f t="shared" si="59"/>
        <v>72.297955869389568</v>
      </c>
      <c r="T138" s="70">
        <f t="shared" si="60"/>
        <v>7.7387091972442576E-2</v>
      </c>
      <c r="U138" s="70">
        <f t="shared" si="61"/>
        <v>9.2453330178409434</v>
      </c>
      <c r="V138" s="70">
        <f t="shared" si="62"/>
        <v>0.10101923750884448</v>
      </c>
      <c r="W138" s="70">
        <f t="shared" si="63"/>
        <v>0.5694735266168065</v>
      </c>
      <c r="X138" s="70">
        <f t="shared" si="64"/>
        <v>2.1211138964434353</v>
      </c>
      <c r="Y138" s="70">
        <f t="shared" si="65"/>
        <v>0.24741993525261763</v>
      </c>
      <c r="Z138" s="70">
        <f t="shared" si="66"/>
        <v>5.5481721028084729</v>
      </c>
      <c r="AA138" s="70">
        <f t="shared" si="67"/>
        <v>1.9301599230444075</v>
      </c>
      <c r="AB138" s="70">
        <f t="shared" si="68"/>
        <v>4.9180835553516236</v>
      </c>
      <c r="AC138" s="70">
        <f t="shared" si="69"/>
        <v>2.9438818437708476</v>
      </c>
      <c r="AD138" s="70">
        <f t="shared" si="70"/>
        <v>100.00000000000004</v>
      </c>
      <c r="AE138" s="70"/>
      <c r="AF138" s="70">
        <f>AA138+AB138</f>
        <v>6.8482434783960313</v>
      </c>
    </row>
    <row r="139" spans="1:32">
      <c r="A139" s="66" t="str">
        <f t="shared" si="71"/>
        <v>Amphibolite xenolith</v>
      </c>
      <c r="B139" s="66">
        <v>0.06</v>
      </c>
      <c r="C139" s="66">
        <v>350</v>
      </c>
      <c r="D139" s="66">
        <f t="shared" si="72"/>
        <v>1</v>
      </c>
      <c r="E139" s="71">
        <v>65.187396703589783</v>
      </c>
      <c r="F139" s="70">
        <v>7.1787314819089662E-2</v>
      </c>
      <c r="G139" s="70">
        <v>8.3881611558415301</v>
      </c>
      <c r="H139" s="70">
        <v>9.4672514221513029E-2</v>
      </c>
      <c r="I139" s="70">
        <v>0.51028833064276857</v>
      </c>
      <c r="J139" s="70">
        <v>1.9867880379973433</v>
      </c>
      <c r="K139" s="70">
        <v>0.23582715724569822</v>
      </c>
      <c r="L139" s="70">
        <v>4.9976483864879855</v>
      </c>
      <c r="M139" s="70">
        <v>1.7013241958072018</v>
      </c>
      <c r="N139" s="70">
        <v>4.3413794984683092</v>
      </c>
      <c r="O139" s="70">
        <v>2.6386983383692888</v>
      </c>
      <c r="P139" s="70">
        <v>9.8460283665095272</v>
      </c>
      <c r="Q139" s="70">
        <f t="shared" si="58"/>
        <v>100.00000000000004</v>
      </c>
      <c r="R139" s="70"/>
      <c r="S139" s="71">
        <f t="shared" si="59"/>
        <v>72.306738707642126</v>
      </c>
      <c r="T139" s="70">
        <f t="shared" si="60"/>
        <v>7.9627456803491523E-2</v>
      </c>
      <c r="U139" s="70">
        <f t="shared" si="61"/>
        <v>9.3042613695850598</v>
      </c>
      <c r="V139" s="70">
        <f t="shared" si="62"/>
        <v>0.10501202831794486</v>
      </c>
      <c r="W139" s="70">
        <f t="shared" si="63"/>
        <v>0.56601869157498774</v>
      </c>
      <c r="X139" s="70">
        <f t="shared" si="64"/>
        <v>2.2037720601754263</v>
      </c>
      <c r="Y139" s="70">
        <f t="shared" si="65"/>
        <v>0.26158266016767789</v>
      </c>
      <c r="Z139" s="70">
        <f t="shared" si="66"/>
        <v>5.5434589246997223</v>
      </c>
      <c r="AA139" s="70">
        <f t="shared" si="67"/>
        <v>1.8871317203014843</v>
      </c>
      <c r="AB139" s="70">
        <f t="shared" si="68"/>
        <v>4.8155166320543641</v>
      </c>
      <c r="AC139" s="70">
        <f t="shared" si="69"/>
        <v>2.9268797486777185</v>
      </c>
      <c r="AD139" s="70">
        <f t="shared" si="70"/>
        <v>100</v>
      </c>
      <c r="AE139" s="70"/>
      <c r="AF139" s="70">
        <f>AA139+AB139</f>
        <v>6.7026483523558484</v>
      </c>
    </row>
    <row r="140" spans="1:32">
      <c r="A140" s="66" t="str">
        <f t="shared" si="71"/>
        <v>Amphibolite xenolith</v>
      </c>
      <c r="B140" s="66">
        <v>0.06</v>
      </c>
      <c r="C140" s="66">
        <v>350</v>
      </c>
      <c r="D140" s="66">
        <f t="shared" si="72"/>
        <v>1</v>
      </c>
      <c r="E140" s="71">
        <v>65.187396703589798</v>
      </c>
      <c r="F140" s="70">
        <v>7.178731481908962E-2</v>
      </c>
      <c r="G140" s="70">
        <v>8.3881611558415123</v>
      </c>
      <c r="H140" s="70">
        <v>9.4672514221512447E-2</v>
      </c>
      <c r="I140" s="70">
        <v>0.51028833064278045</v>
      </c>
      <c r="J140" s="70">
        <v>1.9867880379973404</v>
      </c>
      <c r="K140" s="70">
        <v>0.23582715724569764</v>
      </c>
      <c r="L140" s="70">
        <v>4.9976483864879695</v>
      </c>
      <c r="M140" s="70">
        <v>1.7013241958071981</v>
      </c>
      <c r="N140" s="70">
        <v>4.3413794984683003</v>
      </c>
      <c r="O140" s="70">
        <v>2.6386983383692861</v>
      </c>
      <c r="P140" s="70">
        <v>9.8460283665095094</v>
      </c>
      <c r="Q140" s="70">
        <f t="shared" si="58"/>
        <v>100</v>
      </c>
      <c r="R140" s="70"/>
      <c r="S140" s="71">
        <f t="shared" si="59"/>
        <v>72.306738707642168</v>
      </c>
      <c r="T140" s="70">
        <f t="shared" si="60"/>
        <v>7.9627456803491495E-2</v>
      </c>
      <c r="U140" s="70">
        <f t="shared" si="61"/>
        <v>9.304261369585042</v>
      </c>
      <c r="V140" s="70">
        <f t="shared" si="62"/>
        <v>0.10501202831794425</v>
      </c>
      <c r="W140" s="70">
        <f t="shared" si="63"/>
        <v>0.56601869157500106</v>
      </c>
      <c r="X140" s="70">
        <f t="shared" si="64"/>
        <v>2.2037720601754236</v>
      </c>
      <c r="Y140" s="70">
        <f t="shared" si="65"/>
        <v>0.26158266016767734</v>
      </c>
      <c r="Z140" s="70">
        <f t="shared" si="66"/>
        <v>5.5434589246997064</v>
      </c>
      <c r="AA140" s="70">
        <f t="shared" si="67"/>
        <v>1.887131720301481</v>
      </c>
      <c r="AB140" s="70">
        <f t="shared" si="68"/>
        <v>4.8155166320543561</v>
      </c>
      <c r="AC140" s="70">
        <f t="shared" si="69"/>
        <v>2.9268797486777163</v>
      </c>
      <c r="AD140" s="70">
        <f t="shared" si="70"/>
        <v>100.00000000000001</v>
      </c>
      <c r="AE140" s="70"/>
      <c r="AF140" s="70">
        <f>AA140+AB140</f>
        <v>6.7026483523558369</v>
      </c>
    </row>
    <row r="141" spans="1:32">
      <c r="A141" s="66" t="str">
        <f t="shared" si="71"/>
        <v>Amphibolite xenolith</v>
      </c>
      <c r="B141" s="66">
        <v>0.06</v>
      </c>
      <c r="C141" s="66">
        <v>350</v>
      </c>
      <c r="D141" s="66">
        <f t="shared" si="72"/>
        <v>1</v>
      </c>
      <c r="E141" s="71">
        <v>65.143434410345293</v>
      </c>
      <c r="F141" s="70">
        <v>7.3590787554605255E-2</v>
      </c>
      <c r="G141" s="70">
        <v>8.4353647528653184</v>
      </c>
      <c r="H141" s="70">
        <v>9.843177008504278E-2</v>
      </c>
      <c r="I141" s="70">
        <v>0.50678255148406026</v>
      </c>
      <c r="J141" s="70">
        <v>2.0875214594522848</v>
      </c>
      <c r="K141" s="70">
        <v>0.24940023173855727</v>
      </c>
      <c r="L141" s="70">
        <v>5.017568483395543</v>
      </c>
      <c r="M141" s="70">
        <v>1.6601815851745922</v>
      </c>
      <c r="N141" s="70">
        <v>4.2429141453196593</v>
      </c>
      <c r="O141" s="70">
        <v>2.64213241784674</v>
      </c>
      <c r="P141" s="70">
        <v>9.8426774047383088</v>
      </c>
      <c r="Q141" s="70">
        <f t="shared" si="58"/>
        <v>100.00000000000001</v>
      </c>
      <c r="R141" s="70"/>
      <c r="S141" s="71">
        <f t="shared" si="59"/>
        <v>72.255289459725986</v>
      </c>
      <c r="T141" s="70">
        <f t="shared" si="60"/>
        <v>8.162485911984356E-2</v>
      </c>
      <c r="U141" s="70">
        <f t="shared" si="61"/>
        <v>9.3562724691079566</v>
      </c>
      <c r="V141" s="70">
        <f t="shared" si="62"/>
        <v>0.10917778750698608</v>
      </c>
      <c r="W141" s="70">
        <f t="shared" si="63"/>
        <v>0.56210914088379837</v>
      </c>
      <c r="X141" s="70">
        <f t="shared" si="64"/>
        <v>2.3154208658387958</v>
      </c>
      <c r="Y141" s="70">
        <f t="shared" si="65"/>
        <v>0.2766278152005201</v>
      </c>
      <c r="Z141" s="70">
        <f t="shared" si="66"/>
        <v>5.5653477043907307</v>
      </c>
      <c r="AA141" s="70">
        <f t="shared" si="67"/>
        <v>1.8414273376634684</v>
      </c>
      <c r="AB141" s="70">
        <f t="shared" si="68"/>
        <v>4.7061226123219519</v>
      </c>
      <c r="AC141" s="70">
        <f t="shared" si="69"/>
        <v>2.9305799482399442</v>
      </c>
      <c r="AD141" s="70">
        <f t="shared" si="70"/>
        <v>99.999999999999972</v>
      </c>
      <c r="AE141" s="70"/>
      <c r="AF141" s="70">
        <f>AA141+AB141</f>
        <v>6.5475499499854202</v>
      </c>
    </row>
    <row r="142" spans="1:32">
      <c r="A142" s="66" t="str">
        <f t="shared" si="71"/>
        <v>Amphibolite xenolith</v>
      </c>
      <c r="B142" s="66">
        <v>0.06</v>
      </c>
      <c r="C142" s="66">
        <v>350</v>
      </c>
      <c r="D142" s="66">
        <f t="shared" si="72"/>
        <v>1</v>
      </c>
      <c r="E142" s="71">
        <v>65.143434410345321</v>
      </c>
      <c r="F142" s="70">
        <v>7.3590787554605228E-2</v>
      </c>
      <c r="G142" s="70">
        <v>8.435364752865306</v>
      </c>
      <c r="H142" s="70">
        <v>9.8431770085042156E-2</v>
      </c>
      <c r="I142" s="70">
        <v>0.50678255148407292</v>
      </c>
      <c r="J142" s="70">
        <v>2.0875214594522817</v>
      </c>
      <c r="K142" s="70">
        <v>0.24940023173855669</v>
      </c>
      <c r="L142" s="70">
        <v>5.0175684833955287</v>
      </c>
      <c r="M142" s="70">
        <v>1.6601815851745891</v>
      </c>
      <c r="N142" s="70">
        <v>4.2429141453196504</v>
      </c>
      <c r="O142" s="70">
        <v>2.6421324178467396</v>
      </c>
      <c r="P142" s="70">
        <v>9.8426774047382892</v>
      </c>
      <c r="Q142" s="70">
        <f t="shared" si="58"/>
        <v>100</v>
      </c>
      <c r="R142" s="70"/>
      <c r="S142" s="71">
        <f t="shared" si="59"/>
        <v>72.255289459726015</v>
      </c>
      <c r="T142" s="70">
        <f t="shared" si="60"/>
        <v>8.1624859119843518E-2</v>
      </c>
      <c r="U142" s="70">
        <f t="shared" si="61"/>
        <v>9.3562724691079424</v>
      </c>
      <c r="V142" s="70">
        <f t="shared" si="62"/>
        <v>0.10917778750698537</v>
      </c>
      <c r="W142" s="70">
        <f t="shared" si="63"/>
        <v>0.56210914088381236</v>
      </c>
      <c r="X142" s="70">
        <f t="shared" si="64"/>
        <v>2.3154208658387918</v>
      </c>
      <c r="Y142" s="70">
        <f t="shared" si="65"/>
        <v>0.27662781520051938</v>
      </c>
      <c r="Z142" s="70">
        <f t="shared" si="66"/>
        <v>5.5653477043907147</v>
      </c>
      <c r="AA142" s="70">
        <f t="shared" si="67"/>
        <v>1.8414273376634647</v>
      </c>
      <c r="AB142" s="70">
        <f t="shared" si="68"/>
        <v>4.7061226123219404</v>
      </c>
      <c r="AC142" s="70">
        <f t="shared" si="69"/>
        <v>2.9305799482399437</v>
      </c>
      <c r="AD142" s="70">
        <f t="shared" si="70"/>
        <v>99.999999999999943</v>
      </c>
      <c r="AE142" s="70"/>
      <c r="AF142" s="70">
        <f>AA142+AB142</f>
        <v>6.5475499499854051</v>
      </c>
    </row>
    <row r="143" spans="1:32">
      <c r="A143" s="66" t="str">
        <f t="shared" si="71"/>
        <v>Amphibolite xenolith</v>
      </c>
      <c r="B143" s="66">
        <v>0.06</v>
      </c>
      <c r="C143" s="66">
        <v>350</v>
      </c>
      <c r="D143" s="66">
        <f t="shared" si="72"/>
        <v>1</v>
      </c>
      <c r="E143" s="71">
        <v>65.900587538772257</v>
      </c>
      <c r="F143" s="70">
        <v>7.7644443212059489E-2</v>
      </c>
      <c r="G143" s="70">
        <v>8.7432396282801896</v>
      </c>
      <c r="H143" s="70">
        <v>0.10087034375697258</v>
      </c>
      <c r="I143" s="70">
        <v>0.49541217456722408</v>
      </c>
      <c r="J143" s="70">
        <v>1.9064425038061543</v>
      </c>
      <c r="K143" s="70">
        <v>0.25024060114169494</v>
      </c>
      <c r="L143" s="70">
        <v>4.7456415309919597</v>
      </c>
      <c r="M143" s="70">
        <v>1.5855018741467246</v>
      </c>
      <c r="N143" s="70">
        <v>4.3727611522924104</v>
      </c>
      <c r="O143" s="70">
        <v>2.407190709442756</v>
      </c>
      <c r="P143" s="70">
        <v>9.4144674995896072</v>
      </c>
      <c r="Q143" s="70">
        <f t="shared" si="58"/>
        <v>100.00000000000003</v>
      </c>
      <c r="R143" s="70"/>
      <c r="S143" s="71">
        <f t="shared" si="59"/>
        <v>72.749572387261381</v>
      </c>
      <c r="T143" s="70">
        <f t="shared" si="60"/>
        <v>8.5713955715508661E-2</v>
      </c>
      <c r="U143" s="70">
        <f t="shared" si="61"/>
        <v>9.6519161359906729</v>
      </c>
      <c r="V143" s="70">
        <f t="shared" si="62"/>
        <v>0.11135370182486433</v>
      </c>
      <c r="W143" s="70">
        <f t="shared" si="63"/>
        <v>0.54689988665130329</v>
      </c>
      <c r="X143" s="70">
        <f t="shared" si="64"/>
        <v>2.1045772444926749</v>
      </c>
      <c r="Y143" s="70">
        <f t="shared" si="65"/>
        <v>0.2762478667778005</v>
      </c>
      <c r="Z143" s="70">
        <f t="shared" si="66"/>
        <v>5.2388515031033878</v>
      </c>
      <c r="AA143" s="70">
        <f t="shared" si="67"/>
        <v>1.7502815630515181</v>
      </c>
      <c r="AB143" s="70">
        <f t="shared" si="68"/>
        <v>4.8272180243270064</v>
      </c>
      <c r="AC143" s="70">
        <f t="shared" si="69"/>
        <v>2.6573677308038675</v>
      </c>
      <c r="AD143" s="70">
        <f t="shared" si="70"/>
        <v>99.999999999999986</v>
      </c>
      <c r="AE143" s="70"/>
      <c r="AF143" s="70">
        <f>AA143+AB143</f>
        <v>6.577499587378524</v>
      </c>
    </row>
    <row r="144" spans="1:32">
      <c r="A144" s="66" t="str">
        <f t="shared" si="71"/>
        <v>Amphibolite xenolith</v>
      </c>
      <c r="B144" s="66">
        <v>0.06</v>
      </c>
      <c r="C144" s="66">
        <v>350</v>
      </c>
      <c r="D144" s="66">
        <f t="shared" si="72"/>
        <v>1</v>
      </c>
      <c r="E144" s="71">
        <v>65.900587538772285</v>
      </c>
      <c r="F144" s="70">
        <v>7.7644443212059447E-2</v>
      </c>
      <c r="G144" s="70">
        <v>8.7432396282801772</v>
      </c>
      <c r="H144" s="70">
        <v>0.10087034375697201</v>
      </c>
      <c r="I144" s="70">
        <v>0.4954121745672343</v>
      </c>
      <c r="J144" s="70">
        <v>1.9064425038061512</v>
      </c>
      <c r="K144" s="70">
        <v>0.25024060114169444</v>
      </c>
      <c r="L144" s="70">
        <v>4.7456415309919482</v>
      </c>
      <c r="M144" s="70">
        <v>1.5855018741467215</v>
      </c>
      <c r="N144" s="70">
        <v>4.3727611522924033</v>
      </c>
      <c r="O144" s="70">
        <v>2.4071907094427551</v>
      </c>
      <c r="P144" s="70">
        <v>9.4144674995895912</v>
      </c>
      <c r="Q144" s="70">
        <f t="shared" si="58"/>
        <v>99.999999999999986</v>
      </c>
      <c r="R144" s="70"/>
      <c r="S144" s="71">
        <f t="shared" si="59"/>
        <v>72.749572387261424</v>
      </c>
      <c r="T144" s="70">
        <f t="shared" si="60"/>
        <v>8.5713955715508633E-2</v>
      </c>
      <c r="U144" s="70">
        <f t="shared" si="61"/>
        <v>9.6519161359906622</v>
      </c>
      <c r="V144" s="70">
        <f t="shared" si="62"/>
        <v>0.11135370182486372</v>
      </c>
      <c r="W144" s="70">
        <f t="shared" si="63"/>
        <v>0.54689988665131473</v>
      </c>
      <c r="X144" s="70">
        <f t="shared" si="64"/>
        <v>2.1045772444926722</v>
      </c>
      <c r="Y144" s="70">
        <f t="shared" si="65"/>
        <v>0.2762478667778</v>
      </c>
      <c r="Z144" s="70">
        <f t="shared" si="66"/>
        <v>5.2388515031033771</v>
      </c>
      <c r="AA144" s="70">
        <f t="shared" si="67"/>
        <v>1.7502815630515152</v>
      </c>
      <c r="AB144" s="70">
        <f t="shared" si="68"/>
        <v>4.8272180243270002</v>
      </c>
      <c r="AC144" s="70">
        <f t="shared" si="69"/>
        <v>2.657367730803867</v>
      </c>
      <c r="AD144" s="70">
        <f t="shared" si="70"/>
        <v>100</v>
      </c>
      <c r="AE144" s="70"/>
      <c r="AF144" s="70">
        <f>AA144+AB144</f>
        <v>6.5774995873785151</v>
      </c>
    </row>
    <row r="145" spans="1:32">
      <c r="A145" s="66" t="str">
        <f t="shared" si="71"/>
        <v>Amphibolite xenolith</v>
      </c>
      <c r="B145" s="66">
        <v>0.06</v>
      </c>
      <c r="C145" s="66">
        <v>350</v>
      </c>
      <c r="D145" s="66">
        <f t="shared" si="72"/>
        <v>1</v>
      </c>
      <c r="E145" s="71">
        <v>66.68123351229714</v>
      </c>
      <c r="F145" s="70">
        <v>8.1806094300758164E-2</v>
      </c>
      <c r="G145" s="70">
        <v>9.0832833435753315</v>
      </c>
      <c r="H145" s="70">
        <v>0.10279264938585722</v>
      </c>
      <c r="I145" s="70">
        <v>0.48313074232539033</v>
      </c>
      <c r="J145" s="70">
        <v>1.6811297928213842</v>
      </c>
      <c r="K145" s="70">
        <v>0.24891402440031032</v>
      </c>
      <c r="L145" s="70">
        <v>4.4726384842728653</v>
      </c>
      <c r="M145" s="70">
        <v>1.5017690950966283</v>
      </c>
      <c r="N145" s="70">
        <v>4.5462042487041705</v>
      </c>
      <c r="O145" s="70">
        <v>2.1704929049101334</v>
      </c>
      <c r="P145" s="70">
        <v>8.9466051079100009</v>
      </c>
      <c r="Q145" s="70">
        <f t="shared" si="58"/>
        <v>99.999999999999972</v>
      </c>
      <c r="R145" s="70"/>
      <c r="S145" s="71">
        <f t="shared" si="59"/>
        <v>73.233110738290435</v>
      </c>
      <c r="T145" s="70">
        <f t="shared" si="60"/>
        <v>8.984409027001021E-2</v>
      </c>
      <c r="U145" s="70">
        <f t="shared" si="61"/>
        <v>9.9757766905233947</v>
      </c>
      <c r="V145" s="70">
        <f t="shared" si="62"/>
        <v>0.11289271477211782</v>
      </c>
      <c r="W145" s="70">
        <f t="shared" si="63"/>
        <v>0.53060156943951686</v>
      </c>
      <c r="X145" s="70">
        <f t="shared" si="64"/>
        <v>1.8463120401098059</v>
      </c>
      <c r="Y145" s="70">
        <f t="shared" si="65"/>
        <v>0.27337149229340169</v>
      </c>
      <c r="Z145" s="70">
        <f t="shared" si="66"/>
        <v>4.9121051330085157</v>
      </c>
      <c r="AA145" s="70">
        <f t="shared" si="67"/>
        <v>1.649327954082787</v>
      </c>
      <c r="AB145" s="70">
        <f t="shared" si="68"/>
        <v>4.9928992258795066</v>
      </c>
      <c r="AC145" s="70">
        <f t="shared" si="69"/>
        <v>2.3837583513304996</v>
      </c>
      <c r="AD145" s="70">
        <f t="shared" si="70"/>
        <v>99.999999999999986</v>
      </c>
      <c r="AE145" s="70"/>
      <c r="AF145" s="70">
        <f>AA145+AB145</f>
        <v>6.6422271799622941</v>
      </c>
    </row>
    <row r="146" spans="1:32">
      <c r="A146" s="66" t="str">
        <f t="shared" si="71"/>
        <v>Amphibolite xenolith</v>
      </c>
      <c r="B146" s="66">
        <v>0.06</v>
      </c>
      <c r="C146" s="66">
        <v>350</v>
      </c>
      <c r="D146" s="66">
        <f t="shared" si="72"/>
        <v>1</v>
      </c>
      <c r="E146" s="71">
        <v>66.681233512297197</v>
      </c>
      <c r="F146" s="70">
        <v>8.1806094300758109E-2</v>
      </c>
      <c r="G146" s="70">
        <v>9.0832833435753191</v>
      </c>
      <c r="H146" s="70">
        <v>0.10279264938585662</v>
      </c>
      <c r="I146" s="70">
        <v>0.48313074232540049</v>
      </c>
      <c r="J146" s="70">
        <v>1.6811297928213824</v>
      </c>
      <c r="K146" s="70">
        <v>0.24891402440030977</v>
      </c>
      <c r="L146" s="70">
        <v>4.4726384842728537</v>
      </c>
      <c r="M146" s="70">
        <v>1.5017690950966258</v>
      </c>
      <c r="N146" s="70">
        <v>4.5462042487041634</v>
      </c>
      <c r="O146" s="70">
        <v>2.1704929049101334</v>
      </c>
      <c r="P146" s="70">
        <v>8.9466051079099849</v>
      </c>
      <c r="Q146" s="70">
        <f t="shared" si="58"/>
        <v>99.999999999999972</v>
      </c>
      <c r="R146" s="70"/>
      <c r="S146" s="71">
        <f t="shared" si="59"/>
        <v>73.233110738290492</v>
      </c>
      <c r="T146" s="70">
        <f t="shared" si="60"/>
        <v>8.9844090270010113E-2</v>
      </c>
      <c r="U146" s="70">
        <f t="shared" si="61"/>
        <v>9.9757766905233805</v>
      </c>
      <c r="V146" s="70">
        <f t="shared" si="62"/>
        <v>0.11289271477211714</v>
      </c>
      <c r="W146" s="70">
        <f t="shared" si="63"/>
        <v>0.53060156943952796</v>
      </c>
      <c r="X146" s="70">
        <f t="shared" si="64"/>
        <v>1.8463120401098037</v>
      </c>
      <c r="Y146" s="70">
        <f t="shared" si="65"/>
        <v>0.27337149229340102</v>
      </c>
      <c r="Z146" s="70">
        <f t="shared" si="66"/>
        <v>4.9121051330085024</v>
      </c>
      <c r="AA146" s="70">
        <f t="shared" si="67"/>
        <v>1.6493279540827839</v>
      </c>
      <c r="AB146" s="70">
        <f t="shared" si="68"/>
        <v>4.9928992258794986</v>
      </c>
      <c r="AC146" s="70">
        <f t="shared" si="69"/>
        <v>2.3837583513304992</v>
      </c>
      <c r="AD146" s="70">
        <f t="shared" si="70"/>
        <v>100</v>
      </c>
      <c r="AE146" s="70"/>
      <c r="AF146" s="70">
        <f>AA146+AB146</f>
        <v>6.6422271799622825</v>
      </c>
    </row>
    <row r="147" spans="1:32">
      <c r="A147" s="66" t="str">
        <f t="shared" si="71"/>
        <v>Amphibolite xenolith</v>
      </c>
      <c r="B147" s="66">
        <v>0.06</v>
      </c>
      <c r="C147" s="66">
        <v>350</v>
      </c>
      <c r="D147" s="66">
        <f t="shared" si="72"/>
        <v>1</v>
      </c>
      <c r="E147" s="71">
        <v>67.315718809809766</v>
      </c>
      <c r="F147" s="70">
        <v>8.5475499868817625E-2</v>
      </c>
      <c r="G147" s="70">
        <v>9.3935868579534638</v>
      </c>
      <c r="H147" s="70">
        <v>0.10441256068020695</v>
      </c>
      <c r="I147" s="70">
        <v>0.47184983504631034</v>
      </c>
      <c r="J147" s="70">
        <v>1.4783808372264344</v>
      </c>
      <c r="K147" s="70">
        <v>0.24794546557711719</v>
      </c>
      <c r="L147" s="70">
        <v>4.2563755652310586</v>
      </c>
      <c r="M147" s="70">
        <v>1.4193828728271749</v>
      </c>
      <c r="N147" s="70">
        <v>4.7124067074659148</v>
      </c>
      <c r="O147" s="70">
        <v>1.9799005445785878</v>
      </c>
      <c r="P147" s="70">
        <v>8.534564443735162</v>
      </c>
      <c r="Q147" s="70">
        <f t="shared" si="58"/>
        <v>100.00000000000001</v>
      </c>
      <c r="R147" s="70"/>
      <c r="S147" s="71">
        <f t="shared" si="59"/>
        <v>73.596893078151453</v>
      </c>
      <c r="T147" s="70">
        <f t="shared" si="60"/>
        <v>9.3451148347987123E-2</v>
      </c>
      <c r="U147" s="70">
        <f t="shared" si="61"/>
        <v>10.270094709356092</v>
      </c>
      <c r="V147" s="70">
        <f t="shared" si="62"/>
        <v>0.11415521070358614</v>
      </c>
      <c r="W147" s="70">
        <f t="shared" si="63"/>
        <v>0.51587775445080841</v>
      </c>
      <c r="X147" s="70">
        <f t="shared" si="64"/>
        <v>1.6163273352773904</v>
      </c>
      <c r="Y147" s="70">
        <f t="shared" si="65"/>
        <v>0.27108105271591237</v>
      </c>
      <c r="Z147" s="70">
        <f t="shared" si="66"/>
        <v>4.6535344628766939</v>
      </c>
      <c r="AA147" s="70">
        <f t="shared" si="67"/>
        <v>1.5518243194217811</v>
      </c>
      <c r="AB147" s="70">
        <f t="shared" si="68"/>
        <v>5.1521174953210425</v>
      </c>
      <c r="AC147" s="70">
        <f t="shared" si="69"/>
        <v>2.1646434333772504</v>
      </c>
      <c r="AD147" s="70">
        <f t="shared" si="70"/>
        <v>99.999999999999986</v>
      </c>
      <c r="AE147" s="70"/>
      <c r="AF147" s="70">
        <f>AA147+AB147</f>
        <v>6.7039418147428238</v>
      </c>
    </row>
    <row r="148" spans="1:32">
      <c r="A148" s="66" t="str">
        <f t="shared" si="71"/>
        <v>Amphibolite xenolith</v>
      </c>
      <c r="B148" s="66">
        <v>0.06</v>
      </c>
      <c r="C148" s="66">
        <v>350</v>
      </c>
      <c r="D148" s="66">
        <f t="shared" si="72"/>
        <v>1</v>
      </c>
      <c r="E148" s="71">
        <v>67.315718809809809</v>
      </c>
      <c r="F148" s="70">
        <v>8.5475499868817542E-2</v>
      </c>
      <c r="G148" s="70">
        <v>9.3935868579534496</v>
      </c>
      <c r="H148" s="70">
        <v>0.10441256068020636</v>
      </c>
      <c r="I148" s="70">
        <v>0.47184983504632061</v>
      </c>
      <c r="J148" s="70">
        <v>1.4783808372264318</v>
      </c>
      <c r="K148" s="70">
        <v>0.24794546557711686</v>
      </c>
      <c r="L148" s="70">
        <v>4.2563755652310453</v>
      </c>
      <c r="M148" s="70">
        <v>1.4193828728271731</v>
      </c>
      <c r="N148" s="70">
        <v>4.712406707465906</v>
      </c>
      <c r="O148" s="70">
        <v>1.9799005445785876</v>
      </c>
      <c r="P148" s="70">
        <v>8.5345644437351496</v>
      </c>
      <c r="Q148" s="70">
        <f t="shared" si="58"/>
        <v>100</v>
      </c>
      <c r="R148" s="70"/>
      <c r="S148" s="71">
        <f t="shared" si="59"/>
        <v>73.596893078151496</v>
      </c>
      <c r="T148" s="70">
        <f t="shared" si="60"/>
        <v>9.345114834798704E-2</v>
      </c>
      <c r="U148" s="70">
        <f t="shared" si="61"/>
        <v>10.270094709356078</v>
      </c>
      <c r="V148" s="70">
        <f t="shared" si="62"/>
        <v>0.11415521070358553</v>
      </c>
      <c r="W148" s="70">
        <f t="shared" si="63"/>
        <v>0.51587775445081951</v>
      </c>
      <c r="X148" s="70">
        <f t="shared" si="64"/>
        <v>1.6163273352773875</v>
      </c>
      <c r="Y148" s="70">
        <f t="shared" si="65"/>
        <v>0.27108105271591204</v>
      </c>
      <c r="Z148" s="70">
        <f t="shared" si="66"/>
        <v>4.6535344628766797</v>
      </c>
      <c r="AA148" s="70">
        <f t="shared" si="67"/>
        <v>1.5518243194217793</v>
      </c>
      <c r="AB148" s="70">
        <f t="shared" si="68"/>
        <v>5.1521174953210327</v>
      </c>
      <c r="AC148" s="70">
        <f t="shared" si="69"/>
        <v>2.16464343337725</v>
      </c>
      <c r="AD148" s="70">
        <f t="shared" si="70"/>
        <v>100</v>
      </c>
      <c r="AE148" s="70"/>
      <c r="AF148" s="70">
        <f>AA148+AB148</f>
        <v>6.7039418147428123</v>
      </c>
    </row>
    <row r="149" spans="1:32">
      <c r="A149" s="66" t="str">
        <f t="shared" si="71"/>
        <v>Amphibolite xenolith</v>
      </c>
      <c r="B149" s="66">
        <v>0.06</v>
      </c>
      <c r="C149" s="66">
        <v>350</v>
      </c>
      <c r="D149" s="66">
        <f t="shared" si="72"/>
        <v>1</v>
      </c>
      <c r="E149" s="71">
        <v>67.732658851967102</v>
      </c>
      <c r="F149" s="70">
        <v>8.8076833779554942E-2</v>
      </c>
      <c r="G149" s="70">
        <v>9.5945266970285505</v>
      </c>
      <c r="H149" s="70">
        <v>0.10722063920350164</v>
      </c>
      <c r="I149" s="70">
        <v>0.46206313926999021</v>
      </c>
      <c r="J149" s="70">
        <v>1.2873266168517659</v>
      </c>
      <c r="K149" s="70">
        <v>0.25374010215013842</v>
      </c>
      <c r="L149" s="70">
        <v>4.1375373234604975</v>
      </c>
      <c r="M149" s="70">
        <v>1.36943942084671</v>
      </c>
      <c r="N149" s="70">
        <v>4.7538923369022896</v>
      </c>
      <c r="O149" s="70">
        <v>1.8723634094389991</v>
      </c>
      <c r="P149" s="70">
        <v>8.341154629100874</v>
      </c>
      <c r="Q149" s="70">
        <f t="shared" si="58"/>
        <v>99.999999999999957</v>
      </c>
      <c r="R149" s="70"/>
      <c r="S149" s="71">
        <f t="shared" si="59"/>
        <v>73.896478379021403</v>
      </c>
      <c r="T149" s="70">
        <f t="shared" si="60"/>
        <v>9.6092017549588932E-2</v>
      </c>
      <c r="U149" s="70">
        <f t="shared" si="61"/>
        <v>10.467649530390803</v>
      </c>
      <c r="V149" s="70">
        <f t="shared" si="62"/>
        <v>0.11697795097639677</v>
      </c>
      <c r="W149" s="70">
        <f t="shared" si="63"/>
        <v>0.50411189165676684</v>
      </c>
      <c r="X149" s="70">
        <f t="shared" si="64"/>
        <v>1.4044761437290387</v>
      </c>
      <c r="Y149" s="70">
        <f t="shared" si="65"/>
        <v>0.276831004278283</v>
      </c>
      <c r="Z149" s="70">
        <f t="shared" si="66"/>
        <v>4.5140622344934433</v>
      </c>
      <c r="AA149" s="70">
        <f t="shared" si="67"/>
        <v>1.4940613917895758</v>
      </c>
      <c r="AB149" s="70">
        <f t="shared" si="68"/>
        <v>5.1865068970327766</v>
      </c>
      <c r="AC149" s="70">
        <f t="shared" si="69"/>
        <v>2.0427525590819395</v>
      </c>
      <c r="AD149" s="70">
        <f t="shared" si="70"/>
        <v>99.999999999999986</v>
      </c>
      <c r="AE149" s="70"/>
      <c r="AF149" s="70">
        <f>AA149+AB149</f>
        <v>6.6805682888223519</v>
      </c>
    </row>
    <row r="150" spans="1:32">
      <c r="A150" s="66" t="str">
        <f t="shared" si="71"/>
        <v>Amphibolite xenolith</v>
      </c>
      <c r="B150" s="66">
        <v>0.06</v>
      </c>
      <c r="C150" s="66">
        <v>350</v>
      </c>
      <c r="D150" s="66">
        <f t="shared" si="72"/>
        <v>1</v>
      </c>
      <c r="E150" s="71">
        <v>67.732658851967187</v>
      </c>
      <c r="F150" s="70">
        <v>8.8076833779554914E-2</v>
      </c>
      <c r="G150" s="70">
        <v>9.5945266970285399</v>
      </c>
      <c r="H150" s="70">
        <v>0.107220639203501</v>
      </c>
      <c r="I150" s="70">
        <v>0.46206313927000114</v>
      </c>
      <c r="J150" s="70">
        <v>1.2873266168517641</v>
      </c>
      <c r="K150" s="70">
        <v>0.25374010215013798</v>
      </c>
      <c r="L150" s="70">
        <v>4.137537323460486</v>
      </c>
      <c r="M150" s="70">
        <v>1.3694394208467073</v>
      </c>
      <c r="N150" s="70">
        <v>4.7538923369022825</v>
      </c>
      <c r="O150" s="70">
        <v>1.8723634094389989</v>
      </c>
      <c r="P150" s="70">
        <v>8.3411546291008616</v>
      </c>
      <c r="Q150" s="70">
        <f t="shared" si="58"/>
        <v>100.00000000000001</v>
      </c>
      <c r="R150" s="70"/>
      <c r="S150" s="71">
        <f t="shared" si="59"/>
        <v>73.896478379021445</v>
      </c>
      <c r="T150" s="70">
        <f t="shared" si="60"/>
        <v>9.6092017549588835E-2</v>
      </c>
      <c r="U150" s="70">
        <f t="shared" si="61"/>
        <v>10.467649530390783</v>
      </c>
      <c r="V150" s="70">
        <f t="shared" si="62"/>
        <v>0.11697795097639598</v>
      </c>
      <c r="W150" s="70">
        <f t="shared" si="63"/>
        <v>0.50411189165677839</v>
      </c>
      <c r="X150" s="70">
        <f t="shared" si="64"/>
        <v>1.4044761437290354</v>
      </c>
      <c r="Y150" s="70">
        <f t="shared" si="65"/>
        <v>0.27683100427828228</v>
      </c>
      <c r="Z150" s="70">
        <f t="shared" si="66"/>
        <v>4.5140622344934274</v>
      </c>
      <c r="AA150" s="70">
        <f t="shared" si="67"/>
        <v>1.4940613917895718</v>
      </c>
      <c r="AB150" s="70">
        <f t="shared" si="68"/>
        <v>5.1865068970327659</v>
      </c>
      <c r="AC150" s="70">
        <f t="shared" si="69"/>
        <v>2.0427525590819382</v>
      </c>
      <c r="AD150" s="70">
        <f t="shared" si="70"/>
        <v>100.00000000000001</v>
      </c>
      <c r="AE150" s="70"/>
      <c r="AF150" s="70">
        <f>AA150+AB150</f>
        <v>6.6805682888223377</v>
      </c>
    </row>
    <row r="151" spans="1:32">
      <c r="A151" s="66" t="str">
        <f t="shared" si="71"/>
        <v>Amphibolite xenolith</v>
      </c>
      <c r="B151" s="66">
        <v>0.06</v>
      </c>
      <c r="C151" s="66">
        <v>350</v>
      </c>
      <c r="D151" s="66">
        <f t="shared" si="72"/>
        <v>1</v>
      </c>
      <c r="E151" s="71">
        <v>68.260557135400489</v>
      </c>
      <c r="F151" s="70">
        <v>9.2269759636041074E-2</v>
      </c>
      <c r="G151" s="70">
        <v>9.7652403699608552</v>
      </c>
      <c r="H151" s="70">
        <v>0.1106458848993558</v>
      </c>
      <c r="I151" s="70">
        <v>0.46701104085138978</v>
      </c>
      <c r="J151" s="70">
        <v>1.1535753544967577</v>
      </c>
      <c r="K151" s="70">
        <v>0.25862242209200131</v>
      </c>
      <c r="L151" s="70">
        <v>3.9518497349852333</v>
      </c>
      <c r="M151" s="70">
        <v>1.3472979687748488</v>
      </c>
      <c r="N151" s="70">
        <v>4.7323480070920159</v>
      </c>
      <c r="O151" s="70">
        <v>1.6958454150948272</v>
      </c>
      <c r="P151" s="70">
        <v>8.1647369067161559</v>
      </c>
      <c r="Q151" s="70">
        <f t="shared" si="58"/>
        <v>99.999999999999957</v>
      </c>
      <c r="R151" s="70"/>
      <c r="S151" s="71">
        <f t="shared" si="59"/>
        <v>74.329353274747234</v>
      </c>
      <c r="T151" s="70">
        <f t="shared" si="60"/>
        <v>0.1004731260390858</v>
      </c>
      <c r="U151" s="70">
        <f t="shared" si="61"/>
        <v>10.633432127309948</v>
      </c>
      <c r="V151" s="70">
        <f t="shared" si="62"/>
        <v>0.12048300529935291</v>
      </c>
      <c r="W151" s="70">
        <f t="shared" si="63"/>
        <v>0.50853128212526866</v>
      </c>
      <c r="X151" s="70">
        <f t="shared" si="64"/>
        <v>1.2561355144428419</v>
      </c>
      <c r="Y151" s="70">
        <f t="shared" si="65"/>
        <v>0.28161559446865153</v>
      </c>
      <c r="Z151" s="70">
        <f t="shared" si="66"/>
        <v>4.3031942217784582</v>
      </c>
      <c r="AA151" s="70">
        <f t="shared" si="67"/>
        <v>1.4670812968720954</v>
      </c>
      <c r="AB151" s="70">
        <f t="shared" si="68"/>
        <v>5.153083736783139</v>
      </c>
      <c r="AC151" s="70">
        <f t="shared" si="69"/>
        <v>1.8466168201339315</v>
      </c>
      <c r="AD151" s="70">
        <f t="shared" si="70"/>
        <v>100.00000000000001</v>
      </c>
      <c r="AE151" s="70"/>
      <c r="AF151" s="70">
        <f>AA151+AB151</f>
        <v>6.6201650336552342</v>
      </c>
    </row>
    <row r="152" spans="1:32">
      <c r="A152" s="66" t="str">
        <f t="shared" si="71"/>
        <v>Amphibolite xenolith</v>
      </c>
      <c r="B152" s="66">
        <v>0.06</v>
      </c>
      <c r="C152" s="66">
        <v>350</v>
      </c>
      <c r="D152" s="66">
        <f t="shared" si="72"/>
        <v>1</v>
      </c>
      <c r="E152" s="71">
        <v>68.260557135400532</v>
      </c>
      <c r="F152" s="70">
        <v>9.2269759636041004E-2</v>
      </c>
      <c r="G152" s="70">
        <v>9.7652403699608463</v>
      </c>
      <c r="H152" s="70">
        <v>0.11064588489935526</v>
      </c>
      <c r="I152" s="70">
        <v>0.46701104085139827</v>
      </c>
      <c r="J152" s="70">
        <v>1.1535753544967564</v>
      </c>
      <c r="K152" s="70">
        <v>0.25862242209200087</v>
      </c>
      <c r="L152" s="70">
        <v>3.9518497349852244</v>
      </c>
      <c r="M152" s="70">
        <v>1.347297968774847</v>
      </c>
      <c r="N152" s="70">
        <v>4.7323480070920088</v>
      </c>
      <c r="O152" s="70">
        <v>1.6958454150948277</v>
      </c>
      <c r="P152" s="70">
        <v>8.164736906716147</v>
      </c>
      <c r="Q152" s="70">
        <f t="shared" si="58"/>
        <v>100</v>
      </c>
      <c r="R152" s="70"/>
      <c r="S152" s="71">
        <f t="shared" si="59"/>
        <v>74.329353274747248</v>
      </c>
      <c r="T152" s="70">
        <f t="shared" si="60"/>
        <v>0.10047312603908566</v>
      </c>
      <c r="U152" s="70">
        <f t="shared" si="61"/>
        <v>10.633432127309932</v>
      </c>
      <c r="V152" s="70">
        <f t="shared" si="62"/>
        <v>0.12048300529935223</v>
      </c>
      <c r="W152" s="70">
        <f t="shared" si="63"/>
        <v>0.50853128212527754</v>
      </c>
      <c r="X152" s="70">
        <f t="shared" si="64"/>
        <v>1.2561355144428397</v>
      </c>
      <c r="Y152" s="70">
        <f t="shared" si="65"/>
        <v>0.28161559446865086</v>
      </c>
      <c r="Z152" s="70">
        <f t="shared" si="66"/>
        <v>4.3031942217784458</v>
      </c>
      <c r="AA152" s="70">
        <f t="shared" si="67"/>
        <v>1.4670812968720925</v>
      </c>
      <c r="AB152" s="70">
        <f t="shared" si="68"/>
        <v>5.1530837367831284</v>
      </c>
      <c r="AC152" s="70">
        <f t="shared" si="69"/>
        <v>1.8466168201339308</v>
      </c>
      <c r="AD152" s="70">
        <f t="shared" si="70"/>
        <v>99.999999999999986</v>
      </c>
      <c r="AE152" s="70"/>
      <c r="AF152" s="70">
        <f>AA152+AB152</f>
        <v>6.6201650336552209</v>
      </c>
    </row>
    <row r="153" spans="1:32">
      <c r="A153" s="66" t="str">
        <f t="shared" si="71"/>
        <v>Amphibolite xenolith</v>
      </c>
      <c r="B153" s="66">
        <v>0.06</v>
      </c>
      <c r="C153" s="66">
        <v>350</v>
      </c>
      <c r="D153" s="66">
        <f t="shared" si="72"/>
        <v>1</v>
      </c>
      <c r="E153" s="71">
        <v>68.633717890274454</v>
      </c>
      <c r="F153" s="70">
        <v>0.10089987862894188</v>
      </c>
      <c r="G153" s="70">
        <v>9.8592198583023247</v>
      </c>
      <c r="H153" s="70">
        <v>0.11496886929328509</v>
      </c>
      <c r="I153" s="70">
        <v>0.50032843588814546</v>
      </c>
      <c r="J153" s="70">
        <v>1.1123150094993544</v>
      </c>
      <c r="K153" s="70">
        <v>0.25978875631177667</v>
      </c>
      <c r="L153" s="70">
        <v>3.9344247632781908</v>
      </c>
      <c r="M153" s="70">
        <v>1.3437511368458848</v>
      </c>
      <c r="N153" s="70">
        <v>4.6326900776317004</v>
      </c>
      <c r="O153" s="70">
        <v>1.6351895016199776</v>
      </c>
      <c r="P153" s="70">
        <v>7.8727058224259574</v>
      </c>
      <c r="Q153" s="70">
        <f t="shared" si="58"/>
        <v>99.999999999999972</v>
      </c>
      <c r="R153" s="70"/>
      <c r="S153" s="71">
        <f t="shared" si="59"/>
        <v>74.498788337345459</v>
      </c>
      <c r="T153" s="70">
        <f t="shared" si="60"/>
        <v>0.10952224259887504</v>
      </c>
      <c r="U153" s="70">
        <f t="shared" si="61"/>
        <v>10.701736055873759</v>
      </c>
      <c r="V153" s="70">
        <f t="shared" si="62"/>
        <v>0.12479349395813609</v>
      </c>
      <c r="W153" s="70">
        <f t="shared" si="63"/>
        <v>0.54308382803881083</v>
      </c>
      <c r="X153" s="70">
        <f t="shared" si="64"/>
        <v>1.2073675010528186</v>
      </c>
      <c r="Y153" s="70">
        <f t="shared" si="65"/>
        <v>0.28198891395967585</v>
      </c>
      <c r="Z153" s="70">
        <f t="shared" si="66"/>
        <v>4.2706396604839432</v>
      </c>
      <c r="AA153" s="70">
        <f t="shared" si="67"/>
        <v>1.4585809220184238</v>
      </c>
      <c r="AB153" s="70">
        <f t="shared" si="68"/>
        <v>5.0285749939667808</v>
      </c>
      <c r="AC153" s="70">
        <f t="shared" si="69"/>
        <v>1.7749240507033386</v>
      </c>
      <c r="AD153" s="70">
        <f t="shared" si="70"/>
        <v>100.00000000000001</v>
      </c>
      <c r="AE153" s="70"/>
      <c r="AF153" s="70">
        <f>AA153+AB153</f>
        <v>6.4871559159852046</v>
      </c>
    </row>
    <row r="154" spans="1:32">
      <c r="A154" s="66" t="str">
        <f t="shared" si="71"/>
        <v>Amphibolite xenolith</v>
      </c>
      <c r="B154" s="66">
        <v>0.06</v>
      </c>
      <c r="C154" s="66">
        <v>350</v>
      </c>
      <c r="D154" s="66">
        <f t="shared" si="72"/>
        <v>1</v>
      </c>
      <c r="E154" s="71">
        <v>68.633717890274511</v>
      </c>
      <c r="F154" s="70">
        <v>0.10089987862894192</v>
      </c>
      <c r="G154" s="70">
        <v>9.8592198583023229</v>
      </c>
      <c r="H154" s="70">
        <v>0.11496886929328497</v>
      </c>
      <c r="I154" s="70">
        <v>0.50032843588814868</v>
      </c>
      <c r="J154" s="70">
        <v>1.1123150094993544</v>
      </c>
      <c r="K154" s="70">
        <v>0.25978875631177667</v>
      </c>
      <c r="L154" s="70">
        <v>3.9344247632781895</v>
      </c>
      <c r="M154" s="70">
        <v>1.3437511368458852</v>
      </c>
      <c r="N154" s="70">
        <v>4.6326900776317004</v>
      </c>
      <c r="O154" s="70">
        <v>1.635189501619978</v>
      </c>
      <c r="P154" s="70">
        <v>7.8727058224259574</v>
      </c>
      <c r="Q154" s="70">
        <f t="shared" si="58"/>
        <v>100.00000000000003</v>
      </c>
      <c r="R154" s="70"/>
      <c r="S154" s="71">
        <f t="shared" si="59"/>
        <v>74.498788337345474</v>
      </c>
      <c r="T154" s="70">
        <f t="shared" si="60"/>
        <v>0.10952224259887501</v>
      </c>
      <c r="U154" s="70">
        <f t="shared" si="61"/>
        <v>10.70173605587375</v>
      </c>
      <c r="V154" s="70">
        <f t="shared" si="62"/>
        <v>0.12479349395813588</v>
      </c>
      <c r="W154" s="70">
        <f t="shared" si="63"/>
        <v>0.54308382803881405</v>
      </c>
      <c r="X154" s="70">
        <f t="shared" si="64"/>
        <v>1.207367501052818</v>
      </c>
      <c r="Y154" s="70">
        <f t="shared" si="65"/>
        <v>0.28198891395967568</v>
      </c>
      <c r="Z154" s="70">
        <f t="shared" si="66"/>
        <v>4.2706396604839396</v>
      </c>
      <c r="AA154" s="70">
        <f t="shared" si="67"/>
        <v>1.4585809220184234</v>
      </c>
      <c r="AB154" s="70">
        <f t="shared" si="68"/>
        <v>5.0285749939667772</v>
      </c>
      <c r="AC154" s="70">
        <f t="shared" si="69"/>
        <v>1.7749240507033377</v>
      </c>
      <c r="AD154" s="70">
        <f t="shared" si="70"/>
        <v>100.00000000000001</v>
      </c>
      <c r="AE154" s="70"/>
      <c r="AF154" s="70">
        <f>AA154+AB154</f>
        <v>6.4871559159852001</v>
      </c>
    </row>
    <row r="155" spans="1:32">
      <c r="A155" s="66" t="str">
        <f t="shared" si="71"/>
        <v>Amphibolite xenolith</v>
      </c>
      <c r="B155" s="66">
        <v>0.06</v>
      </c>
      <c r="C155" s="66">
        <v>350</v>
      </c>
      <c r="D155" s="66">
        <f t="shared" si="72"/>
        <v>1</v>
      </c>
      <c r="E155" s="71">
        <v>69.086384551426093</v>
      </c>
      <c r="F155" s="70">
        <v>0.11038828669692546</v>
      </c>
      <c r="G155" s="70">
        <v>9.9741758110722589</v>
      </c>
      <c r="H155" s="70">
        <v>0.11936312796826468</v>
      </c>
      <c r="I155" s="70">
        <v>0.53836941861253529</v>
      </c>
      <c r="J155" s="70">
        <v>1.0729857789804251</v>
      </c>
      <c r="K155" s="70">
        <v>0.26061886784337468</v>
      </c>
      <c r="L155" s="70">
        <v>3.853150687082719</v>
      </c>
      <c r="M155" s="70">
        <v>1.3416730607263645</v>
      </c>
      <c r="N155" s="70">
        <v>4.5351650531131673</v>
      </c>
      <c r="O155" s="70">
        <v>1.5159798989969113</v>
      </c>
      <c r="P155" s="70">
        <v>7.5917454574809664</v>
      </c>
      <c r="Q155" s="70">
        <f t="shared" si="58"/>
        <v>100.00000000000001</v>
      </c>
      <c r="R155" s="70"/>
      <c r="S155" s="71">
        <f t="shared" si="59"/>
        <v>74.762135583502385</v>
      </c>
      <c r="T155" s="70">
        <f t="shared" si="60"/>
        <v>0.11945717105405709</v>
      </c>
      <c r="U155" s="70">
        <f t="shared" si="61"/>
        <v>10.793598321330617</v>
      </c>
      <c r="V155" s="70">
        <f t="shared" si="62"/>
        <v>0.12916933509802753</v>
      </c>
      <c r="W155" s="70">
        <f t="shared" si="63"/>
        <v>0.58259883954936065</v>
      </c>
      <c r="X155" s="70">
        <f t="shared" si="64"/>
        <v>1.1611362905753415</v>
      </c>
      <c r="Y155" s="70">
        <f t="shared" si="65"/>
        <v>0.28202985667634084</v>
      </c>
      <c r="Z155" s="70">
        <f t="shared" si="66"/>
        <v>4.1697040011829252</v>
      </c>
      <c r="AA155" s="70">
        <f t="shared" si="67"/>
        <v>1.4518974169228913</v>
      </c>
      <c r="AB155" s="70">
        <f t="shared" si="68"/>
        <v>4.9077488537849607</v>
      </c>
      <c r="AC155" s="70">
        <f t="shared" si="69"/>
        <v>1.6405243303230839</v>
      </c>
      <c r="AD155" s="70">
        <f t="shared" si="70"/>
        <v>100</v>
      </c>
      <c r="AE155" s="70"/>
      <c r="AF155" s="70">
        <f>AA155+AB155</f>
        <v>6.3596462707078523</v>
      </c>
    </row>
    <row r="156" spans="1:32">
      <c r="A156" s="66" t="str">
        <f t="shared" si="71"/>
        <v>Amphibolite xenolith</v>
      </c>
      <c r="B156" s="66">
        <v>0.06</v>
      </c>
      <c r="C156" s="66">
        <v>350</v>
      </c>
      <c r="D156" s="66">
        <f t="shared" si="72"/>
        <v>1</v>
      </c>
      <c r="E156" s="71">
        <v>69.086384551426107</v>
      </c>
      <c r="F156" s="70">
        <v>0.11038828669692545</v>
      </c>
      <c r="G156" s="70">
        <v>9.9741758110722536</v>
      </c>
      <c r="H156" s="70">
        <v>0.11936312796826448</v>
      </c>
      <c r="I156" s="70">
        <v>0.5383694186125384</v>
      </c>
      <c r="J156" s="70">
        <v>1.0729857789804245</v>
      </c>
      <c r="K156" s="70">
        <v>0.26061886784337457</v>
      </c>
      <c r="L156" s="70">
        <v>3.8531506870827155</v>
      </c>
      <c r="M156" s="70">
        <v>1.3416730607263636</v>
      </c>
      <c r="N156" s="70">
        <v>4.5351650531131646</v>
      </c>
      <c r="O156" s="70">
        <v>1.5159798989969111</v>
      </c>
      <c r="P156" s="70">
        <v>7.5917454574809629</v>
      </c>
      <c r="Q156" s="70">
        <f t="shared" si="58"/>
        <v>100.00000000000003</v>
      </c>
      <c r="R156" s="70"/>
      <c r="S156" s="71">
        <f t="shared" si="59"/>
        <v>74.762135583502399</v>
      </c>
      <c r="T156" s="70">
        <f t="shared" si="60"/>
        <v>0.11945717105405707</v>
      </c>
      <c r="U156" s="70">
        <f t="shared" si="61"/>
        <v>10.793598321330609</v>
      </c>
      <c r="V156" s="70">
        <f t="shared" si="62"/>
        <v>0.1291693350980273</v>
      </c>
      <c r="W156" s="70">
        <f t="shared" si="63"/>
        <v>0.58259883954936387</v>
      </c>
      <c r="X156" s="70">
        <f t="shared" si="64"/>
        <v>1.1611362905753406</v>
      </c>
      <c r="Y156" s="70">
        <f t="shared" si="65"/>
        <v>0.28202985667634067</v>
      </c>
      <c r="Z156" s="70">
        <f t="shared" si="66"/>
        <v>4.1697040011829207</v>
      </c>
      <c r="AA156" s="70">
        <f t="shared" si="67"/>
        <v>1.4518974169228902</v>
      </c>
      <c r="AB156" s="70">
        <f t="shared" si="68"/>
        <v>4.9077488537849572</v>
      </c>
      <c r="AC156" s="70">
        <f t="shared" si="69"/>
        <v>1.6405243303230832</v>
      </c>
      <c r="AD156" s="70">
        <f t="shared" si="70"/>
        <v>99.999999999999986</v>
      </c>
      <c r="AE156" s="70"/>
      <c r="AF156" s="70">
        <f>AA156+AB156</f>
        <v>6.3596462707078469</v>
      </c>
    </row>
    <row r="157" spans="1:32">
      <c r="A157" s="66" t="str">
        <f t="shared" si="71"/>
        <v>Amphibolite xenolith</v>
      </c>
      <c r="B157" s="66">
        <v>0.06</v>
      </c>
      <c r="C157" s="66">
        <v>350</v>
      </c>
      <c r="D157" s="66">
        <f t="shared" si="72"/>
        <v>1</v>
      </c>
      <c r="E157" s="71">
        <v>69.470605027053622</v>
      </c>
      <c r="F157" s="70">
        <v>0.12004721186975595</v>
      </c>
      <c r="G157" s="70">
        <v>10.082668635336924</v>
      </c>
      <c r="H157" s="70">
        <v>0.12354802749770834</v>
      </c>
      <c r="I157" s="70">
        <v>0.57757410365852135</v>
      </c>
      <c r="J157" s="70">
        <v>1.0371278608406733</v>
      </c>
      <c r="K157" s="70">
        <v>0.26148395795575341</v>
      </c>
      <c r="L157" s="70">
        <v>3.795098724994074</v>
      </c>
      <c r="M157" s="70">
        <v>1.3370505218046824</v>
      </c>
      <c r="N157" s="70">
        <v>4.4423192927557622</v>
      </c>
      <c r="O157" s="70">
        <v>1.4165034695245575</v>
      </c>
      <c r="P157" s="70">
        <v>7.3359731667079862</v>
      </c>
      <c r="Q157" s="70">
        <f t="shared" si="58"/>
        <v>100.00000000000001</v>
      </c>
      <c r="R157" s="70"/>
      <c r="S157" s="71">
        <f t="shared" si="59"/>
        <v>74.970414519148065</v>
      </c>
      <c r="T157" s="70">
        <f t="shared" si="60"/>
        <v>0.12955104151228811</v>
      </c>
      <c r="U157" s="70">
        <f t="shared" si="61"/>
        <v>10.880887632345432</v>
      </c>
      <c r="V157" s="70">
        <f t="shared" si="62"/>
        <v>0.13332900772807815</v>
      </c>
      <c r="W157" s="70">
        <f t="shared" si="63"/>
        <v>0.62329916300487431</v>
      </c>
      <c r="X157" s="70">
        <f t="shared" si="64"/>
        <v>1.1192346116217533</v>
      </c>
      <c r="Y157" s="70">
        <f t="shared" si="65"/>
        <v>0.28218497176490964</v>
      </c>
      <c r="Z157" s="70">
        <f t="shared" si="66"/>
        <v>4.0955469502978508</v>
      </c>
      <c r="AA157" s="70">
        <f t="shared" si="67"/>
        <v>1.4429013798527384</v>
      </c>
      <c r="AB157" s="70">
        <f t="shared" si="68"/>
        <v>4.7940063092096716</v>
      </c>
      <c r="AC157" s="70">
        <f t="shared" si="69"/>
        <v>1.5286444135143507</v>
      </c>
      <c r="AD157" s="70">
        <f t="shared" si="70"/>
        <v>100.00000000000001</v>
      </c>
      <c r="AE157" s="70"/>
      <c r="AF157" s="70">
        <f>AA157+AB157</f>
        <v>6.2369076890624102</v>
      </c>
    </row>
    <row r="158" spans="1:32">
      <c r="A158" s="66" t="str">
        <f t="shared" si="71"/>
        <v>Amphibolite xenolith</v>
      </c>
      <c r="B158" s="66">
        <v>0.06</v>
      </c>
      <c r="C158" s="66">
        <v>350</v>
      </c>
      <c r="D158" s="66">
        <f t="shared" si="72"/>
        <v>1</v>
      </c>
      <c r="E158" s="71">
        <v>69.470605027053622</v>
      </c>
      <c r="F158" s="70">
        <v>0.12004721186975589</v>
      </c>
      <c r="G158" s="70">
        <v>10.082668635336917</v>
      </c>
      <c r="H158" s="70">
        <v>0.12354802749770814</v>
      </c>
      <c r="I158" s="70">
        <v>0.57757410365852435</v>
      </c>
      <c r="J158" s="70">
        <v>1.0371278608406724</v>
      </c>
      <c r="K158" s="70">
        <v>0.26148395795575324</v>
      </c>
      <c r="L158" s="70">
        <v>3.7950987249940704</v>
      </c>
      <c r="M158" s="70">
        <v>1.3370505218046813</v>
      </c>
      <c r="N158" s="70">
        <v>4.4423192927557587</v>
      </c>
      <c r="O158" s="70">
        <v>1.4165034695245569</v>
      </c>
      <c r="P158" s="70">
        <v>7.3359731667079817</v>
      </c>
      <c r="Q158" s="70">
        <f t="shared" si="58"/>
        <v>100</v>
      </c>
      <c r="R158" s="70"/>
      <c r="S158" s="71">
        <f t="shared" si="59"/>
        <v>74.970414519148079</v>
      </c>
      <c r="T158" s="70">
        <f t="shared" si="60"/>
        <v>0.12955104151228808</v>
      </c>
      <c r="U158" s="70">
        <f t="shared" si="61"/>
        <v>10.880887632345427</v>
      </c>
      <c r="V158" s="70">
        <f t="shared" si="62"/>
        <v>0.13332900772807796</v>
      </c>
      <c r="W158" s="70">
        <f t="shared" si="63"/>
        <v>0.62329916300487764</v>
      </c>
      <c r="X158" s="70">
        <f t="shared" si="64"/>
        <v>1.1192346116217526</v>
      </c>
      <c r="Y158" s="70">
        <f t="shared" si="65"/>
        <v>0.28218497176490953</v>
      </c>
      <c r="Z158" s="70">
        <f t="shared" si="66"/>
        <v>4.0955469502978481</v>
      </c>
      <c r="AA158" s="70">
        <f t="shared" si="67"/>
        <v>1.4429013798527375</v>
      </c>
      <c r="AB158" s="70">
        <f t="shared" si="68"/>
        <v>4.7940063092096681</v>
      </c>
      <c r="AC158" s="70">
        <f t="shared" si="69"/>
        <v>1.5286444135143504</v>
      </c>
      <c r="AD158" s="70">
        <f t="shared" si="70"/>
        <v>100.00000000000001</v>
      </c>
      <c r="AE158" s="70"/>
      <c r="AF158" s="70">
        <f>AA158+AB158</f>
        <v>6.2369076890624058</v>
      </c>
    </row>
    <row r="159" spans="1:32">
      <c r="A159" s="66" t="str">
        <f t="shared" si="71"/>
        <v>Amphibolite xenolith</v>
      </c>
      <c r="B159" s="66">
        <v>0.06</v>
      </c>
      <c r="C159" s="66">
        <v>350</v>
      </c>
      <c r="D159" s="66">
        <f t="shared" si="72"/>
        <v>1</v>
      </c>
      <c r="E159" s="71">
        <v>69.807099467641692</v>
      </c>
      <c r="F159" s="70">
        <v>0.13015234824555355</v>
      </c>
      <c r="G159" s="70">
        <v>10.188341616952409</v>
      </c>
      <c r="H159" s="70">
        <v>0.12764798097509672</v>
      </c>
      <c r="I159" s="70">
        <v>0.61907574768166629</v>
      </c>
      <c r="J159" s="70">
        <v>1.0033264821854286</v>
      </c>
      <c r="K159" s="70">
        <v>0.26237465316486386</v>
      </c>
      <c r="L159" s="70">
        <v>3.7546578033247546</v>
      </c>
      <c r="M159" s="70">
        <v>1.3300911415334418</v>
      </c>
      <c r="N159" s="70">
        <v>4.3513569059226986</v>
      </c>
      <c r="O159" s="70">
        <v>1.3306699968421911</v>
      </c>
      <c r="P159" s="70">
        <v>7.095205855530204</v>
      </c>
      <c r="Q159" s="70">
        <f t="shared" si="58"/>
        <v>100.00000000000003</v>
      </c>
      <c r="R159" s="70"/>
      <c r="S159" s="71">
        <f t="shared" si="59"/>
        <v>75.138317791318173</v>
      </c>
      <c r="T159" s="70">
        <f t="shared" si="60"/>
        <v>0.14009217655997669</v>
      </c>
      <c r="U159" s="70">
        <f t="shared" si="61"/>
        <v>10.9664325837795</v>
      </c>
      <c r="V159" s="70">
        <f t="shared" si="62"/>
        <v>0.13739654896237127</v>
      </c>
      <c r="W159" s="70">
        <f t="shared" si="63"/>
        <v>0.66635500716893514</v>
      </c>
      <c r="X159" s="70">
        <f t="shared" si="64"/>
        <v>1.0799512462459417</v>
      </c>
      <c r="Y159" s="70">
        <f t="shared" si="65"/>
        <v>0.2824123938715834</v>
      </c>
      <c r="Z159" s="70">
        <f t="shared" si="66"/>
        <v>4.041403716460688</v>
      </c>
      <c r="AA159" s="70">
        <f t="shared" si="67"/>
        <v>1.4316711573195124</v>
      </c>
      <c r="AB159" s="70">
        <f t="shared" si="68"/>
        <v>4.6836731580893494</v>
      </c>
      <c r="AC159" s="70">
        <f t="shared" si="69"/>
        <v>1.4322942202239404</v>
      </c>
      <c r="AD159" s="70">
        <f t="shared" si="70"/>
        <v>99.999999999999972</v>
      </c>
      <c r="AE159" s="70"/>
      <c r="AF159" s="70">
        <f>AA159+AB159</f>
        <v>6.115344315408862</v>
      </c>
    </row>
    <row r="160" spans="1:32">
      <c r="A160" s="66" t="str">
        <f t="shared" si="71"/>
        <v>Amphibolite xenolith</v>
      </c>
      <c r="B160" s="66">
        <v>0.06</v>
      </c>
      <c r="C160" s="66">
        <v>350</v>
      </c>
      <c r="D160" s="66">
        <f t="shared" si="72"/>
        <v>1</v>
      </c>
      <c r="E160" s="71">
        <v>69.807099467641692</v>
      </c>
      <c r="F160" s="70">
        <v>0.13015234824555352</v>
      </c>
      <c r="G160" s="70">
        <v>10.188341616952405</v>
      </c>
      <c r="H160" s="70">
        <v>0.12764798097509653</v>
      </c>
      <c r="I160" s="70">
        <v>0.61907574768166929</v>
      </c>
      <c r="J160" s="70">
        <v>1.0033264821854282</v>
      </c>
      <c r="K160" s="70">
        <v>0.26237465316486369</v>
      </c>
      <c r="L160" s="70">
        <v>3.7546578033247515</v>
      </c>
      <c r="M160" s="70">
        <v>1.3300911415334413</v>
      </c>
      <c r="N160" s="70">
        <v>4.3513569059226969</v>
      </c>
      <c r="O160" s="70">
        <v>1.3306699968421907</v>
      </c>
      <c r="P160" s="70">
        <v>7.0952058555301996</v>
      </c>
      <c r="Q160" s="70">
        <f t="shared" si="58"/>
        <v>99.999999999999986</v>
      </c>
      <c r="R160" s="70"/>
      <c r="S160" s="71">
        <f t="shared" si="59"/>
        <v>75.138317791318201</v>
      </c>
      <c r="T160" s="70">
        <f t="shared" si="60"/>
        <v>0.14009217655997672</v>
      </c>
      <c r="U160" s="70">
        <f t="shared" si="61"/>
        <v>10.9664325837795</v>
      </c>
      <c r="V160" s="70">
        <f t="shared" si="62"/>
        <v>0.13739654896237111</v>
      </c>
      <c r="W160" s="70">
        <f t="shared" si="63"/>
        <v>0.66635500716893858</v>
      </c>
      <c r="X160" s="70">
        <f t="shared" si="64"/>
        <v>1.0799512462459417</v>
      </c>
      <c r="Y160" s="70">
        <f t="shared" si="65"/>
        <v>0.28241239387158329</v>
      </c>
      <c r="Z160" s="70">
        <f t="shared" si="66"/>
        <v>4.0414037164606853</v>
      </c>
      <c r="AA160" s="70">
        <f t="shared" si="67"/>
        <v>1.4316711573195127</v>
      </c>
      <c r="AB160" s="70">
        <f t="shared" si="68"/>
        <v>4.6836731580893485</v>
      </c>
      <c r="AC160" s="70">
        <f t="shared" si="69"/>
        <v>1.4322942202239406</v>
      </c>
      <c r="AD160" s="70">
        <f t="shared" si="70"/>
        <v>100.00000000000001</v>
      </c>
      <c r="AE160" s="70"/>
      <c r="AF160" s="70">
        <f>AA160+AB160</f>
        <v>6.1153443154088611</v>
      </c>
    </row>
    <row r="161" spans="1:32">
      <c r="A161" s="66" t="str">
        <f t="shared" si="71"/>
        <v>Amphibolite xenolith</v>
      </c>
      <c r="B161" s="66">
        <v>0.06</v>
      </c>
      <c r="C161" s="66">
        <v>350</v>
      </c>
      <c r="D161" s="66">
        <f t="shared" si="72"/>
        <v>1</v>
      </c>
      <c r="E161" s="71">
        <v>70.101476411794778</v>
      </c>
      <c r="F161" s="70">
        <v>0.14089229222234392</v>
      </c>
      <c r="G161" s="70">
        <v>10.293909531027362</v>
      </c>
      <c r="H161" s="70">
        <v>0.13163551610817745</v>
      </c>
      <c r="I161" s="70">
        <v>0.66279155124356115</v>
      </c>
      <c r="J161" s="70">
        <v>0.97132669409642436</v>
      </c>
      <c r="K161" s="70">
        <v>0.26330536372141211</v>
      </c>
      <c r="L161" s="70">
        <v>3.7276263191216072</v>
      </c>
      <c r="M161" s="70">
        <v>1.3209583291788132</v>
      </c>
      <c r="N161" s="70">
        <v>4.2622107092111783</v>
      </c>
      <c r="O161" s="70">
        <v>1.2563043900642381</v>
      </c>
      <c r="P161" s="70">
        <v>6.8675628922101009</v>
      </c>
      <c r="Q161" s="70">
        <f t="shared" si="58"/>
        <v>100</v>
      </c>
      <c r="R161" s="70"/>
      <c r="S161" s="71">
        <f t="shared" si="59"/>
        <v>75.270741954986661</v>
      </c>
      <c r="T161" s="70">
        <f t="shared" si="60"/>
        <v>0.15128165502560356</v>
      </c>
      <c r="U161" s="70">
        <f t="shared" si="61"/>
        <v>11.052979875436273</v>
      </c>
      <c r="V161" s="70">
        <f t="shared" si="62"/>
        <v>0.14134228652883285</v>
      </c>
      <c r="W161" s="70">
        <f t="shared" si="63"/>
        <v>0.71166563640598968</v>
      </c>
      <c r="X161" s="70">
        <f t="shared" si="64"/>
        <v>1.0429520844302906</v>
      </c>
      <c r="Y161" s="70">
        <f t="shared" si="65"/>
        <v>0.28272143615941991</v>
      </c>
      <c r="Z161" s="70">
        <f t="shared" si="66"/>
        <v>4.0025005625132692</v>
      </c>
      <c r="AA161" s="70">
        <f t="shared" si="67"/>
        <v>1.4183654698630495</v>
      </c>
      <c r="AB161" s="70">
        <f t="shared" si="68"/>
        <v>4.5765050733915276</v>
      </c>
      <c r="AC161" s="70">
        <f t="shared" si="69"/>
        <v>1.3489439652590782</v>
      </c>
      <c r="AD161" s="70">
        <f t="shared" si="70"/>
        <v>100.00000000000001</v>
      </c>
      <c r="AE161" s="70"/>
      <c r="AF161" s="70">
        <f>AA161+AB161</f>
        <v>5.994870543254577</v>
      </c>
    </row>
    <row r="162" spans="1:32">
      <c r="A162" s="66" t="str">
        <f t="shared" si="71"/>
        <v>Amphibolite xenolith</v>
      </c>
      <c r="B162" s="66">
        <v>0.06</v>
      </c>
      <c r="C162" s="66">
        <v>350</v>
      </c>
      <c r="D162" s="66">
        <f t="shared" si="72"/>
        <v>1</v>
      </c>
      <c r="E162" s="71">
        <v>70.101476411794806</v>
      </c>
      <c r="F162" s="70">
        <v>0.1408922922223439</v>
      </c>
      <c r="G162" s="70">
        <v>10.29390953102736</v>
      </c>
      <c r="H162" s="70">
        <v>0.13163551610817725</v>
      </c>
      <c r="I162" s="70">
        <v>0.66279155124356448</v>
      </c>
      <c r="J162" s="70">
        <v>0.97132669409642403</v>
      </c>
      <c r="K162" s="70">
        <v>0.263305363721412</v>
      </c>
      <c r="L162" s="70">
        <v>3.7276263191216046</v>
      </c>
      <c r="M162" s="70">
        <v>1.320958329178813</v>
      </c>
      <c r="N162" s="70">
        <v>4.2622107092111765</v>
      </c>
      <c r="O162" s="70">
        <v>1.2563043900642383</v>
      </c>
      <c r="P162" s="70">
        <v>6.8675628922100991</v>
      </c>
      <c r="Q162" s="70">
        <f t="shared" si="58"/>
        <v>100.00000000000001</v>
      </c>
      <c r="R162" s="70"/>
      <c r="S162" s="71">
        <f t="shared" si="59"/>
        <v>75.27074195498669</v>
      </c>
      <c r="T162" s="70">
        <f t="shared" si="60"/>
        <v>0.15128165502560353</v>
      </c>
      <c r="U162" s="70">
        <f t="shared" si="61"/>
        <v>11.05297987543627</v>
      </c>
      <c r="V162" s="70">
        <f t="shared" si="62"/>
        <v>0.14134228652883263</v>
      </c>
      <c r="W162" s="70">
        <f t="shared" si="63"/>
        <v>0.71166563640599323</v>
      </c>
      <c r="X162" s="70">
        <f t="shared" si="64"/>
        <v>1.0429520844302902</v>
      </c>
      <c r="Y162" s="70">
        <f t="shared" si="65"/>
        <v>0.28272143615941975</v>
      </c>
      <c r="Z162" s="70">
        <f t="shared" si="66"/>
        <v>4.0025005625132657</v>
      </c>
      <c r="AA162" s="70">
        <f t="shared" si="67"/>
        <v>1.418365469863049</v>
      </c>
      <c r="AB162" s="70">
        <f t="shared" si="68"/>
        <v>4.5765050733915249</v>
      </c>
      <c r="AC162" s="70">
        <f t="shared" si="69"/>
        <v>1.348943965259078</v>
      </c>
      <c r="AD162" s="70">
        <f t="shared" si="70"/>
        <v>100.00000000000003</v>
      </c>
      <c r="AE162" s="70"/>
      <c r="AF162" s="70">
        <f>AA162+AB162</f>
        <v>5.9948705432545744</v>
      </c>
    </row>
    <row r="163" spans="1:32">
      <c r="A163" s="66" t="str">
        <f t="shared" si="71"/>
        <v>Amphibolite xenolith</v>
      </c>
      <c r="B163" s="66">
        <v>0.06</v>
      </c>
      <c r="C163" s="66">
        <v>350</v>
      </c>
      <c r="D163" s="66">
        <f t="shared" si="72"/>
        <v>1</v>
      </c>
      <c r="E163" s="71">
        <v>70.387661157729212</v>
      </c>
      <c r="F163" s="70">
        <v>0.15672660413912384</v>
      </c>
      <c r="G163" s="70">
        <v>10.417216443647026</v>
      </c>
      <c r="H163" s="70">
        <v>0.13614351692276147</v>
      </c>
      <c r="I163" s="70">
        <v>0.70715667344773003</v>
      </c>
      <c r="J163" s="70">
        <v>0.93769034725136002</v>
      </c>
      <c r="K163" s="70">
        <v>0.26669774042531058</v>
      </c>
      <c r="L163" s="70">
        <v>3.6862367776241909</v>
      </c>
      <c r="M163" s="70">
        <v>1.3253182245029649</v>
      </c>
      <c r="N163" s="70">
        <v>4.1626831162645548</v>
      </c>
      <c r="O163" s="70">
        <v>1.1877835985540546</v>
      </c>
      <c r="P163" s="70">
        <v>6.6286857994916888</v>
      </c>
      <c r="Q163" s="70">
        <f t="shared" si="58"/>
        <v>99.999999999999972</v>
      </c>
      <c r="R163" s="70"/>
      <c r="S163" s="71">
        <f t="shared" si="59"/>
        <v>75.384674362167274</v>
      </c>
      <c r="T163" s="70">
        <f t="shared" si="60"/>
        <v>0.16785305581387081</v>
      </c>
      <c r="U163" s="70">
        <f t="shared" si="61"/>
        <v>11.15676322309954</v>
      </c>
      <c r="V163" s="70">
        <f t="shared" si="62"/>
        <v>0.14580871875745791</v>
      </c>
      <c r="W163" s="70">
        <f t="shared" si="63"/>
        <v>0.75735966608455485</v>
      </c>
      <c r="X163" s="70">
        <f t="shared" si="64"/>
        <v>1.0042595579598854</v>
      </c>
      <c r="Y163" s="70">
        <f t="shared" si="65"/>
        <v>0.28563134481816987</v>
      </c>
      <c r="Z163" s="70">
        <f t="shared" si="66"/>
        <v>3.9479328412452874</v>
      </c>
      <c r="AA163" s="70">
        <f t="shared" si="67"/>
        <v>1.4194062018415399</v>
      </c>
      <c r="AB163" s="70">
        <f t="shared" si="68"/>
        <v>4.4582034128013746</v>
      </c>
      <c r="AC163" s="70">
        <f t="shared" si="69"/>
        <v>1.2721076154110602</v>
      </c>
      <c r="AD163" s="70">
        <f t="shared" si="70"/>
        <v>100.00000000000001</v>
      </c>
      <c r="AE163" s="70"/>
      <c r="AF163" s="70">
        <f>AA163+AB163</f>
        <v>5.877609614642914</v>
      </c>
    </row>
    <row r="164" spans="1:32">
      <c r="A164" s="66" t="str">
        <f t="shared" si="71"/>
        <v>Amphibolite xenolith</v>
      </c>
      <c r="B164" s="66">
        <v>0.06</v>
      </c>
      <c r="C164" s="66">
        <v>350</v>
      </c>
      <c r="D164" s="66">
        <f t="shared" si="72"/>
        <v>1</v>
      </c>
      <c r="E164" s="71">
        <v>70.387661157729227</v>
      </c>
      <c r="F164" s="70">
        <v>0.15672660413912384</v>
      </c>
      <c r="G164" s="70">
        <v>10.417216443647023</v>
      </c>
      <c r="H164" s="70">
        <v>0.13614351692276128</v>
      </c>
      <c r="I164" s="70">
        <v>0.70715667344773425</v>
      </c>
      <c r="J164" s="70">
        <v>0.9376903472513598</v>
      </c>
      <c r="K164" s="70">
        <v>0.26669774042531053</v>
      </c>
      <c r="L164" s="70">
        <v>3.6862367776241891</v>
      </c>
      <c r="M164" s="70">
        <v>1.3253182245029649</v>
      </c>
      <c r="N164" s="70">
        <v>4.1626831162645548</v>
      </c>
      <c r="O164" s="70">
        <v>1.1877835985540546</v>
      </c>
      <c r="P164" s="70">
        <v>6.6286857994916879</v>
      </c>
      <c r="Q164" s="70">
        <f t="shared" si="58"/>
        <v>99.999999999999986</v>
      </c>
      <c r="R164" s="70"/>
      <c r="S164" s="71">
        <f t="shared" si="59"/>
        <v>75.384674362167274</v>
      </c>
      <c r="T164" s="70">
        <f t="shared" si="60"/>
        <v>0.16785305581387078</v>
      </c>
      <c r="U164" s="70">
        <f t="shared" si="61"/>
        <v>11.156763223099535</v>
      </c>
      <c r="V164" s="70">
        <f t="shared" si="62"/>
        <v>0.14580871875745766</v>
      </c>
      <c r="W164" s="70">
        <f t="shared" si="63"/>
        <v>0.75735966608455918</v>
      </c>
      <c r="X164" s="70">
        <f t="shared" si="64"/>
        <v>1.004259557959885</v>
      </c>
      <c r="Y164" s="70">
        <f t="shared" si="65"/>
        <v>0.28563134481816971</v>
      </c>
      <c r="Z164" s="70">
        <f t="shared" si="66"/>
        <v>3.9479328412452852</v>
      </c>
      <c r="AA164" s="70">
        <f t="shared" si="67"/>
        <v>1.4194062018415396</v>
      </c>
      <c r="AB164" s="70">
        <f t="shared" si="68"/>
        <v>4.4582034128013746</v>
      </c>
      <c r="AC164" s="70">
        <f t="shared" si="69"/>
        <v>1.27210761541106</v>
      </c>
      <c r="AD164" s="70">
        <f t="shared" si="70"/>
        <v>99.999999999999986</v>
      </c>
      <c r="AE164" s="70"/>
      <c r="AF164" s="70">
        <f>AA164+AB164</f>
        <v>5.877609614642914</v>
      </c>
    </row>
    <row r="165" spans="1:32">
      <c r="A165" s="66" t="str">
        <f t="shared" si="71"/>
        <v>Amphibolite xenolith</v>
      </c>
      <c r="B165" s="66">
        <v>0.06</v>
      </c>
      <c r="C165" s="66">
        <v>350</v>
      </c>
      <c r="D165" s="66">
        <f t="shared" si="72"/>
        <v>1</v>
      </c>
      <c r="E165" s="71">
        <v>70.691364307445539</v>
      </c>
      <c r="F165" s="70">
        <v>0.17334141848345797</v>
      </c>
      <c r="G165" s="70">
        <v>10.456447785287724</v>
      </c>
      <c r="H165" s="70">
        <v>0.14251915271407525</v>
      </c>
      <c r="I165" s="70">
        <v>0.75022333920911144</v>
      </c>
      <c r="J165" s="70">
        <v>0.90528561265695184</v>
      </c>
      <c r="K165" s="70">
        <v>0.2734500719070192</v>
      </c>
      <c r="L165" s="70">
        <v>3.6617271365198913</v>
      </c>
      <c r="M165" s="70">
        <v>1.3663959334871554</v>
      </c>
      <c r="N165" s="70">
        <v>4.0567265729056023</v>
      </c>
      <c r="O165" s="70">
        <v>1.1238743993050939</v>
      </c>
      <c r="P165" s="70">
        <v>6.3986442700783854</v>
      </c>
      <c r="Q165" s="70">
        <f t="shared" si="58"/>
        <v>100</v>
      </c>
      <c r="R165" s="70"/>
      <c r="S165" s="71">
        <f t="shared" si="59"/>
        <v>75.523867957018894</v>
      </c>
      <c r="T165" s="70">
        <f t="shared" si="60"/>
        <v>0.18519114080315166</v>
      </c>
      <c r="U165" s="70">
        <f t="shared" si="61"/>
        <v>11.171256766257612</v>
      </c>
      <c r="V165" s="70">
        <f t="shared" si="62"/>
        <v>0.15226184663959527</v>
      </c>
      <c r="W165" s="70">
        <f t="shared" si="63"/>
        <v>0.80150905225541191</v>
      </c>
      <c r="X165" s="70">
        <f t="shared" si="64"/>
        <v>0.96717147481183185</v>
      </c>
      <c r="Y165" s="70">
        <f t="shared" si="65"/>
        <v>0.29214328123198885</v>
      </c>
      <c r="Z165" s="70">
        <f t="shared" si="66"/>
        <v>3.9120449783713385</v>
      </c>
      <c r="AA165" s="70">
        <f t="shared" si="67"/>
        <v>1.4598035710398998</v>
      </c>
      <c r="AB165" s="70">
        <f t="shared" si="68"/>
        <v>4.3340468108292427</v>
      </c>
      <c r="AC165" s="70">
        <f t="shared" si="69"/>
        <v>1.200703120741043</v>
      </c>
      <c r="AD165" s="70">
        <f t="shared" si="70"/>
        <v>100.00000000000001</v>
      </c>
      <c r="AE165" s="70"/>
      <c r="AF165" s="70">
        <f>AA165+AB165</f>
        <v>5.7938503818691425</v>
      </c>
    </row>
    <row r="166" spans="1:32">
      <c r="A166" s="66" t="str">
        <f t="shared" si="71"/>
        <v>Amphibolite xenolith</v>
      </c>
      <c r="B166" s="66">
        <v>0.06</v>
      </c>
      <c r="C166" s="66">
        <v>350</v>
      </c>
      <c r="D166" s="66">
        <f t="shared" si="72"/>
        <v>1</v>
      </c>
      <c r="E166" s="71">
        <v>70.691364307445539</v>
      </c>
      <c r="F166" s="70">
        <v>0.17334141848345799</v>
      </c>
      <c r="G166" s="70">
        <v>10.456447785287724</v>
      </c>
      <c r="H166" s="70">
        <v>0.14251915271407506</v>
      </c>
      <c r="I166" s="70">
        <v>0.75022333920911577</v>
      </c>
      <c r="J166" s="70">
        <v>0.90528561265695151</v>
      </c>
      <c r="K166" s="70">
        <v>0.27345007190701909</v>
      </c>
      <c r="L166" s="70">
        <v>3.6617271365198891</v>
      </c>
      <c r="M166" s="70">
        <v>1.3663959334871549</v>
      </c>
      <c r="N166" s="70">
        <v>4.0567265729056006</v>
      </c>
      <c r="O166" s="70">
        <v>1.1238743993050941</v>
      </c>
      <c r="P166" s="70">
        <v>6.3986442700783854</v>
      </c>
      <c r="Q166" s="70">
        <f t="shared" si="58"/>
        <v>100</v>
      </c>
      <c r="R166" s="70"/>
      <c r="S166" s="71">
        <f t="shared" si="59"/>
        <v>75.523867957018894</v>
      </c>
      <c r="T166" s="70">
        <f t="shared" si="60"/>
        <v>0.18519114080315166</v>
      </c>
      <c r="U166" s="70">
        <f t="shared" si="61"/>
        <v>11.171256766257612</v>
      </c>
      <c r="V166" s="70">
        <f t="shared" si="62"/>
        <v>0.15226184663959508</v>
      </c>
      <c r="W166" s="70">
        <f t="shared" si="63"/>
        <v>0.80150905225541658</v>
      </c>
      <c r="X166" s="70">
        <f t="shared" si="64"/>
        <v>0.96717147481183141</v>
      </c>
      <c r="Y166" s="70">
        <f t="shared" si="65"/>
        <v>0.29214328123198874</v>
      </c>
      <c r="Z166" s="70">
        <f t="shared" si="66"/>
        <v>3.9120449783713358</v>
      </c>
      <c r="AA166" s="70">
        <f t="shared" si="67"/>
        <v>1.4598035710398991</v>
      </c>
      <c r="AB166" s="70">
        <f t="shared" si="68"/>
        <v>4.3340468108292409</v>
      </c>
      <c r="AC166" s="70">
        <f t="shared" si="69"/>
        <v>1.2007031207410435</v>
      </c>
      <c r="AD166" s="70">
        <f t="shared" si="70"/>
        <v>100</v>
      </c>
      <c r="AE166" s="70"/>
      <c r="AF166" s="70">
        <f>AA166+AB166</f>
        <v>5.7938503818691398</v>
      </c>
    </row>
    <row r="167" spans="1:32">
      <c r="A167" s="66" t="str">
        <f t="shared" si="71"/>
        <v>Amphibolite xenolith</v>
      </c>
      <c r="B167" s="66">
        <v>0.06</v>
      </c>
      <c r="C167" s="66">
        <v>350</v>
      </c>
      <c r="D167" s="66">
        <f t="shared" si="72"/>
        <v>1</v>
      </c>
      <c r="E167" s="71">
        <v>70.965200889785791</v>
      </c>
      <c r="F167" s="70">
        <v>0.19125019915445754</v>
      </c>
      <c r="G167" s="70">
        <v>10.493062963408084</v>
      </c>
      <c r="H167" s="70">
        <v>0.14904778269845609</v>
      </c>
      <c r="I167" s="70">
        <v>0.79559005699177343</v>
      </c>
      <c r="J167" s="70">
        <v>0.87395202236817493</v>
      </c>
      <c r="K167" s="70">
        <v>0.28050198609758048</v>
      </c>
      <c r="L167" s="70">
        <v>3.6480965252596786</v>
      </c>
      <c r="M167" s="70">
        <v>1.4068452500847011</v>
      </c>
      <c r="N167" s="70">
        <v>3.952584065301564</v>
      </c>
      <c r="O167" s="70">
        <v>1.0674348186813236</v>
      </c>
      <c r="P167" s="70">
        <v>6.1764334401684131</v>
      </c>
      <c r="Q167" s="70">
        <f t="shared" si="58"/>
        <v>99.999999999999972</v>
      </c>
      <c r="R167" s="70"/>
      <c r="S167" s="71">
        <f t="shared" si="59"/>
        <v>75.636861283173531</v>
      </c>
      <c r="T167" s="70">
        <f t="shared" si="60"/>
        <v>0.20384025694919275</v>
      </c>
      <c r="U167" s="70">
        <f t="shared" si="61"/>
        <v>11.18382443574731</v>
      </c>
      <c r="V167" s="70">
        <f t="shared" si="62"/>
        <v>0.1588596427992405</v>
      </c>
      <c r="W167" s="70">
        <f t="shared" si="63"/>
        <v>0.84796398832741382</v>
      </c>
      <c r="X167" s="70">
        <f t="shared" si="64"/>
        <v>0.93148454531501235</v>
      </c>
      <c r="Y167" s="70">
        <f t="shared" si="65"/>
        <v>0.29896751571334007</v>
      </c>
      <c r="Z167" s="70">
        <f t="shared" si="66"/>
        <v>3.8882518103095953</v>
      </c>
      <c r="AA167" s="70">
        <f t="shared" si="67"/>
        <v>1.4994582935488301</v>
      </c>
      <c r="AB167" s="70">
        <f t="shared" si="68"/>
        <v>4.2127838561551476</v>
      </c>
      <c r="AC167" s="70">
        <f t="shared" si="69"/>
        <v>1.1377043719614062</v>
      </c>
      <c r="AD167" s="70">
        <f t="shared" si="70"/>
        <v>100.00000000000001</v>
      </c>
      <c r="AE167" s="70"/>
      <c r="AF167" s="70">
        <f>AA167+AB167</f>
        <v>5.7122421497039779</v>
      </c>
    </row>
    <row r="168" spans="1:32">
      <c r="A168" s="66" t="str">
        <f t="shared" si="71"/>
        <v>Amphibolite xenolith</v>
      </c>
      <c r="B168" s="66">
        <v>0.06</v>
      </c>
      <c r="C168" s="66">
        <v>350</v>
      </c>
      <c r="D168" s="66">
        <f t="shared" si="72"/>
        <v>1</v>
      </c>
      <c r="E168" s="71">
        <v>70.965200889785805</v>
      </c>
      <c r="F168" s="70">
        <v>0.19125019915445751</v>
      </c>
      <c r="G168" s="70">
        <v>10.493062963408082</v>
      </c>
      <c r="H168" s="70">
        <v>0.14904778269845592</v>
      </c>
      <c r="I168" s="70">
        <v>0.79559005699177798</v>
      </c>
      <c r="J168" s="70">
        <v>0.87395202236817437</v>
      </c>
      <c r="K168" s="70">
        <v>0.28050198609758042</v>
      </c>
      <c r="L168" s="70">
        <v>3.6480965252596755</v>
      </c>
      <c r="M168" s="70">
        <v>1.4068452500847008</v>
      </c>
      <c r="N168" s="70">
        <v>3.9525840653015627</v>
      </c>
      <c r="O168" s="70">
        <v>1.0674348186813236</v>
      </c>
      <c r="P168" s="70">
        <v>6.1764334401684113</v>
      </c>
      <c r="Q168" s="70">
        <f t="shared" si="58"/>
        <v>100</v>
      </c>
      <c r="R168" s="70"/>
      <c r="S168" s="71">
        <f t="shared" si="59"/>
        <v>75.636861283173531</v>
      </c>
      <c r="T168" s="70">
        <f t="shared" si="60"/>
        <v>0.20384025694919267</v>
      </c>
      <c r="U168" s="70">
        <f t="shared" si="61"/>
        <v>11.183824435747306</v>
      </c>
      <c r="V168" s="70">
        <f t="shared" si="62"/>
        <v>0.15885964279924028</v>
      </c>
      <c r="W168" s="70">
        <f t="shared" si="63"/>
        <v>0.84796398832741848</v>
      </c>
      <c r="X168" s="70">
        <f t="shared" si="64"/>
        <v>0.93148454531501146</v>
      </c>
      <c r="Y168" s="70">
        <f t="shared" si="65"/>
        <v>0.2989675157133399</v>
      </c>
      <c r="Z168" s="70">
        <f t="shared" si="66"/>
        <v>3.8882518103095909</v>
      </c>
      <c r="AA168" s="70">
        <f t="shared" si="67"/>
        <v>1.4994582935488292</v>
      </c>
      <c r="AB168" s="70">
        <f t="shared" si="68"/>
        <v>4.2127838561551449</v>
      </c>
      <c r="AC168" s="70">
        <f t="shared" si="69"/>
        <v>1.1377043719614059</v>
      </c>
      <c r="AD168" s="70">
        <f t="shared" si="70"/>
        <v>100.00000000000003</v>
      </c>
      <c r="AE168" s="70"/>
      <c r="AF168" s="70">
        <f>AA168+AB168</f>
        <v>5.7122421497039744</v>
      </c>
    </row>
    <row r="169" spans="1:32">
      <c r="A169" s="66" t="str">
        <f t="shared" si="71"/>
        <v>Amphibolite xenolith</v>
      </c>
      <c r="B169" s="66">
        <v>0.06</v>
      </c>
      <c r="C169" s="66">
        <v>350</v>
      </c>
      <c r="D169" s="66">
        <f t="shared" si="72"/>
        <v>1</v>
      </c>
      <c r="E169" s="71">
        <v>71.210535533309425</v>
      </c>
      <c r="F169" s="70">
        <v>0.21042320712902951</v>
      </c>
      <c r="G169" s="70">
        <v>10.527086683158933</v>
      </c>
      <c r="H169" s="70">
        <v>0.15570236549462535</v>
      </c>
      <c r="I169" s="70">
        <v>0.84311488675946467</v>
      </c>
      <c r="J169" s="70">
        <v>0.84374941244344026</v>
      </c>
      <c r="K169" s="70">
        <v>0.2878269336958475</v>
      </c>
      <c r="L169" s="70">
        <v>3.6442568655944694</v>
      </c>
      <c r="M169" s="70">
        <v>1.4464511204790067</v>
      </c>
      <c r="N169" s="70">
        <v>3.8506968939421946</v>
      </c>
      <c r="O169" s="70">
        <v>1.0177147382616956</v>
      </c>
      <c r="P169" s="70">
        <v>5.9624413597318657</v>
      </c>
      <c r="Q169" s="70">
        <f t="shared" si="58"/>
        <v>100.00000000000001</v>
      </c>
      <c r="R169" s="70"/>
      <c r="S169" s="71">
        <f t="shared" si="59"/>
        <v>75.725631931512211</v>
      </c>
      <c r="T169" s="70">
        <f t="shared" si="60"/>
        <v>0.22376506809793278</v>
      </c>
      <c r="U169" s="70">
        <f t="shared" si="61"/>
        <v>11.194555489715885</v>
      </c>
      <c r="V169" s="70">
        <f t="shared" si="62"/>
        <v>0.16557465734542318</v>
      </c>
      <c r="W169" s="70">
        <f t="shared" si="63"/>
        <v>0.89657249608608147</v>
      </c>
      <c r="X169" s="70">
        <f t="shared" si="64"/>
        <v>0.89724725380326442</v>
      </c>
      <c r="Y169" s="70">
        <f t="shared" si="65"/>
        <v>0.30607656967882629</v>
      </c>
      <c r="Z169" s="70">
        <f t="shared" si="66"/>
        <v>3.8753205828484254</v>
      </c>
      <c r="AA169" s="70">
        <f t="shared" si="67"/>
        <v>1.5381631992513436</v>
      </c>
      <c r="AB169" s="70">
        <f t="shared" si="68"/>
        <v>4.094849919139941</v>
      </c>
      <c r="AC169" s="70">
        <f t="shared" si="69"/>
        <v>1.0822428325206397</v>
      </c>
      <c r="AD169" s="70">
        <f t="shared" si="70"/>
        <v>99.999999999999957</v>
      </c>
      <c r="AE169" s="70"/>
      <c r="AF169" s="70">
        <f>AA169+AB169</f>
        <v>5.6330131183912844</v>
      </c>
    </row>
    <row r="170" spans="1:32">
      <c r="A170" s="66" t="str">
        <f t="shared" si="71"/>
        <v>Amphibolite xenolith</v>
      </c>
      <c r="B170" s="66">
        <v>0.06</v>
      </c>
      <c r="C170" s="66">
        <v>350</v>
      </c>
      <c r="D170" s="66">
        <f t="shared" si="72"/>
        <v>1</v>
      </c>
      <c r="E170" s="71">
        <v>71.210535533309439</v>
      </c>
      <c r="F170" s="70">
        <v>0.21042320712902951</v>
      </c>
      <c r="G170" s="70">
        <v>10.527086683158924</v>
      </c>
      <c r="H170" s="70">
        <v>0.15570236549462513</v>
      </c>
      <c r="I170" s="70">
        <v>0.84311488675946922</v>
      </c>
      <c r="J170" s="70">
        <v>0.84374941244343993</v>
      </c>
      <c r="K170" s="70">
        <v>0.28782693369584728</v>
      </c>
      <c r="L170" s="70">
        <v>3.6442568655944663</v>
      </c>
      <c r="M170" s="70">
        <v>1.4464511204790058</v>
      </c>
      <c r="N170" s="70">
        <v>3.8506968939421919</v>
      </c>
      <c r="O170" s="70">
        <v>1.0177147382616951</v>
      </c>
      <c r="P170" s="70">
        <v>5.9624413597318613</v>
      </c>
      <c r="Q170" s="70">
        <f t="shared" si="58"/>
        <v>100</v>
      </c>
      <c r="R170" s="70"/>
      <c r="S170" s="71">
        <f t="shared" si="59"/>
        <v>75.72563193151224</v>
      </c>
      <c r="T170" s="70">
        <f t="shared" si="60"/>
        <v>0.22376506809793278</v>
      </c>
      <c r="U170" s="70">
        <f t="shared" si="61"/>
        <v>11.194555489715874</v>
      </c>
      <c r="V170" s="70">
        <f t="shared" si="62"/>
        <v>0.16557465734542293</v>
      </c>
      <c r="W170" s="70">
        <f t="shared" si="63"/>
        <v>0.89657249608608625</v>
      </c>
      <c r="X170" s="70">
        <f t="shared" si="64"/>
        <v>0.89724725380326398</v>
      </c>
      <c r="Y170" s="70">
        <f t="shared" si="65"/>
        <v>0.30607656967882607</v>
      </c>
      <c r="Z170" s="70">
        <f t="shared" si="66"/>
        <v>3.8753205828484218</v>
      </c>
      <c r="AA170" s="70">
        <f t="shared" si="67"/>
        <v>1.5381631992513425</v>
      </c>
      <c r="AB170" s="70">
        <f t="shared" si="68"/>
        <v>4.0948499191399383</v>
      </c>
      <c r="AC170" s="70">
        <f t="shared" si="69"/>
        <v>1.0822428325206392</v>
      </c>
      <c r="AD170" s="70">
        <f t="shared" si="70"/>
        <v>99.999999999999943</v>
      </c>
      <c r="AE170" s="70"/>
      <c r="AF170" s="70">
        <f>AA170+AB170</f>
        <v>5.6330131183912808</v>
      </c>
    </row>
    <row r="171" spans="1:32">
      <c r="A171" s="66" t="str">
        <f t="shared" si="71"/>
        <v>Amphibolite xenolith</v>
      </c>
      <c r="B171" s="66">
        <v>0.06</v>
      </c>
      <c r="C171" s="66">
        <v>350</v>
      </c>
      <c r="D171" s="66">
        <f t="shared" si="72"/>
        <v>1</v>
      </c>
      <c r="E171" s="71">
        <v>71.436394211050967</v>
      </c>
      <c r="F171" s="70">
        <v>0.2315823193197156</v>
      </c>
      <c r="G171" s="70">
        <v>10.559666605481928</v>
      </c>
      <c r="H171" s="70">
        <v>0.16270565877357165</v>
      </c>
      <c r="I171" s="70">
        <v>0.89448130176438245</v>
      </c>
      <c r="J171" s="70">
        <v>0.8136772830699841</v>
      </c>
      <c r="K171" s="70">
        <v>0.29567937256611737</v>
      </c>
      <c r="L171" s="70">
        <v>3.6494961552498921</v>
      </c>
      <c r="M171" s="70">
        <v>1.4864142782951746</v>
      </c>
      <c r="N171" s="70">
        <v>3.7478308243463974</v>
      </c>
      <c r="O171" s="70">
        <v>0.97251603470858172</v>
      </c>
      <c r="P171" s="70">
        <v>5.749555955373272</v>
      </c>
      <c r="Q171" s="70">
        <f t="shared" si="58"/>
        <v>99.999999999999957</v>
      </c>
      <c r="R171" s="70"/>
      <c r="S171" s="71">
        <f t="shared" si="59"/>
        <v>75.794225624259667</v>
      </c>
      <c r="T171" s="70">
        <f t="shared" si="60"/>
        <v>0.24570952600505899</v>
      </c>
      <c r="U171" s="70">
        <f t="shared" si="61"/>
        <v>11.203837512406865</v>
      </c>
      <c r="V171" s="70">
        <f t="shared" si="62"/>
        <v>0.1726311853730175</v>
      </c>
      <c r="W171" s="70">
        <f t="shared" si="63"/>
        <v>0.94904730776743507</v>
      </c>
      <c r="X171" s="70">
        <f t="shared" si="64"/>
        <v>0.86331400484937315</v>
      </c>
      <c r="Y171" s="70">
        <f t="shared" si="65"/>
        <v>0.31371668915014977</v>
      </c>
      <c r="Z171" s="70">
        <f t="shared" si="66"/>
        <v>3.8721262188662902</v>
      </c>
      <c r="AA171" s="70">
        <f t="shared" si="67"/>
        <v>1.5770899472806426</v>
      </c>
      <c r="AB171" s="70">
        <f t="shared" si="68"/>
        <v>3.9764595937307572</v>
      </c>
      <c r="AC171" s="70">
        <f t="shared" si="69"/>
        <v>1.0318423903107603</v>
      </c>
      <c r="AD171" s="70">
        <f t="shared" si="70"/>
        <v>100</v>
      </c>
      <c r="AE171" s="70"/>
      <c r="AF171" s="70">
        <f>AA171+AB171</f>
        <v>5.5535495410113995</v>
      </c>
    </row>
    <row r="172" spans="1:32">
      <c r="A172" s="66" t="str">
        <f t="shared" si="71"/>
        <v>Amphibolite xenolith</v>
      </c>
      <c r="B172" s="66">
        <v>0.06</v>
      </c>
      <c r="C172" s="66">
        <v>350</v>
      </c>
      <c r="D172" s="66">
        <f t="shared" si="72"/>
        <v>1</v>
      </c>
      <c r="E172" s="71">
        <v>71.436394211050981</v>
      </c>
      <c r="F172" s="70">
        <v>0.23158231931971568</v>
      </c>
      <c r="G172" s="70">
        <v>10.559666605481929</v>
      </c>
      <c r="H172" s="70">
        <v>0.16270565877357146</v>
      </c>
      <c r="I172" s="70">
        <v>0.894481301764388</v>
      </c>
      <c r="J172" s="70">
        <v>0.8136772830699841</v>
      </c>
      <c r="K172" s="70">
        <v>0.29567937256611737</v>
      </c>
      <c r="L172" s="70">
        <v>3.6494961552498899</v>
      </c>
      <c r="M172" s="70">
        <v>1.4864142782951746</v>
      </c>
      <c r="N172" s="70">
        <v>3.7478308243463974</v>
      </c>
      <c r="O172" s="70">
        <v>0.97251603470858206</v>
      </c>
      <c r="P172" s="70">
        <v>5.749555955373272</v>
      </c>
      <c r="Q172" s="70">
        <f t="shared" si="58"/>
        <v>99.999999999999972</v>
      </c>
      <c r="R172" s="70"/>
      <c r="S172" s="71">
        <f t="shared" si="59"/>
        <v>75.794225624259681</v>
      </c>
      <c r="T172" s="70">
        <f t="shared" si="60"/>
        <v>0.24570952600505905</v>
      </c>
      <c r="U172" s="70">
        <f t="shared" si="61"/>
        <v>11.203837512406865</v>
      </c>
      <c r="V172" s="70">
        <f t="shared" si="62"/>
        <v>0.1726311853730173</v>
      </c>
      <c r="W172" s="70">
        <f t="shared" si="63"/>
        <v>0.94904730776744073</v>
      </c>
      <c r="X172" s="70">
        <f t="shared" si="64"/>
        <v>0.86331400484937304</v>
      </c>
      <c r="Y172" s="70">
        <f t="shared" si="65"/>
        <v>0.31371668915014977</v>
      </c>
      <c r="Z172" s="70">
        <f t="shared" si="66"/>
        <v>3.8721262188662875</v>
      </c>
      <c r="AA172" s="70">
        <f t="shared" si="67"/>
        <v>1.5770899472806423</v>
      </c>
      <c r="AB172" s="70">
        <f t="shared" si="68"/>
        <v>3.9764595937307567</v>
      </c>
      <c r="AC172" s="70">
        <f t="shared" si="69"/>
        <v>1.0318423903107605</v>
      </c>
      <c r="AD172" s="70">
        <f t="shared" si="70"/>
        <v>100.00000000000003</v>
      </c>
      <c r="AE172" s="70"/>
      <c r="AF172" s="70">
        <f>AA172+AB172</f>
        <v>5.5535495410113995</v>
      </c>
    </row>
    <row r="173" spans="1:32">
      <c r="A173" s="66" t="str">
        <f t="shared" si="71"/>
        <v>Amphibolite xenolith</v>
      </c>
      <c r="B173" s="66">
        <v>0.06</v>
      </c>
      <c r="C173" s="66">
        <v>350</v>
      </c>
      <c r="D173" s="66">
        <f t="shared" si="72"/>
        <v>1</v>
      </c>
      <c r="E173" s="71">
        <v>71.675147599844507</v>
      </c>
      <c r="F173" s="70">
        <v>0.24949530392670111</v>
      </c>
      <c r="G173" s="70">
        <v>10.559404109933928</v>
      </c>
      <c r="H173" s="70">
        <v>0.17048189274189096</v>
      </c>
      <c r="I173" s="70">
        <v>0.9474159628869131</v>
      </c>
      <c r="J173" s="70">
        <v>0.75117051267049206</v>
      </c>
      <c r="K173" s="70">
        <v>0.30336542681427381</v>
      </c>
      <c r="L173" s="70">
        <v>3.6776316774895053</v>
      </c>
      <c r="M173" s="70">
        <v>1.5280479803121394</v>
      </c>
      <c r="N173" s="70">
        <v>3.6534339280796599</v>
      </c>
      <c r="O173" s="70">
        <v>0.92972378704465775</v>
      </c>
      <c r="P173" s="70">
        <v>5.5546818182553137</v>
      </c>
      <c r="Q173" s="70">
        <f t="shared" si="58"/>
        <v>99.999999999999972</v>
      </c>
      <c r="R173" s="70"/>
      <c r="S173" s="71">
        <f t="shared" si="59"/>
        <v>75.890630663043922</v>
      </c>
      <c r="T173" s="70">
        <f t="shared" si="60"/>
        <v>0.26416905435861621</v>
      </c>
      <c r="U173" s="70">
        <f t="shared" si="61"/>
        <v>11.180442094137554</v>
      </c>
      <c r="V173" s="70">
        <f t="shared" si="62"/>
        <v>0.18050856942831858</v>
      </c>
      <c r="W173" s="70">
        <f t="shared" si="63"/>
        <v>1.0031370332870977</v>
      </c>
      <c r="X173" s="70">
        <f t="shared" si="64"/>
        <v>0.79534965536882052</v>
      </c>
      <c r="Y173" s="70">
        <f t="shared" si="65"/>
        <v>0.32120748032263113</v>
      </c>
      <c r="Z173" s="70">
        <f t="shared" si="66"/>
        <v>3.8939269286091043</v>
      </c>
      <c r="AA173" s="70">
        <f t="shared" si="67"/>
        <v>1.6179181877196493</v>
      </c>
      <c r="AB173" s="70">
        <f t="shared" si="68"/>
        <v>3.8683060192027945</v>
      </c>
      <c r="AC173" s="70">
        <f t="shared" si="69"/>
        <v>0.9844043145215049</v>
      </c>
      <c r="AD173" s="70">
        <f t="shared" si="70"/>
        <v>100.00000000000001</v>
      </c>
      <c r="AE173" s="70"/>
      <c r="AF173" s="70">
        <f>AA173+AB173</f>
        <v>5.4862242069224436</v>
      </c>
    </row>
    <row r="174" spans="1:32">
      <c r="A174" s="66" t="str">
        <f t="shared" si="71"/>
        <v>Amphibolite xenolith</v>
      </c>
      <c r="B174" s="66">
        <v>0.06</v>
      </c>
      <c r="C174" s="66">
        <v>350</v>
      </c>
      <c r="D174" s="66">
        <f t="shared" si="72"/>
        <v>1</v>
      </c>
      <c r="E174" s="71">
        <v>71.67514759984455</v>
      </c>
      <c r="F174" s="70">
        <v>0.24949530392670119</v>
      </c>
      <c r="G174" s="70">
        <v>10.559404109933928</v>
      </c>
      <c r="H174" s="70">
        <v>0.17048189274189079</v>
      </c>
      <c r="I174" s="70">
        <v>0.94741596288691865</v>
      </c>
      <c r="J174" s="70">
        <v>0.75117051267049217</v>
      </c>
      <c r="K174" s="70">
        <v>0.30336542681427381</v>
      </c>
      <c r="L174" s="70">
        <v>3.6776316774895039</v>
      </c>
      <c r="M174" s="70">
        <v>1.5280479803121394</v>
      </c>
      <c r="N174" s="70">
        <v>3.6534339280796599</v>
      </c>
      <c r="O174" s="70">
        <v>0.92972378704465808</v>
      </c>
      <c r="P174" s="70">
        <v>5.5546818182553128</v>
      </c>
      <c r="Q174" s="70">
        <f t="shared" si="58"/>
        <v>100.00000000000004</v>
      </c>
      <c r="R174" s="70"/>
      <c r="S174" s="71">
        <f t="shared" si="59"/>
        <v>75.890630663043908</v>
      </c>
      <c r="T174" s="70">
        <f t="shared" si="60"/>
        <v>0.26416905435861615</v>
      </c>
      <c r="U174" s="70">
        <f t="shared" si="61"/>
        <v>11.180442094137545</v>
      </c>
      <c r="V174" s="70">
        <f t="shared" si="62"/>
        <v>0.18050856942831831</v>
      </c>
      <c r="W174" s="70">
        <f t="shared" si="63"/>
        <v>1.0031370332871028</v>
      </c>
      <c r="X174" s="70">
        <f t="shared" si="64"/>
        <v>0.79534965536882007</v>
      </c>
      <c r="Y174" s="70">
        <f t="shared" si="65"/>
        <v>0.32120748032263091</v>
      </c>
      <c r="Z174" s="70">
        <f t="shared" si="66"/>
        <v>3.8939269286090994</v>
      </c>
      <c r="AA174" s="70">
        <f t="shared" si="67"/>
        <v>1.617918187719648</v>
      </c>
      <c r="AB174" s="70">
        <f t="shared" si="68"/>
        <v>3.8683060192027918</v>
      </c>
      <c r="AC174" s="70">
        <f t="shared" si="69"/>
        <v>0.98440431452150456</v>
      </c>
      <c r="AD174" s="70">
        <f t="shared" si="70"/>
        <v>99.999999999999986</v>
      </c>
      <c r="AE174" s="70"/>
      <c r="AF174" s="70">
        <f>AA174+AB174</f>
        <v>5.4862242069224401</v>
      </c>
    </row>
    <row r="175" spans="1:32">
      <c r="A175" s="66" t="str">
        <f t="shared" si="71"/>
        <v>Amphibolite xenolith</v>
      </c>
      <c r="B175" s="66">
        <v>0.06</v>
      </c>
      <c r="C175" s="66">
        <v>350</v>
      </c>
      <c r="D175" s="66">
        <f t="shared" si="72"/>
        <v>1</v>
      </c>
      <c r="E175" s="71">
        <v>71.90698494447193</v>
      </c>
      <c r="F175" s="70">
        <v>0.26714058638014665</v>
      </c>
      <c r="G175" s="70">
        <v>10.593058083221871</v>
      </c>
      <c r="H175" s="70">
        <v>0.17752280425794345</v>
      </c>
      <c r="I175" s="70">
        <v>0.99582276106432743</v>
      </c>
      <c r="J175" s="70">
        <v>0.64321492065650887</v>
      </c>
      <c r="K175" s="70">
        <v>0.31071663210761907</v>
      </c>
      <c r="L175" s="70">
        <v>3.7026212282058748</v>
      </c>
      <c r="M175" s="70">
        <v>1.5555799076457084</v>
      </c>
      <c r="N175" s="70">
        <v>3.5737587983912205</v>
      </c>
      <c r="O175" s="70">
        <v>0.89165291324701945</v>
      </c>
      <c r="P175" s="70">
        <v>5.3819264203498252</v>
      </c>
      <c r="Q175" s="70">
        <f t="shared" si="58"/>
        <v>100</v>
      </c>
      <c r="R175" s="70"/>
      <c r="S175" s="71">
        <f t="shared" si="59"/>
        <v>75.997092546954164</v>
      </c>
      <c r="T175" s="70">
        <f t="shared" si="60"/>
        <v>0.28233568521691133</v>
      </c>
      <c r="U175" s="70">
        <f t="shared" si="61"/>
        <v>11.195596869032173</v>
      </c>
      <c r="V175" s="70">
        <f t="shared" si="62"/>
        <v>0.18762039591569521</v>
      </c>
      <c r="W175" s="70">
        <f t="shared" si="63"/>
        <v>1.0524656901052172</v>
      </c>
      <c r="X175" s="70">
        <f t="shared" si="64"/>
        <v>0.67980132793027748</v>
      </c>
      <c r="Y175" s="70">
        <f t="shared" si="65"/>
        <v>0.32839035963467972</v>
      </c>
      <c r="Z175" s="70">
        <f t="shared" si="66"/>
        <v>3.9132282957430768</v>
      </c>
      <c r="AA175" s="70">
        <f t="shared" si="67"/>
        <v>1.6440621213199929</v>
      </c>
      <c r="AB175" s="70">
        <f t="shared" si="68"/>
        <v>3.7770361022863193</v>
      </c>
      <c r="AC175" s="70">
        <f t="shared" si="69"/>
        <v>0.94237060586148969</v>
      </c>
      <c r="AD175" s="70">
        <f t="shared" si="70"/>
        <v>100</v>
      </c>
      <c r="AE175" s="70"/>
      <c r="AF175" s="70">
        <f>AA175+AB175</f>
        <v>5.4210982236063119</v>
      </c>
    </row>
    <row r="176" spans="1:32">
      <c r="A176" s="66" t="str">
        <f t="shared" si="71"/>
        <v>Amphibolite xenolith</v>
      </c>
      <c r="B176" s="66">
        <v>0.06</v>
      </c>
      <c r="C176" s="66">
        <v>350</v>
      </c>
      <c r="D176" s="66">
        <f t="shared" si="72"/>
        <v>1</v>
      </c>
      <c r="E176" s="71">
        <v>71.906984944471944</v>
      </c>
      <c r="F176" s="70">
        <v>0.26714058638014659</v>
      </c>
      <c r="G176" s="70">
        <v>10.593058083221868</v>
      </c>
      <c r="H176" s="70">
        <v>0.1775228042579432</v>
      </c>
      <c r="I176" s="70">
        <v>0.99582276106433221</v>
      </c>
      <c r="J176" s="70">
        <v>0.64321492065650865</v>
      </c>
      <c r="K176" s="70">
        <v>0.31071663210761891</v>
      </c>
      <c r="L176" s="70">
        <v>3.7026212282058721</v>
      </c>
      <c r="M176" s="70">
        <v>1.5555799076457075</v>
      </c>
      <c r="N176" s="70">
        <v>3.5737587983912187</v>
      </c>
      <c r="O176" s="70">
        <v>0.89165291324701923</v>
      </c>
      <c r="P176" s="70">
        <v>5.3819264203498225</v>
      </c>
      <c r="Q176" s="70">
        <f t="shared" si="58"/>
        <v>100</v>
      </c>
      <c r="R176" s="70"/>
      <c r="S176" s="71">
        <f t="shared" si="59"/>
        <v>75.997092546954178</v>
      </c>
      <c r="T176" s="70">
        <f t="shared" si="60"/>
        <v>0.28233568521691127</v>
      </c>
      <c r="U176" s="70">
        <f t="shared" si="61"/>
        <v>11.195596869032167</v>
      </c>
      <c r="V176" s="70">
        <f t="shared" si="62"/>
        <v>0.18762039591569496</v>
      </c>
      <c r="W176" s="70">
        <f t="shared" si="63"/>
        <v>1.0524656901052223</v>
      </c>
      <c r="X176" s="70">
        <f t="shared" si="64"/>
        <v>0.67980132793027714</v>
      </c>
      <c r="Y176" s="70">
        <f t="shared" si="65"/>
        <v>0.32839035963467955</v>
      </c>
      <c r="Z176" s="70">
        <f t="shared" si="66"/>
        <v>3.9132282957430737</v>
      </c>
      <c r="AA176" s="70">
        <f t="shared" si="67"/>
        <v>1.644062121319992</v>
      </c>
      <c r="AB176" s="70">
        <f t="shared" si="68"/>
        <v>3.7770361022863175</v>
      </c>
      <c r="AC176" s="70">
        <f t="shared" si="69"/>
        <v>0.94237060586148946</v>
      </c>
      <c r="AD176" s="70">
        <f t="shared" si="70"/>
        <v>100</v>
      </c>
      <c r="AE176" s="70"/>
      <c r="AF176" s="70">
        <f>AA176+AB176</f>
        <v>5.4210982236063092</v>
      </c>
    </row>
    <row r="177" spans="1:32">
      <c r="A177" s="66" t="str">
        <f t="shared" si="71"/>
        <v>Amphibolite xenolith</v>
      </c>
      <c r="B177" s="66">
        <v>0.06</v>
      </c>
      <c r="C177" s="66">
        <v>350</v>
      </c>
      <c r="D177" s="66">
        <f t="shared" si="72"/>
        <v>1</v>
      </c>
      <c r="E177" s="71">
        <v>72.12522784645023</v>
      </c>
      <c r="F177" s="70">
        <v>0.28663988292351772</v>
      </c>
      <c r="G177" s="70">
        <v>10.677619453103185</v>
      </c>
      <c r="H177" s="70">
        <v>0.18401665876357212</v>
      </c>
      <c r="I177" s="70">
        <v>1.0414739378631073</v>
      </c>
      <c r="J177" s="70">
        <v>0.50160176704350046</v>
      </c>
      <c r="K177" s="70">
        <v>0.3185896658700309</v>
      </c>
      <c r="L177" s="70">
        <v>3.723748286175764</v>
      </c>
      <c r="M177" s="70">
        <v>1.5636986385318015</v>
      </c>
      <c r="N177" s="70">
        <v>3.5022285444978798</v>
      </c>
      <c r="O177" s="70">
        <v>0.85701238182186545</v>
      </c>
      <c r="P177" s="70">
        <v>5.2181429369555605</v>
      </c>
      <c r="Q177" s="70">
        <f t="shared" si="58"/>
        <v>100.00000000000001</v>
      </c>
      <c r="R177" s="70"/>
      <c r="S177" s="71">
        <f t="shared" si="59"/>
        <v>76.096027321427044</v>
      </c>
      <c r="T177" s="70">
        <f t="shared" si="60"/>
        <v>0.30242062331914249</v>
      </c>
      <c r="U177" s="70">
        <f t="shared" si="61"/>
        <v>11.2654676580149</v>
      </c>
      <c r="V177" s="70">
        <f t="shared" si="62"/>
        <v>0.19414755573017828</v>
      </c>
      <c r="W177" s="70">
        <f t="shared" si="63"/>
        <v>1.0988114921301526</v>
      </c>
      <c r="X177" s="70">
        <f t="shared" si="64"/>
        <v>0.5292170702140373</v>
      </c>
      <c r="Y177" s="70">
        <f t="shared" si="65"/>
        <v>0.33612937722682512</v>
      </c>
      <c r="Z177" s="70">
        <f t="shared" si="66"/>
        <v>3.9287564113656273</v>
      </c>
      <c r="AA177" s="70">
        <f t="shared" si="67"/>
        <v>1.649786875869822</v>
      </c>
      <c r="AB177" s="70">
        <f t="shared" si="68"/>
        <v>3.6950410690606761</v>
      </c>
      <c r="AC177" s="70">
        <f t="shared" si="69"/>
        <v>0.90419454564159984</v>
      </c>
      <c r="AD177" s="70">
        <f t="shared" si="70"/>
        <v>100</v>
      </c>
      <c r="AE177" s="70"/>
      <c r="AF177" s="70">
        <f>AA177+AB177</f>
        <v>5.3448279449304978</v>
      </c>
    </row>
    <row r="178" spans="1:32">
      <c r="A178" s="66" t="str">
        <f t="shared" si="71"/>
        <v>Amphibolite xenolith</v>
      </c>
      <c r="B178" s="66">
        <v>0.06</v>
      </c>
      <c r="C178" s="66">
        <v>350</v>
      </c>
      <c r="D178" s="66">
        <f t="shared" si="72"/>
        <v>1</v>
      </c>
      <c r="E178" s="71">
        <v>72.125227846450215</v>
      </c>
      <c r="F178" s="70">
        <v>0.28663988292351761</v>
      </c>
      <c r="G178" s="70">
        <v>10.67761945310318</v>
      </c>
      <c r="H178" s="70">
        <v>0.18401665876357184</v>
      </c>
      <c r="I178" s="70">
        <v>1.0414739378631122</v>
      </c>
      <c r="J178" s="70">
        <v>0.50160176704350024</v>
      </c>
      <c r="K178" s="70">
        <v>0.31858966587003079</v>
      </c>
      <c r="L178" s="70">
        <v>3.7237482861757614</v>
      </c>
      <c r="M178" s="70">
        <v>1.5636986385318008</v>
      </c>
      <c r="N178" s="70">
        <v>3.5022285444978776</v>
      </c>
      <c r="O178" s="70">
        <v>0.85701238182186545</v>
      </c>
      <c r="P178" s="70">
        <v>5.2181429369555579</v>
      </c>
      <c r="Q178" s="70">
        <f t="shared" si="58"/>
        <v>100</v>
      </c>
      <c r="R178" s="70"/>
      <c r="S178" s="71">
        <f t="shared" si="59"/>
        <v>76.09602732142703</v>
      </c>
      <c r="T178" s="70">
        <f t="shared" si="60"/>
        <v>0.30242062331914243</v>
      </c>
      <c r="U178" s="70">
        <f t="shared" si="61"/>
        <v>11.265467658014897</v>
      </c>
      <c r="V178" s="70">
        <f t="shared" si="62"/>
        <v>0.194147555730178</v>
      </c>
      <c r="W178" s="70">
        <f t="shared" si="63"/>
        <v>1.0988114921301579</v>
      </c>
      <c r="X178" s="70">
        <f t="shared" si="64"/>
        <v>0.52921707021403719</v>
      </c>
      <c r="Y178" s="70">
        <f t="shared" si="65"/>
        <v>0.33612937722682507</v>
      </c>
      <c r="Z178" s="70">
        <f t="shared" si="66"/>
        <v>3.9287564113656255</v>
      </c>
      <c r="AA178" s="70">
        <f t="shared" si="67"/>
        <v>1.6497868758698218</v>
      </c>
      <c r="AB178" s="70">
        <f t="shared" si="68"/>
        <v>3.6950410690606743</v>
      </c>
      <c r="AC178" s="70">
        <f t="shared" si="69"/>
        <v>0.90419454564159996</v>
      </c>
      <c r="AD178" s="70">
        <f t="shared" si="70"/>
        <v>99.999999999999986</v>
      </c>
      <c r="AE178" s="70"/>
      <c r="AF178" s="70">
        <f>AA178+AB178</f>
        <v>5.3448279449304961</v>
      </c>
    </row>
    <row r="179" spans="1:32">
      <c r="A179" s="66" t="str">
        <f t="shared" si="71"/>
        <v>Amphibolite xenolith</v>
      </c>
      <c r="B179" s="66">
        <v>0.06</v>
      </c>
      <c r="C179" s="66">
        <v>350</v>
      </c>
      <c r="D179" s="66">
        <f t="shared" si="72"/>
        <v>1</v>
      </c>
      <c r="E179" s="71">
        <v>72.288233723544053</v>
      </c>
      <c r="F179" s="70">
        <v>0.30633730571323026</v>
      </c>
      <c r="G179" s="70">
        <v>10.76631347828925</v>
      </c>
      <c r="H179" s="70">
        <v>0.19043493874719714</v>
      </c>
      <c r="I179" s="70">
        <v>1.0860053977914725</v>
      </c>
      <c r="J179" s="70">
        <v>0.39261482237216394</v>
      </c>
      <c r="K179" s="70">
        <v>0.32689495224354581</v>
      </c>
      <c r="L179" s="70">
        <v>3.7528677238175474</v>
      </c>
      <c r="M179" s="70">
        <v>1.5622421362940342</v>
      </c>
      <c r="N179" s="70">
        <v>3.4334897790524668</v>
      </c>
      <c r="O179" s="70">
        <v>0.82923857036320392</v>
      </c>
      <c r="P179" s="70">
        <v>5.065327171771834</v>
      </c>
      <c r="Q179" s="70">
        <f t="shared" si="58"/>
        <v>100</v>
      </c>
      <c r="R179" s="70"/>
      <c r="S179" s="71">
        <f t="shared" si="59"/>
        <v>76.145239215539434</v>
      </c>
      <c r="T179" s="70">
        <f t="shared" si="60"/>
        <v>0.32268221566161331</v>
      </c>
      <c r="U179" s="70">
        <f t="shared" si="61"/>
        <v>11.340760080112648</v>
      </c>
      <c r="V179" s="70">
        <f t="shared" si="62"/>
        <v>0.2005957708326063</v>
      </c>
      <c r="W179" s="70">
        <f t="shared" si="63"/>
        <v>1.1439502190695456</v>
      </c>
      <c r="X179" s="70">
        <f t="shared" si="64"/>
        <v>0.41356314892720902</v>
      </c>
      <c r="Y179" s="70">
        <f t="shared" si="65"/>
        <v>0.34433673441422114</v>
      </c>
      <c r="Z179" s="70">
        <f t="shared" si="66"/>
        <v>3.9531054482147625</v>
      </c>
      <c r="AA179" s="70">
        <f t="shared" si="67"/>
        <v>1.6455970087143041</v>
      </c>
      <c r="AB179" s="70">
        <f t="shared" si="68"/>
        <v>3.6166867981574189</v>
      </c>
      <c r="AC179" s="70">
        <f t="shared" si="69"/>
        <v>0.87348336035623375</v>
      </c>
      <c r="AD179" s="70">
        <f t="shared" si="70"/>
        <v>100</v>
      </c>
      <c r="AE179" s="70"/>
      <c r="AF179" s="70">
        <f>AA179+AB179</f>
        <v>5.2622838068717233</v>
      </c>
    </row>
    <row r="180" spans="1:32">
      <c r="A180" s="66" t="str">
        <f t="shared" si="71"/>
        <v>Amphibolite xenolith</v>
      </c>
      <c r="B180" s="66">
        <v>0.06</v>
      </c>
      <c r="C180" s="66">
        <v>350</v>
      </c>
      <c r="D180" s="66">
        <f t="shared" si="72"/>
        <v>1</v>
      </c>
      <c r="E180" s="71">
        <v>72.288233723544053</v>
      </c>
      <c r="F180" s="70">
        <v>0.30633730571323015</v>
      </c>
      <c r="G180" s="70">
        <v>10.766313478289247</v>
      </c>
      <c r="H180" s="70">
        <v>0.19043493874719691</v>
      </c>
      <c r="I180" s="70">
        <v>1.0860053977914774</v>
      </c>
      <c r="J180" s="70">
        <v>0.39261482237216383</v>
      </c>
      <c r="K180" s="70">
        <v>0.32689495224354564</v>
      </c>
      <c r="L180" s="70">
        <v>3.7528677238175447</v>
      </c>
      <c r="M180" s="70">
        <v>1.5622421362940335</v>
      </c>
      <c r="N180" s="70">
        <v>3.4334897790524654</v>
      </c>
      <c r="O180" s="70">
        <v>0.82923857036320359</v>
      </c>
      <c r="P180" s="70">
        <v>5.0653271717718313</v>
      </c>
      <c r="Q180" s="70">
        <f t="shared" si="58"/>
        <v>100</v>
      </c>
      <c r="R180" s="70"/>
      <c r="S180" s="71">
        <f t="shared" si="59"/>
        <v>76.145239215539434</v>
      </c>
      <c r="T180" s="70">
        <f t="shared" si="60"/>
        <v>0.3226822156616132</v>
      </c>
      <c r="U180" s="70">
        <f t="shared" si="61"/>
        <v>11.340760080112645</v>
      </c>
      <c r="V180" s="70">
        <f t="shared" si="62"/>
        <v>0.20059577083260605</v>
      </c>
      <c r="W180" s="70">
        <f t="shared" si="63"/>
        <v>1.1439502190695507</v>
      </c>
      <c r="X180" s="70">
        <f t="shared" si="64"/>
        <v>0.41356314892720897</v>
      </c>
      <c r="Y180" s="70">
        <f t="shared" si="65"/>
        <v>0.34433673441422097</v>
      </c>
      <c r="Z180" s="70">
        <f t="shared" si="66"/>
        <v>3.9531054482147594</v>
      </c>
      <c r="AA180" s="70">
        <f t="shared" si="67"/>
        <v>1.6455970087143035</v>
      </c>
      <c r="AB180" s="70">
        <f t="shared" si="68"/>
        <v>3.6166867981574176</v>
      </c>
      <c r="AC180" s="70">
        <f t="shared" si="69"/>
        <v>0.87348336035623353</v>
      </c>
      <c r="AD180" s="70">
        <f t="shared" si="70"/>
        <v>100</v>
      </c>
      <c r="AE180" s="70"/>
      <c r="AF180" s="70">
        <f>AA180+AB180</f>
        <v>5.2622838068717215</v>
      </c>
    </row>
    <row r="181" spans="1:32">
      <c r="E181" s="71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1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70"/>
    </row>
    <row r="182" spans="1:32">
      <c r="A182" s="66" t="s">
        <v>50</v>
      </c>
      <c r="B182" s="66">
        <v>0.1</v>
      </c>
      <c r="C182" s="66">
        <v>500</v>
      </c>
      <c r="D182" s="66">
        <v>0.7</v>
      </c>
      <c r="E182" s="71">
        <v>65.20249807435286</v>
      </c>
      <c r="F182" s="70">
        <v>7.0385839007407122E-2</v>
      </c>
      <c r="G182" s="70">
        <v>8.3533672372014234</v>
      </c>
      <c r="H182" s="70">
        <v>9.1766084363733152E-2</v>
      </c>
      <c r="I182" s="70">
        <v>0.51286141561884235</v>
      </c>
      <c r="J182" s="70">
        <v>1.9201383115797266</v>
      </c>
      <c r="K182" s="70">
        <v>0.22541466885215544</v>
      </c>
      <c r="L182" s="70">
        <v>4.9860612349758773</v>
      </c>
      <c r="M182" s="70">
        <v>1.7316061344679496</v>
      </c>
      <c r="N182" s="70">
        <v>4.4203337277449899</v>
      </c>
      <c r="O182" s="70">
        <v>2.6394484254595052</v>
      </c>
      <c r="P182" s="70">
        <v>9.8461188463755214</v>
      </c>
      <c r="Q182" s="70">
        <f t="shared" ref="Q182:Q196" si="73">SUM(E182:P182)</f>
        <v>99.999999999999972</v>
      </c>
      <c r="R182" s="70"/>
      <c r="S182" s="71">
        <f t="shared" ref="S182:S196" si="74">(E182*100)/(Q182-P182)</f>
        <v>72.323561936558434</v>
      </c>
      <c r="T182" s="70">
        <f t="shared" ref="T182:T196" si="75">(F182*100)/(Q182-P182)</f>
        <v>7.8072999306006474E-2</v>
      </c>
      <c r="U182" s="70">
        <f t="shared" ref="U182:U196" si="76">(G182*100)/(Q182-P182)</f>
        <v>9.2656767854143496</v>
      </c>
      <c r="V182" s="70">
        <f t="shared" ref="V182:V196" si="77">(H182*100)/(Q182-P182)</f>
        <v>0.10178827931696192</v>
      </c>
      <c r="W182" s="70">
        <f t="shared" ref="W182:W196" si="78">(I182*100)/(Q182-P182)</f>
        <v>0.56887336302794744</v>
      </c>
      <c r="X182" s="70">
        <f t="shared" ref="X182:X196" si="79">(J182*100)/(Q182-P182)</f>
        <v>2.1298454231912247</v>
      </c>
      <c r="Y182" s="70">
        <f t="shared" ref="Y182:Y196" si="80">(K182*100)/(Q182-P182)</f>
        <v>0.25003323868890709</v>
      </c>
      <c r="Z182" s="70">
        <f t="shared" ref="Z182:Z196" si="81">(L182*100)/(Q182-P182)</f>
        <v>5.5306118507305353</v>
      </c>
      <c r="AA182" s="70">
        <f t="shared" ref="AA182:AA196" si="82">(M182*100)/(Q182-P182)</f>
        <v>1.920722782325089</v>
      </c>
      <c r="AB182" s="70">
        <f t="shared" ref="AB182:AB196" si="83">(N182*100)/(Q182-P182)</f>
        <v>4.9030986477583056</v>
      </c>
      <c r="AC182" s="70">
        <f t="shared" ref="AC182:AC196" si="84">(O182*100)/(Q182-P182)</f>
        <v>2.92771469368226</v>
      </c>
      <c r="AD182" s="70">
        <f t="shared" ref="AD182:AD196" si="85">SUM(S182:AC182)</f>
        <v>100.00000000000004</v>
      </c>
      <c r="AE182" s="70"/>
      <c r="AF182" s="70">
        <f>AA182+AB182</f>
        <v>6.8238214300833944</v>
      </c>
    </row>
    <row r="183" spans="1:32">
      <c r="A183" s="66" t="str">
        <f>A182</f>
        <v>Amphibolite xenolith</v>
      </c>
      <c r="B183" s="66">
        <v>0.1</v>
      </c>
      <c r="C183" s="66">
        <v>500</v>
      </c>
      <c r="D183" s="66">
        <f>D182</f>
        <v>0.7</v>
      </c>
      <c r="E183" s="71">
        <v>65.559854019068894</v>
      </c>
      <c r="F183" s="70">
        <v>7.5976471307380417E-2</v>
      </c>
      <c r="G183" s="70">
        <v>8.6023917402415844</v>
      </c>
      <c r="H183" s="70">
        <v>0.10050583702910744</v>
      </c>
      <c r="I183" s="70">
        <v>0.49964693532425625</v>
      </c>
      <c r="J183" s="70">
        <v>1.9845100446209165</v>
      </c>
      <c r="K183" s="70">
        <v>0.25270416990789524</v>
      </c>
      <c r="L183" s="70">
        <v>4.8724542381196487</v>
      </c>
      <c r="M183" s="70">
        <v>1.6192548847616335</v>
      </c>
      <c r="N183" s="70">
        <v>4.2853692284307767</v>
      </c>
      <c r="O183" s="70">
        <v>2.5160006621297737</v>
      </c>
      <c r="P183" s="70">
        <v>9.6313317690581286</v>
      </c>
      <c r="Q183" s="70">
        <f t="shared" si="73"/>
        <v>100</v>
      </c>
      <c r="R183" s="70"/>
      <c r="S183" s="71">
        <f t="shared" si="74"/>
        <v>72.547106538659236</v>
      </c>
      <c r="T183" s="70">
        <f t="shared" si="75"/>
        <v>8.4073908351972801E-2</v>
      </c>
      <c r="U183" s="70">
        <f t="shared" si="76"/>
        <v>9.5192193363497637</v>
      </c>
      <c r="V183" s="70">
        <f t="shared" si="77"/>
        <v>0.11121757020061368</v>
      </c>
      <c r="W183" s="70">
        <f t="shared" si="78"/>
        <v>0.55289841612734891</v>
      </c>
      <c r="X183" s="70">
        <f t="shared" si="79"/>
        <v>2.1960155919852631</v>
      </c>
      <c r="Y183" s="70">
        <f t="shared" si="80"/>
        <v>0.27963693042603716</v>
      </c>
      <c r="Z183" s="70">
        <f t="shared" si="81"/>
        <v>5.3917517359753901</v>
      </c>
      <c r="AA183" s="70">
        <f t="shared" si="82"/>
        <v>1.7918321874828815</v>
      </c>
      <c r="AB183" s="70">
        <f t="shared" si="83"/>
        <v>4.7420962511910556</v>
      </c>
      <c r="AC183" s="70">
        <f t="shared" si="84"/>
        <v>2.784151533250443</v>
      </c>
      <c r="AD183" s="70">
        <f t="shared" si="85"/>
        <v>99.999999999999986</v>
      </c>
      <c r="AE183" s="70"/>
      <c r="AF183" s="70">
        <f>AA183+AB183</f>
        <v>6.5339284386739376</v>
      </c>
    </row>
    <row r="184" spans="1:32">
      <c r="A184" s="66" t="str">
        <f t="shared" ref="A184:A222" si="86">A183</f>
        <v>Amphibolite xenolith</v>
      </c>
      <c r="B184" s="66">
        <v>0.1</v>
      </c>
      <c r="C184" s="66">
        <v>500</v>
      </c>
      <c r="D184" s="66">
        <f t="shared" ref="D184:D222" si="87">D183</f>
        <v>0.7</v>
      </c>
      <c r="E184" s="71">
        <v>65.559854019068936</v>
      </c>
      <c r="F184" s="70">
        <v>7.5976471307380403E-2</v>
      </c>
      <c r="G184" s="70">
        <v>8.6023917402415737</v>
      </c>
      <c r="H184" s="70">
        <v>0.10050583702910691</v>
      </c>
      <c r="I184" s="70">
        <v>0.49964693532426746</v>
      </c>
      <c r="J184" s="70">
        <v>1.9845100446209141</v>
      </c>
      <c r="K184" s="70">
        <v>0.2527041699078949</v>
      </c>
      <c r="L184" s="70">
        <v>4.872454238119639</v>
      </c>
      <c r="M184" s="70">
        <v>1.6192548847616328</v>
      </c>
      <c r="N184" s="70">
        <v>4.2853692284307732</v>
      </c>
      <c r="O184" s="70">
        <v>2.516000662129775</v>
      </c>
      <c r="P184" s="70">
        <v>9.6313317690581233</v>
      </c>
      <c r="Q184" s="70">
        <f t="shared" si="73"/>
        <v>100.00000000000001</v>
      </c>
      <c r="R184" s="70"/>
      <c r="S184" s="71">
        <f t="shared" si="74"/>
        <v>72.54710653865925</v>
      </c>
      <c r="T184" s="70">
        <f t="shared" si="75"/>
        <v>8.4073908351972745E-2</v>
      </c>
      <c r="U184" s="70">
        <f t="shared" si="76"/>
        <v>9.5192193363497495</v>
      </c>
      <c r="V184" s="70">
        <f t="shared" si="77"/>
        <v>0.11121757020061306</v>
      </c>
      <c r="W184" s="70">
        <f t="shared" si="78"/>
        <v>0.55289841612736101</v>
      </c>
      <c r="X184" s="70">
        <f t="shared" si="79"/>
        <v>2.19601559198526</v>
      </c>
      <c r="Y184" s="70">
        <f t="shared" si="80"/>
        <v>0.27963693042603671</v>
      </c>
      <c r="Z184" s="70">
        <f t="shared" si="81"/>
        <v>5.3917517359753777</v>
      </c>
      <c r="AA184" s="70">
        <f t="shared" si="82"/>
        <v>1.7918321874828802</v>
      </c>
      <c r="AB184" s="70">
        <f t="shared" si="83"/>
        <v>4.7420962511910503</v>
      </c>
      <c r="AC184" s="70">
        <f t="shared" si="84"/>
        <v>2.7841515332504434</v>
      </c>
      <c r="AD184" s="70">
        <f t="shared" si="85"/>
        <v>99.999999999999986</v>
      </c>
      <c r="AE184" s="70"/>
      <c r="AF184" s="70">
        <f>AA184+AB184</f>
        <v>6.5339284386739305</v>
      </c>
    </row>
    <row r="185" spans="1:32">
      <c r="A185" s="66" t="str">
        <f t="shared" si="86"/>
        <v>Amphibolite xenolith</v>
      </c>
      <c r="B185" s="66">
        <v>0.1</v>
      </c>
      <c r="C185" s="66">
        <v>500</v>
      </c>
      <c r="D185" s="66">
        <f t="shared" si="87"/>
        <v>0.7</v>
      </c>
      <c r="E185" s="71">
        <v>66.784435161812951</v>
      </c>
      <c r="F185" s="70">
        <v>8.3285073155944037E-2</v>
      </c>
      <c r="G185" s="70">
        <v>9.1653616914593474</v>
      </c>
      <c r="H185" s="70">
        <v>0.10473480815299503</v>
      </c>
      <c r="I185" s="70">
        <v>0.47948114797955954</v>
      </c>
      <c r="J185" s="70">
        <v>1.6837309276636336</v>
      </c>
      <c r="K185" s="70">
        <v>0.25418328625153641</v>
      </c>
      <c r="L185" s="70">
        <v>4.4384955342854182</v>
      </c>
      <c r="M185" s="70">
        <v>1.4700729085336353</v>
      </c>
      <c r="N185" s="70">
        <v>4.5370234056379202</v>
      </c>
      <c r="O185" s="70">
        <v>2.1344316387499696</v>
      </c>
      <c r="P185" s="70">
        <v>8.8647644163171062</v>
      </c>
      <c r="Q185" s="70">
        <f t="shared" si="73"/>
        <v>100.00000000000003</v>
      </c>
      <c r="R185" s="70"/>
      <c r="S185" s="71">
        <f t="shared" si="74"/>
        <v>73.280586519677797</v>
      </c>
      <c r="T185" s="70">
        <f t="shared" si="75"/>
        <v>9.1386248823013522E-2</v>
      </c>
      <c r="U185" s="70">
        <f t="shared" si="76"/>
        <v>10.056880451078063</v>
      </c>
      <c r="V185" s="70">
        <f t="shared" si="77"/>
        <v>0.11492240896971687</v>
      </c>
      <c r="W185" s="70">
        <f t="shared" si="78"/>
        <v>0.52612048996053395</v>
      </c>
      <c r="X185" s="70">
        <f t="shared" si="79"/>
        <v>1.8475081749446784</v>
      </c>
      <c r="Y185" s="70">
        <f t="shared" si="80"/>
        <v>0.2789078062108461</v>
      </c>
      <c r="Z185" s="70">
        <f t="shared" si="81"/>
        <v>4.8702299454856481</v>
      </c>
      <c r="AA185" s="70">
        <f t="shared" si="82"/>
        <v>1.6130675463978725</v>
      </c>
      <c r="AB185" s="70">
        <f t="shared" si="83"/>
        <v>4.9783416661845328</v>
      </c>
      <c r="AC185" s="70">
        <f t="shared" si="84"/>
        <v>2.3420487422672811</v>
      </c>
      <c r="AD185" s="70">
        <f t="shared" si="85"/>
        <v>99.999999999999986</v>
      </c>
      <c r="AE185" s="70"/>
      <c r="AF185" s="70">
        <f>AA185+AB185</f>
        <v>6.5914092125824055</v>
      </c>
    </row>
    <row r="186" spans="1:32">
      <c r="A186" s="66" t="str">
        <f t="shared" si="86"/>
        <v>Amphibolite xenolith</v>
      </c>
      <c r="B186" s="66">
        <v>0.1</v>
      </c>
      <c r="C186" s="66">
        <v>500</v>
      </c>
      <c r="D186" s="66">
        <f t="shared" si="87"/>
        <v>0.7</v>
      </c>
      <c r="E186" s="71">
        <v>66.784435161813022</v>
      </c>
      <c r="F186" s="70">
        <v>8.3285073155943981E-2</v>
      </c>
      <c r="G186" s="70">
        <v>9.1653616914593279</v>
      </c>
      <c r="H186" s="70">
        <v>0.10473480815299425</v>
      </c>
      <c r="I186" s="70">
        <v>0.47948114797957375</v>
      </c>
      <c r="J186" s="70">
        <v>1.6837309276636305</v>
      </c>
      <c r="K186" s="70">
        <v>0.25418328625153591</v>
      </c>
      <c r="L186" s="70">
        <v>4.4384955342854013</v>
      </c>
      <c r="M186" s="70">
        <v>1.4700729085336317</v>
      </c>
      <c r="N186" s="70">
        <v>4.5370234056379086</v>
      </c>
      <c r="O186" s="70">
        <v>2.1344316387499687</v>
      </c>
      <c r="P186" s="70">
        <v>8.8647644163170831</v>
      </c>
      <c r="Q186" s="70">
        <f t="shared" si="73"/>
        <v>100.00000000000004</v>
      </c>
      <c r="R186" s="70"/>
      <c r="S186" s="71">
        <f t="shared" si="74"/>
        <v>73.280586519677854</v>
      </c>
      <c r="T186" s="70">
        <f t="shared" si="75"/>
        <v>9.1386248823013438E-2</v>
      </c>
      <c r="U186" s="70">
        <f t="shared" si="76"/>
        <v>10.056880451078039</v>
      </c>
      <c r="V186" s="70">
        <f t="shared" si="77"/>
        <v>0.11492240896971598</v>
      </c>
      <c r="W186" s="70">
        <f t="shared" si="78"/>
        <v>0.52612048996054939</v>
      </c>
      <c r="X186" s="70">
        <f t="shared" si="79"/>
        <v>1.8475081749446745</v>
      </c>
      <c r="Y186" s="70">
        <f t="shared" si="80"/>
        <v>0.27890780621084543</v>
      </c>
      <c r="Z186" s="70">
        <f t="shared" si="81"/>
        <v>4.8702299454856286</v>
      </c>
      <c r="AA186" s="70">
        <f t="shared" si="82"/>
        <v>1.6130675463978683</v>
      </c>
      <c r="AB186" s="70">
        <f t="shared" si="83"/>
        <v>4.9783416661845186</v>
      </c>
      <c r="AC186" s="70">
        <f t="shared" si="84"/>
        <v>2.3420487422672793</v>
      </c>
      <c r="AD186" s="70">
        <f t="shared" si="85"/>
        <v>100</v>
      </c>
      <c r="AE186" s="70"/>
      <c r="AF186" s="70">
        <f>AA186+AB186</f>
        <v>6.5914092125823869</v>
      </c>
    </row>
    <row r="187" spans="1:32">
      <c r="A187" s="66" t="str">
        <f t="shared" si="86"/>
        <v>Amphibolite xenolith</v>
      </c>
      <c r="B187" s="66">
        <v>0.1</v>
      </c>
      <c r="C187" s="66">
        <v>500</v>
      </c>
      <c r="D187" s="66">
        <f t="shared" si="87"/>
        <v>0.7</v>
      </c>
      <c r="E187" s="71">
        <v>67.51845567057795</v>
      </c>
      <c r="F187" s="70">
        <v>8.603767143914666E-2</v>
      </c>
      <c r="G187" s="70">
        <v>9.3702214200857838</v>
      </c>
      <c r="H187" s="70">
        <v>0.1123375452022385</v>
      </c>
      <c r="I187" s="70">
        <v>0.48371294142096916</v>
      </c>
      <c r="J187" s="70">
        <v>1.4692023097410236</v>
      </c>
      <c r="K187" s="70">
        <v>0.26668124528063059</v>
      </c>
      <c r="L187" s="70">
        <v>4.2893083490029831</v>
      </c>
      <c r="M187" s="70">
        <v>1.4187647157223786</v>
      </c>
      <c r="N187" s="70">
        <v>4.4713816354099221</v>
      </c>
      <c r="O187" s="70">
        <v>1.9368870743060203</v>
      </c>
      <c r="P187" s="70">
        <v>8.5770094218109723</v>
      </c>
      <c r="Q187" s="70">
        <f t="shared" si="73"/>
        <v>100.00000000000001</v>
      </c>
      <c r="R187" s="70"/>
      <c r="S187" s="71">
        <f t="shared" si="74"/>
        <v>73.852818906457827</v>
      </c>
      <c r="T187" s="70">
        <f t="shared" si="75"/>
        <v>9.4109447629109652E-2</v>
      </c>
      <c r="U187" s="70">
        <f t="shared" si="76"/>
        <v>10.249305301462382</v>
      </c>
      <c r="V187" s="70">
        <f t="shared" si="77"/>
        <v>0.12287669052585017</v>
      </c>
      <c r="W187" s="70">
        <f t="shared" si="78"/>
        <v>0.52909332582735424</v>
      </c>
      <c r="X187" s="70">
        <f t="shared" si="79"/>
        <v>1.6070381207717066</v>
      </c>
      <c r="Y187" s="70">
        <f t="shared" si="80"/>
        <v>0.29170041757992243</v>
      </c>
      <c r="Z187" s="70">
        <f t="shared" si="81"/>
        <v>4.6917173917370096</v>
      </c>
      <c r="AA187" s="70">
        <f t="shared" si="82"/>
        <v>1.5518686347379844</v>
      </c>
      <c r="AB187" s="70">
        <f t="shared" si="83"/>
        <v>4.8908722052641629</v>
      </c>
      <c r="AC187" s="70">
        <f t="shared" si="84"/>
        <v>2.1185995580067001</v>
      </c>
      <c r="AD187" s="70">
        <f t="shared" si="85"/>
        <v>100.00000000000003</v>
      </c>
      <c r="AE187" s="70"/>
      <c r="AF187" s="70">
        <f>AA187+AB187</f>
        <v>6.4427408400021475</v>
      </c>
    </row>
    <row r="188" spans="1:32">
      <c r="A188" s="66" t="str">
        <f t="shared" si="86"/>
        <v>Amphibolite xenolith</v>
      </c>
      <c r="B188" s="66">
        <v>0.1</v>
      </c>
      <c r="C188" s="66">
        <v>500</v>
      </c>
      <c r="D188" s="66">
        <f t="shared" si="87"/>
        <v>0.7</v>
      </c>
      <c r="E188" s="71">
        <v>67.518455670577964</v>
      </c>
      <c r="F188" s="70">
        <v>8.603767143914659E-2</v>
      </c>
      <c r="G188" s="70">
        <v>9.3702214200857679</v>
      </c>
      <c r="H188" s="70">
        <v>0.11233754520223783</v>
      </c>
      <c r="I188" s="70">
        <v>0.48371294142098098</v>
      </c>
      <c r="J188" s="70">
        <v>1.4692023097410207</v>
      </c>
      <c r="K188" s="70">
        <v>0.26668124528063003</v>
      </c>
      <c r="L188" s="70">
        <v>4.2893083490029689</v>
      </c>
      <c r="M188" s="70">
        <v>1.4187647157223764</v>
      </c>
      <c r="N188" s="70">
        <v>4.4713816354099132</v>
      </c>
      <c r="O188" s="70">
        <v>1.9368870743060189</v>
      </c>
      <c r="P188" s="70">
        <v>8.5770094218109598</v>
      </c>
      <c r="Q188" s="70">
        <f t="shared" si="73"/>
        <v>99.999999999999972</v>
      </c>
      <c r="R188" s="70"/>
      <c r="S188" s="71">
        <f t="shared" si="74"/>
        <v>73.85281890645787</v>
      </c>
      <c r="T188" s="70">
        <f t="shared" si="75"/>
        <v>9.4109447629109597E-2</v>
      </c>
      <c r="U188" s="70">
        <f t="shared" si="76"/>
        <v>10.249305301462368</v>
      </c>
      <c r="V188" s="70">
        <f t="shared" si="77"/>
        <v>0.12287669052584947</v>
      </c>
      <c r="W188" s="70">
        <f t="shared" si="78"/>
        <v>0.52909332582736746</v>
      </c>
      <c r="X188" s="70">
        <f t="shared" si="79"/>
        <v>1.6070381207717042</v>
      </c>
      <c r="Y188" s="70">
        <f t="shared" si="80"/>
        <v>0.29170041757992193</v>
      </c>
      <c r="Z188" s="70">
        <f t="shared" si="81"/>
        <v>4.6917173917369954</v>
      </c>
      <c r="AA188" s="70">
        <f t="shared" si="82"/>
        <v>1.5518686347379829</v>
      </c>
      <c r="AB188" s="70">
        <f t="shared" si="83"/>
        <v>4.8908722052641549</v>
      </c>
      <c r="AC188" s="70">
        <f t="shared" si="84"/>
        <v>2.1185995580066992</v>
      </c>
      <c r="AD188" s="70">
        <f t="shared" si="85"/>
        <v>100.00000000000001</v>
      </c>
      <c r="AE188" s="70"/>
      <c r="AF188" s="70">
        <f>AA188+AB188</f>
        <v>6.4427408400021378</v>
      </c>
    </row>
    <row r="189" spans="1:32">
      <c r="A189" s="66" t="str">
        <f t="shared" si="86"/>
        <v>Amphibolite xenolith</v>
      </c>
      <c r="B189" s="66">
        <v>0.1</v>
      </c>
      <c r="C189" s="66">
        <v>500</v>
      </c>
      <c r="D189" s="66">
        <f t="shared" si="87"/>
        <v>0.7</v>
      </c>
      <c r="E189" s="71">
        <v>68.441755201874074</v>
      </c>
      <c r="F189" s="70">
        <v>9.8969983812791706E-2</v>
      </c>
      <c r="G189" s="70">
        <v>9.5349834686898287</v>
      </c>
      <c r="H189" s="70">
        <v>0.12162285940331991</v>
      </c>
      <c r="I189" s="70">
        <v>0.54344173262638762</v>
      </c>
      <c r="J189" s="70">
        <v>1.3622675606494206</v>
      </c>
      <c r="K189" s="70">
        <v>0.27237707453047399</v>
      </c>
      <c r="L189" s="70">
        <v>4.1136577492591639</v>
      </c>
      <c r="M189" s="70">
        <v>1.4322584189357284</v>
      </c>
      <c r="N189" s="70">
        <v>4.2459081111153356</v>
      </c>
      <c r="O189" s="70">
        <v>1.6948678440234906</v>
      </c>
      <c r="P189" s="70">
        <v>8.1378899950799859</v>
      </c>
      <c r="Q189" s="70">
        <f t="shared" si="73"/>
        <v>100</v>
      </c>
      <c r="R189" s="70"/>
      <c r="S189" s="71">
        <f t="shared" si="74"/>
        <v>74.504880410659439</v>
      </c>
      <c r="T189" s="70">
        <f t="shared" si="75"/>
        <v>0.1077375468596258</v>
      </c>
      <c r="U189" s="70">
        <f t="shared" si="76"/>
        <v>10.379669559276559</v>
      </c>
      <c r="V189" s="70">
        <f t="shared" si="77"/>
        <v>0.13239719770948649</v>
      </c>
      <c r="W189" s="70">
        <f t="shared" si="78"/>
        <v>0.59158420440950199</v>
      </c>
      <c r="X189" s="70">
        <f t="shared" si="79"/>
        <v>1.482948258619859</v>
      </c>
      <c r="Y189" s="70">
        <f t="shared" si="80"/>
        <v>0.2965064426626885</v>
      </c>
      <c r="Z189" s="70">
        <f t="shared" si="81"/>
        <v>4.4780788826196591</v>
      </c>
      <c r="AA189" s="70">
        <f t="shared" si="82"/>
        <v>1.5591394742174096</v>
      </c>
      <c r="AB189" s="70">
        <f t="shared" si="83"/>
        <v>4.6220450530560759</v>
      </c>
      <c r="AC189" s="70">
        <f t="shared" si="84"/>
        <v>1.8450129699097002</v>
      </c>
      <c r="AD189" s="70">
        <f t="shared" si="85"/>
        <v>99.999999999999986</v>
      </c>
      <c r="AE189" s="70"/>
      <c r="AF189" s="70">
        <f>AA189+AB189</f>
        <v>6.1811845272734853</v>
      </c>
    </row>
    <row r="190" spans="1:32">
      <c r="A190" s="66" t="str">
        <f t="shared" si="86"/>
        <v>Amphibolite xenolith</v>
      </c>
      <c r="B190" s="66">
        <v>0.1</v>
      </c>
      <c r="C190" s="66">
        <v>500</v>
      </c>
      <c r="D190" s="66">
        <f t="shared" si="87"/>
        <v>0.7</v>
      </c>
      <c r="E190" s="71">
        <v>68.441755201874088</v>
      </c>
      <c r="F190" s="70">
        <v>9.8969983812791637E-2</v>
      </c>
      <c r="G190" s="70">
        <v>9.5349834686898163</v>
      </c>
      <c r="H190" s="70">
        <v>0.12162285940331942</v>
      </c>
      <c r="I190" s="70">
        <v>0.5434417326263945</v>
      </c>
      <c r="J190" s="70">
        <v>1.3622675606494188</v>
      </c>
      <c r="K190" s="70">
        <v>0.27237707453047366</v>
      </c>
      <c r="L190" s="70">
        <v>4.1136577492591568</v>
      </c>
      <c r="M190" s="70">
        <v>1.4322584189357264</v>
      </c>
      <c r="N190" s="70">
        <v>4.2459081111153294</v>
      </c>
      <c r="O190" s="70">
        <v>1.6948678440234903</v>
      </c>
      <c r="P190" s="70">
        <v>8.1378899950799752</v>
      </c>
      <c r="Q190" s="70">
        <f t="shared" si="73"/>
        <v>99.999999999999972</v>
      </c>
      <c r="R190" s="70"/>
      <c r="S190" s="71">
        <f t="shared" si="74"/>
        <v>74.504880410659467</v>
      </c>
      <c r="T190" s="70">
        <f t="shared" si="75"/>
        <v>0.10773754685962574</v>
      </c>
      <c r="U190" s="70">
        <f t="shared" si="76"/>
        <v>10.379669559276547</v>
      </c>
      <c r="V190" s="70">
        <f t="shared" si="77"/>
        <v>0.13239719770948596</v>
      </c>
      <c r="W190" s="70">
        <f t="shared" si="78"/>
        <v>0.59158420440950965</v>
      </c>
      <c r="X190" s="70">
        <f t="shared" si="79"/>
        <v>1.4829482586198572</v>
      </c>
      <c r="Y190" s="70">
        <f t="shared" si="80"/>
        <v>0.29650644266268822</v>
      </c>
      <c r="Z190" s="70">
        <f t="shared" si="81"/>
        <v>4.478078882619652</v>
      </c>
      <c r="AA190" s="70">
        <f t="shared" si="82"/>
        <v>1.5591394742174076</v>
      </c>
      <c r="AB190" s="70">
        <f t="shared" si="83"/>
        <v>4.6220450530560697</v>
      </c>
      <c r="AC190" s="70">
        <f t="shared" si="84"/>
        <v>1.8450129699097002</v>
      </c>
      <c r="AD190" s="70">
        <f t="shared" si="85"/>
        <v>100.00000000000001</v>
      </c>
      <c r="AE190" s="70"/>
      <c r="AF190" s="70">
        <f>AA190+AB190</f>
        <v>6.1811845272734773</v>
      </c>
    </row>
    <row r="191" spans="1:32">
      <c r="A191" s="66" t="str">
        <f t="shared" si="86"/>
        <v>Amphibolite xenolith</v>
      </c>
      <c r="B191" s="66">
        <v>0.1</v>
      </c>
      <c r="C191" s="66">
        <v>500</v>
      </c>
      <c r="D191" s="66">
        <f t="shared" si="87"/>
        <v>0.7</v>
      </c>
      <c r="E191" s="71">
        <v>69.296975691375209</v>
      </c>
      <c r="F191" s="70">
        <v>0.11686614549247944</v>
      </c>
      <c r="G191" s="70">
        <v>9.747575410822682</v>
      </c>
      <c r="H191" s="70">
        <v>0.13068590842990882</v>
      </c>
      <c r="I191" s="70">
        <v>0.62359997127511957</v>
      </c>
      <c r="J191" s="70">
        <v>1.275112114048677</v>
      </c>
      <c r="K191" s="70">
        <v>0.27425143329288626</v>
      </c>
      <c r="L191" s="70">
        <v>3.9727752631299538</v>
      </c>
      <c r="M191" s="70">
        <v>1.4308184803312132</v>
      </c>
      <c r="N191" s="70">
        <v>4.0461522028204868</v>
      </c>
      <c r="O191" s="70">
        <v>1.4727543268455368</v>
      </c>
      <c r="P191" s="70">
        <v>7.6124330521358639</v>
      </c>
      <c r="Q191" s="70">
        <f t="shared" si="73"/>
        <v>100.00000000000003</v>
      </c>
      <c r="R191" s="70"/>
      <c r="S191" s="71">
        <f t="shared" si="74"/>
        <v>75.006819619441487</v>
      </c>
      <c r="T191" s="70">
        <f t="shared" si="75"/>
        <v>0.12649553327714425</v>
      </c>
      <c r="U191" s="70">
        <f t="shared" si="76"/>
        <v>10.550743712434164</v>
      </c>
      <c r="V191" s="70">
        <f t="shared" si="77"/>
        <v>0.14145399943658768</v>
      </c>
      <c r="W191" s="70">
        <f t="shared" si="78"/>
        <v>0.67498256732643191</v>
      </c>
      <c r="X191" s="70">
        <f t="shared" si="79"/>
        <v>1.3801771777021079</v>
      </c>
      <c r="Y191" s="70">
        <f t="shared" si="80"/>
        <v>0.29684885353421087</v>
      </c>
      <c r="Z191" s="70">
        <f t="shared" si="81"/>
        <v>4.3001189384842844</v>
      </c>
      <c r="AA191" s="70">
        <f t="shared" si="82"/>
        <v>1.5487132388047926</v>
      </c>
      <c r="AB191" s="70">
        <f t="shared" si="83"/>
        <v>4.3795418977791654</v>
      </c>
      <c r="AC191" s="70">
        <f t="shared" si="84"/>
        <v>1.5941044617796207</v>
      </c>
      <c r="AD191" s="70">
        <f t="shared" si="85"/>
        <v>100.00000000000003</v>
      </c>
      <c r="AE191" s="70"/>
      <c r="AF191" s="70">
        <f>AA191+AB191</f>
        <v>5.9282551365839584</v>
      </c>
    </row>
    <row r="192" spans="1:32">
      <c r="A192" s="66" t="str">
        <f t="shared" si="86"/>
        <v>Amphibolite xenolith</v>
      </c>
      <c r="B192" s="66">
        <v>0.1</v>
      </c>
      <c r="C192" s="66">
        <v>500</v>
      </c>
      <c r="D192" s="66">
        <f t="shared" si="87"/>
        <v>0.7</v>
      </c>
      <c r="E192" s="71">
        <v>69.296975691375224</v>
      </c>
      <c r="F192" s="70">
        <v>0.1168661454924794</v>
      </c>
      <c r="G192" s="70">
        <v>9.7475754108226749</v>
      </c>
      <c r="H192" s="70">
        <v>0.13068590842990838</v>
      </c>
      <c r="I192" s="70">
        <v>0.62359997127512645</v>
      </c>
      <c r="J192" s="70">
        <v>1.2751121140486756</v>
      </c>
      <c r="K192" s="70">
        <v>0.27425143329288587</v>
      </c>
      <c r="L192" s="70">
        <v>3.9727752631299476</v>
      </c>
      <c r="M192" s="70">
        <v>1.4308184803312121</v>
      </c>
      <c r="N192" s="70">
        <v>4.0461522028204824</v>
      </c>
      <c r="O192" s="70">
        <v>1.4727543268455365</v>
      </c>
      <c r="P192" s="70">
        <v>7.6124330521358541</v>
      </c>
      <c r="Q192" s="70">
        <f t="shared" si="73"/>
        <v>100.00000000000001</v>
      </c>
      <c r="R192" s="70"/>
      <c r="S192" s="71">
        <f t="shared" si="74"/>
        <v>75.006819619441501</v>
      </c>
      <c r="T192" s="70">
        <f t="shared" si="75"/>
        <v>0.12649553327714422</v>
      </c>
      <c r="U192" s="70">
        <f t="shared" si="76"/>
        <v>10.550743712434157</v>
      </c>
      <c r="V192" s="70">
        <f t="shared" si="77"/>
        <v>0.14145399943658721</v>
      </c>
      <c r="W192" s="70">
        <f t="shared" si="78"/>
        <v>0.67498256732643935</v>
      </c>
      <c r="X192" s="70">
        <f t="shared" si="79"/>
        <v>1.3801771777021064</v>
      </c>
      <c r="Y192" s="70">
        <f t="shared" si="80"/>
        <v>0.29684885353421042</v>
      </c>
      <c r="Z192" s="70">
        <f t="shared" si="81"/>
        <v>4.3001189384842782</v>
      </c>
      <c r="AA192" s="70">
        <f t="shared" si="82"/>
        <v>1.5487132388047917</v>
      </c>
      <c r="AB192" s="70">
        <f t="shared" si="83"/>
        <v>4.3795418977791609</v>
      </c>
      <c r="AC192" s="70">
        <f t="shared" si="84"/>
        <v>1.5941044617796207</v>
      </c>
      <c r="AD192" s="70">
        <f t="shared" si="85"/>
        <v>100.00000000000001</v>
      </c>
      <c r="AE192" s="70"/>
      <c r="AF192" s="70">
        <f>AA192+AB192</f>
        <v>5.9282551365839531</v>
      </c>
    </row>
    <row r="193" spans="1:32">
      <c r="A193" s="66" t="str">
        <f t="shared" si="86"/>
        <v>Amphibolite xenolith</v>
      </c>
      <c r="B193" s="66">
        <v>0.1</v>
      </c>
      <c r="C193" s="66">
        <v>500</v>
      </c>
      <c r="D193" s="66">
        <f t="shared" si="87"/>
        <v>0.7</v>
      </c>
      <c r="E193" s="71">
        <v>69.973418789460041</v>
      </c>
      <c r="F193" s="70">
        <v>0.13743695921693982</v>
      </c>
      <c r="G193" s="70">
        <v>9.9637533811261676</v>
      </c>
      <c r="H193" s="70">
        <v>0.13953367156463115</v>
      </c>
      <c r="I193" s="70">
        <v>0.71517443422741622</v>
      </c>
      <c r="J193" s="70">
        <v>1.1946976749250355</v>
      </c>
      <c r="K193" s="70">
        <v>0.27627528149901137</v>
      </c>
      <c r="L193" s="70">
        <v>3.8982954935507448</v>
      </c>
      <c r="M193" s="70">
        <v>1.4175398288604057</v>
      </c>
      <c r="N193" s="70">
        <v>3.8525425959248989</v>
      </c>
      <c r="O193" s="70">
        <v>1.3022575940477554</v>
      </c>
      <c r="P193" s="70">
        <v>7.1290742955969595</v>
      </c>
      <c r="Q193" s="70">
        <f t="shared" si="73"/>
        <v>100.00000000000004</v>
      </c>
      <c r="R193" s="70"/>
      <c r="S193" s="71">
        <f t="shared" si="74"/>
        <v>75.344805986081113</v>
      </c>
      <c r="T193" s="70">
        <f t="shared" si="75"/>
        <v>0.14798706718438992</v>
      </c>
      <c r="U193" s="70">
        <f t="shared" si="76"/>
        <v>10.728603495177371</v>
      </c>
      <c r="V193" s="70">
        <f t="shared" si="77"/>
        <v>0.15024472999090149</v>
      </c>
      <c r="W193" s="70">
        <f t="shared" si="78"/>
        <v>0.77007354971751862</v>
      </c>
      <c r="X193" s="70">
        <f t="shared" si="79"/>
        <v>1.286406553895687</v>
      </c>
      <c r="Y193" s="70">
        <f t="shared" si="80"/>
        <v>0.29748307062035989</v>
      </c>
      <c r="Z193" s="70">
        <f t="shared" si="81"/>
        <v>4.1975413338277123</v>
      </c>
      <c r="AA193" s="70">
        <f t="shared" si="82"/>
        <v>1.5263547963032731</v>
      </c>
      <c r="AB193" s="70">
        <f t="shared" si="83"/>
        <v>4.1482762949807093</v>
      </c>
      <c r="AC193" s="70">
        <f t="shared" si="84"/>
        <v>1.402223122220924</v>
      </c>
      <c r="AD193" s="70">
        <f t="shared" si="85"/>
        <v>99.999999999999943</v>
      </c>
      <c r="AE193" s="70"/>
      <c r="AF193" s="70">
        <f>AA193+AB193</f>
        <v>5.6746310912839828</v>
      </c>
    </row>
    <row r="194" spans="1:32">
      <c r="A194" s="66" t="str">
        <f t="shared" si="86"/>
        <v>Amphibolite xenolith</v>
      </c>
      <c r="B194" s="66">
        <v>0.1</v>
      </c>
      <c r="C194" s="66">
        <v>500</v>
      </c>
      <c r="D194" s="66">
        <f t="shared" si="87"/>
        <v>0.7</v>
      </c>
      <c r="E194" s="71">
        <v>69.973418789460041</v>
      </c>
      <c r="F194" s="70">
        <v>0.13743695921693977</v>
      </c>
      <c r="G194" s="70">
        <v>9.9637533811261569</v>
      </c>
      <c r="H194" s="70">
        <v>0.1395336715646307</v>
      </c>
      <c r="I194" s="70">
        <v>0.71517443422742388</v>
      </c>
      <c r="J194" s="70">
        <v>1.1946976749250344</v>
      </c>
      <c r="K194" s="70">
        <v>0.27627528149901098</v>
      </c>
      <c r="L194" s="70">
        <v>3.8982954935507386</v>
      </c>
      <c r="M194" s="70">
        <v>1.4175398288604044</v>
      </c>
      <c r="N194" s="70">
        <v>3.852542595924894</v>
      </c>
      <c r="O194" s="70">
        <v>1.3022575940477548</v>
      </c>
      <c r="P194" s="70">
        <v>7.1290742955969533</v>
      </c>
      <c r="Q194" s="70">
        <f t="shared" si="73"/>
        <v>99.999999999999972</v>
      </c>
      <c r="R194" s="70"/>
      <c r="S194" s="71">
        <f t="shared" si="74"/>
        <v>75.34480598608117</v>
      </c>
      <c r="T194" s="70">
        <f t="shared" si="75"/>
        <v>0.14798706718438995</v>
      </c>
      <c r="U194" s="70">
        <f t="shared" si="76"/>
        <v>10.728603495177365</v>
      </c>
      <c r="V194" s="70">
        <f t="shared" si="77"/>
        <v>0.1502447299909011</v>
      </c>
      <c r="W194" s="70">
        <f t="shared" si="78"/>
        <v>0.77007354971752739</v>
      </c>
      <c r="X194" s="70">
        <f t="shared" si="79"/>
        <v>1.2864065538956866</v>
      </c>
      <c r="Y194" s="70">
        <f t="shared" si="80"/>
        <v>0.29748307062035967</v>
      </c>
      <c r="Z194" s="70">
        <f t="shared" si="81"/>
        <v>4.1975413338277088</v>
      </c>
      <c r="AA194" s="70">
        <f t="shared" si="82"/>
        <v>1.5263547963032726</v>
      </c>
      <c r="AB194" s="70">
        <f t="shared" si="83"/>
        <v>4.1482762949807066</v>
      </c>
      <c r="AC194" s="70">
        <f t="shared" si="84"/>
        <v>1.4022231222209243</v>
      </c>
      <c r="AD194" s="70">
        <f t="shared" si="85"/>
        <v>100</v>
      </c>
      <c r="AE194" s="70"/>
      <c r="AF194" s="70">
        <f>AA194+AB194</f>
        <v>5.6746310912839792</v>
      </c>
    </row>
    <row r="195" spans="1:32">
      <c r="A195" s="66" t="str">
        <f t="shared" si="86"/>
        <v>Amphibolite xenolith</v>
      </c>
      <c r="B195" s="66">
        <v>0.1</v>
      </c>
      <c r="C195" s="66">
        <v>500</v>
      </c>
      <c r="D195" s="66">
        <f t="shared" si="87"/>
        <v>0.7</v>
      </c>
      <c r="E195" s="71">
        <v>70.66369723601224</v>
      </c>
      <c r="F195" s="70">
        <v>0.1701251461999761</v>
      </c>
      <c r="G195" s="70">
        <v>10.083209403715028</v>
      </c>
      <c r="H195" s="70">
        <v>0.15320428482593018</v>
      </c>
      <c r="I195" s="70">
        <v>0.80818378374488253</v>
      </c>
      <c r="J195" s="70">
        <v>1.1096160343261641</v>
      </c>
      <c r="K195" s="70">
        <v>0.28955907145073312</v>
      </c>
      <c r="L195" s="70">
        <v>3.82433393466426</v>
      </c>
      <c r="M195" s="70">
        <v>1.4968321277079668</v>
      </c>
      <c r="N195" s="70">
        <v>3.6296485292575</v>
      </c>
      <c r="O195" s="70">
        <v>1.1526273270216101</v>
      </c>
      <c r="P195" s="70">
        <v>6.6189631210737314</v>
      </c>
      <c r="Q195" s="70">
        <f t="shared" si="73"/>
        <v>100.00000000000001</v>
      </c>
      <c r="R195" s="70"/>
      <c r="S195" s="71">
        <f t="shared" si="74"/>
        <v>75.672427291240794</v>
      </c>
      <c r="T195" s="70">
        <f t="shared" si="75"/>
        <v>0.18218382648776199</v>
      </c>
      <c r="U195" s="70">
        <f t="shared" si="76"/>
        <v>10.797919728379618</v>
      </c>
      <c r="V195" s="70">
        <f t="shared" si="77"/>
        <v>0.16406359358010564</v>
      </c>
      <c r="W195" s="70">
        <f t="shared" si="78"/>
        <v>0.86546884759133458</v>
      </c>
      <c r="X195" s="70">
        <f t="shared" si="79"/>
        <v>1.188266988044739</v>
      </c>
      <c r="Y195" s="70">
        <f t="shared" si="80"/>
        <v>0.31008337573522832</v>
      </c>
      <c r="Z195" s="70">
        <f t="shared" si="81"/>
        <v>4.0954074429723049</v>
      </c>
      <c r="AA195" s="70">
        <f t="shared" si="82"/>
        <v>1.6029294359289381</v>
      </c>
      <c r="AB195" s="70">
        <f t="shared" si="83"/>
        <v>3.886922495799165</v>
      </c>
      <c r="AC195" s="70">
        <f t="shared" si="84"/>
        <v>1.2343269742400222</v>
      </c>
      <c r="AD195" s="70">
        <f t="shared" si="85"/>
        <v>100.00000000000001</v>
      </c>
      <c r="AE195" s="70"/>
      <c r="AF195" s="70">
        <f>AA195+AB195</f>
        <v>5.4898519317281034</v>
      </c>
    </row>
    <row r="196" spans="1:32">
      <c r="A196" s="66" t="str">
        <f t="shared" si="86"/>
        <v>Amphibolite xenolith</v>
      </c>
      <c r="B196" s="66">
        <v>0.1</v>
      </c>
      <c r="C196" s="66">
        <v>500</v>
      </c>
      <c r="D196" s="66">
        <f t="shared" si="87"/>
        <v>0.7</v>
      </c>
      <c r="E196" s="71">
        <v>70.66369723601224</v>
      </c>
      <c r="F196" s="70">
        <v>0.17012514619997601</v>
      </c>
      <c r="G196" s="70">
        <v>10.083209403715017</v>
      </c>
      <c r="H196" s="70">
        <v>0.15320428482592963</v>
      </c>
      <c r="I196" s="70">
        <v>0.80818378374489219</v>
      </c>
      <c r="J196" s="70">
        <v>1.1096160343261627</v>
      </c>
      <c r="K196" s="70">
        <v>0.28955907145073279</v>
      </c>
      <c r="L196" s="70">
        <v>3.824333934664252</v>
      </c>
      <c r="M196" s="70">
        <v>1.4968321277079646</v>
      </c>
      <c r="N196" s="70">
        <v>3.6296485292574947</v>
      </c>
      <c r="O196" s="70">
        <v>1.1526273270216096</v>
      </c>
      <c r="P196" s="70">
        <v>6.6189631210737234</v>
      </c>
      <c r="Q196" s="70">
        <f t="shared" si="73"/>
        <v>100</v>
      </c>
      <c r="R196" s="70"/>
      <c r="S196" s="71">
        <f t="shared" si="74"/>
        <v>75.672427291240794</v>
      </c>
      <c r="T196" s="70">
        <f t="shared" si="75"/>
        <v>0.18218382648776194</v>
      </c>
      <c r="U196" s="70">
        <f t="shared" si="76"/>
        <v>10.797919728379608</v>
      </c>
      <c r="V196" s="70">
        <f t="shared" si="77"/>
        <v>0.16406359358010505</v>
      </c>
      <c r="W196" s="70">
        <f t="shared" si="78"/>
        <v>0.86546884759134501</v>
      </c>
      <c r="X196" s="70">
        <f t="shared" si="79"/>
        <v>1.1882669880447374</v>
      </c>
      <c r="Y196" s="70">
        <f t="shared" si="80"/>
        <v>0.31008337573522798</v>
      </c>
      <c r="Z196" s="70">
        <f t="shared" si="81"/>
        <v>4.095407442972296</v>
      </c>
      <c r="AA196" s="70">
        <f t="shared" si="82"/>
        <v>1.6029294359289357</v>
      </c>
      <c r="AB196" s="70">
        <f t="shared" si="83"/>
        <v>3.8869224957991593</v>
      </c>
      <c r="AC196" s="70">
        <f t="shared" si="84"/>
        <v>1.2343269742400218</v>
      </c>
      <c r="AD196" s="70">
        <f t="shared" si="85"/>
        <v>100</v>
      </c>
      <c r="AE196" s="70"/>
      <c r="AF196" s="70">
        <f>AA196+AB196</f>
        <v>5.4898519317280954</v>
      </c>
    </row>
    <row r="197" spans="1:32">
      <c r="A197" s="66" t="str">
        <f t="shared" si="86"/>
        <v>Amphibolite xenolith</v>
      </c>
      <c r="B197" s="66">
        <v>0.1</v>
      </c>
      <c r="C197" s="66">
        <v>500</v>
      </c>
      <c r="D197" s="66">
        <f t="shared" si="87"/>
        <v>0.7</v>
      </c>
      <c r="E197" s="71">
        <v>71.213866191592373</v>
      </c>
      <c r="F197" s="70">
        <v>0.20708360326980105</v>
      </c>
      <c r="G197" s="70">
        <v>10.168367892035159</v>
      </c>
      <c r="H197" s="70">
        <v>0.16759216086500256</v>
      </c>
      <c r="I197" s="70">
        <v>0.90678579300592621</v>
      </c>
      <c r="J197" s="70">
        <v>1.0324808602109037</v>
      </c>
      <c r="K197" s="70">
        <v>0.30461358215092105</v>
      </c>
      <c r="L197" s="70">
        <v>3.8004098386230463</v>
      </c>
      <c r="M197" s="70">
        <v>1.5802675014403709</v>
      </c>
      <c r="N197" s="70">
        <v>3.4217306962036078</v>
      </c>
      <c r="O197" s="70">
        <v>1.039359397406229</v>
      </c>
      <c r="P197" s="70">
        <v>6.157442483196653</v>
      </c>
      <c r="Q197" s="70">
        <f t="shared" ref="Q197:Q222" si="88">SUM(E197:P197)</f>
        <v>99.999999999999986</v>
      </c>
      <c r="R197" s="70"/>
      <c r="S197" s="71">
        <f t="shared" ref="S197:S222" si="89">(E197*100)/(Q197-P197)</f>
        <v>75.886535998170018</v>
      </c>
      <c r="T197" s="70">
        <f t="shared" ref="T197:T222" si="90">(F197*100)/(Q197-P197)</f>
        <v>0.22067131240825455</v>
      </c>
      <c r="U197" s="70">
        <f t="shared" ref="U197:U222" si="91">(G197*100)/(Q197-P197)</f>
        <v>10.835561349885868</v>
      </c>
      <c r="V197" s="70">
        <f t="shared" ref="V197:V222" si="92">(H197*100)/(Q197-P197)</f>
        <v>0.17858865455046205</v>
      </c>
      <c r="W197" s="70">
        <f t="shared" ref="W197:W222" si="93">(I197*100)/(Q197-P197)</f>
        <v>0.96628418598199239</v>
      </c>
      <c r="X197" s="70">
        <f t="shared" ref="X197:X222" si="94">(J197*100)/(Q197-P197)</f>
        <v>1.1002266855589788</v>
      </c>
      <c r="Y197" s="70">
        <f t="shared" ref="Y197:Y222" si="95">(K197*100)/(Q197-P197)</f>
        <v>0.32460068247434254</v>
      </c>
      <c r="Z197" s="70">
        <f t="shared" ref="Z197:Z222" si="96">(L197*100)/(Q197-P197)</f>
        <v>4.0497722346735374</v>
      </c>
      <c r="AA197" s="70">
        <f t="shared" ref="AA197:AA222" si="97">(M197*100)/(Q197-P197)</f>
        <v>1.683956131691541</v>
      </c>
      <c r="AB197" s="70">
        <f t="shared" ref="AB197:AB222" si="98">(N197*100)/(Q197-P197)</f>
        <v>3.646246209339421</v>
      </c>
      <c r="AC197" s="70">
        <f t="shared" ref="AC197:AC222" si="99">(O197*100)/(Q197-P197)</f>
        <v>1.1075565552655815</v>
      </c>
      <c r="AD197" s="70">
        <f t="shared" ref="AD197:AD222" si="100">SUM(S197:AC197)</f>
        <v>100</v>
      </c>
      <c r="AE197" s="70"/>
      <c r="AF197" s="70">
        <f>AA197+AB197</f>
        <v>5.3302023410309616</v>
      </c>
    </row>
    <row r="198" spans="1:32">
      <c r="A198" s="66" t="str">
        <f t="shared" si="86"/>
        <v>Amphibolite xenolith</v>
      </c>
      <c r="B198" s="66">
        <v>0.1</v>
      </c>
      <c r="C198" s="66">
        <v>500</v>
      </c>
      <c r="D198" s="66">
        <f t="shared" si="87"/>
        <v>0.7</v>
      </c>
      <c r="E198" s="71">
        <v>71.213866191592402</v>
      </c>
      <c r="F198" s="70">
        <v>0.20708360326980099</v>
      </c>
      <c r="G198" s="70">
        <v>10.16836789203515</v>
      </c>
      <c r="H198" s="70">
        <v>0.16759216086500195</v>
      </c>
      <c r="I198" s="70">
        <v>0.90678579300593731</v>
      </c>
      <c r="J198" s="70">
        <v>1.0324808602109026</v>
      </c>
      <c r="K198" s="70">
        <v>0.30461358215092066</v>
      </c>
      <c r="L198" s="70">
        <v>3.80040983862304</v>
      </c>
      <c r="M198" s="70">
        <v>1.5802675014403693</v>
      </c>
      <c r="N198" s="70">
        <v>3.4217306962036038</v>
      </c>
      <c r="O198" s="70">
        <v>1.0393593974062287</v>
      </c>
      <c r="P198" s="70">
        <v>6.1574424831966477</v>
      </c>
      <c r="Q198" s="70">
        <f t="shared" si="88"/>
        <v>100</v>
      </c>
      <c r="R198" s="70"/>
      <c r="S198" s="71">
        <f t="shared" si="89"/>
        <v>75.886535998170046</v>
      </c>
      <c r="T198" s="70">
        <f t="shared" si="90"/>
        <v>0.22067131240825444</v>
      </c>
      <c r="U198" s="70">
        <f t="shared" si="91"/>
        <v>10.835561349885857</v>
      </c>
      <c r="V198" s="70">
        <f t="shared" si="92"/>
        <v>0.17858865455046136</v>
      </c>
      <c r="W198" s="70">
        <f t="shared" si="93"/>
        <v>0.96628418598200405</v>
      </c>
      <c r="X198" s="70">
        <f t="shared" si="94"/>
        <v>1.1002266855589775</v>
      </c>
      <c r="Y198" s="70">
        <f t="shared" si="95"/>
        <v>0.32460068247434204</v>
      </c>
      <c r="Z198" s="70">
        <f t="shared" si="96"/>
        <v>4.0497722346735303</v>
      </c>
      <c r="AA198" s="70">
        <f t="shared" si="97"/>
        <v>1.683956131691539</v>
      </c>
      <c r="AB198" s="70">
        <f t="shared" si="98"/>
        <v>3.6462462093394161</v>
      </c>
      <c r="AC198" s="70">
        <f t="shared" si="99"/>
        <v>1.1075565552655808</v>
      </c>
      <c r="AD198" s="70">
        <f t="shared" si="100"/>
        <v>100.00000000000001</v>
      </c>
      <c r="AE198" s="70"/>
      <c r="AF198" s="70">
        <f>AA198+AB198</f>
        <v>5.3302023410309554</v>
      </c>
    </row>
    <row r="199" spans="1:32">
      <c r="A199" s="66" t="str">
        <f t="shared" si="86"/>
        <v>Amphibolite xenolith</v>
      </c>
      <c r="B199" s="66">
        <v>0.1</v>
      </c>
      <c r="C199" s="66">
        <v>500</v>
      </c>
      <c r="D199" s="66">
        <f t="shared" si="87"/>
        <v>0.7</v>
      </c>
      <c r="E199" s="71">
        <v>71.714370726153476</v>
      </c>
      <c r="F199" s="70">
        <v>0.24197302042484231</v>
      </c>
      <c r="G199" s="70">
        <v>10.246039848933965</v>
      </c>
      <c r="H199" s="70">
        <v>0.18282348198255555</v>
      </c>
      <c r="I199" s="70">
        <v>1.0080332145793878</v>
      </c>
      <c r="J199" s="70">
        <v>0.87133644191517023</v>
      </c>
      <c r="K199" s="70">
        <v>0.32011485377322574</v>
      </c>
      <c r="L199" s="70">
        <v>3.8308682802663729</v>
      </c>
      <c r="M199" s="70">
        <v>1.6417943496785159</v>
      </c>
      <c r="N199" s="70">
        <v>3.2410105755651841</v>
      </c>
      <c r="O199" s="70">
        <v>0.94672027651429602</v>
      </c>
      <c r="P199" s="70">
        <v>5.7549149302130305</v>
      </c>
      <c r="Q199" s="70">
        <f t="shared" si="88"/>
        <v>100.00000000000001</v>
      </c>
      <c r="R199" s="70"/>
      <c r="S199" s="71">
        <f t="shared" si="89"/>
        <v>76.09348611978028</v>
      </c>
      <c r="T199" s="70">
        <f t="shared" si="90"/>
        <v>0.25674868906496839</v>
      </c>
      <c r="U199" s="70">
        <f t="shared" si="91"/>
        <v>10.871696748267494</v>
      </c>
      <c r="V199" s="70">
        <f t="shared" si="92"/>
        <v>0.19398728522254258</v>
      </c>
      <c r="W199" s="70">
        <f t="shared" si="93"/>
        <v>1.0695870387648918</v>
      </c>
      <c r="X199" s="70">
        <f t="shared" si="94"/>
        <v>0.92454311147362167</v>
      </c>
      <c r="Y199" s="70">
        <f t="shared" si="95"/>
        <v>0.33966211981896538</v>
      </c>
      <c r="Z199" s="70">
        <f t="shared" si="96"/>
        <v>4.0647936997772103</v>
      </c>
      <c r="AA199" s="70">
        <f t="shared" si="97"/>
        <v>1.7420477136423542</v>
      </c>
      <c r="AB199" s="70">
        <f t="shared" si="98"/>
        <v>3.4389173431858726</v>
      </c>
      <c r="AC199" s="70">
        <f t="shared" si="99"/>
        <v>1.0045301310018073</v>
      </c>
      <c r="AD199" s="70">
        <f t="shared" si="100"/>
        <v>100.00000000000001</v>
      </c>
      <c r="AE199" s="70"/>
      <c r="AF199" s="70">
        <f>AA199+AB199</f>
        <v>5.1809650568282271</v>
      </c>
    </row>
    <row r="200" spans="1:32">
      <c r="A200" s="66" t="str">
        <f t="shared" si="86"/>
        <v>Amphibolite xenolith</v>
      </c>
      <c r="B200" s="66">
        <v>0.1</v>
      </c>
      <c r="C200" s="66">
        <v>500</v>
      </c>
      <c r="D200" s="66">
        <f t="shared" si="87"/>
        <v>0.7</v>
      </c>
      <c r="E200" s="71">
        <v>71.714370726153462</v>
      </c>
      <c r="F200" s="70">
        <v>0.24197302042484212</v>
      </c>
      <c r="G200" s="70">
        <v>10.246039848933949</v>
      </c>
      <c r="H200" s="70">
        <v>0.18282348198255488</v>
      </c>
      <c r="I200" s="70">
        <v>1.0080332145793991</v>
      </c>
      <c r="J200" s="70">
        <v>0.87133644191516901</v>
      </c>
      <c r="K200" s="70">
        <v>0.32011485377322524</v>
      </c>
      <c r="L200" s="70">
        <v>3.8308682802663654</v>
      </c>
      <c r="M200" s="70">
        <v>1.6417943496785135</v>
      </c>
      <c r="N200" s="70">
        <v>3.2410105755651792</v>
      </c>
      <c r="O200" s="70">
        <v>0.94672027651429536</v>
      </c>
      <c r="P200" s="70">
        <v>5.7549149302130216</v>
      </c>
      <c r="Q200" s="70">
        <f t="shared" si="88"/>
        <v>99.999999999999986</v>
      </c>
      <c r="R200" s="70"/>
      <c r="S200" s="71">
        <f t="shared" si="89"/>
        <v>76.09348611978028</v>
      </c>
      <c r="T200" s="70">
        <f t="shared" si="90"/>
        <v>0.25674868906496817</v>
      </c>
      <c r="U200" s="70">
        <f t="shared" si="91"/>
        <v>10.871696748267478</v>
      </c>
      <c r="V200" s="70">
        <f t="shared" si="92"/>
        <v>0.19398728522254188</v>
      </c>
      <c r="W200" s="70">
        <f t="shared" si="93"/>
        <v>1.069587038764904</v>
      </c>
      <c r="X200" s="70">
        <f t="shared" si="94"/>
        <v>0.92454311147362056</v>
      </c>
      <c r="Y200" s="70">
        <f t="shared" si="95"/>
        <v>0.33966211981896494</v>
      </c>
      <c r="Z200" s="70">
        <f t="shared" si="96"/>
        <v>4.0647936997772023</v>
      </c>
      <c r="AA200" s="70">
        <f t="shared" si="97"/>
        <v>1.7420477136423518</v>
      </c>
      <c r="AB200" s="70">
        <f t="shared" si="98"/>
        <v>3.4389173431858677</v>
      </c>
      <c r="AC200" s="70">
        <f t="shared" si="99"/>
        <v>1.0045301310018069</v>
      </c>
      <c r="AD200" s="70">
        <f t="shared" si="100"/>
        <v>99.999999999999986</v>
      </c>
      <c r="AE200" s="70"/>
      <c r="AF200" s="70">
        <f>AA200+AB200</f>
        <v>5.1809650568282191</v>
      </c>
    </row>
    <row r="201" spans="1:32">
      <c r="A201" s="66" t="str">
        <f t="shared" si="86"/>
        <v>Amphibolite xenolith</v>
      </c>
      <c r="B201" s="66">
        <v>0.1</v>
      </c>
      <c r="C201" s="66">
        <v>500</v>
      </c>
      <c r="D201" s="66">
        <f t="shared" si="87"/>
        <v>0.7</v>
      </c>
      <c r="E201" s="71">
        <v>72.148346640375379</v>
      </c>
      <c r="F201" s="70">
        <v>0.27932942594779187</v>
      </c>
      <c r="G201" s="70">
        <v>10.455447312789117</v>
      </c>
      <c r="H201" s="70">
        <v>0.19712130446325138</v>
      </c>
      <c r="I201" s="70">
        <v>1.1023352793189292</v>
      </c>
      <c r="J201" s="70">
        <v>0.6036691212796641</v>
      </c>
      <c r="K201" s="70">
        <v>0.33750447015314061</v>
      </c>
      <c r="L201" s="70">
        <v>3.877160541443371</v>
      </c>
      <c r="M201" s="70">
        <v>1.636621654196287</v>
      </c>
      <c r="N201" s="70">
        <v>3.0880079449791249</v>
      </c>
      <c r="O201" s="70">
        <v>0.87192597721985932</v>
      </c>
      <c r="P201" s="70">
        <v>5.4025303278341008</v>
      </c>
      <c r="Q201" s="70">
        <f t="shared" si="88"/>
        <v>100.00000000000003</v>
      </c>
      <c r="R201" s="70"/>
      <c r="S201" s="71">
        <f t="shared" si="89"/>
        <v>76.268791216520341</v>
      </c>
      <c r="T201" s="70">
        <f t="shared" si="90"/>
        <v>0.29528213272070308</v>
      </c>
      <c r="U201" s="70">
        <f t="shared" si="91"/>
        <v>11.052565516840136</v>
      </c>
      <c r="V201" s="70">
        <f t="shared" si="92"/>
        <v>0.20837904559856504</v>
      </c>
      <c r="W201" s="70">
        <f t="shared" si="93"/>
        <v>1.1652904492468439</v>
      </c>
      <c r="X201" s="70">
        <f t="shared" si="94"/>
        <v>0.63814510406221348</v>
      </c>
      <c r="Y201" s="70">
        <f t="shared" si="95"/>
        <v>0.35677959603231002</v>
      </c>
      <c r="Z201" s="70">
        <f t="shared" si="96"/>
        <v>4.0985880012223781</v>
      </c>
      <c r="AA201" s="70">
        <f t="shared" si="97"/>
        <v>1.7300903077726206</v>
      </c>
      <c r="AB201" s="70">
        <f t="shared" si="98"/>
        <v>3.2643663257387643</v>
      </c>
      <c r="AC201" s="70">
        <f t="shared" si="99"/>
        <v>0.92172230424511259</v>
      </c>
      <c r="AD201" s="70">
        <f t="shared" si="100"/>
        <v>99.999999999999986</v>
      </c>
      <c r="AE201" s="70"/>
      <c r="AF201" s="70">
        <f>AA201+AB201</f>
        <v>4.9944566335113851</v>
      </c>
    </row>
    <row r="202" spans="1:32">
      <c r="A202" s="66" t="str">
        <f t="shared" si="86"/>
        <v>Amphibolite xenolith</v>
      </c>
      <c r="B202" s="66">
        <v>0.1</v>
      </c>
      <c r="C202" s="66">
        <v>500</v>
      </c>
      <c r="D202" s="66">
        <f t="shared" si="87"/>
        <v>0.7</v>
      </c>
      <c r="E202" s="71">
        <v>72.148346640375379</v>
      </c>
      <c r="F202" s="70">
        <v>0.27932942594779164</v>
      </c>
      <c r="G202" s="70">
        <v>10.455447312789104</v>
      </c>
      <c r="H202" s="70">
        <v>0.19712130446325077</v>
      </c>
      <c r="I202" s="70">
        <v>1.1023352793189407</v>
      </c>
      <c r="J202" s="70">
        <v>0.60366912127966332</v>
      </c>
      <c r="K202" s="70">
        <v>0.33750447015314022</v>
      </c>
      <c r="L202" s="70">
        <v>3.8771605414433621</v>
      </c>
      <c r="M202" s="70">
        <v>1.6366216541962848</v>
      </c>
      <c r="N202" s="70">
        <v>3.0880079449791205</v>
      </c>
      <c r="O202" s="70">
        <v>0.87192597721985876</v>
      </c>
      <c r="P202" s="70">
        <v>5.4025303278340937</v>
      </c>
      <c r="Q202" s="70">
        <f t="shared" si="88"/>
        <v>100</v>
      </c>
      <c r="R202" s="70"/>
      <c r="S202" s="71">
        <f t="shared" si="89"/>
        <v>76.268791216520356</v>
      </c>
      <c r="T202" s="70">
        <f t="shared" si="90"/>
        <v>0.29528213272070297</v>
      </c>
      <c r="U202" s="70">
        <f t="shared" si="91"/>
        <v>11.052565516840126</v>
      </c>
      <c r="V202" s="70">
        <f t="shared" si="92"/>
        <v>0.20837904559856446</v>
      </c>
      <c r="W202" s="70">
        <f t="shared" si="93"/>
        <v>1.1652904492468563</v>
      </c>
      <c r="X202" s="70">
        <f t="shared" si="94"/>
        <v>0.63814510406221281</v>
      </c>
      <c r="Y202" s="70">
        <f t="shared" si="95"/>
        <v>0.35677959603230974</v>
      </c>
      <c r="Z202" s="70">
        <f t="shared" si="96"/>
        <v>4.0985880012223701</v>
      </c>
      <c r="AA202" s="70">
        <f t="shared" si="97"/>
        <v>1.7300903077726189</v>
      </c>
      <c r="AB202" s="70">
        <f t="shared" si="98"/>
        <v>3.2643663257387603</v>
      </c>
      <c r="AC202" s="70">
        <f t="shared" si="99"/>
        <v>0.92172230424511226</v>
      </c>
      <c r="AD202" s="70">
        <f t="shared" si="100"/>
        <v>99.999999999999986</v>
      </c>
      <c r="AE202" s="70"/>
      <c r="AF202" s="70">
        <f>AA202+AB202</f>
        <v>4.9944566335113789</v>
      </c>
    </row>
    <row r="203" spans="1:32">
      <c r="A203" s="66" t="str">
        <f t="shared" si="86"/>
        <v>Amphibolite xenolith</v>
      </c>
      <c r="B203" s="66">
        <v>0.1</v>
      </c>
      <c r="C203" s="66">
        <v>500</v>
      </c>
      <c r="D203" s="66">
        <f t="shared" si="87"/>
        <v>0.7</v>
      </c>
      <c r="E203" s="71">
        <v>72.413357400650952</v>
      </c>
      <c r="F203" s="70">
        <v>0.31948630277873108</v>
      </c>
      <c r="G203" s="70">
        <v>10.676217523403109</v>
      </c>
      <c r="H203" s="70">
        <v>0.21170920581669808</v>
      </c>
      <c r="I203" s="70">
        <v>1.1959455740973295</v>
      </c>
      <c r="J203" s="70">
        <v>0.42099257174805749</v>
      </c>
      <c r="K203" s="70">
        <v>0.35718689097291501</v>
      </c>
      <c r="L203" s="70">
        <v>3.9534986830681946</v>
      </c>
      <c r="M203" s="70">
        <v>1.6044944400181382</v>
      </c>
      <c r="N203" s="70">
        <v>2.9438846753125625</v>
      </c>
      <c r="O203" s="70">
        <v>0.81976954341604535</v>
      </c>
      <c r="P203" s="70">
        <v>5.0834571887172961</v>
      </c>
      <c r="Q203" s="70">
        <f t="shared" si="88"/>
        <v>100.00000000000001</v>
      </c>
      <c r="R203" s="70"/>
      <c r="S203" s="71">
        <f t="shared" si="89"/>
        <v>76.291608665758503</v>
      </c>
      <c r="T203" s="70">
        <f t="shared" si="90"/>
        <v>0.33659707076978973</v>
      </c>
      <c r="U203" s="70">
        <f t="shared" si="91"/>
        <v>11.24800504442101</v>
      </c>
      <c r="V203" s="70">
        <f t="shared" si="92"/>
        <v>0.22304774230728958</v>
      </c>
      <c r="W203" s="70">
        <f t="shared" si="93"/>
        <v>1.2599969812166056</v>
      </c>
      <c r="X203" s="70">
        <f t="shared" si="94"/>
        <v>0.44353972371822853</v>
      </c>
      <c r="Y203" s="70">
        <f t="shared" si="95"/>
        <v>0.37631679409467095</v>
      </c>
      <c r="Z203" s="70">
        <f t="shared" si="96"/>
        <v>4.1652367079242616</v>
      </c>
      <c r="AA203" s="70">
        <f t="shared" si="97"/>
        <v>1.6904265499937825</v>
      </c>
      <c r="AB203" s="70">
        <f t="shared" si="98"/>
        <v>3.1015506761194667</v>
      </c>
      <c r="AC203" s="70">
        <f t="shared" si="99"/>
        <v>0.86367404367639844</v>
      </c>
      <c r="AD203" s="70">
        <f t="shared" si="100"/>
        <v>100.00000000000001</v>
      </c>
      <c r="AE203" s="70"/>
      <c r="AF203" s="70">
        <f>AA203+AB203</f>
        <v>4.7919772261132492</v>
      </c>
    </row>
    <row r="204" spans="1:32">
      <c r="A204" s="66" t="str">
        <f t="shared" si="86"/>
        <v>Amphibolite xenolith</v>
      </c>
      <c r="B204" s="66">
        <v>0.1</v>
      </c>
      <c r="C204" s="66">
        <v>500</v>
      </c>
      <c r="D204" s="66">
        <f t="shared" si="87"/>
        <v>0.7</v>
      </c>
      <c r="E204" s="71">
        <v>72.413357400650924</v>
      </c>
      <c r="F204" s="70">
        <v>0.3194863027787308</v>
      </c>
      <c r="G204" s="70">
        <v>10.676217523403093</v>
      </c>
      <c r="H204" s="70">
        <v>0.21170920581669739</v>
      </c>
      <c r="I204" s="70">
        <v>1.195945574097341</v>
      </c>
      <c r="J204" s="70">
        <v>0.42099257174805704</v>
      </c>
      <c r="K204" s="70">
        <v>0.35718689097291439</v>
      </c>
      <c r="L204" s="70">
        <v>3.9534986830681857</v>
      </c>
      <c r="M204" s="70">
        <v>1.6044944400181362</v>
      </c>
      <c r="N204" s="70">
        <v>2.9438846753125576</v>
      </c>
      <c r="O204" s="70">
        <v>0.81976954341604469</v>
      </c>
      <c r="P204" s="70">
        <v>5.0834571887172881</v>
      </c>
      <c r="Q204" s="70">
        <f t="shared" si="88"/>
        <v>99.999999999999972</v>
      </c>
      <c r="R204" s="70"/>
      <c r="S204" s="71">
        <f t="shared" si="89"/>
        <v>76.291608665758503</v>
      </c>
      <c r="T204" s="70">
        <f t="shared" si="90"/>
        <v>0.33659707076978956</v>
      </c>
      <c r="U204" s="70">
        <f t="shared" si="91"/>
        <v>11.248005044420999</v>
      </c>
      <c r="V204" s="70">
        <f t="shared" si="92"/>
        <v>0.22304774230728897</v>
      </c>
      <c r="W204" s="70">
        <f t="shared" si="93"/>
        <v>1.2599969812166185</v>
      </c>
      <c r="X204" s="70">
        <f t="shared" si="94"/>
        <v>0.44353972371822831</v>
      </c>
      <c r="Y204" s="70">
        <f t="shared" si="95"/>
        <v>0.37631679409467045</v>
      </c>
      <c r="Z204" s="70">
        <f t="shared" si="96"/>
        <v>4.1652367079242536</v>
      </c>
      <c r="AA204" s="70">
        <f t="shared" si="97"/>
        <v>1.6904265499937812</v>
      </c>
      <c r="AB204" s="70">
        <f t="shared" si="98"/>
        <v>3.1015506761194627</v>
      </c>
      <c r="AC204" s="70">
        <f t="shared" si="99"/>
        <v>0.86367404367639811</v>
      </c>
      <c r="AD204" s="70">
        <f t="shared" si="100"/>
        <v>100</v>
      </c>
      <c r="AE204" s="70"/>
      <c r="AF204" s="70">
        <f>AA204+AB204</f>
        <v>4.7919772261132438</v>
      </c>
    </row>
    <row r="205" spans="1:32">
      <c r="A205" s="66" t="str">
        <f t="shared" si="86"/>
        <v>Amphibolite xenolith</v>
      </c>
      <c r="B205" s="66">
        <v>0.1</v>
      </c>
      <c r="C205" s="66">
        <v>500</v>
      </c>
      <c r="D205" s="66">
        <f t="shared" si="87"/>
        <v>0.7</v>
      </c>
      <c r="E205" s="71">
        <v>72.585247910060218</v>
      </c>
      <c r="F205" s="70">
        <v>0.36607179406887697</v>
      </c>
      <c r="G205" s="70">
        <v>10.794418971372153</v>
      </c>
      <c r="H205" s="70">
        <v>0.23180972706035408</v>
      </c>
      <c r="I205" s="70">
        <v>1.3273197955787595</v>
      </c>
      <c r="J205" s="70">
        <v>0.35869138636338427</v>
      </c>
      <c r="K205" s="70">
        <v>0.37898629547342477</v>
      </c>
      <c r="L205" s="70">
        <v>4.0531348870227903</v>
      </c>
      <c r="M205" s="70">
        <v>1.6326372358718324</v>
      </c>
      <c r="N205" s="70">
        <v>2.769015843722257</v>
      </c>
      <c r="O205" s="70">
        <v>0.77808970234510488</v>
      </c>
      <c r="P205" s="70">
        <v>4.7245764510608437</v>
      </c>
      <c r="Q205" s="70">
        <f t="shared" si="88"/>
        <v>99.999999999999986</v>
      </c>
      <c r="R205" s="70"/>
      <c r="S205" s="71">
        <f t="shared" si="89"/>
        <v>76.184649940470848</v>
      </c>
      <c r="T205" s="70">
        <f t="shared" si="90"/>
        <v>0.38422478791798875</v>
      </c>
      <c r="U205" s="70">
        <f t="shared" si="91"/>
        <v>11.329699275309434</v>
      </c>
      <c r="V205" s="70">
        <f t="shared" si="92"/>
        <v>0.24330485074283903</v>
      </c>
      <c r="W205" s="70">
        <f t="shared" si="93"/>
        <v>1.393139748045275</v>
      </c>
      <c r="X205" s="70">
        <f t="shared" si="94"/>
        <v>0.3764783960043368</v>
      </c>
      <c r="Y205" s="70">
        <f t="shared" si="95"/>
        <v>0.39777970158144177</v>
      </c>
      <c r="Z205" s="70">
        <f t="shared" si="96"/>
        <v>4.2541242390183216</v>
      </c>
      <c r="AA205" s="70">
        <f t="shared" si="97"/>
        <v>1.7135974578304682</v>
      </c>
      <c r="AB205" s="70">
        <f t="shared" si="98"/>
        <v>2.9063275087934137</v>
      </c>
      <c r="AC205" s="70">
        <f t="shared" si="99"/>
        <v>0.81667409428563864</v>
      </c>
      <c r="AD205" s="70">
        <f t="shared" si="100"/>
        <v>100.00000000000001</v>
      </c>
      <c r="AE205" s="70"/>
      <c r="AF205" s="70">
        <f>AA205+AB205</f>
        <v>4.6199249666238824</v>
      </c>
    </row>
    <row r="206" spans="1:32">
      <c r="A206" s="66" t="str">
        <f t="shared" si="86"/>
        <v>Amphibolite xenolith</v>
      </c>
      <c r="B206" s="66">
        <v>0.1</v>
      </c>
      <c r="C206" s="66">
        <v>500</v>
      </c>
      <c r="D206" s="66">
        <f t="shared" si="87"/>
        <v>0.7</v>
      </c>
      <c r="E206" s="71">
        <v>72.585247910060218</v>
      </c>
      <c r="F206" s="70">
        <v>0.36607179406887669</v>
      </c>
      <c r="G206" s="70">
        <v>10.79441897137214</v>
      </c>
      <c r="H206" s="70">
        <v>0.23180972706035322</v>
      </c>
      <c r="I206" s="70">
        <v>1.3273197955787759</v>
      </c>
      <c r="J206" s="70">
        <v>0.35869138636338371</v>
      </c>
      <c r="K206" s="70">
        <v>0.37898629547342427</v>
      </c>
      <c r="L206" s="70">
        <v>4.0531348870227832</v>
      </c>
      <c r="M206" s="70">
        <v>1.63263723587183</v>
      </c>
      <c r="N206" s="70">
        <v>2.769015843722253</v>
      </c>
      <c r="O206" s="70">
        <v>0.77808970234510444</v>
      </c>
      <c r="P206" s="70">
        <v>4.7245764510608375</v>
      </c>
      <c r="Q206" s="70">
        <f t="shared" si="88"/>
        <v>99.999999999999972</v>
      </c>
      <c r="R206" s="70"/>
      <c r="S206" s="71">
        <f t="shared" si="89"/>
        <v>76.184649940470862</v>
      </c>
      <c r="T206" s="70">
        <f t="shared" si="90"/>
        <v>0.38422478791798853</v>
      </c>
      <c r="U206" s="70">
        <f t="shared" si="91"/>
        <v>11.329699275309423</v>
      </c>
      <c r="V206" s="70">
        <f t="shared" si="92"/>
        <v>0.24330485074283817</v>
      </c>
      <c r="W206" s="70">
        <f t="shared" si="93"/>
        <v>1.3931397480452925</v>
      </c>
      <c r="X206" s="70">
        <f t="shared" si="94"/>
        <v>0.37647839600433625</v>
      </c>
      <c r="Y206" s="70">
        <f t="shared" si="95"/>
        <v>0.39777970158144127</v>
      </c>
      <c r="Z206" s="70">
        <f t="shared" si="96"/>
        <v>4.2541242390183154</v>
      </c>
      <c r="AA206" s="70">
        <f t="shared" si="97"/>
        <v>1.7135974578304658</v>
      </c>
      <c r="AB206" s="70">
        <f t="shared" si="98"/>
        <v>2.9063275087934102</v>
      </c>
      <c r="AC206" s="70">
        <f t="shared" si="99"/>
        <v>0.81667409428563831</v>
      </c>
      <c r="AD206" s="70">
        <f t="shared" si="100"/>
        <v>100</v>
      </c>
      <c r="AE206" s="70"/>
      <c r="AF206" s="70">
        <f>AA206+AB206</f>
        <v>4.6199249666238762</v>
      </c>
    </row>
    <row r="207" spans="1:32">
      <c r="A207" s="66" t="str">
        <f t="shared" si="86"/>
        <v>Amphibolite xenolith</v>
      </c>
      <c r="B207" s="66">
        <v>0.1</v>
      </c>
      <c r="C207" s="66">
        <v>500</v>
      </c>
      <c r="D207" s="66">
        <f t="shared" si="87"/>
        <v>0.7</v>
      </c>
      <c r="E207" s="71">
        <v>72.690308862224413</v>
      </c>
      <c r="F207" s="70">
        <v>0.41878600803168553</v>
      </c>
      <c r="G207" s="70">
        <v>10.837715512484888</v>
      </c>
      <c r="H207" s="70">
        <v>0.25635496901188043</v>
      </c>
      <c r="I207" s="70">
        <v>1.4926507623719354</v>
      </c>
      <c r="J207" s="70">
        <v>0.34641587606889085</v>
      </c>
      <c r="K207" s="70">
        <v>0.40183929288800924</v>
      </c>
      <c r="L207" s="70">
        <v>4.1698110228726204</v>
      </c>
      <c r="M207" s="70">
        <v>1.7054874871009005</v>
      </c>
      <c r="N207" s="70">
        <v>2.5819087329505686</v>
      </c>
      <c r="O207" s="70">
        <v>0.74588267760420357</v>
      </c>
      <c r="P207" s="70">
        <v>4.3528387963900057</v>
      </c>
      <c r="Q207" s="70">
        <f t="shared" si="88"/>
        <v>100</v>
      </c>
      <c r="R207" s="70"/>
      <c r="S207" s="71">
        <f t="shared" si="89"/>
        <v>75.998396551973016</v>
      </c>
      <c r="T207" s="70">
        <f t="shared" si="90"/>
        <v>0.43784468118211056</v>
      </c>
      <c r="U207" s="70">
        <f t="shared" si="91"/>
        <v>11.330932749184239</v>
      </c>
      <c r="V207" s="70">
        <f t="shared" si="92"/>
        <v>0.26802151343118469</v>
      </c>
      <c r="W207" s="70">
        <f t="shared" si="93"/>
        <v>1.5605803074431428</v>
      </c>
      <c r="X207" s="70">
        <f t="shared" si="94"/>
        <v>0.36218103256766193</v>
      </c>
      <c r="Y207" s="70">
        <f t="shared" si="95"/>
        <v>0.42012673228491249</v>
      </c>
      <c r="Z207" s="70">
        <f t="shared" si="96"/>
        <v>4.359576353757209</v>
      </c>
      <c r="AA207" s="70">
        <f t="shared" si="97"/>
        <v>1.7831030901903344</v>
      </c>
      <c r="AB207" s="70">
        <f t="shared" si="98"/>
        <v>2.6994096849924283</v>
      </c>
      <c r="AC207" s="70">
        <f t="shared" si="99"/>
        <v>0.77982730299375758</v>
      </c>
      <c r="AD207" s="70">
        <f t="shared" si="100"/>
        <v>100</v>
      </c>
      <c r="AE207" s="70"/>
      <c r="AF207" s="70">
        <f>AA207+AB207</f>
        <v>4.4825127751827623</v>
      </c>
    </row>
    <row r="208" spans="1:32">
      <c r="A208" s="66" t="str">
        <f t="shared" si="86"/>
        <v>Amphibolite xenolith</v>
      </c>
      <c r="B208" s="66">
        <v>0.1</v>
      </c>
      <c r="C208" s="66">
        <v>500</v>
      </c>
      <c r="D208" s="66">
        <f t="shared" si="87"/>
        <v>0.7</v>
      </c>
      <c r="E208" s="71">
        <v>72.690308862224427</v>
      </c>
      <c r="F208" s="70">
        <v>0.41878600803168531</v>
      </c>
      <c r="G208" s="70">
        <v>10.837715512484875</v>
      </c>
      <c r="H208" s="70">
        <v>0.25635496901187937</v>
      </c>
      <c r="I208" s="70">
        <v>1.4926507623719565</v>
      </c>
      <c r="J208" s="70">
        <v>0.34641587606889035</v>
      </c>
      <c r="K208" s="70">
        <v>0.40183929288800868</v>
      </c>
      <c r="L208" s="70">
        <v>4.1698110228726106</v>
      </c>
      <c r="M208" s="70">
        <v>1.7054874871008985</v>
      </c>
      <c r="N208" s="70">
        <v>2.5819087329505641</v>
      </c>
      <c r="O208" s="70">
        <v>0.74588267760420324</v>
      </c>
      <c r="P208" s="70">
        <v>4.3528387963899986</v>
      </c>
      <c r="Q208" s="70">
        <f t="shared" si="88"/>
        <v>100</v>
      </c>
      <c r="R208" s="70"/>
      <c r="S208" s="71">
        <f t="shared" si="89"/>
        <v>75.99839655197303</v>
      </c>
      <c r="T208" s="70">
        <f t="shared" si="90"/>
        <v>0.43784468118211034</v>
      </c>
      <c r="U208" s="70">
        <f t="shared" si="91"/>
        <v>11.330932749184225</v>
      </c>
      <c r="V208" s="70">
        <f t="shared" si="92"/>
        <v>0.26802151343118358</v>
      </c>
      <c r="W208" s="70">
        <f t="shared" si="93"/>
        <v>1.560580307443165</v>
      </c>
      <c r="X208" s="70">
        <f t="shared" si="94"/>
        <v>0.36218103256766143</v>
      </c>
      <c r="Y208" s="70">
        <f t="shared" si="95"/>
        <v>0.42012673228491187</v>
      </c>
      <c r="Z208" s="70">
        <f t="shared" si="96"/>
        <v>4.3595763537571992</v>
      </c>
      <c r="AA208" s="70">
        <f t="shared" si="97"/>
        <v>1.7831030901903324</v>
      </c>
      <c r="AB208" s="70">
        <f t="shared" si="98"/>
        <v>2.6994096849924234</v>
      </c>
      <c r="AC208" s="70">
        <f t="shared" si="99"/>
        <v>0.77982730299375735</v>
      </c>
      <c r="AD208" s="70">
        <f t="shared" si="100"/>
        <v>100</v>
      </c>
      <c r="AE208" s="70"/>
      <c r="AF208" s="70">
        <f>AA208+AB208</f>
        <v>4.482512775182756</v>
      </c>
    </row>
    <row r="209" spans="1:32">
      <c r="A209" s="66" t="str">
        <f t="shared" si="86"/>
        <v>Amphibolite xenolith</v>
      </c>
      <c r="B209" s="66">
        <v>0.1</v>
      </c>
      <c r="C209" s="66">
        <v>500</v>
      </c>
      <c r="D209" s="66">
        <f t="shared" si="87"/>
        <v>0.7</v>
      </c>
      <c r="E209" s="71">
        <v>72.722259321701699</v>
      </c>
      <c r="F209" s="70">
        <v>0.47574967024210207</v>
      </c>
      <c r="G209" s="70">
        <v>10.878277940776021</v>
      </c>
      <c r="H209" s="70">
        <v>0.28239853688434546</v>
      </c>
      <c r="I209" s="70">
        <v>1.6690503564291308</v>
      </c>
      <c r="J209" s="70">
        <v>0.33557195806006962</v>
      </c>
      <c r="K209" s="70">
        <v>0.42571654851923529</v>
      </c>
      <c r="L209" s="70">
        <v>4.2993183579302601</v>
      </c>
      <c r="M209" s="70">
        <v>1.7722642607175452</v>
      </c>
      <c r="N209" s="70">
        <v>2.4070820865585048</v>
      </c>
      <c r="O209" s="70">
        <v>0.7240190607390723</v>
      </c>
      <c r="P209" s="70">
        <v>4.0082919014420284</v>
      </c>
      <c r="Q209" s="70">
        <f t="shared" si="88"/>
        <v>100</v>
      </c>
      <c r="R209" s="70"/>
      <c r="S209" s="71">
        <f t="shared" si="89"/>
        <v>75.758897057061702</v>
      </c>
      <c r="T209" s="70">
        <f t="shared" si="90"/>
        <v>0.49561538143860678</v>
      </c>
      <c r="U209" s="70">
        <f t="shared" si="91"/>
        <v>11.332518356280234</v>
      </c>
      <c r="V209" s="70">
        <f t="shared" si="92"/>
        <v>0.29419055299484537</v>
      </c>
      <c r="W209" s="70">
        <f t="shared" si="93"/>
        <v>1.7387443035344881</v>
      </c>
      <c r="X209" s="70">
        <f t="shared" si="94"/>
        <v>0.34958431796580425</v>
      </c>
      <c r="Y209" s="70">
        <f t="shared" si="95"/>
        <v>0.44349304429726105</v>
      </c>
      <c r="Z209" s="70">
        <f t="shared" si="96"/>
        <v>4.4788434783512781</v>
      </c>
      <c r="AA209" s="70">
        <f t="shared" si="97"/>
        <v>1.8462680744235751</v>
      </c>
      <c r="AB209" s="70">
        <f t="shared" si="98"/>
        <v>2.5075937643354269</v>
      </c>
      <c r="AC209" s="70">
        <f t="shared" si="99"/>
        <v>0.75425166931678833</v>
      </c>
      <c r="AD209" s="70">
        <f t="shared" si="100"/>
        <v>100.00000000000001</v>
      </c>
      <c r="AE209" s="70"/>
      <c r="AF209" s="70">
        <f>AA209+AB209</f>
        <v>4.353861838759002</v>
      </c>
    </row>
    <row r="210" spans="1:32">
      <c r="A210" s="66" t="str">
        <f t="shared" si="86"/>
        <v>Amphibolite xenolith</v>
      </c>
      <c r="B210" s="66">
        <v>0.1</v>
      </c>
      <c r="C210" s="66">
        <v>500</v>
      </c>
      <c r="D210" s="66">
        <f t="shared" si="87"/>
        <v>0.7</v>
      </c>
      <c r="E210" s="71">
        <v>72.722259321701713</v>
      </c>
      <c r="F210" s="70">
        <v>0.47574967024210169</v>
      </c>
      <c r="G210" s="70">
        <v>10.878277940776011</v>
      </c>
      <c r="H210" s="70">
        <v>0.28239853688434441</v>
      </c>
      <c r="I210" s="70">
        <v>1.6690503564291539</v>
      </c>
      <c r="J210" s="70">
        <v>0.33557195806006929</v>
      </c>
      <c r="K210" s="70">
        <v>0.42571654851923474</v>
      </c>
      <c r="L210" s="70">
        <v>4.2993183579302512</v>
      </c>
      <c r="M210" s="70">
        <v>1.7722642607175427</v>
      </c>
      <c r="N210" s="70">
        <v>2.4070820865585021</v>
      </c>
      <c r="O210" s="70">
        <v>0.72401906073907196</v>
      </c>
      <c r="P210" s="70">
        <v>4.0082919014420249</v>
      </c>
      <c r="Q210" s="70">
        <f t="shared" si="88"/>
        <v>100.00000000000001</v>
      </c>
      <c r="R210" s="70"/>
      <c r="S210" s="71">
        <f t="shared" si="89"/>
        <v>75.758897057061702</v>
      </c>
      <c r="T210" s="70">
        <f t="shared" si="90"/>
        <v>0.49561538143860623</v>
      </c>
      <c r="U210" s="70">
        <f t="shared" si="91"/>
        <v>11.33251835628022</v>
      </c>
      <c r="V210" s="70">
        <f t="shared" si="92"/>
        <v>0.2941905529948442</v>
      </c>
      <c r="W210" s="70">
        <f t="shared" si="93"/>
        <v>1.7387443035345118</v>
      </c>
      <c r="X210" s="70">
        <f t="shared" si="94"/>
        <v>0.34958431796580391</v>
      </c>
      <c r="Y210" s="70">
        <f t="shared" si="95"/>
        <v>0.44349304429726044</v>
      </c>
      <c r="Z210" s="70">
        <f t="shared" si="96"/>
        <v>4.4788434783512683</v>
      </c>
      <c r="AA210" s="70">
        <f t="shared" si="97"/>
        <v>1.846268074423572</v>
      </c>
      <c r="AB210" s="70">
        <f t="shared" si="98"/>
        <v>2.5075937643354234</v>
      </c>
      <c r="AC210" s="70">
        <f t="shared" si="99"/>
        <v>0.754251669316788</v>
      </c>
      <c r="AD210" s="70">
        <f t="shared" si="100"/>
        <v>100.00000000000001</v>
      </c>
      <c r="AE210" s="70"/>
      <c r="AF210" s="70">
        <f>AA210+AB210</f>
        <v>4.3538618387589949</v>
      </c>
    </row>
    <row r="211" spans="1:32">
      <c r="A211" s="66" t="str">
        <f t="shared" si="86"/>
        <v>Amphibolite xenolith</v>
      </c>
      <c r="B211" s="66">
        <v>0.1</v>
      </c>
      <c r="C211" s="66">
        <v>500</v>
      </c>
      <c r="D211" s="66">
        <f t="shared" si="87"/>
        <v>0.7</v>
      </c>
      <c r="E211" s="71">
        <v>72.677646720903539</v>
      </c>
      <c r="F211" s="70">
        <v>0.54881532547808531</v>
      </c>
      <c r="G211" s="70">
        <v>10.922793091086746</v>
      </c>
      <c r="H211" s="70">
        <v>0.31529057613637401</v>
      </c>
      <c r="I211" s="70">
        <v>1.8918147758427304</v>
      </c>
      <c r="J211" s="70">
        <v>0.32411318503815656</v>
      </c>
      <c r="K211" s="70">
        <v>0.45535250146592809</v>
      </c>
      <c r="L211" s="70">
        <v>4.4661045410088107</v>
      </c>
      <c r="M211" s="70">
        <v>1.8435387660490177</v>
      </c>
      <c r="N211" s="70">
        <v>2.2140949757387598</v>
      </c>
      <c r="O211" s="70">
        <v>0.7090788834555638</v>
      </c>
      <c r="P211" s="70">
        <v>3.6313566577962848</v>
      </c>
      <c r="Q211" s="70">
        <f t="shared" si="88"/>
        <v>100</v>
      </c>
      <c r="R211" s="70"/>
      <c r="S211" s="71">
        <f t="shared" si="89"/>
        <v>75.416280856861533</v>
      </c>
      <c r="T211" s="70">
        <f t="shared" si="90"/>
        <v>0.5694957472102723</v>
      </c>
      <c r="U211" s="70">
        <f t="shared" si="91"/>
        <v>11.33438503673862</v>
      </c>
      <c r="V211" s="70">
        <f t="shared" si="92"/>
        <v>0.32717133416186173</v>
      </c>
      <c r="W211" s="70">
        <f t="shared" si="93"/>
        <v>1.9631020114342821</v>
      </c>
      <c r="X211" s="70">
        <f t="shared" si="94"/>
        <v>0.33632639601165198</v>
      </c>
      <c r="Y211" s="70">
        <f t="shared" si="95"/>
        <v>0.47251106342648996</v>
      </c>
      <c r="Z211" s="70">
        <f t="shared" si="96"/>
        <v>4.6343959882777801</v>
      </c>
      <c r="AA211" s="70">
        <f t="shared" si="97"/>
        <v>1.9130068683260768</v>
      </c>
      <c r="AB211" s="70">
        <f t="shared" si="98"/>
        <v>2.297526351882468</v>
      </c>
      <c r="AC211" s="70">
        <f t="shared" si="99"/>
        <v>0.73579834566896896</v>
      </c>
      <c r="AD211" s="70">
        <f t="shared" si="100"/>
        <v>100.00000000000001</v>
      </c>
      <c r="AE211" s="70"/>
      <c r="AF211" s="70">
        <f>AA211+AB211</f>
        <v>4.2105332202085446</v>
      </c>
    </row>
    <row r="212" spans="1:32">
      <c r="A212" s="66" t="str">
        <f t="shared" si="86"/>
        <v>Amphibolite xenolith</v>
      </c>
      <c r="B212" s="66">
        <v>0.1</v>
      </c>
      <c r="C212" s="66">
        <v>500</v>
      </c>
      <c r="D212" s="66">
        <f t="shared" si="87"/>
        <v>0.7</v>
      </c>
      <c r="E212" s="71">
        <v>72.677646720903581</v>
      </c>
      <c r="F212" s="70">
        <v>0.54881532547808531</v>
      </c>
      <c r="G212" s="70">
        <v>10.922793091086739</v>
      </c>
      <c r="H212" s="70">
        <v>0.31529057613637268</v>
      </c>
      <c r="I212" s="70">
        <v>1.8918147758427633</v>
      </c>
      <c r="J212" s="70">
        <v>0.32411318503815612</v>
      </c>
      <c r="K212" s="70">
        <v>0.45535250146592765</v>
      </c>
      <c r="L212" s="70">
        <v>4.4661045410088018</v>
      </c>
      <c r="M212" s="70">
        <v>1.8435387660490157</v>
      </c>
      <c r="N212" s="70">
        <v>2.2140949757387576</v>
      </c>
      <c r="O212" s="70">
        <v>0.70907888345556391</v>
      </c>
      <c r="P212" s="70">
        <v>3.6313566577962817</v>
      </c>
      <c r="Q212" s="70">
        <f t="shared" si="88"/>
        <v>100.00000000000006</v>
      </c>
      <c r="R212" s="70"/>
      <c r="S212" s="71">
        <f t="shared" si="89"/>
        <v>75.416280856861533</v>
      </c>
      <c r="T212" s="70">
        <f t="shared" si="90"/>
        <v>0.56949574721027196</v>
      </c>
      <c r="U212" s="70">
        <f t="shared" si="91"/>
        <v>11.334385036738606</v>
      </c>
      <c r="V212" s="70">
        <f t="shared" si="92"/>
        <v>0.32717133416186012</v>
      </c>
      <c r="W212" s="70">
        <f t="shared" si="93"/>
        <v>1.9631020114343152</v>
      </c>
      <c r="X212" s="70">
        <f t="shared" si="94"/>
        <v>0.33632639601165137</v>
      </c>
      <c r="Y212" s="70">
        <f t="shared" si="95"/>
        <v>0.47251106342648924</v>
      </c>
      <c r="Z212" s="70">
        <f t="shared" si="96"/>
        <v>4.6343959882777686</v>
      </c>
      <c r="AA212" s="70">
        <f t="shared" si="97"/>
        <v>1.9130068683260737</v>
      </c>
      <c r="AB212" s="70">
        <f t="shared" si="98"/>
        <v>2.2975263518824645</v>
      </c>
      <c r="AC212" s="70">
        <f t="shared" si="99"/>
        <v>0.73579834566896851</v>
      </c>
      <c r="AD212" s="70">
        <f t="shared" si="100"/>
        <v>100.00000000000003</v>
      </c>
      <c r="AE212" s="70"/>
      <c r="AF212" s="70">
        <f>AA212+AB212</f>
        <v>4.2105332202085384</v>
      </c>
    </row>
    <row r="213" spans="1:32">
      <c r="A213" s="66" t="str">
        <f t="shared" si="86"/>
        <v>Amphibolite xenolith</v>
      </c>
      <c r="B213" s="66">
        <v>0.1</v>
      </c>
      <c r="C213" s="66">
        <v>500</v>
      </c>
      <c r="D213" s="66">
        <f t="shared" si="87"/>
        <v>0.7</v>
      </c>
      <c r="E213" s="71">
        <v>72.550641279526246</v>
      </c>
      <c r="F213" s="70">
        <v>0.62997303698471785</v>
      </c>
      <c r="G213" s="70">
        <v>10.964289056569413</v>
      </c>
      <c r="H213" s="70">
        <v>0.35137380027517995</v>
      </c>
      <c r="I213" s="70">
        <v>2.1345644148056344</v>
      </c>
      <c r="J213" s="70">
        <v>0.31362037323078895</v>
      </c>
      <c r="K213" s="70">
        <v>0.48721137306966444</v>
      </c>
      <c r="L213" s="70">
        <v>4.6490325785542925</v>
      </c>
      <c r="M213" s="70">
        <v>1.9077691793776954</v>
      </c>
      <c r="N213" s="70">
        <v>2.0308518367397244</v>
      </c>
      <c r="O213" s="70">
        <v>0.70415591183272996</v>
      </c>
      <c r="P213" s="70">
        <v>3.276517159033915</v>
      </c>
      <c r="Q213" s="70">
        <f t="shared" si="88"/>
        <v>100.00000000000003</v>
      </c>
      <c r="R213" s="70"/>
      <c r="S213" s="71">
        <f t="shared" si="89"/>
        <v>75.008301136979171</v>
      </c>
      <c r="T213" s="70">
        <f t="shared" si="90"/>
        <v>0.65131343338879444</v>
      </c>
      <c r="U213" s="70">
        <f t="shared" si="91"/>
        <v>11.335705388728638</v>
      </c>
      <c r="V213" s="70">
        <f t="shared" si="92"/>
        <v>0.36327662110028941</v>
      </c>
      <c r="W213" s="70">
        <f t="shared" si="93"/>
        <v>2.2068729868994796</v>
      </c>
      <c r="X213" s="70">
        <f t="shared" si="94"/>
        <v>0.32424429313246222</v>
      </c>
      <c r="Y213" s="70">
        <f t="shared" si="95"/>
        <v>0.5037157045624</v>
      </c>
      <c r="Z213" s="70">
        <f t="shared" si="96"/>
        <v>4.8065189982853358</v>
      </c>
      <c r="AA213" s="70">
        <f t="shared" si="97"/>
        <v>1.9723950413515112</v>
      </c>
      <c r="AB213" s="70">
        <f t="shared" si="98"/>
        <v>2.0996471354106165</v>
      </c>
      <c r="AC213" s="70">
        <f t="shared" si="99"/>
        <v>0.72800926016126954</v>
      </c>
      <c r="AD213" s="70">
        <f t="shared" si="100"/>
        <v>99.999999999999972</v>
      </c>
      <c r="AE213" s="70"/>
      <c r="AF213" s="70">
        <f>AA213+AB213</f>
        <v>4.0720421767621282</v>
      </c>
    </row>
    <row r="214" spans="1:32">
      <c r="A214" s="66" t="str">
        <f t="shared" si="86"/>
        <v>Amphibolite xenolith</v>
      </c>
      <c r="B214" s="66">
        <v>0.1</v>
      </c>
      <c r="C214" s="66">
        <v>500</v>
      </c>
      <c r="D214" s="66">
        <f t="shared" si="87"/>
        <v>0.7</v>
      </c>
      <c r="E214" s="71">
        <v>72.550641279526261</v>
      </c>
      <c r="F214" s="70">
        <v>0.62997303698471718</v>
      </c>
      <c r="G214" s="70">
        <v>10.964289056569402</v>
      </c>
      <c r="H214" s="70">
        <v>0.35137380027517806</v>
      </c>
      <c r="I214" s="70">
        <v>2.1345644148056717</v>
      </c>
      <c r="J214" s="70">
        <v>0.3136203732307884</v>
      </c>
      <c r="K214" s="70">
        <v>0.48721137306966344</v>
      </c>
      <c r="L214" s="70">
        <v>4.6490325785542774</v>
      </c>
      <c r="M214" s="70">
        <v>1.9077691793776916</v>
      </c>
      <c r="N214" s="70">
        <v>2.0308518367397208</v>
      </c>
      <c r="O214" s="70">
        <v>0.7041559118327293</v>
      </c>
      <c r="P214" s="70">
        <v>3.2765171590339093</v>
      </c>
      <c r="Q214" s="70">
        <f t="shared" si="88"/>
        <v>100.00000000000003</v>
      </c>
      <c r="R214" s="70"/>
      <c r="S214" s="71">
        <f t="shared" si="89"/>
        <v>75.008301136979199</v>
      </c>
      <c r="T214" s="70">
        <f t="shared" si="90"/>
        <v>0.65131343338879377</v>
      </c>
      <c r="U214" s="70">
        <f t="shared" si="91"/>
        <v>11.335705388728625</v>
      </c>
      <c r="V214" s="70">
        <f t="shared" si="92"/>
        <v>0.36327662110028752</v>
      </c>
      <c r="W214" s="70">
        <f t="shared" si="93"/>
        <v>2.2068729868995183</v>
      </c>
      <c r="X214" s="70">
        <f t="shared" si="94"/>
        <v>0.32424429313246167</v>
      </c>
      <c r="Y214" s="70">
        <f t="shared" si="95"/>
        <v>0.50371570456239889</v>
      </c>
      <c r="Z214" s="70">
        <f t="shared" si="96"/>
        <v>4.8065189982853198</v>
      </c>
      <c r="AA214" s="70">
        <f t="shared" si="97"/>
        <v>1.9723950413515072</v>
      </c>
      <c r="AB214" s="70">
        <f t="shared" si="98"/>
        <v>2.099647135410613</v>
      </c>
      <c r="AC214" s="70">
        <f t="shared" si="99"/>
        <v>0.72800926016126888</v>
      </c>
      <c r="AD214" s="70">
        <f t="shared" si="100"/>
        <v>99.999999999999972</v>
      </c>
      <c r="AE214" s="70"/>
      <c r="AF214" s="70">
        <f>AA214+AB214</f>
        <v>4.0720421767621202</v>
      </c>
    </row>
    <row r="215" spans="1:32">
      <c r="A215" s="66" t="str">
        <f t="shared" si="86"/>
        <v>Amphibolite xenolith</v>
      </c>
      <c r="B215" s="66">
        <v>0.1</v>
      </c>
      <c r="C215" s="66">
        <v>500</v>
      </c>
      <c r="D215" s="66">
        <f t="shared" si="87"/>
        <v>0.7</v>
      </c>
      <c r="E215" s="71">
        <v>72.339241943331373</v>
      </c>
      <c r="F215" s="70">
        <v>0.72222101572012931</v>
      </c>
      <c r="G215" s="70">
        <v>11.003123776920724</v>
      </c>
      <c r="H215" s="70">
        <v>0.39207223995875806</v>
      </c>
      <c r="I215" s="70">
        <v>2.4044260230870016</v>
      </c>
      <c r="J215" s="70">
        <v>0.30356556461693257</v>
      </c>
      <c r="K215" s="70">
        <v>0.52235935741674389</v>
      </c>
      <c r="L215" s="70">
        <v>4.8522193815116994</v>
      </c>
      <c r="M215" s="70">
        <v>1.9658787239255799</v>
      </c>
      <c r="N215" s="70">
        <v>1.8522386859181152</v>
      </c>
      <c r="O215" s="70">
        <v>0.7088491053300624</v>
      </c>
      <c r="P215" s="70">
        <v>2.93380418226289</v>
      </c>
      <c r="Q215" s="70">
        <f t="shared" si="88"/>
        <v>100.00000000000001</v>
      </c>
      <c r="R215" s="70"/>
      <c r="S215" s="71">
        <f t="shared" si="89"/>
        <v>74.525679443710786</v>
      </c>
      <c r="T215" s="70">
        <f t="shared" si="90"/>
        <v>0.74404998530719824</v>
      </c>
      <c r="U215" s="70">
        <f t="shared" si="91"/>
        <v>11.335690746118742</v>
      </c>
      <c r="V215" s="70">
        <f t="shared" si="92"/>
        <v>0.40392253621946705</v>
      </c>
      <c r="W215" s="70">
        <f t="shared" si="93"/>
        <v>2.4770992649200281</v>
      </c>
      <c r="X215" s="70">
        <f t="shared" si="94"/>
        <v>0.312740766298231</v>
      </c>
      <c r="Y215" s="70">
        <f t="shared" si="95"/>
        <v>0.5381475528283679</v>
      </c>
      <c r="Z215" s="70">
        <f t="shared" si="96"/>
        <v>4.9988766332439729</v>
      </c>
      <c r="AA215" s="70">
        <f t="shared" si="97"/>
        <v>2.0252969711689786</v>
      </c>
      <c r="AB215" s="70">
        <f t="shared" si="98"/>
        <v>1.9082221882848855</v>
      </c>
      <c r="AC215" s="70">
        <f t="shared" si="99"/>
        <v>0.73027391189933988</v>
      </c>
      <c r="AD215" s="70">
        <f t="shared" si="100"/>
        <v>100</v>
      </c>
      <c r="AE215" s="70"/>
      <c r="AF215" s="70">
        <f>AA215+AB215</f>
        <v>3.9335191594538639</v>
      </c>
    </row>
    <row r="216" spans="1:32">
      <c r="A216" s="66" t="str">
        <f t="shared" si="86"/>
        <v>Amphibolite xenolith</v>
      </c>
      <c r="B216" s="66">
        <v>0.1</v>
      </c>
      <c r="C216" s="66">
        <v>500</v>
      </c>
      <c r="D216" s="66">
        <f t="shared" si="87"/>
        <v>0.7</v>
      </c>
      <c r="E216" s="71">
        <v>72.339241943331359</v>
      </c>
      <c r="F216" s="70">
        <v>0.72222101572012842</v>
      </c>
      <c r="G216" s="70">
        <v>11.003123776920706</v>
      </c>
      <c r="H216" s="70">
        <v>0.39207223995875579</v>
      </c>
      <c r="I216" s="70">
        <v>2.4044260230870478</v>
      </c>
      <c r="J216" s="70">
        <v>0.30356556461693202</v>
      </c>
      <c r="K216" s="70">
        <v>0.52235935741674289</v>
      </c>
      <c r="L216" s="70">
        <v>4.8522193815116816</v>
      </c>
      <c r="M216" s="70">
        <v>1.9658787239255773</v>
      </c>
      <c r="N216" s="70">
        <v>1.8522386859181117</v>
      </c>
      <c r="O216" s="70">
        <v>0.70884910533006162</v>
      </c>
      <c r="P216" s="70">
        <v>2.9338041822628846</v>
      </c>
      <c r="Q216" s="70">
        <f t="shared" si="88"/>
        <v>99.999999999999986</v>
      </c>
      <c r="R216" s="70"/>
      <c r="S216" s="71">
        <f t="shared" si="89"/>
        <v>74.5256794437108</v>
      </c>
      <c r="T216" s="70">
        <f t="shared" si="90"/>
        <v>0.74404998530719757</v>
      </c>
      <c r="U216" s="70">
        <f t="shared" si="91"/>
        <v>11.335690746118727</v>
      </c>
      <c r="V216" s="70">
        <f t="shared" si="92"/>
        <v>0.40392253621946483</v>
      </c>
      <c r="W216" s="70">
        <f t="shared" si="93"/>
        <v>2.4770992649200765</v>
      </c>
      <c r="X216" s="70">
        <f t="shared" si="94"/>
        <v>0.31274076629823055</v>
      </c>
      <c r="Y216" s="70">
        <f t="shared" si="95"/>
        <v>0.53814755282836702</v>
      </c>
      <c r="Z216" s="70">
        <f t="shared" si="96"/>
        <v>4.998876633243956</v>
      </c>
      <c r="AA216" s="70">
        <f t="shared" si="97"/>
        <v>2.0252969711689768</v>
      </c>
      <c r="AB216" s="70">
        <f t="shared" si="98"/>
        <v>1.9082221882848822</v>
      </c>
      <c r="AC216" s="70">
        <f t="shared" si="99"/>
        <v>0.73027391189933932</v>
      </c>
      <c r="AD216" s="70">
        <f t="shared" si="100"/>
        <v>100.00000000000001</v>
      </c>
      <c r="AE216" s="70"/>
      <c r="AF216" s="70">
        <f>AA216+AB216</f>
        <v>3.933519159453859</v>
      </c>
    </row>
    <row r="217" spans="1:32">
      <c r="A217" s="66" t="str">
        <f t="shared" si="86"/>
        <v>Amphibolite xenolith</v>
      </c>
      <c r="B217" s="66">
        <v>0.1</v>
      </c>
      <c r="C217" s="66">
        <v>500</v>
      </c>
      <c r="D217" s="66">
        <f t="shared" si="87"/>
        <v>0.7</v>
      </c>
      <c r="E217" s="71">
        <v>71.753849390159061</v>
      </c>
      <c r="F217" s="70">
        <v>0.80843119005225506</v>
      </c>
      <c r="G217" s="70">
        <v>11.145325369255119</v>
      </c>
      <c r="H217" s="70">
        <v>0.43327406413332314</v>
      </c>
      <c r="I217" s="70">
        <v>2.6615121785887896</v>
      </c>
      <c r="J217" s="70">
        <v>0.29818407248897971</v>
      </c>
      <c r="K217" s="70">
        <v>0.58120273162061586</v>
      </c>
      <c r="L217" s="70">
        <v>5.0465236112196008</v>
      </c>
      <c r="M217" s="70">
        <v>2.0727825516013674</v>
      </c>
      <c r="N217" s="70">
        <v>1.7456528931695376</v>
      </c>
      <c r="O217" s="70">
        <v>0.72149868911502124</v>
      </c>
      <c r="P217" s="70">
        <v>2.7317632585963527</v>
      </c>
      <c r="Q217" s="70">
        <f t="shared" si="88"/>
        <v>100.00000000000004</v>
      </c>
      <c r="R217" s="70"/>
      <c r="S217" s="71">
        <f t="shared" si="89"/>
        <v>73.769045059306549</v>
      </c>
      <c r="T217" s="70">
        <f t="shared" si="90"/>
        <v>0.83113585393918643</v>
      </c>
      <c r="U217" s="70">
        <f t="shared" si="91"/>
        <v>11.458340093987687</v>
      </c>
      <c r="V217" s="70">
        <f t="shared" si="92"/>
        <v>0.44544249864960644</v>
      </c>
      <c r="W217" s="70">
        <f t="shared" si="93"/>
        <v>2.7362603330259376</v>
      </c>
      <c r="X217" s="70">
        <f t="shared" si="94"/>
        <v>0.30655852565902758</v>
      </c>
      <c r="Y217" s="70">
        <f t="shared" si="95"/>
        <v>0.59752571969182022</v>
      </c>
      <c r="Z217" s="70">
        <f t="shared" si="96"/>
        <v>5.1882544397676664</v>
      </c>
      <c r="AA217" s="70">
        <f t="shared" si="97"/>
        <v>2.1309963262848544</v>
      </c>
      <c r="AB217" s="70">
        <f t="shared" si="98"/>
        <v>1.7946792824162241</v>
      </c>
      <c r="AC217" s="70">
        <f t="shared" si="99"/>
        <v>0.74176186727141991</v>
      </c>
      <c r="AD217" s="70">
        <f t="shared" si="100"/>
        <v>99.999999999999986</v>
      </c>
      <c r="AE217" s="70"/>
      <c r="AF217" s="70">
        <f>AA217+AB217</f>
        <v>3.9256756087010785</v>
      </c>
    </row>
    <row r="218" spans="1:32">
      <c r="A218" s="66" t="str">
        <f t="shared" si="86"/>
        <v>Amphibolite xenolith</v>
      </c>
      <c r="B218" s="66">
        <v>0.1</v>
      </c>
      <c r="C218" s="66">
        <v>500</v>
      </c>
      <c r="D218" s="66">
        <f t="shared" si="87"/>
        <v>0.7</v>
      </c>
      <c r="E218" s="71">
        <v>71.753849390159047</v>
      </c>
      <c r="F218" s="70">
        <v>0.80843119005225428</v>
      </c>
      <c r="G218" s="70">
        <v>11.145325369255101</v>
      </c>
      <c r="H218" s="70">
        <v>0.43327406413332137</v>
      </c>
      <c r="I218" s="70">
        <v>2.6615121785888212</v>
      </c>
      <c r="J218" s="70">
        <v>0.29818407248897916</v>
      </c>
      <c r="K218" s="70">
        <v>0.58120273162061498</v>
      </c>
      <c r="L218" s="70">
        <v>5.0465236112195875</v>
      </c>
      <c r="M218" s="70">
        <v>2.0727825516013643</v>
      </c>
      <c r="N218" s="70">
        <v>1.7456528931695354</v>
      </c>
      <c r="O218" s="70">
        <v>0.72149868911502058</v>
      </c>
      <c r="P218" s="70">
        <v>2.7317632585963483</v>
      </c>
      <c r="Q218" s="70">
        <f t="shared" si="88"/>
        <v>100</v>
      </c>
      <c r="R218" s="70"/>
      <c r="S218" s="71">
        <f t="shared" si="89"/>
        <v>73.769045059306563</v>
      </c>
      <c r="T218" s="70">
        <f t="shared" si="90"/>
        <v>0.83113585393918599</v>
      </c>
      <c r="U218" s="70">
        <f t="shared" si="91"/>
        <v>11.458340093987671</v>
      </c>
      <c r="V218" s="70">
        <f t="shared" si="92"/>
        <v>0.44544249864960478</v>
      </c>
      <c r="W218" s="70">
        <f t="shared" si="93"/>
        <v>2.7362603330259705</v>
      </c>
      <c r="X218" s="70">
        <f t="shared" si="94"/>
        <v>0.30655852565902714</v>
      </c>
      <c r="Y218" s="70">
        <f t="shared" si="95"/>
        <v>0.59752571969181945</v>
      </c>
      <c r="Z218" s="70">
        <f t="shared" si="96"/>
        <v>5.188254439767654</v>
      </c>
      <c r="AA218" s="70">
        <f t="shared" si="97"/>
        <v>2.1309963262848517</v>
      </c>
      <c r="AB218" s="70">
        <f t="shared" si="98"/>
        <v>1.7946792824162223</v>
      </c>
      <c r="AC218" s="70">
        <f t="shared" si="99"/>
        <v>0.74176186727141935</v>
      </c>
      <c r="AD218" s="70">
        <f t="shared" si="100"/>
        <v>99.999999999999986</v>
      </c>
      <c r="AE218" s="70"/>
      <c r="AF218" s="70">
        <f>AA218+AB218</f>
        <v>3.925675608701074</v>
      </c>
    </row>
    <row r="219" spans="1:32">
      <c r="A219" s="66" t="str">
        <f t="shared" si="86"/>
        <v>Amphibolite xenolith</v>
      </c>
      <c r="B219" s="66">
        <v>0.1</v>
      </c>
      <c r="C219" s="66">
        <v>500</v>
      </c>
      <c r="D219" s="66">
        <f t="shared" si="87"/>
        <v>0.7</v>
      </c>
      <c r="E219" s="71">
        <v>71.053244914073119</v>
      </c>
      <c r="F219" s="70">
        <v>0.88418960683405889</v>
      </c>
      <c r="G219" s="70">
        <v>11.357384013895663</v>
      </c>
      <c r="H219" s="70">
        <v>0.48036408918202422</v>
      </c>
      <c r="I219" s="70">
        <v>2.7982836782573397</v>
      </c>
      <c r="J219" s="70">
        <v>0.28804122280179756</v>
      </c>
      <c r="K219" s="70">
        <v>0.66725584044962905</v>
      </c>
      <c r="L219" s="70">
        <v>5.194152504972509</v>
      </c>
      <c r="M219" s="70">
        <v>2.2071508712591457</v>
      </c>
      <c r="N219" s="70">
        <v>1.6958603132164654</v>
      </c>
      <c r="O219" s="70">
        <v>0.73703304113598056</v>
      </c>
      <c r="P219" s="70">
        <v>2.6370399039222554</v>
      </c>
      <c r="Q219" s="70">
        <f t="shared" si="88"/>
        <v>99.999999999999986</v>
      </c>
      <c r="R219" s="70"/>
      <c r="S219" s="71">
        <f t="shared" si="89"/>
        <v>72.977695875266946</v>
      </c>
      <c r="T219" s="70">
        <f t="shared" si="90"/>
        <v>0.90813755658367501</v>
      </c>
      <c r="U219" s="70">
        <f t="shared" si="91"/>
        <v>11.66499457564581</v>
      </c>
      <c r="V219" s="70">
        <f t="shared" si="92"/>
        <v>0.49337457356267844</v>
      </c>
      <c r="W219" s="70">
        <f t="shared" si="93"/>
        <v>2.8740741607444908</v>
      </c>
      <c r="X219" s="70">
        <f t="shared" si="94"/>
        <v>0.29584271320177469</v>
      </c>
      <c r="Y219" s="70">
        <f t="shared" si="95"/>
        <v>0.68532821905905617</v>
      </c>
      <c r="Z219" s="70">
        <f t="shared" si="96"/>
        <v>5.3348342119497207</v>
      </c>
      <c r="AA219" s="70">
        <f t="shared" si="97"/>
        <v>2.2669307394527962</v>
      </c>
      <c r="AB219" s="70">
        <f t="shared" si="98"/>
        <v>1.7417920650142429</v>
      </c>
      <c r="AC219" s="70">
        <f t="shared" si="99"/>
        <v>0.75699530951881144</v>
      </c>
      <c r="AD219" s="70">
        <f t="shared" si="100"/>
        <v>99.999999999999986</v>
      </c>
      <c r="AE219" s="70"/>
      <c r="AF219" s="70">
        <f>AA219+AB219</f>
        <v>4.0087228044670393</v>
      </c>
    </row>
    <row r="220" spans="1:32">
      <c r="A220" s="66" t="str">
        <f t="shared" si="86"/>
        <v>Amphibolite xenolith</v>
      </c>
      <c r="B220" s="66">
        <v>0.1</v>
      </c>
      <c r="C220" s="66">
        <v>500</v>
      </c>
      <c r="D220" s="66">
        <f t="shared" si="87"/>
        <v>0.7</v>
      </c>
      <c r="E220" s="71">
        <v>71.053244914073147</v>
      </c>
      <c r="F220" s="70">
        <v>0.88418960683405889</v>
      </c>
      <c r="G220" s="70">
        <v>11.357384013895659</v>
      </c>
      <c r="H220" s="70">
        <v>0.48036408918202356</v>
      </c>
      <c r="I220" s="70">
        <v>2.7982836782573561</v>
      </c>
      <c r="J220" s="70">
        <v>0.2880412228017975</v>
      </c>
      <c r="K220" s="70">
        <v>0.66725584044962871</v>
      </c>
      <c r="L220" s="70">
        <v>5.1941525049725064</v>
      </c>
      <c r="M220" s="70">
        <v>2.2071508712591443</v>
      </c>
      <c r="N220" s="70">
        <v>1.6958603132164647</v>
      </c>
      <c r="O220" s="70">
        <v>0.73703304113598056</v>
      </c>
      <c r="P220" s="70">
        <v>2.6370399039222541</v>
      </c>
      <c r="Q220" s="70">
        <f t="shared" si="88"/>
        <v>100.00000000000003</v>
      </c>
      <c r="R220" s="70"/>
      <c r="S220" s="71">
        <f t="shared" si="89"/>
        <v>72.977695875266946</v>
      </c>
      <c r="T220" s="70">
        <f t="shared" si="90"/>
        <v>0.90813755658367468</v>
      </c>
      <c r="U220" s="70">
        <f t="shared" si="91"/>
        <v>11.664994575645803</v>
      </c>
      <c r="V220" s="70">
        <f t="shared" si="92"/>
        <v>0.4933745735626775</v>
      </c>
      <c r="W220" s="70">
        <f t="shared" si="93"/>
        <v>2.8740741607445064</v>
      </c>
      <c r="X220" s="70">
        <f t="shared" si="94"/>
        <v>0.29584271320177452</v>
      </c>
      <c r="Y220" s="70">
        <f t="shared" si="95"/>
        <v>0.68532821905905561</v>
      </c>
      <c r="Z220" s="70">
        <f t="shared" si="96"/>
        <v>5.3348342119497154</v>
      </c>
      <c r="AA220" s="70">
        <f t="shared" si="97"/>
        <v>2.266930739452794</v>
      </c>
      <c r="AB220" s="70">
        <f t="shared" si="98"/>
        <v>1.7417920650142411</v>
      </c>
      <c r="AC220" s="70">
        <f t="shared" si="99"/>
        <v>0.75699530951881111</v>
      </c>
      <c r="AD220" s="70">
        <f t="shared" si="100"/>
        <v>100</v>
      </c>
      <c r="AE220" s="70"/>
      <c r="AF220" s="70">
        <f>AA220+AB220</f>
        <v>4.0087228044670349</v>
      </c>
    </row>
    <row r="221" spans="1:32">
      <c r="A221" s="66" t="str">
        <f t="shared" si="86"/>
        <v>Amphibolite xenolith</v>
      </c>
      <c r="B221" s="66">
        <v>0.1</v>
      </c>
      <c r="C221" s="66">
        <v>500</v>
      </c>
      <c r="D221" s="66">
        <f t="shared" si="87"/>
        <v>0.7</v>
      </c>
      <c r="E221" s="71">
        <v>70.177596331316465</v>
      </c>
      <c r="F221" s="70">
        <v>0.98087380794637091</v>
      </c>
      <c r="G221" s="70">
        <v>11.494527964710487</v>
      </c>
      <c r="H221" s="70">
        <v>0.52308130526086338</v>
      </c>
      <c r="I221" s="70">
        <v>3.1796768626414966</v>
      </c>
      <c r="J221" s="70">
        <v>0.29255135025721402</v>
      </c>
      <c r="K221" s="70">
        <v>0.727284330880964</v>
      </c>
      <c r="L221" s="70">
        <v>5.4380917430442617</v>
      </c>
      <c r="M221" s="70">
        <v>2.3508406915873059</v>
      </c>
      <c r="N221" s="70">
        <v>1.6069152654229595</v>
      </c>
      <c r="O221" s="70">
        <v>0.75552543106971082</v>
      </c>
      <c r="P221" s="70">
        <v>2.4730349158619092</v>
      </c>
      <c r="Q221" s="70">
        <f t="shared" si="88"/>
        <v>100</v>
      </c>
      <c r="R221" s="70"/>
      <c r="S221" s="71">
        <f t="shared" si="89"/>
        <v>71.957121059568621</v>
      </c>
      <c r="T221" s="70">
        <f t="shared" si="90"/>
        <v>1.0057462642256481</v>
      </c>
      <c r="U221" s="70">
        <f t="shared" si="91"/>
        <v>11.785999856341242</v>
      </c>
      <c r="V221" s="70">
        <f t="shared" si="92"/>
        <v>0.53634531209865155</v>
      </c>
      <c r="W221" s="70">
        <f t="shared" si="93"/>
        <v>3.2603053523693046</v>
      </c>
      <c r="X221" s="70">
        <f t="shared" si="94"/>
        <v>0.29996970581912935</v>
      </c>
      <c r="Y221" s="70">
        <f t="shared" si="95"/>
        <v>0.7457264052598418</v>
      </c>
      <c r="Z221" s="70">
        <f t="shared" si="96"/>
        <v>5.5759878699729173</v>
      </c>
      <c r="AA221" s="70">
        <f t="shared" si="97"/>
        <v>2.4104520114608281</v>
      </c>
      <c r="AB221" s="70">
        <f t="shared" si="98"/>
        <v>1.647662535214387</v>
      </c>
      <c r="AC221" s="70">
        <f t="shared" si="99"/>
        <v>0.77468362766944188</v>
      </c>
      <c r="AD221" s="70">
        <f t="shared" si="100"/>
        <v>100</v>
      </c>
      <c r="AE221" s="70"/>
      <c r="AF221" s="70">
        <f>AA221+AB221</f>
        <v>4.0581145466752151</v>
      </c>
    </row>
    <row r="222" spans="1:32">
      <c r="A222" s="66" t="str">
        <f t="shared" si="86"/>
        <v>Amphibolite xenolith</v>
      </c>
      <c r="B222" s="66">
        <v>0.1</v>
      </c>
      <c r="C222" s="66">
        <v>500</v>
      </c>
      <c r="D222" s="66">
        <f t="shared" si="87"/>
        <v>0.7</v>
      </c>
      <c r="E222" s="71">
        <v>70.177596331316465</v>
      </c>
      <c r="F222" s="70">
        <v>0.98087380794637025</v>
      </c>
      <c r="G222" s="70">
        <v>11.494527964710477</v>
      </c>
      <c r="H222" s="70">
        <v>0.52308130526086161</v>
      </c>
      <c r="I222" s="70">
        <v>3.1796768626415313</v>
      </c>
      <c r="J222" s="70">
        <v>0.29255135025721374</v>
      </c>
      <c r="K222" s="70">
        <v>0.727284330880963</v>
      </c>
      <c r="L222" s="70">
        <v>5.4380917430442501</v>
      </c>
      <c r="M222" s="70">
        <v>2.3508406915873032</v>
      </c>
      <c r="N222" s="70">
        <v>1.6069152654229577</v>
      </c>
      <c r="O222" s="70">
        <v>0.7555254310697106</v>
      </c>
      <c r="P222" s="70">
        <v>2.4730349158619069</v>
      </c>
      <c r="Q222" s="70">
        <f t="shared" si="88"/>
        <v>100</v>
      </c>
      <c r="R222" s="70"/>
      <c r="S222" s="71">
        <f t="shared" si="89"/>
        <v>71.957121059568607</v>
      </c>
      <c r="T222" s="70">
        <f t="shared" si="90"/>
        <v>1.0057462642256472</v>
      </c>
      <c r="U222" s="70">
        <f t="shared" si="91"/>
        <v>11.785999856341228</v>
      </c>
      <c r="V222" s="70">
        <f t="shared" si="92"/>
        <v>0.53634531209864966</v>
      </c>
      <c r="W222" s="70">
        <f t="shared" si="93"/>
        <v>3.2603053523693397</v>
      </c>
      <c r="X222" s="70">
        <f t="shared" si="94"/>
        <v>0.29996970581912902</v>
      </c>
      <c r="Y222" s="70">
        <f t="shared" si="95"/>
        <v>0.74572640525984069</v>
      </c>
      <c r="Z222" s="70">
        <f t="shared" si="96"/>
        <v>5.5759878699729049</v>
      </c>
      <c r="AA222" s="70">
        <f t="shared" si="97"/>
        <v>2.410452011460825</v>
      </c>
      <c r="AB222" s="70">
        <f t="shared" si="98"/>
        <v>1.647662535214385</v>
      </c>
      <c r="AC222" s="70">
        <f t="shared" si="99"/>
        <v>0.77468362766944143</v>
      </c>
      <c r="AD222" s="70">
        <f t="shared" si="100"/>
        <v>99.999999999999986</v>
      </c>
      <c r="AE222" s="70"/>
      <c r="AF222" s="70">
        <f>AA222+AB222</f>
        <v>4.0581145466752098</v>
      </c>
    </row>
    <row r="223" spans="1:32">
      <c r="E223" s="71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1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  <c r="AD223" s="70"/>
      <c r="AE223" s="70"/>
      <c r="AF223" s="70"/>
    </row>
    <row r="224" spans="1:32">
      <c r="A224" s="66" t="s">
        <v>50</v>
      </c>
      <c r="B224" s="66">
        <v>0.13</v>
      </c>
      <c r="C224" s="66">
        <v>660</v>
      </c>
      <c r="D224" s="66">
        <v>0.7</v>
      </c>
      <c r="E224" s="71">
        <v>66.283689523103661</v>
      </c>
      <c r="F224" s="70">
        <v>8.0236508572355883E-2</v>
      </c>
      <c r="G224" s="70">
        <v>8.9245284875163993</v>
      </c>
      <c r="H224" s="70">
        <v>0.10308437392757669</v>
      </c>
      <c r="I224" s="70">
        <v>0.4880810243142481</v>
      </c>
      <c r="J224" s="70">
        <v>1.8170966229144565</v>
      </c>
      <c r="K224" s="70">
        <v>0.25392793250505585</v>
      </c>
      <c r="L224" s="70">
        <v>4.6136136378720227</v>
      </c>
      <c r="M224" s="70">
        <v>1.5349140028389237</v>
      </c>
      <c r="N224" s="70">
        <v>4.4227532171774042</v>
      </c>
      <c r="O224" s="70">
        <v>2.2892425447057843</v>
      </c>
      <c r="P224" s="70">
        <v>9.1888321245521034</v>
      </c>
      <c r="Q224" s="70">
        <f t="shared" ref="Q224:Q268" si="101">SUM(E224:P224)</f>
        <v>99.999999999999986</v>
      </c>
      <c r="R224" s="70"/>
      <c r="S224" s="71">
        <f t="shared" ref="S224:S268" si="102">(E224*100)/(Q224-P224)</f>
        <v>72.990680633041848</v>
      </c>
      <c r="T224" s="70">
        <f t="shared" ref="T224:T268" si="103">(F224*100)/(Q224-P224)</f>
        <v>8.8355331672866855E-2</v>
      </c>
      <c r="U224" s="70">
        <f t="shared" ref="U224:U268" si="104">(G224*100)/(Q224-P224)</f>
        <v>9.8275671333253225</v>
      </c>
      <c r="V224" s="70">
        <f t="shared" ref="V224:V268" si="105">(H224*100)/(Q224-P224)</f>
        <v>0.11351508447613198</v>
      </c>
      <c r="W224" s="70">
        <f t="shared" ref="W224:W268" si="106">(I224*100)/(Q224-P224)</f>
        <v>0.53746806228026489</v>
      </c>
      <c r="X224" s="70">
        <f t="shared" ref="X224:X268" si="107">(J224*100)/(Q224-P224)</f>
        <v>2.0009616277666384</v>
      </c>
      <c r="Y224" s="70">
        <f t="shared" ref="Y224:Y268" si="108">(K224*100)/(Q224-P224)</f>
        <v>0.27962192145059833</v>
      </c>
      <c r="Z224" s="70">
        <f t="shared" ref="Z224:Z268" si="109">(L224*100)/(Q224-P224)</f>
        <v>5.0804474227220906</v>
      </c>
      <c r="AA224" s="70">
        <f t="shared" ref="AA224:AA268" si="110">(M224*100)/(Q224-P224)</f>
        <v>1.6902260357934566</v>
      </c>
      <c r="AB224" s="70">
        <f t="shared" ref="AB224:AB268" si="111">(N224*100)/(Q224-P224)</f>
        <v>4.8702745715630869</v>
      </c>
      <c r="AC224" s="70">
        <f t="shared" ref="AC224:AC268" si="112">(O224*100)/(Q224-P224)</f>
        <v>2.5208821759076994</v>
      </c>
      <c r="AD224" s="70">
        <f t="shared" ref="AD224:AD268" si="113">SUM(S224:AC224)</f>
        <v>100.00000000000001</v>
      </c>
      <c r="AE224" s="70"/>
      <c r="AF224" s="70">
        <f>AA224+AB224</f>
        <v>6.5605006073565431</v>
      </c>
    </row>
    <row r="225" spans="1:32">
      <c r="A225" s="66" t="str">
        <f>A224</f>
        <v>Amphibolite xenolith</v>
      </c>
      <c r="B225" s="66">
        <v>0.13</v>
      </c>
      <c r="C225" s="66">
        <v>660</v>
      </c>
      <c r="D225" s="66">
        <f>D224</f>
        <v>0.7</v>
      </c>
      <c r="E225" s="71">
        <v>66.657959915915228</v>
      </c>
      <c r="F225" s="70">
        <v>8.2640100183424159E-2</v>
      </c>
      <c r="G225" s="70">
        <v>9.1083402209523463</v>
      </c>
      <c r="H225" s="70">
        <v>0.10455445722437015</v>
      </c>
      <c r="I225" s="70">
        <v>0.48145006404096552</v>
      </c>
      <c r="J225" s="70">
        <v>1.7247496399560647</v>
      </c>
      <c r="K225" s="70">
        <v>0.25487832857196385</v>
      </c>
      <c r="L225" s="70">
        <v>4.4822865717792331</v>
      </c>
      <c r="M225" s="70">
        <v>1.4839925146010366</v>
      </c>
      <c r="N225" s="70">
        <v>4.5025781422204609</v>
      </c>
      <c r="O225" s="70">
        <v>2.1723769055781585</v>
      </c>
      <c r="P225" s="70">
        <v>8.9441931389767557</v>
      </c>
      <c r="Q225" s="70">
        <f t="shared" si="101"/>
        <v>100</v>
      </c>
      <c r="R225" s="70"/>
      <c r="S225" s="71">
        <f t="shared" si="102"/>
        <v>73.205611167285582</v>
      </c>
      <c r="T225" s="70">
        <f t="shared" si="103"/>
        <v>9.0757638674880112E-2</v>
      </c>
      <c r="U225" s="70">
        <f t="shared" si="104"/>
        <v>10.003030597328333</v>
      </c>
      <c r="V225" s="70">
        <f t="shared" si="105"/>
        <v>0.11482459035693313</v>
      </c>
      <c r="W225" s="70">
        <f t="shared" si="106"/>
        <v>0.52874174710877431</v>
      </c>
      <c r="X225" s="70">
        <f t="shared" si="107"/>
        <v>1.8941676532376648</v>
      </c>
      <c r="Y225" s="70">
        <f t="shared" si="108"/>
        <v>0.2799144144216742</v>
      </c>
      <c r="Z225" s="70">
        <f t="shared" si="109"/>
        <v>4.9225708126670735</v>
      </c>
      <c r="AA225" s="70">
        <f t="shared" si="110"/>
        <v>1.629761533897587</v>
      </c>
      <c r="AB225" s="70">
        <f t="shared" si="111"/>
        <v>4.9448555753205952</v>
      </c>
      <c r="AC225" s="70">
        <f t="shared" si="112"/>
        <v>2.385764269700906</v>
      </c>
      <c r="AD225" s="70">
        <f t="shared" si="113"/>
        <v>100</v>
      </c>
      <c r="AE225" s="70"/>
      <c r="AF225" s="70">
        <f>AA225+AB225</f>
        <v>6.574617109218182</v>
      </c>
    </row>
    <row r="226" spans="1:32">
      <c r="A226" s="66" t="str">
        <f t="shared" ref="A226:A268" si="114">A225</f>
        <v>Amphibolite xenolith</v>
      </c>
      <c r="B226" s="66">
        <v>0.13</v>
      </c>
      <c r="C226" s="66">
        <v>660</v>
      </c>
      <c r="D226" s="66">
        <f t="shared" ref="D226:D268" si="115">D225</f>
        <v>0.7</v>
      </c>
      <c r="E226" s="71">
        <v>66.657959915915228</v>
      </c>
      <c r="F226" s="70">
        <v>8.2640100183424173E-2</v>
      </c>
      <c r="G226" s="70">
        <v>9.1083402209523481</v>
      </c>
      <c r="H226" s="70">
        <v>0.10455445722437016</v>
      </c>
      <c r="I226" s="70">
        <v>0.4814500640409658</v>
      </c>
      <c r="J226" s="70">
        <v>1.7247496399560649</v>
      </c>
      <c r="K226" s="70">
        <v>0.25487832857196396</v>
      </c>
      <c r="L226" s="70">
        <v>4.4822865717792348</v>
      </c>
      <c r="M226" s="70">
        <v>1.4839925146010373</v>
      </c>
      <c r="N226" s="70">
        <v>4.5025781422204609</v>
      </c>
      <c r="O226" s="70">
        <v>2.172376905578159</v>
      </c>
      <c r="P226" s="70">
        <v>8.9441931389767575</v>
      </c>
      <c r="Q226" s="70">
        <f t="shared" si="101"/>
        <v>100.00000000000001</v>
      </c>
      <c r="R226" s="70"/>
      <c r="S226" s="71">
        <f t="shared" si="102"/>
        <v>73.205611167285568</v>
      </c>
      <c r="T226" s="70">
        <f t="shared" si="103"/>
        <v>9.0757638674880112E-2</v>
      </c>
      <c r="U226" s="70">
        <f t="shared" si="104"/>
        <v>10.003030597328333</v>
      </c>
      <c r="V226" s="70">
        <f t="shared" si="105"/>
        <v>0.11482459035693313</v>
      </c>
      <c r="W226" s="70">
        <f t="shared" si="106"/>
        <v>0.52874174710877453</v>
      </c>
      <c r="X226" s="70">
        <f t="shared" si="107"/>
        <v>1.8941676532376648</v>
      </c>
      <c r="Y226" s="70">
        <f t="shared" si="108"/>
        <v>0.27991441442167425</v>
      </c>
      <c r="Z226" s="70">
        <f t="shared" si="109"/>
        <v>4.9225708126670753</v>
      </c>
      <c r="AA226" s="70">
        <f t="shared" si="110"/>
        <v>1.6297615338975875</v>
      </c>
      <c r="AB226" s="70">
        <f t="shared" si="111"/>
        <v>4.9448555753205943</v>
      </c>
      <c r="AC226" s="70">
        <f t="shared" si="112"/>
        <v>2.385764269700906</v>
      </c>
      <c r="AD226" s="70">
        <f t="shared" si="113"/>
        <v>99.999999999999972</v>
      </c>
      <c r="AE226" s="70"/>
      <c r="AF226" s="70">
        <f>AA226+AB226</f>
        <v>6.574617109218182</v>
      </c>
    </row>
    <row r="227" spans="1:32">
      <c r="A227" s="66" t="str">
        <f t="shared" si="114"/>
        <v>Amphibolite xenolith</v>
      </c>
      <c r="B227" s="66">
        <v>0.13</v>
      </c>
      <c r="C227" s="66">
        <v>660</v>
      </c>
      <c r="D227" s="66">
        <f t="shared" si="115"/>
        <v>0.7</v>
      </c>
      <c r="E227" s="71">
        <v>67.195199270453429</v>
      </c>
      <c r="F227" s="70">
        <v>8.5243094470921113E-2</v>
      </c>
      <c r="G227" s="70">
        <v>9.3160988570111183</v>
      </c>
      <c r="H227" s="70">
        <v>0.10796133279939123</v>
      </c>
      <c r="I227" s="70">
        <v>0.48047767704018213</v>
      </c>
      <c r="J227" s="70">
        <v>1.6005825151972308</v>
      </c>
      <c r="K227" s="70">
        <v>0.25791647181514249</v>
      </c>
      <c r="L227" s="70">
        <v>4.3322101934119379</v>
      </c>
      <c r="M227" s="70">
        <v>1.4258212776469332</v>
      </c>
      <c r="N227" s="70">
        <v>4.5580824498732246</v>
      </c>
      <c r="O227" s="70">
        <v>2.0099885759011769</v>
      </c>
      <c r="P227" s="70">
        <v>8.6304182843793313</v>
      </c>
      <c r="Q227" s="70">
        <f t="shared" si="101"/>
        <v>100.00000000000001</v>
      </c>
      <c r="R227" s="70"/>
      <c r="S227" s="71">
        <f t="shared" si="102"/>
        <v>73.542198627539122</v>
      </c>
      <c r="T227" s="70">
        <f t="shared" si="103"/>
        <v>9.3294828399491103E-2</v>
      </c>
      <c r="U227" s="70">
        <f t="shared" si="104"/>
        <v>10.196061623666624</v>
      </c>
      <c r="V227" s="70">
        <f t="shared" si="105"/>
        <v>0.11815894389821201</v>
      </c>
      <c r="W227" s="70">
        <f t="shared" si="106"/>
        <v>0.52586174525305829</v>
      </c>
      <c r="X227" s="70">
        <f t="shared" si="107"/>
        <v>1.7517673662761146</v>
      </c>
      <c r="Y227" s="70">
        <f t="shared" si="108"/>
        <v>0.28227826698154701</v>
      </c>
      <c r="Z227" s="70">
        <f t="shared" si="109"/>
        <v>4.7414140593261536</v>
      </c>
      <c r="AA227" s="70">
        <f t="shared" si="110"/>
        <v>1.5604988562656106</v>
      </c>
      <c r="AB227" s="70">
        <f t="shared" si="111"/>
        <v>4.9886213379632531</v>
      </c>
      <c r="AC227" s="70">
        <f t="shared" si="112"/>
        <v>2.1998443444308187</v>
      </c>
      <c r="AD227" s="70">
        <f t="shared" si="113"/>
        <v>99.999999999999986</v>
      </c>
      <c r="AE227" s="70"/>
      <c r="AF227" s="70">
        <f>AA227+AB227</f>
        <v>6.5491201942288635</v>
      </c>
    </row>
    <row r="228" spans="1:32">
      <c r="A228" s="66" t="str">
        <f t="shared" si="114"/>
        <v>Amphibolite xenolith</v>
      </c>
      <c r="B228" s="66">
        <v>0.13</v>
      </c>
      <c r="C228" s="66">
        <v>660</v>
      </c>
      <c r="D228" s="66">
        <f t="shared" si="115"/>
        <v>0.7</v>
      </c>
      <c r="E228" s="71">
        <v>67.195199270453458</v>
      </c>
      <c r="F228" s="70">
        <v>8.5243094470921085E-2</v>
      </c>
      <c r="G228" s="70">
        <v>9.3160988570111112</v>
      </c>
      <c r="H228" s="70">
        <v>0.1079613327993908</v>
      </c>
      <c r="I228" s="70">
        <v>0.48047767704018851</v>
      </c>
      <c r="J228" s="70">
        <v>1.600582515197229</v>
      </c>
      <c r="K228" s="70">
        <v>0.25791647181514227</v>
      </c>
      <c r="L228" s="70">
        <v>4.332210193411929</v>
      </c>
      <c r="M228" s="70">
        <v>1.4258212776469315</v>
      </c>
      <c r="N228" s="70">
        <v>4.5580824498732202</v>
      </c>
      <c r="O228" s="70">
        <v>2.0099885759011755</v>
      </c>
      <c r="P228" s="70">
        <v>8.6304182843793207</v>
      </c>
      <c r="Q228" s="70">
        <f t="shared" si="101"/>
        <v>100.00000000000001</v>
      </c>
      <c r="R228" s="70"/>
      <c r="S228" s="71">
        <f t="shared" si="102"/>
        <v>73.542198627539136</v>
      </c>
      <c r="T228" s="70">
        <f t="shared" si="103"/>
        <v>9.3294828399491048E-2</v>
      </c>
      <c r="U228" s="70">
        <f t="shared" si="104"/>
        <v>10.196061623666616</v>
      </c>
      <c r="V228" s="70">
        <f t="shared" si="105"/>
        <v>0.11815894389821152</v>
      </c>
      <c r="W228" s="70">
        <f t="shared" si="106"/>
        <v>0.52586174525306517</v>
      </c>
      <c r="X228" s="70">
        <f t="shared" si="107"/>
        <v>1.7517673662761126</v>
      </c>
      <c r="Y228" s="70">
        <f t="shared" si="108"/>
        <v>0.28227826698154668</v>
      </c>
      <c r="Z228" s="70">
        <f t="shared" si="109"/>
        <v>4.7414140593261438</v>
      </c>
      <c r="AA228" s="70">
        <f t="shared" si="110"/>
        <v>1.5604988562656086</v>
      </c>
      <c r="AB228" s="70">
        <f t="shared" si="111"/>
        <v>4.9886213379632478</v>
      </c>
      <c r="AC228" s="70">
        <f t="shared" si="112"/>
        <v>2.1998443444308169</v>
      </c>
      <c r="AD228" s="70">
        <f t="shared" si="113"/>
        <v>100</v>
      </c>
      <c r="AE228" s="70"/>
      <c r="AF228" s="70">
        <f>AA228+AB228</f>
        <v>6.5491201942288564</v>
      </c>
    </row>
    <row r="229" spans="1:32">
      <c r="A229" s="66" t="str">
        <f t="shared" si="114"/>
        <v>Amphibolite xenolith</v>
      </c>
      <c r="B229" s="66">
        <v>0.13</v>
      </c>
      <c r="C229" s="66">
        <v>660</v>
      </c>
      <c r="D229" s="66">
        <f t="shared" si="115"/>
        <v>0.7</v>
      </c>
      <c r="E229" s="71">
        <v>67.484485002566728</v>
      </c>
      <c r="F229" s="70">
        <v>8.5593501985175915E-2</v>
      </c>
      <c r="G229" s="70">
        <v>9.3127350555379032</v>
      </c>
      <c r="H229" s="70">
        <v>0.1144351478348364</v>
      </c>
      <c r="I229" s="70">
        <v>0.49008820713517126</v>
      </c>
      <c r="J229" s="70">
        <v>1.5088893264813936</v>
      </c>
      <c r="K229" s="70">
        <v>0.27196531636753762</v>
      </c>
      <c r="L229" s="70">
        <v>4.33089765302313</v>
      </c>
      <c r="M229" s="70">
        <v>1.4311190047779989</v>
      </c>
      <c r="N229" s="70">
        <v>4.3770957212123447</v>
      </c>
      <c r="O229" s="70">
        <v>1.9495668335737595</v>
      </c>
      <c r="P229" s="70">
        <v>8.6431292295040123</v>
      </c>
      <c r="Q229" s="70">
        <f t="shared" si="101"/>
        <v>99.999999999999986</v>
      </c>
      <c r="R229" s="70"/>
      <c r="S229" s="71">
        <f t="shared" si="102"/>
        <v>73.869085525159079</v>
      </c>
      <c r="T229" s="70">
        <f t="shared" si="103"/>
        <v>9.3691367998145841E-2</v>
      </c>
      <c r="U229" s="70">
        <f t="shared" si="104"/>
        <v>10.193798208054959</v>
      </c>
      <c r="V229" s="70">
        <f t="shared" si="105"/>
        <v>0.12526167640123859</v>
      </c>
      <c r="W229" s="70">
        <f t="shared" si="106"/>
        <v>0.53645467823252868</v>
      </c>
      <c r="X229" s="70">
        <f t="shared" si="107"/>
        <v>1.6516429621062445</v>
      </c>
      <c r="Y229" s="70">
        <f t="shared" si="108"/>
        <v>0.29769552533247423</v>
      </c>
      <c r="Z229" s="70">
        <f t="shared" si="109"/>
        <v>4.7406370385683232</v>
      </c>
      <c r="AA229" s="70">
        <f t="shared" si="110"/>
        <v>1.566514913118263</v>
      </c>
      <c r="AB229" s="70">
        <f t="shared" si="111"/>
        <v>4.7912058330110225</v>
      </c>
      <c r="AC229" s="70">
        <f t="shared" si="112"/>
        <v>2.1340122720177264</v>
      </c>
      <c r="AD229" s="70">
        <f t="shared" si="113"/>
        <v>100.00000000000001</v>
      </c>
      <c r="AE229" s="70"/>
      <c r="AF229" s="70">
        <f>AA229+AB229</f>
        <v>6.3577207461292851</v>
      </c>
    </row>
    <row r="230" spans="1:32">
      <c r="A230" s="66" t="str">
        <f t="shared" si="114"/>
        <v>Amphibolite xenolith</v>
      </c>
      <c r="B230" s="66">
        <v>0.13</v>
      </c>
      <c r="C230" s="66">
        <v>660</v>
      </c>
      <c r="D230" s="66">
        <f t="shared" si="115"/>
        <v>0.7</v>
      </c>
      <c r="E230" s="71">
        <v>67.484485002566757</v>
      </c>
      <c r="F230" s="70">
        <v>8.5593501985175902E-2</v>
      </c>
      <c r="G230" s="70">
        <v>9.3127350555378996</v>
      </c>
      <c r="H230" s="70">
        <v>0.11443514783483608</v>
      </c>
      <c r="I230" s="70">
        <v>0.49008820713517637</v>
      </c>
      <c r="J230" s="70">
        <v>1.5088893264813925</v>
      </c>
      <c r="K230" s="70">
        <v>0.2719653163675374</v>
      </c>
      <c r="L230" s="70">
        <v>4.3308976530231247</v>
      </c>
      <c r="M230" s="70">
        <v>1.4311190047779976</v>
      </c>
      <c r="N230" s="70">
        <v>4.3770957212123411</v>
      </c>
      <c r="O230" s="70">
        <v>1.949566833573759</v>
      </c>
      <c r="P230" s="70">
        <v>8.643129229504007</v>
      </c>
      <c r="Q230" s="70">
        <f t="shared" si="101"/>
        <v>100.00000000000001</v>
      </c>
      <c r="R230" s="70"/>
      <c r="S230" s="71">
        <f t="shared" si="102"/>
        <v>73.869085525159079</v>
      </c>
      <c r="T230" s="70">
        <f t="shared" si="103"/>
        <v>9.36913679981458E-2</v>
      </c>
      <c r="U230" s="70">
        <f t="shared" si="104"/>
        <v>10.193798208054952</v>
      </c>
      <c r="V230" s="70">
        <f t="shared" si="105"/>
        <v>0.1252616764012382</v>
      </c>
      <c r="W230" s="70">
        <f t="shared" si="106"/>
        <v>0.53645467823253412</v>
      </c>
      <c r="X230" s="70">
        <f t="shared" si="107"/>
        <v>1.6516429621062427</v>
      </c>
      <c r="Y230" s="70">
        <f t="shared" si="108"/>
        <v>0.29769552533247395</v>
      </c>
      <c r="Z230" s="70">
        <f t="shared" si="109"/>
        <v>4.7406370385683152</v>
      </c>
      <c r="AA230" s="70">
        <f t="shared" si="110"/>
        <v>1.5665149131182612</v>
      </c>
      <c r="AB230" s="70">
        <f t="shared" si="111"/>
        <v>4.7912058330110163</v>
      </c>
      <c r="AC230" s="70">
        <f t="shared" si="112"/>
        <v>2.1340122720177255</v>
      </c>
      <c r="AD230" s="70">
        <f t="shared" si="113"/>
        <v>99.999999999999972</v>
      </c>
      <c r="AE230" s="70"/>
      <c r="AF230" s="70">
        <f>AA230+AB230</f>
        <v>6.357720746129278</v>
      </c>
    </row>
    <row r="231" spans="1:32">
      <c r="A231" s="66" t="str">
        <f t="shared" si="114"/>
        <v>Amphibolite xenolith</v>
      </c>
      <c r="B231" s="66">
        <v>0.13</v>
      </c>
      <c r="C231" s="66">
        <v>660</v>
      </c>
      <c r="D231" s="66">
        <f t="shared" si="115"/>
        <v>0.7</v>
      </c>
      <c r="E231" s="71">
        <v>68.07645104618156</v>
      </c>
      <c r="F231" s="70">
        <v>9.3794703995252846E-2</v>
      </c>
      <c r="G231" s="70">
        <v>9.4224284157703853</v>
      </c>
      <c r="H231" s="70">
        <v>0.11963747016687598</v>
      </c>
      <c r="I231" s="70">
        <v>0.52749861168701606</v>
      </c>
      <c r="J231" s="70">
        <v>1.4532871669004099</v>
      </c>
      <c r="K231" s="70">
        <v>0.27351380452728902</v>
      </c>
      <c r="L231" s="70">
        <v>4.2044853219479963</v>
      </c>
      <c r="M231" s="70">
        <v>1.440033757811445</v>
      </c>
      <c r="N231" s="70">
        <v>4.2561002539514883</v>
      </c>
      <c r="O231" s="70">
        <v>1.7893672686980204</v>
      </c>
      <c r="P231" s="70">
        <v>8.3434021783622576</v>
      </c>
      <c r="Q231" s="70">
        <f t="shared" si="101"/>
        <v>100</v>
      </c>
      <c r="R231" s="70"/>
      <c r="S231" s="71">
        <f t="shared" si="102"/>
        <v>74.273377655427751</v>
      </c>
      <c r="T231" s="70">
        <f t="shared" si="103"/>
        <v>0.10233273569435321</v>
      </c>
      <c r="U231" s="70">
        <f t="shared" si="104"/>
        <v>10.28014200800501</v>
      </c>
      <c r="V231" s="70">
        <f t="shared" si="105"/>
        <v>0.13052794126145567</v>
      </c>
      <c r="W231" s="70">
        <f t="shared" si="106"/>
        <v>0.57551624675565616</v>
      </c>
      <c r="X231" s="70">
        <f t="shared" si="107"/>
        <v>1.5855783450837695</v>
      </c>
      <c r="Y231" s="70">
        <f t="shared" si="108"/>
        <v>0.29841147394488987</v>
      </c>
      <c r="Z231" s="70">
        <f t="shared" si="109"/>
        <v>4.5872151289423337</v>
      </c>
      <c r="AA231" s="70">
        <f t="shared" si="110"/>
        <v>1.5711184923247179</v>
      </c>
      <c r="AB231" s="70">
        <f t="shared" si="111"/>
        <v>4.6435285130632833</v>
      </c>
      <c r="AC231" s="70">
        <f t="shared" si="112"/>
        <v>1.9522514594967839</v>
      </c>
      <c r="AD231" s="70">
        <f t="shared" si="113"/>
        <v>100.00000000000001</v>
      </c>
      <c r="AE231" s="70"/>
      <c r="AF231" s="70">
        <f>AA231+AB231</f>
        <v>6.2146470053880014</v>
      </c>
    </row>
    <row r="232" spans="1:32">
      <c r="A232" s="66" t="str">
        <f t="shared" si="114"/>
        <v>Amphibolite xenolith</v>
      </c>
      <c r="B232" s="66">
        <v>0.13</v>
      </c>
      <c r="C232" s="66">
        <v>660</v>
      </c>
      <c r="D232" s="66">
        <f t="shared" si="115"/>
        <v>0.7</v>
      </c>
      <c r="E232" s="71">
        <v>68.07645104618156</v>
      </c>
      <c r="F232" s="70">
        <v>9.3794703995252859E-2</v>
      </c>
      <c r="G232" s="70">
        <v>9.4224284157703835</v>
      </c>
      <c r="H232" s="70">
        <v>0.11963747016687581</v>
      </c>
      <c r="I232" s="70">
        <v>0.52749861168701973</v>
      </c>
      <c r="J232" s="70">
        <v>1.4532871669004097</v>
      </c>
      <c r="K232" s="70">
        <v>0.27351380452728891</v>
      </c>
      <c r="L232" s="70">
        <v>4.2044853219479936</v>
      </c>
      <c r="M232" s="70">
        <v>1.4400337578114448</v>
      </c>
      <c r="N232" s="70">
        <v>4.2561002539514865</v>
      </c>
      <c r="O232" s="70">
        <v>1.7893672686980209</v>
      </c>
      <c r="P232" s="70">
        <v>8.3434021783622558</v>
      </c>
      <c r="Q232" s="70">
        <f t="shared" si="101"/>
        <v>100</v>
      </c>
      <c r="R232" s="70"/>
      <c r="S232" s="71">
        <f t="shared" si="102"/>
        <v>74.273377655427751</v>
      </c>
      <c r="T232" s="70">
        <f t="shared" si="103"/>
        <v>0.10233273569435321</v>
      </c>
      <c r="U232" s="70">
        <f t="shared" si="104"/>
        <v>10.280142008005006</v>
      </c>
      <c r="V232" s="70">
        <f t="shared" si="105"/>
        <v>0.13052794126145548</v>
      </c>
      <c r="W232" s="70">
        <f t="shared" si="106"/>
        <v>0.57551624675566015</v>
      </c>
      <c r="X232" s="70">
        <f t="shared" si="107"/>
        <v>1.585578345083769</v>
      </c>
      <c r="Y232" s="70">
        <f t="shared" si="108"/>
        <v>0.29841147394488976</v>
      </c>
      <c r="Z232" s="70">
        <f t="shared" si="109"/>
        <v>4.5872151289423311</v>
      </c>
      <c r="AA232" s="70">
        <f t="shared" si="110"/>
        <v>1.5711184923247175</v>
      </c>
      <c r="AB232" s="70">
        <f t="shared" si="111"/>
        <v>4.6435285130632806</v>
      </c>
      <c r="AC232" s="70">
        <f t="shared" si="112"/>
        <v>1.9522514594967846</v>
      </c>
      <c r="AD232" s="70">
        <f t="shared" si="113"/>
        <v>100</v>
      </c>
      <c r="AE232" s="70"/>
      <c r="AF232" s="70">
        <f>AA232+AB232</f>
        <v>6.2146470053879979</v>
      </c>
    </row>
    <row r="233" spans="1:32">
      <c r="A233" s="66" t="str">
        <f t="shared" si="114"/>
        <v>Amphibolite xenolith</v>
      </c>
      <c r="B233" s="66">
        <v>0.13</v>
      </c>
      <c r="C233" s="66">
        <v>660</v>
      </c>
      <c r="D233" s="66">
        <f t="shared" si="115"/>
        <v>0.7</v>
      </c>
      <c r="E233" s="71">
        <v>68.595316749777155</v>
      </c>
      <c r="F233" s="70">
        <v>0.10260605152787472</v>
      </c>
      <c r="G233" s="70">
        <v>9.5324468012398125</v>
      </c>
      <c r="H233" s="70">
        <v>0.12459173961242545</v>
      </c>
      <c r="I233" s="70">
        <v>0.56776541745763198</v>
      </c>
      <c r="J233" s="70">
        <v>1.403335945141267</v>
      </c>
      <c r="K233" s="70">
        <v>0.27453561359340228</v>
      </c>
      <c r="L233" s="70">
        <v>4.1055162375292582</v>
      </c>
      <c r="M233" s="70">
        <v>1.4447127740818773</v>
      </c>
      <c r="N233" s="70">
        <v>4.1437706502625842</v>
      </c>
      <c r="O233" s="70">
        <v>1.6519828077033394</v>
      </c>
      <c r="P233" s="70">
        <v>8.0534192120733827</v>
      </c>
      <c r="Q233" s="70">
        <f t="shared" si="101"/>
        <v>100</v>
      </c>
      <c r="R233" s="70"/>
      <c r="S233" s="71">
        <f t="shared" si="102"/>
        <v>74.603444915468046</v>
      </c>
      <c r="T233" s="70">
        <f t="shared" si="103"/>
        <v>0.11159311270588082</v>
      </c>
      <c r="U233" s="70">
        <f t="shared" si="104"/>
        <v>10.367374968761759</v>
      </c>
      <c r="V233" s="70">
        <f t="shared" si="105"/>
        <v>0.13550448373909019</v>
      </c>
      <c r="W233" s="70">
        <f t="shared" si="106"/>
        <v>0.61749486777237994</v>
      </c>
      <c r="X233" s="70">
        <f t="shared" si="107"/>
        <v>1.5262513658643162</v>
      </c>
      <c r="Y233" s="70">
        <f t="shared" si="108"/>
        <v>0.29858164516918195</v>
      </c>
      <c r="Z233" s="70">
        <f t="shared" si="109"/>
        <v>4.4651102872422941</v>
      </c>
      <c r="AA233" s="70">
        <f t="shared" si="110"/>
        <v>1.5712523094405055</v>
      </c>
      <c r="AB233" s="70">
        <f t="shared" si="111"/>
        <v>4.5067153283493244</v>
      </c>
      <c r="AC233" s="70">
        <f t="shared" si="112"/>
        <v>1.7966767154872376</v>
      </c>
      <c r="AD233" s="70">
        <f t="shared" si="113"/>
        <v>100.00000000000001</v>
      </c>
      <c r="AE233" s="70"/>
      <c r="AF233" s="70">
        <f>AA233+AB233</f>
        <v>6.07796763778983</v>
      </c>
    </row>
    <row r="234" spans="1:32">
      <c r="A234" s="66" t="str">
        <f t="shared" si="114"/>
        <v>Amphibolite xenolith</v>
      </c>
      <c r="B234" s="66">
        <v>0.13</v>
      </c>
      <c r="C234" s="66">
        <v>660</v>
      </c>
      <c r="D234" s="66">
        <f t="shared" si="115"/>
        <v>0.7</v>
      </c>
      <c r="E234" s="71">
        <v>68.595316749777183</v>
      </c>
      <c r="F234" s="70">
        <v>0.10260605152787472</v>
      </c>
      <c r="G234" s="70">
        <v>9.5324468012398089</v>
      </c>
      <c r="H234" s="70">
        <v>0.12459173961242528</v>
      </c>
      <c r="I234" s="70">
        <v>0.56776541745763565</v>
      </c>
      <c r="J234" s="70">
        <v>1.4033359451412668</v>
      </c>
      <c r="K234" s="70">
        <v>0.27453561359340212</v>
      </c>
      <c r="L234" s="70">
        <v>4.1055162375292538</v>
      </c>
      <c r="M234" s="70">
        <v>1.444712774081877</v>
      </c>
      <c r="N234" s="70">
        <v>4.1437706502625824</v>
      </c>
      <c r="O234" s="70">
        <v>1.6519828077033389</v>
      </c>
      <c r="P234" s="70">
        <v>8.053419212073381</v>
      </c>
      <c r="Q234" s="70">
        <f t="shared" si="101"/>
        <v>100.00000000000003</v>
      </c>
      <c r="R234" s="70"/>
      <c r="S234" s="71">
        <f t="shared" si="102"/>
        <v>74.603444915468046</v>
      </c>
      <c r="T234" s="70">
        <f t="shared" si="103"/>
        <v>0.11159311270588079</v>
      </c>
      <c r="U234" s="70">
        <f t="shared" si="104"/>
        <v>10.367374968761752</v>
      </c>
      <c r="V234" s="70">
        <f t="shared" si="105"/>
        <v>0.13550448373908996</v>
      </c>
      <c r="W234" s="70">
        <f t="shared" si="106"/>
        <v>0.61749486777238372</v>
      </c>
      <c r="X234" s="70">
        <f t="shared" si="107"/>
        <v>1.5262513658643155</v>
      </c>
      <c r="Y234" s="70">
        <f t="shared" si="108"/>
        <v>0.29858164516918168</v>
      </c>
      <c r="Z234" s="70">
        <f t="shared" si="109"/>
        <v>4.4651102872422879</v>
      </c>
      <c r="AA234" s="70">
        <f t="shared" si="110"/>
        <v>1.5712523094405051</v>
      </c>
      <c r="AB234" s="70">
        <f t="shared" si="111"/>
        <v>4.5067153283493218</v>
      </c>
      <c r="AC234" s="70">
        <f t="shared" si="112"/>
        <v>1.7966767154872365</v>
      </c>
      <c r="AD234" s="70">
        <f t="shared" si="113"/>
        <v>99.999999999999972</v>
      </c>
      <c r="AE234" s="70"/>
      <c r="AF234" s="70">
        <f>AA234+AB234</f>
        <v>6.0779676377898273</v>
      </c>
    </row>
    <row r="235" spans="1:32">
      <c r="A235" s="66" t="str">
        <f t="shared" si="114"/>
        <v>Amphibolite xenolith</v>
      </c>
      <c r="B235" s="66">
        <v>0.13</v>
      </c>
      <c r="C235" s="66">
        <v>660</v>
      </c>
      <c r="D235" s="66">
        <f t="shared" si="115"/>
        <v>0.7</v>
      </c>
      <c r="E235" s="71">
        <v>69.054834311348557</v>
      </c>
      <c r="F235" s="70">
        <v>0.11202469125040145</v>
      </c>
      <c r="G235" s="70">
        <v>9.6422792954915089</v>
      </c>
      <c r="H235" s="70">
        <v>0.12951620312606088</v>
      </c>
      <c r="I235" s="70">
        <v>0.61111195147090058</v>
      </c>
      <c r="J235" s="70">
        <v>1.355476824333286</v>
      </c>
      <c r="K235" s="70">
        <v>0.27560962811390372</v>
      </c>
      <c r="L235" s="70">
        <v>4.0309023790832841</v>
      </c>
      <c r="M235" s="70">
        <v>1.445553188363965</v>
      </c>
      <c r="N235" s="70">
        <v>4.0334637145788284</v>
      </c>
      <c r="O235" s="70">
        <v>1.5331066672597433</v>
      </c>
      <c r="P235" s="70">
        <v>7.7761211455795687</v>
      </c>
      <c r="Q235" s="70">
        <f t="shared" si="101"/>
        <v>99.999999999999986</v>
      </c>
      <c r="R235" s="70"/>
      <c r="S235" s="71">
        <f t="shared" si="102"/>
        <v>74.877390941618003</v>
      </c>
      <c r="T235" s="70">
        <f t="shared" si="103"/>
        <v>0.12147037474669387</v>
      </c>
      <c r="U235" s="70">
        <f t="shared" si="104"/>
        <v>10.45529575991082</v>
      </c>
      <c r="V235" s="70">
        <f t="shared" si="105"/>
        <v>0.14043673366906209</v>
      </c>
      <c r="W235" s="70">
        <f t="shared" si="106"/>
        <v>0.66263961032865315</v>
      </c>
      <c r="X235" s="70">
        <f t="shared" si="107"/>
        <v>1.4697677447214812</v>
      </c>
      <c r="Y235" s="70">
        <f t="shared" si="108"/>
        <v>0.29884844525891829</v>
      </c>
      <c r="Z235" s="70">
        <f t="shared" si="109"/>
        <v>4.3707794869984227</v>
      </c>
      <c r="AA235" s="70">
        <f t="shared" si="110"/>
        <v>1.567439156019274</v>
      </c>
      <c r="AB235" s="70">
        <f t="shared" si="111"/>
        <v>4.3735567888505686</v>
      </c>
      <c r="AC235" s="70">
        <f t="shared" si="112"/>
        <v>1.6623749578781237</v>
      </c>
      <c r="AD235" s="70">
        <f t="shared" si="113"/>
        <v>100.00000000000003</v>
      </c>
      <c r="AE235" s="70"/>
      <c r="AF235" s="70">
        <f>AA235+AB235</f>
        <v>5.9409959448698428</v>
      </c>
    </row>
    <row r="236" spans="1:32">
      <c r="A236" s="66" t="str">
        <f t="shared" si="114"/>
        <v>Amphibolite xenolith</v>
      </c>
      <c r="B236" s="66">
        <v>0.13</v>
      </c>
      <c r="C236" s="66">
        <v>660</v>
      </c>
      <c r="D236" s="66">
        <f t="shared" si="115"/>
        <v>0.7</v>
      </c>
      <c r="E236" s="71">
        <v>69.054834311348557</v>
      </c>
      <c r="F236" s="70">
        <v>0.11202469125040143</v>
      </c>
      <c r="G236" s="70">
        <v>9.6422792954915035</v>
      </c>
      <c r="H236" s="70">
        <v>0.12951620312606066</v>
      </c>
      <c r="I236" s="70">
        <v>0.61111195147090414</v>
      </c>
      <c r="J236" s="70">
        <v>1.3554768243332853</v>
      </c>
      <c r="K236" s="70">
        <v>0.27560962811390355</v>
      </c>
      <c r="L236" s="70">
        <v>4.0309023790832805</v>
      </c>
      <c r="M236" s="70">
        <v>1.4455531883639645</v>
      </c>
      <c r="N236" s="70">
        <v>4.0334637145788257</v>
      </c>
      <c r="O236" s="70">
        <v>1.5331066672597429</v>
      </c>
      <c r="P236" s="70">
        <v>7.7761211455795651</v>
      </c>
      <c r="Q236" s="70">
        <f t="shared" si="101"/>
        <v>99.999999999999986</v>
      </c>
      <c r="R236" s="70"/>
      <c r="S236" s="71">
        <f t="shared" si="102"/>
        <v>74.877390941618003</v>
      </c>
      <c r="T236" s="70">
        <f t="shared" si="103"/>
        <v>0.12147037474669384</v>
      </c>
      <c r="U236" s="70">
        <f t="shared" si="104"/>
        <v>10.455295759910813</v>
      </c>
      <c r="V236" s="70">
        <f t="shared" si="105"/>
        <v>0.14043673366906184</v>
      </c>
      <c r="W236" s="70">
        <f t="shared" si="106"/>
        <v>0.66263961032865693</v>
      </c>
      <c r="X236" s="70">
        <f t="shared" si="107"/>
        <v>1.4697677447214805</v>
      </c>
      <c r="Y236" s="70">
        <f t="shared" si="108"/>
        <v>0.29884844525891807</v>
      </c>
      <c r="Z236" s="70">
        <f t="shared" si="109"/>
        <v>4.3707794869984191</v>
      </c>
      <c r="AA236" s="70">
        <f t="shared" si="110"/>
        <v>1.5674391560192733</v>
      </c>
      <c r="AB236" s="70">
        <f t="shared" si="111"/>
        <v>4.373556788850566</v>
      </c>
      <c r="AC236" s="70">
        <f t="shared" si="112"/>
        <v>1.6623749578781235</v>
      </c>
      <c r="AD236" s="70">
        <f t="shared" si="113"/>
        <v>100</v>
      </c>
      <c r="AE236" s="70"/>
      <c r="AF236" s="70">
        <f>AA236+AB236</f>
        <v>5.9409959448698393</v>
      </c>
    </row>
    <row r="237" spans="1:32">
      <c r="A237" s="66" t="str">
        <f t="shared" si="114"/>
        <v>Amphibolite xenolith</v>
      </c>
      <c r="B237" s="66">
        <v>0.13</v>
      </c>
      <c r="C237" s="66">
        <v>660</v>
      </c>
      <c r="D237" s="66">
        <f t="shared" si="115"/>
        <v>0.7</v>
      </c>
      <c r="E237" s="71">
        <v>69.461702763600641</v>
      </c>
      <c r="F237" s="70">
        <v>0.12208113311573947</v>
      </c>
      <c r="G237" s="70">
        <v>9.7521424743889451</v>
      </c>
      <c r="H237" s="70">
        <v>0.1343991056078748</v>
      </c>
      <c r="I237" s="70">
        <v>0.65773015005375857</v>
      </c>
      <c r="J237" s="70">
        <v>1.3095828267345515</v>
      </c>
      <c r="K237" s="70">
        <v>0.27670130943419097</v>
      </c>
      <c r="L237" s="70">
        <v>3.9771185190393341</v>
      </c>
      <c r="M237" s="70">
        <v>1.4427806321772481</v>
      </c>
      <c r="N237" s="70">
        <v>3.9253219495931573</v>
      </c>
      <c r="O237" s="70">
        <v>1.4297787582015589</v>
      </c>
      <c r="P237" s="70">
        <v>7.5106603780529984</v>
      </c>
      <c r="Q237" s="70">
        <f t="shared" si="101"/>
        <v>100</v>
      </c>
      <c r="R237" s="70"/>
      <c r="S237" s="71">
        <f t="shared" si="102"/>
        <v>75.102388067130192</v>
      </c>
      <c r="T237" s="70">
        <f t="shared" si="103"/>
        <v>0.13199481541845776</v>
      </c>
      <c r="U237" s="70">
        <f t="shared" si="104"/>
        <v>10.544071905206724</v>
      </c>
      <c r="V237" s="70">
        <f t="shared" si="105"/>
        <v>0.14531307733111215</v>
      </c>
      <c r="W237" s="70">
        <f t="shared" si="106"/>
        <v>0.71114157884816853</v>
      </c>
      <c r="X237" s="70">
        <f t="shared" si="107"/>
        <v>1.4159284000594139</v>
      </c>
      <c r="Y237" s="70">
        <f t="shared" si="108"/>
        <v>0.29917102940210843</v>
      </c>
      <c r="Z237" s="70">
        <f t="shared" si="109"/>
        <v>4.3000831612550456</v>
      </c>
      <c r="AA237" s="70">
        <f t="shared" si="110"/>
        <v>1.5599426248199608</v>
      </c>
      <c r="AB237" s="70">
        <f t="shared" si="111"/>
        <v>4.2440804157949783</v>
      </c>
      <c r="AC237" s="70">
        <f t="shared" si="112"/>
        <v>1.5458849247338375</v>
      </c>
      <c r="AD237" s="70">
        <f t="shared" si="113"/>
        <v>100</v>
      </c>
      <c r="AE237" s="70"/>
      <c r="AF237" s="70">
        <f>AA237+AB237</f>
        <v>5.8040230406149389</v>
      </c>
    </row>
    <row r="238" spans="1:32">
      <c r="A238" s="66" t="str">
        <f t="shared" si="114"/>
        <v>Amphibolite xenolith</v>
      </c>
      <c r="B238" s="66">
        <v>0.13</v>
      </c>
      <c r="C238" s="66">
        <v>660</v>
      </c>
      <c r="D238" s="66">
        <f t="shared" si="115"/>
        <v>0.7</v>
      </c>
      <c r="E238" s="71">
        <v>69.461702763600641</v>
      </c>
      <c r="F238" s="70">
        <v>0.12208113311573941</v>
      </c>
      <c r="G238" s="70">
        <v>9.7521424743889398</v>
      </c>
      <c r="H238" s="70">
        <v>0.13439910560787455</v>
      </c>
      <c r="I238" s="70">
        <v>0.65773015005376212</v>
      </c>
      <c r="J238" s="70">
        <v>1.3095828267345506</v>
      </c>
      <c r="K238" s="70">
        <v>0.27670130943419069</v>
      </c>
      <c r="L238" s="70">
        <v>3.9771185190393292</v>
      </c>
      <c r="M238" s="70">
        <v>1.4427806321772469</v>
      </c>
      <c r="N238" s="70">
        <v>3.9253219495931533</v>
      </c>
      <c r="O238" s="70">
        <v>1.4297787582015584</v>
      </c>
      <c r="P238" s="70">
        <v>7.5106603780529912</v>
      </c>
      <c r="Q238" s="70">
        <f t="shared" si="101"/>
        <v>99.999999999999986</v>
      </c>
      <c r="R238" s="70"/>
      <c r="S238" s="71">
        <f t="shared" si="102"/>
        <v>75.102388067130192</v>
      </c>
      <c r="T238" s="70">
        <f t="shared" si="103"/>
        <v>0.1319948154184577</v>
      </c>
      <c r="U238" s="70">
        <f t="shared" si="104"/>
        <v>10.544071905206719</v>
      </c>
      <c r="V238" s="70">
        <f t="shared" si="105"/>
        <v>0.1453130773311119</v>
      </c>
      <c r="W238" s="70">
        <f t="shared" si="106"/>
        <v>0.71114157884817231</v>
      </c>
      <c r="X238" s="70">
        <f t="shared" si="107"/>
        <v>1.4159284000594128</v>
      </c>
      <c r="Y238" s="70">
        <f t="shared" si="108"/>
        <v>0.2991710294021081</v>
      </c>
      <c r="Z238" s="70">
        <f t="shared" si="109"/>
        <v>4.3000831612550412</v>
      </c>
      <c r="AA238" s="70">
        <f t="shared" si="110"/>
        <v>1.5599426248199597</v>
      </c>
      <c r="AB238" s="70">
        <f t="shared" si="111"/>
        <v>4.2440804157949739</v>
      </c>
      <c r="AC238" s="70">
        <f t="shared" si="112"/>
        <v>1.5458849247338373</v>
      </c>
      <c r="AD238" s="70">
        <f t="shared" si="113"/>
        <v>99.999999999999972</v>
      </c>
      <c r="AE238" s="70"/>
      <c r="AF238" s="70">
        <f>AA238+AB238</f>
        <v>5.8040230406149336</v>
      </c>
    </row>
    <row r="239" spans="1:32">
      <c r="A239" s="66" t="str">
        <f t="shared" si="114"/>
        <v>Amphibolite xenolith</v>
      </c>
      <c r="B239" s="66">
        <v>0.13</v>
      </c>
      <c r="C239" s="66">
        <v>660</v>
      </c>
      <c r="D239" s="66">
        <f t="shared" si="115"/>
        <v>0.7</v>
      </c>
      <c r="E239" s="71">
        <v>69.832992910564712</v>
      </c>
      <c r="F239" s="70">
        <v>0.13318472332095166</v>
      </c>
      <c r="G239" s="70">
        <v>9.8658842919477721</v>
      </c>
      <c r="H239" s="70">
        <v>0.13939210731631402</v>
      </c>
      <c r="I239" s="70">
        <v>0.70959740651561531</v>
      </c>
      <c r="J239" s="70">
        <v>1.2640646398357347</v>
      </c>
      <c r="K239" s="70">
        <v>0.27781487173517871</v>
      </c>
      <c r="L239" s="70">
        <v>3.9403818154517647</v>
      </c>
      <c r="M239" s="70">
        <v>1.4363355321165596</v>
      </c>
      <c r="N239" s="70">
        <v>3.8158417723030635</v>
      </c>
      <c r="O239" s="70">
        <v>1.3367371734962032</v>
      </c>
      <c r="P239" s="70">
        <v>7.247772755396138</v>
      </c>
      <c r="Q239" s="70">
        <f t="shared" si="101"/>
        <v>100</v>
      </c>
      <c r="R239" s="70"/>
      <c r="S239" s="71">
        <f t="shared" si="102"/>
        <v>75.289828595062076</v>
      </c>
      <c r="T239" s="70">
        <f t="shared" si="103"/>
        <v>0.14359194089185615</v>
      </c>
      <c r="U239" s="70">
        <f t="shared" si="104"/>
        <v>10.636816586549138</v>
      </c>
      <c r="V239" s="70">
        <f t="shared" si="105"/>
        <v>0.15028437748315482</v>
      </c>
      <c r="W239" s="70">
        <f t="shared" si="106"/>
        <v>0.76504621785985016</v>
      </c>
      <c r="X239" s="70">
        <f t="shared" si="107"/>
        <v>1.3628402005939706</v>
      </c>
      <c r="Y239" s="70">
        <f t="shared" si="108"/>
        <v>0.29952366642639455</v>
      </c>
      <c r="Z239" s="70">
        <f t="shared" si="109"/>
        <v>4.2482880816007667</v>
      </c>
      <c r="AA239" s="70">
        <f t="shared" si="110"/>
        <v>1.548572551609668</v>
      </c>
      <c r="AB239" s="70">
        <f t="shared" si="111"/>
        <v>4.1140163267885965</v>
      </c>
      <c r="AC239" s="70">
        <f t="shared" si="112"/>
        <v>1.4411914551345417</v>
      </c>
      <c r="AD239" s="70">
        <f t="shared" si="113"/>
        <v>100.00000000000001</v>
      </c>
      <c r="AE239" s="70"/>
      <c r="AF239" s="70">
        <f>AA239+AB239</f>
        <v>5.6625888783982647</v>
      </c>
    </row>
    <row r="240" spans="1:32">
      <c r="A240" s="66" t="str">
        <f t="shared" si="114"/>
        <v>Amphibolite xenolith</v>
      </c>
      <c r="B240" s="66">
        <v>0.13</v>
      </c>
      <c r="C240" s="66">
        <v>660</v>
      </c>
      <c r="D240" s="66">
        <f t="shared" si="115"/>
        <v>0.7</v>
      </c>
      <c r="E240" s="71">
        <v>69.832992910564712</v>
      </c>
      <c r="F240" s="70">
        <v>0.13318472332095163</v>
      </c>
      <c r="G240" s="70">
        <v>9.865884291947765</v>
      </c>
      <c r="H240" s="70">
        <v>0.13939210731631377</v>
      </c>
      <c r="I240" s="70">
        <v>0.70959740651561964</v>
      </c>
      <c r="J240" s="70">
        <v>1.264064639835734</v>
      </c>
      <c r="K240" s="70">
        <v>0.2778148717351786</v>
      </c>
      <c r="L240" s="70">
        <v>3.9403818154517616</v>
      </c>
      <c r="M240" s="70">
        <v>1.436335532116559</v>
      </c>
      <c r="N240" s="70">
        <v>3.8158417723030609</v>
      </c>
      <c r="O240" s="70">
        <v>1.3367371734962028</v>
      </c>
      <c r="P240" s="70">
        <v>7.2477727553961326</v>
      </c>
      <c r="Q240" s="70">
        <f t="shared" si="101"/>
        <v>99.999999999999972</v>
      </c>
      <c r="R240" s="70"/>
      <c r="S240" s="71">
        <f t="shared" si="102"/>
        <v>75.28982859506209</v>
      </c>
      <c r="T240" s="70">
        <f t="shared" si="103"/>
        <v>0.14359194089185615</v>
      </c>
      <c r="U240" s="70">
        <f t="shared" si="104"/>
        <v>10.636816586549132</v>
      </c>
      <c r="V240" s="70">
        <f t="shared" si="105"/>
        <v>0.15028437748315457</v>
      </c>
      <c r="W240" s="70">
        <f t="shared" si="106"/>
        <v>0.76504621785985483</v>
      </c>
      <c r="X240" s="70">
        <f t="shared" si="107"/>
        <v>1.3628402005939702</v>
      </c>
      <c r="Y240" s="70">
        <f t="shared" si="108"/>
        <v>0.2995236664263945</v>
      </c>
      <c r="Z240" s="70">
        <f t="shared" si="109"/>
        <v>4.248288081600764</v>
      </c>
      <c r="AA240" s="70">
        <f t="shared" si="110"/>
        <v>1.5485725516096676</v>
      </c>
      <c r="AB240" s="70">
        <f t="shared" si="111"/>
        <v>4.1140163267885939</v>
      </c>
      <c r="AC240" s="70">
        <f t="shared" si="112"/>
        <v>1.4411914551345417</v>
      </c>
      <c r="AD240" s="70">
        <f t="shared" si="113"/>
        <v>100.00000000000003</v>
      </c>
      <c r="AE240" s="70"/>
      <c r="AF240" s="70">
        <f>AA240+AB240</f>
        <v>5.6625888783982612</v>
      </c>
    </row>
    <row r="241" spans="1:32">
      <c r="A241" s="66" t="str">
        <f t="shared" si="114"/>
        <v>Amphibolite xenolith</v>
      </c>
      <c r="B241" s="66">
        <v>0.13</v>
      </c>
      <c r="C241" s="66">
        <v>660</v>
      </c>
      <c r="D241" s="66">
        <f t="shared" si="115"/>
        <v>0.7</v>
      </c>
      <c r="E241" s="71">
        <v>70.206006056352066</v>
      </c>
      <c r="F241" s="70">
        <v>0.14816466595550046</v>
      </c>
      <c r="G241" s="70">
        <v>9.9461540909160284</v>
      </c>
      <c r="H241" s="70">
        <v>0.14585206102554721</v>
      </c>
      <c r="I241" s="70">
        <v>0.75800659046885277</v>
      </c>
      <c r="J241" s="70">
        <v>1.2178828103081831</v>
      </c>
      <c r="K241" s="70">
        <v>0.2831237687258511</v>
      </c>
      <c r="L241" s="70">
        <v>3.8958775282425377</v>
      </c>
      <c r="M241" s="70">
        <v>1.4651501607033275</v>
      </c>
      <c r="N241" s="70">
        <v>3.7000956244053356</v>
      </c>
      <c r="O241" s="70">
        <v>1.2522164686444239</v>
      </c>
      <c r="P241" s="70">
        <v>6.9814701742523537</v>
      </c>
      <c r="Q241" s="70">
        <f t="shared" si="101"/>
        <v>100.00000000000001</v>
      </c>
      <c r="R241" s="70"/>
      <c r="S241" s="71">
        <f t="shared" si="102"/>
        <v>75.475290985430036</v>
      </c>
      <c r="T241" s="70">
        <f t="shared" si="103"/>
        <v>0.15928510828225137</v>
      </c>
      <c r="U241" s="70">
        <f t="shared" si="104"/>
        <v>10.692658881567185</v>
      </c>
      <c r="V241" s="70">
        <f t="shared" si="105"/>
        <v>0.15679893167390735</v>
      </c>
      <c r="W241" s="70">
        <f t="shared" si="106"/>
        <v>0.81489848516078722</v>
      </c>
      <c r="X241" s="70">
        <f t="shared" si="107"/>
        <v>1.3092905387664722</v>
      </c>
      <c r="Y241" s="70">
        <f t="shared" si="108"/>
        <v>0.30437351488593622</v>
      </c>
      <c r="Z241" s="70">
        <f t="shared" si="109"/>
        <v>4.1882811258581656</v>
      </c>
      <c r="AA241" s="70">
        <f t="shared" si="110"/>
        <v>1.5751164455598308</v>
      </c>
      <c r="AB241" s="70">
        <f t="shared" si="111"/>
        <v>3.977804886119737</v>
      </c>
      <c r="AC241" s="70">
        <f t="shared" si="112"/>
        <v>1.3462010966956914</v>
      </c>
      <c r="AD241" s="70">
        <f t="shared" si="113"/>
        <v>100</v>
      </c>
      <c r="AE241" s="70"/>
      <c r="AF241" s="70">
        <f>AA241+AB241</f>
        <v>5.5529213316795678</v>
      </c>
    </row>
    <row r="242" spans="1:32">
      <c r="A242" s="66" t="str">
        <f t="shared" si="114"/>
        <v>Amphibolite xenolith</v>
      </c>
      <c r="B242" s="66">
        <v>0.13</v>
      </c>
      <c r="C242" s="66">
        <v>660</v>
      </c>
      <c r="D242" s="66">
        <f t="shared" si="115"/>
        <v>0.7</v>
      </c>
      <c r="E242" s="71">
        <v>70.206006056352095</v>
      </c>
      <c r="F242" s="70">
        <v>0.14816466595550043</v>
      </c>
      <c r="G242" s="70">
        <v>9.9461540909160266</v>
      </c>
      <c r="H242" s="70">
        <v>0.14585206102554699</v>
      </c>
      <c r="I242" s="70">
        <v>0.75800659046885754</v>
      </c>
      <c r="J242" s="70">
        <v>1.2178828103081827</v>
      </c>
      <c r="K242" s="70">
        <v>0.28312376872585093</v>
      </c>
      <c r="L242" s="70">
        <v>3.8958775282425342</v>
      </c>
      <c r="M242" s="70">
        <v>1.4651501607033273</v>
      </c>
      <c r="N242" s="70">
        <v>3.7000956244053342</v>
      </c>
      <c r="O242" s="70">
        <v>1.2522164686444237</v>
      </c>
      <c r="P242" s="70">
        <v>6.9814701742523493</v>
      </c>
      <c r="Q242" s="70">
        <f t="shared" si="101"/>
        <v>100.00000000000004</v>
      </c>
      <c r="R242" s="70"/>
      <c r="S242" s="71">
        <f t="shared" si="102"/>
        <v>75.475290985430036</v>
      </c>
      <c r="T242" s="70">
        <f t="shared" si="103"/>
        <v>0.15928510828225129</v>
      </c>
      <c r="U242" s="70">
        <f t="shared" si="104"/>
        <v>10.69265888156718</v>
      </c>
      <c r="V242" s="70">
        <f t="shared" si="105"/>
        <v>0.15679893167390707</v>
      </c>
      <c r="W242" s="70">
        <f t="shared" si="106"/>
        <v>0.81489848516079211</v>
      </c>
      <c r="X242" s="70">
        <f t="shared" si="107"/>
        <v>1.3092905387664713</v>
      </c>
      <c r="Y242" s="70">
        <f t="shared" si="108"/>
        <v>0.30437351488593595</v>
      </c>
      <c r="Z242" s="70">
        <f t="shared" si="109"/>
        <v>4.1882811258581603</v>
      </c>
      <c r="AA242" s="70">
        <f t="shared" si="110"/>
        <v>1.5751164455598299</v>
      </c>
      <c r="AB242" s="70">
        <f t="shared" si="111"/>
        <v>3.9778048861197348</v>
      </c>
      <c r="AC242" s="70">
        <f t="shared" si="112"/>
        <v>1.346201096695691</v>
      </c>
      <c r="AD242" s="70">
        <f t="shared" si="113"/>
        <v>100</v>
      </c>
      <c r="AE242" s="70"/>
      <c r="AF242" s="70">
        <f>AA242+AB242</f>
        <v>5.5529213316795651</v>
      </c>
    </row>
    <row r="243" spans="1:32">
      <c r="A243" s="66" t="str">
        <f t="shared" si="114"/>
        <v>Amphibolite xenolith</v>
      </c>
      <c r="B243" s="66">
        <v>0.13</v>
      </c>
      <c r="C243" s="66">
        <v>660</v>
      </c>
      <c r="D243" s="66">
        <f t="shared" si="115"/>
        <v>0.7</v>
      </c>
      <c r="E243" s="71">
        <v>70.569575470079897</v>
      </c>
      <c r="F243" s="70">
        <v>0.16552183381295932</v>
      </c>
      <c r="G243" s="70">
        <v>9.9972580711626708</v>
      </c>
      <c r="H243" s="70">
        <v>0.15347903482606876</v>
      </c>
      <c r="I243" s="70">
        <v>0.80721207544800844</v>
      </c>
      <c r="J243" s="70">
        <v>1.1716162793021951</v>
      </c>
      <c r="K243" s="70">
        <v>0.29078120550812481</v>
      </c>
      <c r="L243" s="70">
        <v>3.8605159271890899</v>
      </c>
      <c r="M243" s="70">
        <v>1.5127513309536282</v>
      </c>
      <c r="N243" s="70">
        <v>3.5813369280945291</v>
      </c>
      <c r="O243" s="70">
        <v>1.1749588444338361</v>
      </c>
      <c r="P243" s="70">
        <v>6.7149929991889969</v>
      </c>
      <c r="Q243" s="70">
        <f t="shared" si="101"/>
        <v>100</v>
      </c>
      <c r="R243" s="70"/>
      <c r="S243" s="71">
        <f t="shared" si="102"/>
        <v>75.649429355208582</v>
      </c>
      <c r="T243" s="70">
        <f t="shared" si="103"/>
        <v>0.17743669549332863</v>
      </c>
      <c r="U243" s="70">
        <f t="shared" si="104"/>
        <v>10.716896951163607</v>
      </c>
      <c r="V243" s="70">
        <f t="shared" si="105"/>
        <v>0.16452701217542326</v>
      </c>
      <c r="W243" s="70">
        <f t="shared" si="106"/>
        <v>0.86531812710373779</v>
      </c>
      <c r="X243" s="70">
        <f t="shared" si="107"/>
        <v>1.2559534666615926</v>
      </c>
      <c r="Y243" s="70">
        <f t="shared" si="108"/>
        <v>0.3117126908781781</v>
      </c>
      <c r="Z243" s="70">
        <f t="shared" si="109"/>
        <v>4.1384098595345842</v>
      </c>
      <c r="AA243" s="70">
        <f t="shared" si="110"/>
        <v>1.6216446560812037</v>
      </c>
      <c r="AB243" s="70">
        <f t="shared" si="111"/>
        <v>3.8391345439502333</v>
      </c>
      <c r="AC243" s="70">
        <f t="shared" si="112"/>
        <v>1.2595366417495377</v>
      </c>
      <c r="AD243" s="70">
        <f t="shared" si="113"/>
        <v>100.00000000000001</v>
      </c>
      <c r="AE243" s="70"/>
      <c r="AF243" s="70">
        <f>AA243+AB243</f>
        <v>5.4607792000314372</v>
      </c>
    </row>
    <row r="244" spans="1:32">
      <c r="A244" s="66" t="str">
        <f t="shared" si="114"/>
        <v>Amphibolite xenolith</v>
      </c>
      <c r="B244" s="66">
        <v>0.13</v>
      </c>
      <c r="C244" s="66">
        <v>660</v>
      </c>
      <c r="D244" s="66">
        <f t="shared" si="115"/>
        <v>0.7</v>
      </c>
      <c r="E244" s="71">
        <v>70.569575470079911</v>
      </c>
      <c r="F244" s="70">
        <v>0.16552183381295923</v>
      </c>
      <c r="G244" s="70">
        <v>9.9972580711626655</v>
      </c>
      <c r="H244" s="70">
        <v>0.15347903482606842</v>
      </c>
      <c r="I244" s="70">
        <v>0.80721207544801388</v>
      </c>
      <c r="J244" s="70">
        <v>1.1716162793021945</v>
      </c>
      <c r="K244" s="70">
        <v>0.29078120550812453</v>
      </c>
      <c r="L244" s="70">
        <v>3.860515927189085</v>
      </c>
      <c r="M244" s="70">
        <v>1.5127513309536273</v>
      </c>
      <c r="N244" s="70">
        <v>3.5813369280945273</v>
      </c>
      <c r="O244" s="70">
        <v>1.1749588444338357</v>
      </c>
      <c r="P244" s="70">
        <v>6.7149929991889916</v>
      </c>
      <c r="Q244" s="70">
        <f t="shared" si="101"/>
        <v>100</v>
      </c>
      <c r="R244" s="70"/>
      <c r="S244" s="71">
        <f t="shared" si="102"/>
        <v>75.649429355208582</v>
      </c>
      <c r="T244" s="70">
        <f t="shared" si="103"/>
        <v>0.17743669549332852</v>
      </c>
      <c r="U244" s="70">
        <f t="shared" si="104"/>
        <v>10.7168969511636</v>
      </c>
      <c r="V244" s="70">
        <f t="shared" si="105"/>
        <v>0.1645270121754229</v>
      </c>
      <c r="W244" s="70">
        <f t="shared" si="106"/>
        <v>0.86531812710374356</v>
      </c>
      <c r="X244" s="70">
        <f t="shared" si="107"/>
        <v>1.2559534666615919</v>
      </c>
      <c r="Y244" s="70">
        <f t="shared" si="108"/>
        <v>0.31171269087817782</v>
      </c>
      <c r="Z244" s="70">
        <f t="shared" si="109"/>
        <v>4.1384098595345788</v>
      </c>
      <c r="AA244" s="70">
        <f t="shared" si="110"/>
        <v>1.6216446560812026</v>
      </c>
      <c r="AB244" s="70">
        <f t="shared" si="111"/>
        <v>3.8391345439502316</v>
      </c>
      <c r="AC244" s="70">
        <f t="shared" si="112"/>
        <v>1.2595366417495373</v>
      </c>
      <c r="AD244" s="70">
        <f t="shared" si="113"/>
        <v>100.00000000000001</v>
      </c>
      <c r="AE244" s="70"/>
      <c r="AF244" s="70">
        <f>AA244+AB244</f>
        <v>5.4607792000314337</v>
      </c>
    </row>
    <row r="245" spans="1:32">
      <c r="A245" s="66" t="str">
        <f t="shared" si="114"/>
        <v>Amphibolite xenolith</v>
      </c>
      <c r="B245" s="66">
        <v>0.13</v>
      </c>
      <c r="C245" s="66">
        <v>660</v>
      </c>
      <c r="D245" s="66">
        <f t="shared" si="115"/>
        <v>0.7</v>
      </c>
      <c r="E245" s="71">
        <v>70.905999266691026</v>
      </c>
      <c r="F245" s="70">
        <v>0.18519211999486068</v>
      </c>
      <c r="G245" s="70">
        <v>10.047857385341572</v>
      </c>
      <c r="H245" s="70">
        <v>0.16160943963306904</v>
      </c>
      <c r="I245" s="70">
        <v>0.86134208205886609</v>
      </c>
      <c r="J245" s="70">
        <v>1.1252330161557011</v>
      </c>
      <c r="K245" s="70">
        <v>0.29913959837798204</v>
      </c>
      <c r="L245" s="70">
        <v>3.8385424772379948</v>
      </c>
      <c r="M245" s="70">
        <v>1.5608717020841549</v>
      </c>
      <c r="N245" s="70">
        <v>3.4610283549007019</v>
      </c>
      <c r="O245" s="70">
        <v>1.1050230627115407</v>
      </c>
      <c r="P245" s="70">
        <v>6.4481614948125072</v>
      </c>
      <c r="Q245" s="70">
        <f t="shared" si="101"/>
        <v>99.999999999999986</v>
      </c>
      <c r="R245" s="70"/>
      <c r="S245" s="71">
        <f t="shared" si="102"/>
        <v>75.793271836939113</v>
      </c>
      <c r="T245" s="70">
        <f t="shared" si="103"/>
        <v>0.19795668685291709</v>
      </c>
      <c r="U245" s="70">
        <f t="shared" si="104"/>
        <v>10.740416806222804</v>
      </c>
      <c r="V245" s="70">
        <f t="shared" si="105"/>
        <v>0.17274854478045104</v>
      </c>
      <c r="W245" s="70">
        <f t="shared" si="106"/>
        <v>0.92071101522083332</v>
      </c>
      <c r="X245" s="70">
        <f t="shared" si="107"/>
        <v>1.20279091692389</v>
      </c>
      <c r="Y245" s="70">
        <f t="shared" si="108"/>
        <v>0.31975811823451727</v>
      </c>
      <c r="Z245" s="70">
        <f t="shared" si="109"/>
        <v>4.1031181626913149</v>
      </c>
      <c r="AA245" s="70">
        <f t="shared" si="110"/>
        <v>1.6684564697225104</v>
      </c>
      <c r="AB245" s="70">
        <f t="shared" si="111"/>
        <v>3.6995834717976037</v>
      </c>
      <c r="AC245" s="70">
        <f t="shared" si="112"/>
        <v>1.1811879706140322</v>
      </c>
      <c r="AD245" s="70">
        <f t="shared" si="113"/>
        <v>99.999999999999986</v>
      </c>
      <c r="AE245" s="70"/>
      <c r="AF245" s="70">
        <f>AA245+AB245</f>
        <v>5.3680399415201139</v>
      </c>
    </row>
    <row r="246" spans="1:32">
      <c r="A246" s="66" t="str">
        <f t="shared" si="114"/>
        <v>Amphibolite xenolith</v>
      </c>
      <c r="B246" s="66">
        <v>0.13</v>
      </c>
      <c r="C246" s="66">
        <v>660</v>
      </c>
      <c r="D246" s="66">
        <f t="shared" si="115"/>
        <v>0.7</v>
      </c>
      <c r="E246" s="71">
        <v>70.905999266691069</v>
      </c>
      <c r="F246" s="70">
        <v>0.18519211999486068</v>
      </c>
      <c r="G246" s="70">
        <v>10.047857385341567</v>
      </c>
      <c r="H246" s="70">
        <v>0.16160943963306876</v>
      </c>
      <c r="I246" s="70">
        <v>0.86134208205887219</v>
      </c>
      <c r="J246" s="70">
        <v>1.1252330161557005</v>
      </c>
      <c r="K246" s="70">
        <v>0.29913959837798187</v>
      </c>
      <c r="L246" s="70">
        <v>3.8385424772379912</v>
      </c>
      <c r="M246" s="70">
        <v>1.560871702084154</v>
      </c>
      <c r="N246" s="70">
        <v>3.4610283549007006</v>
      </c>
      <c r="O246" s="70">
        <v>1.1050230627115405</v>
      </c>
      <c r="P246" s="70">
        <v>6.4481614948125028</v>
      </c>
      <c r="Q246" s="70">
        <f t="shared" si="101"/>
        <v>100.00000000000003</v>
      </c>
      <c r="R246" s="70"/>
      <c r="S246" s="71">
        <f t="shared" si="102"/>
        <v>75.793271836939127</v>
      </c>
      <c r="T246" s="70">
        <f t="shared" si="103"/>
        <v>0.19795668685291695</v>
      </c>
      <c r="U246" s="70">
        <f t="shared" si="104"/>
        <v>10.740416806222793</v>
      </c>
      <c r="V246" s="70">
        <f t="shared" si="105"/>
        <v>0.17274854478045068</v>
      </c>
      <c r="W246" s="70">
        <f t="shared" si="106"/>
        <v>0.92071101522083931</v>
      </c>
      <c r="X246" s="70">
        <f t="shared" si="107"/>
        <v>1.2027909169238884</v>
      </c>
      <c r="Y246" s="70">
        <f t="shared" si="108"/>
        <v>0.31975811823451694</v>
      </c>
      <c r="Z246" s="70">
        <f t="shared" si="109"/>
        <v>4.1031181626913087</v>
      </c>
      <c r="AA246" s="70">
        <f t="shared" si="110"/>
        <v>1.6684564697225084</v>
      </c>
      <c r="AB246" s="70">
        <f t="shared" si="111"/>
        <v>3.6995834717975997</v>
      </c>
      <c r="AC246" s="70">
        <f t="shared" si="112"/>
        <v>1.1811879706140314</v>
      </c>
      <c r="AD246" s="70">
        <f t="shared" si="113"/>
        <v>99.999999999999986</v>
      </c>
      <c r="AE246" s="70"/>
      <c r="AF246" s="70">
        <f>AA246+AB246</f>
        <v>5.3680399415201077</v>
      </c>
    </row>
    <row r="247" spans="1:32">
      <c r="A247" s="66" t="str">
        <f t="shared" si="114"/>
        <v>Amphibolite xenolith</v>
      </c>
      <c r="B247" s="66">
        <v>0.13</v>
      </c>
      <c r="C247" s="66">
        <v>660</v>
      </c>
      <c r="D247" s="66">
        <f t="shared" si="115"/>
        <v>0.7</v>
      </c>
      <c r="E247" s="71">
        <v>71.205384185934335</v>
      </c>
      <c r="F247" s="70">
        <v>0.20673536079881383</v>
      </c>
      <c r="G247" s="70">
        <v>10.096294088140777</v>
      </c>
      <c r="H247" s="70">
        <v>0.16999601627434008</v>
      </c>
      <c r="I247" s="70">
        <v>0.91894220157846163</v>
      </c>
      <c r="J247" s="70">
        <v>1.0802422141859689</v>
      </c>
      <c r="K247" s="70">
        <v>0.3079670647189901</v>
      </c>
      <c r="L247" s="70">
        <v>3.8299494812092454</v>
      </c>
      <c r="M247" s="70">
        <v>1.6078123520728596</v>
      </c>
      <c r="N247" s="70">
        <v>3.3432049928808105</v>
      </c>
      <c r="O247" s="70">
        <v>1.0438496870933145</v>
      </c>
      <c r="P247" s="70">
        <v>6.1896223551120721</v>
      </c>
      <c r="Q247" s="70">
        <f t="shared" si="101"/>
        <v>100</v>
      </c>
      <c r="R247" s="70"/>
      <c r="S247" s="71">
        <f t="shared" si="102"/>
        <v>75.903525786322831</v>
      </c>
      <c r="T247" s="70">
        <f t="shared" si="103"/>
        <v>0.22037578995939541</v>
      </c>
      <c r="U247" s="70">
        <f t="shared" si="104"/>
        <v>10.762449039870123</v>
      </c>
      <c r="V247" s="70">
        <f t="shared" si="105"/>
        <v>0.18121237814205068</v>
      </c>
      <c r="W247" s="70">
        <f t="shared" si="106"/>
        <v>0.97957414163393275</v>
      </c>
      <c r="X247" s="70">
        <f t="shared" si="107"/>
        <v>1.1515167525229928</v>
      </c>
      <c r="Y247" s="70">
        <f t="shared" si="108"/>
        <v>0.32828677642123572</v>
      </c>
      <c r="Z247" s="70">
        <f t="shared" si="109"/>
        <v>4.0826501047754329</v>
      </c>
      <c r="AA247" s="70">
        <f t="shared" si="110"/>
        <v>1.713896044805524</v>
      </c>
      <c r="AB247" s="70">
        <f t="shared" si="111"/>
        <v>3.5637901443444346</v>
      </c>
      <c r="AC247" s="70">
        <f t="shared" si="112"/>
        <v>1.1127230412020388</v>
      </c>
      <c r="AD247" s="70">
        <f t="shared" si="113"/>
        <v>100</v>
      </c>
      <c r="AE247" s="70"/>
      <c r="AF247" s="70">
        <f>AA247+AB247</f>
        <v>5.2776861891499589</v>
      </c>
    </row>
    <row r="248" spans="1:32">
      <c r="A248" s="66" t="str">
        <f t="shared" si="114"/>
        <v>Amphibolite xenolith</v>
      </c>
      <c r="B248" s="66">
        <v>0.13</v>
      </c>
      <c r="C248" s="66">
        <v>660</v>
      </c>
      <c r="D248" s="66">
        <f t="shared" si="115"/>
        <v>0.7</v>
      </c>
      <c r="E248" s="71">
        <v>71.205384185934363</v>
      </c>
      <c r="F248" s="70">
        <v>0.20673536079881383</v>
      </c>
      <c r="G248" s="70">
        <v>10.096294088140773</v>
      </c>
      <c r="H248" s="70">
        <v>0.16999601627433977</v>
      </c>
      <c r="I248" s="70">
        <v>0.91894220157846795</v>
      </c>
      <c r="J248" s="70">
        <v>1.0802422141859687</v>
      </c>
      <c r="K248" s="70">
        <v>0.30796706471898999</v>
      </c>
      <c r="L248" s="70">
        <v>3.8299494812092418</v>
      </c>
      <c r="M248" s="70">
        <v>1.6078123520728589</v>
      </c>
      <c r="N248" s="70">
        <v>3.3432049928808092</v>
      </c>
      <c r="O248" s="70">
        <v>1.0438496870933147</v>
      </c>
      <c r="P248" s="70">
        <v>6.1896223551120695</v>
      </c>
      <c r="Q248" s="70">
        <f t="shared" si="101"/>
        <v>100.00000000000003</v>
      </c>
      <c r="R248" s="70"/>
      <c r="S248" s="71">
        <f t="shared" si="102"/>
        <v>75.903525786322831</v>
      </c>
      <c r="T248" s="70">
        <f t="shared" si="103"/>
        <v>0.2203757899593953</v>
      </c>
      <c r="U248" s="70">
        <f t="shared" si="104"/>
        <v>10.762449039870114</v>
      </c>
      <c r="V248" s="70">
        <f t="shared" si="105"/>
        <v>0.1812123781420503</v>
      </c>
      <c r="W248" s="70">
        <f t="shared" si="106"/>
        <v>0.97957414163393897</v>
      </c>
      <c r="X248" s="70">
        <f t="shared" si="107"/>
        <v>1.1515167525229919</v>
      </c>
      <c r="Y248" s="70">
        <f t="shared" si="108"/>
        <v>0.32828677642123544</v>
      </c>
      <c r="Z248" s="70">
        <f t="shared" si="109"/>
        <v>4.0826501047754267</v>
      </c>
      <c r="AA248" s="70">
        <f t="shared" si="110"/>
        <v>1.7138960448055223</v>
      </c>
      <c r="AB248" s="70">
        <f t="shared" si="111"/>
        <v>3.5637901443444315</v>
      </c>
      <c r="AC248" s="70">
        <f t="shared" si="112"/>
        <v>1.1127230412020386</v>
      </c>
      <c r="AD248" s="70">
        <f t="shared" si="113"/>
        <v>99.999999999999986</v>
      </c>
      <c r="AE248" s="70"/>
      <c r="AF248" s="70">
        <f>AA248+AB248</f>
        <v>5.2776861891499536</v>
      </c>
    </row>
    <row r="249" spans="1:32">
      <c r="A249" s="66" t="str">
        <f t="shared" si="114"/>
        <v>Amphibolite xenolith</v>
      </c>
      <c r="B249" s="66">
        <v>0.13</v>
      </c>
      <c r="C249" s="66">
        <v>660</v>
      </c>
      <c r="D249" s="66">
        <f t="shared" si="115"/>
        <v>0.7</v>
      </c>
      <c r="E249" s="71">
        <v>71.490662599368008</v>
      </c>
      <c r="F249" s="70">
        <v>0.22670634575782828</v>
      </c>
      <c r="G249" s="70">
        <v>10.117322982729439</v>
      </c>
      <c r="H249" s="70">
        <v>0.17929639593842606</v>
      </c>
      <c r="I249" s="70">
        <v>0.97990275544472683</v>
      </c>
      <c r="J249" s="70">
        <v>1.0205434959201449</v>
      </c>
      <c r="K249" s="70">
        <v>0.31707894902367167</v>
      </c>
      <c r="L249" s="70">
        <v>3.8489467505496395</v>
      </c>
      <c r="M249" s="70">
        <v>1.6534572274851218</v>
      </c>
      <c r="N249" s="70">
        <v>3.2314068975393719</v>
      </c>
      <c r="O249" s="70">
        <v>0.98847397636077949</v>
      </c>
      <c r="P249" s="70">
        <v>5.9462016238828772</v>
      </c>
      <c r="Q249" s="70">
        <f t="shared" si="101"/>
        <v>100.00000000000003</v>
      </c>
      <c r="R249" s="70"/>
      <c r="S249" s="71">
        <f t="shared" si="102"/>
        <v>76.010393874237678</v>
      </c>
      <c r="T249" s="70">
        <f t="shared" si="103"/>
        <v>0.24103901136585595</v>
      </c>
      <c r="U249" s="70">
        <f t="shared" si="104"/>
        <v>10.756953102808982</v>
      </c>
      <c r="V249" s="70">
        <f t="shared" si="105"/>
        <v>0.19063174378287984</v>
      </c>
      <c r="W249" s="70">
        <f t="shared" si="106"/>
        <v>1.0418534629788552</v>
      </c>
      <c r="X249" s="70">
        <f t="shared" si="107"/>
        <v>1.0850635631312142</v>
      </c>
      <c r="Y249" s="70">
        <f t="shared" si="108"/>
        <v>0.33712508638480115</v>
      </c>
      <c r="Z249" s="70">
        <f t="shared" si="109"/>
        <v>4.0922820949323748</v>
      </c>
      <c r="AA249" s="70">
        <f t="shared" si="110"/>
        <v>1.7579909116195567</v>
      </c>
      <c r="AB249" s="70">
        <f t="shared" si="111"/>
        <v>3.4357005812961563</v>
      </c>
      <c r="AC249" s="70">
        <f t="shared" si="112"/>
        <v>1.0509665674616497</v>
      </c>
      <c r="AD249" s="70">
        <f t="shared" si="113"/>
        <v>99.999999999999986</v>
      </c>
      <c r="AE249" s="70"/>
      <c r="AF249" s="70">
        <f>AA249+AB249</f>
        <v>5.193691492915713</v>
      </c>
    </row>
    <row r="250" spans="1:32">
      <c r="A250" s="66" t="str">
        <f t="shared" si="114"/>
        <v>Amphibolite xenolith</v>
      </c>
      <c r="B250" s="66">
        <v>0.13</v>
      </c>
      <c r="C250" s="66">
        <v>660</v>
      </c>
      <c r="D250" s="66">
        <f t="shared" si="115"/>
        <v>0.7</v>
      </c>
      <c r="E250" s="71">
        <v>71.490662599367994</v>
      </c>
      <c r="F250" s="70">
        <v>0.22670634575782814</v>
      </c>
      <c r="G250" s="70">
        <v>10.11732298272943</v>
      </c>
      <c r="H250" s="70">
        <v>0.17929639593842564</v>
      </c>
      <c r="I250" s="70">
        <v>0.97990275544473304</v>
      </c>
      <c r="J250" s="70">
        <v>1.0205434959201443</v>
      </c>
      <c r="K250" s="70">
        <v>0.3170789490236714</v>
      </c>
      <c r="L250" s="70">
        <v>3.8489467505496338</v>
      </c>
      <c r="M250" s="70">
        <v>1.6534572274851203</v>
      </c>
      <c r="N250" s="70">
        <v>3.2314068975393684</v>
      </c>
      <c r="O250" s="70">
        <v>0.98847397636077894</v>
      </c>
      <c r="P250" s="70">
        <v>5.946201623882871</v>
      </c>
      <c r="Q250" s="70">
        <f t="shared" si="101"/>
        <v>100</v>
      </c>
      <c r="R250" s="70"/>
      <c r="S250" s="71">
        <f t="shared" si="102"/>
        <v>76.010393874237678</v>
      </c>
      <c r="T250" s="70">
        <f t="shared" si="103"/>
        <v>0.24103901136585587</v>
      </c>
      <c r="U250" s="70">
        <f t="shared" si="104"/>
        <v>10.756953102808977</v>
      </c>
      <c r="V250" s="70">
        <f t="shared" si="105"/>
        <v>0.19063174378287945</v>
      </c>
      <c r="W250" s="70">
        <f t="shared" si="106"/>
        <v>1.0418534629788621</v>
      </c>
      <c r="X250" s="70">
        <f t="shared" si="107"/>
        <v>1.085063563131214</v>
      </c>
      <c r="Y250" s="70">
        <f t="shared" si="108"/>
        <v>0.33712508638480099</v>
      </c>
      <c r="Z250" s="70">
        <f t="shared" si="109"/>
        <v>4.0922820949323704</v>
      </c>
      <c r="AA250" s="70">
        <f t="shared" si="110"/>
        <v>1.7579909116195556</v>
      </c>
      <c r="AB250" s="70">
        <f t="shared" si="111"/>
        <v>3.4357005812961536</v>
      </c>
      <c r="AC250" s="70">
        <f t="shared" si="112"/>
        <v>1.0509665674616497</v>
      </c>
      <c r="AD250" s="70">
        <f t="shared" si="113"/>
        <v>100</v>
      </c>
      <c r="AE250" s="70"/>
      <c r="AF250" s="70">
        <f>AA250+AB250</f>
        <v>5.1936914929157094</v>
      </c>
    </row>
    <row r="251" spans="1:32">
      <c r="A251" s="66" t="str">
        <f t="shared" si="114"/>
        <v>Amphibolite xenolith</v>
      </c>
      <c r="B251" s="66">
        <v>0.13</v>
      </c>
      <c r="C251" s="66">
        <v>660</v>
      </c>
      <c r="D251" s="66">
        <f t="shared" si="115"/>
        <v>0.7</v>
      </c>
      <c r="E251" s="71">
        <v>71.767406221601348</v>
      </c>
      <c r="F251" s="70">
        <v>0.24525570290604826</v>
      </c>
      <c r="G251" s="70">
        <v>10.231602320906493</v>
      </c>
      <c r="H251" s="70">
        <v>0.18701766889757887</v>
      </c>
      <c r="I251" s="70">
        <v>1.0299715025034288</v>
      </c>
      <c r="J251" s="70">
        <v>0.86409679313485377</v>
      </c>
      <c r="K251" s="70">
        <v>0.32597392015793147</v>
      </c>
      <c r="L251" s="70">
        <v>3.86491807323634</v>
      </c>
      <c r="M251" s="70">
        <v>1.653568934276697</v>
      </c>
      <c r="N251" s="70">
        <v>3.144148411164835</v>
      </c>
      <c r="O251" s="70">
        <v>0.94026363775411625</v>
      </c>
      <c r="P251" s="70">
        <v>5.745776813460326</v>
      </c>
      <c r="Q251" s="70">
        <f t="shared" si="101"/>
        <v>99.999999999999986</v>
      </c>
      <c r="R251" s="70"/>
      <c r="S251" s="71">
        <f t="shared" si="102"/>
        <v>76.142377280608017</v>
      </c>
      <c r="T251" s="70">
        <f t="shared" si="103"/>
        <v>0.26020659299335558</v>
      </c>
      <c r="U251" s="70">
        <f t="shared" si="104"/>
        <v>10.85532507191429</v>
      </c>
      <c r="V251" s="70">
        <f t="shared" si="105"/>
        <v>0.1984183441069266</v>
      </c>
      <c r="W251" s="70">
        <f t="shared" si="106"/>
        <v>1.0927589954934962</v>
      </c>
      <c r="X251" s="70">
        <f t="shared" si="107"/>
        <v>0.91677249455943155</v>
      </c>
      <c r="Y251" s="70">
        <f t="shared" si="108"/>
        <v>0.3458454264832172</v>
      </c>
      <c r="Z251" s="70">
        <f t="shared" si="109"/>
        <v>4.1005250932759107</v>
      </c>
      <c r="AA251" s="70">
        <f t="shared" si="110"/>
        <v>1.7543711871712093</v>
      </c>
      <c r="AB251" s="70">
        <f t="shared" si="111"/>
        <v>3.3358170115541808</v>
      </c>
      <c r="AC251" s="70">
        <f t="shared" si="112"/>
        <v>0.9975825018399751</v>
      </c>
      <c r="AD251" s="70">
        <f t="shared" si="113"/>
        <v>100.00000000000003</v>
      </c>
      <c r="AE251" s="70"/>
      <c r="AF251" s="70">
        <f>AA251+AB251</f>
        <v>5.0901881987253903</v>
      </c>
    </row>
    <row r="252" spans="1:32">
      <c r="A252" s="66" t="str">
        <f t="shared" si="114"/>
        <v>Amphibolite xenolith</v>
      </c>
      <c r="B252" s="66">
        <v>0.13</v>
      </c>
      <c r="C252" s="66">
        <v>660</v>
      </c>
      <c r="D252" s="66">
        <f t="shared" si="115"/>
        <v>0.7</v>
      </c>
      <c r="E252" s="71">
        <v>71.767406221601377</v>
      </c>
      <c r="F252" s="70">
        <v>0.2452557029060482</v>
      </c>
      <c r="G252" s="70">
        <v>10.231602320906489</v>
      </c>
      <c r="H252" s="70">
        <v>0.18701766889757859</v>
      </c>
      <c r="I252" s="70">
        <v>1.0299715025034348</v>
      </c>
      <c r="J252" s="70">
        <v>0.86409679313485344</v>
      </c>
      <c r="K252" s="70">
        <v>0.32597392015793136</v>
      </c>
      <c r="L252" s="70">
        <v>3.8649180732363368</v>
      </c>
      <c r="M252" s="70">
        <v>1.6535689342766964</v>
      </c>
      <c r="N252" s="70">
        <v>3.1441484111648337</v>
      </c>
      <c r="O252" s="70">
        <v>0.94026363775411603</v>
      </c>
      <c r="P252" s="70">
        <v>5.7457768134603242</v>
      </c>
      <c r="Q252" s="70">
        <f t="shared" si="101"/>
        <v>100.00000000000001</v>
      </c>
      <c r="R252" s="70"/>
      <c r="S252" s="71">
        <f t="shared" si="102"/>
        <v>76.142377280608031</v>
      </c>
      <c r="T252" s="70">
        <f t="shared" si="103"/>
        <v>0.26020659299335547</v>
      </c>
      <c r="U252" s="70">
        <f t="shared" si="104"/>
        <v>10.855325071914285</v>
      </c>
      <c r="V252" s="70">
        <f t="shared" si="105"/>
        <v>0.19841834410692624</v>
      </c>
      <c r="W252" s="70">
        <f t="shared" si="106"/>
        <v>1.0927589954935022</v>
      </c>
      <c r="X252" s="70">
        <f t="shared" si="107"/>
        <v>0.91677249455943088</v>
      </c>
      <c r="Y252" s="70">
        <f t="shared" si="108"/>
        <v>0.34584542648321692</v>
      </c>
      <c r="Z252" s="70">
        <f t="shared" si="109"/>
        <v>4.1005250932759054</v>
      </c>
      <c r="AA252" s="70">
        <f t="shared" si="110"/>
        <v>1.754371187171208</v>
      </c>
      <c r="AB252" s="70">
        <f t="shared" si="111"/>
        <v>3.3358170115541785</v>
      </c>
      <c r="AC252" s="70">
        <f t="shared" si="112"/>
        <v>0.99758250183997443</v>
      </c>
      <c r="AD252" s="70">
        <f t="shared" si="113"/>
        <v>100</v>
      </c>
      <c r="AE252" s="70"/>
      <c r="AF252" s="70">
        <f>AA252+AB252</f>
        <v>5.0901881987253867</v>
      </c>
    </row>
    <row r="253" spans="1:32">
      <c r="A253" s="66" t="str">
        <f t="shared" si="114"/>
        <v>Amphibolite xenolith</v>
      </c>
      <c r="B253" s="66">
        <v>0.13</v>
      </c>
      <c r="C253" s="66">
        <v>660</v>
      </c>
      <c r="D253" s="66">
        <f t="shared" si="115"/>
        <v>0.7</v>
      </c>
      <c r="E253" s="71">
        <v>72.00988384535259</v>
      </c>
      <c r="F253" s="70">
        <v>0.26638108361447682</v>
      </c>
      <c r="G253" s="70">
        <v>10.359174514036713</v>
      </c>
      <c r="H253" s="70">
        <v>0.19543382866972547</v>
      </c>
      <c r="I253" s="70">
        <v>1.0844635181855802</v>
      </c>
      <c r="J253" s="70">
        <v>0.71889605944258361</v>
      </c>
      <c r="K253" s="70">
        <v>0.33631207574921973</v>
      </c>
      <c r="L253" s="70">
        <v>3.8934045513325564</v>
      </c>
      <c r="M253" s="70">
        <v>1.6454350675703773</v>
      </c>
      <c r="N253" s="70">
        <v>3.0530498535996733</v>
      </c>
      <c r="O253" s="70">
        <v>0.89694865480230512</v>
      </c>
      <c r="P253" s="70">
        <v>5.5406169476442297</v>
      </c>
      <c r="Q253" s="70">
        <f t="shared" si="101"/>
        <v>100.00000000000001</v>
      </c>
      <c r="R253" s="70"/>
      <c r="S253" s="71">
        <f t="shared" si="102"/>
        <v>76.233701214668983</v>
      </c>
      <c r="T253" s="70">
        <f t="shared" si="103"/>
        <v>0.28200595325382377</v>
      </c>
      <c r="U253" s="70">
        <f t="shared" si="104"/>
        <v>10.966803063169444</v>
      </c>
      <c r="V253" s="70">
        <f t="shared" si="105"/>
        <v>0.20689721058351906</v>
      </c>
      <c r="W253" s="70">
        <f t="shared" si="106"/>
        <v>1.1480738949824572</v>
      </c>
      <c r="X253" s="70">
        <f t="shared" si="107"/>
        <v>0.76106368283616965</v>
      </c>
      <c r="Y253" s="70">
        <f t="shared" si="108"/>
        <v>0.35603882312338708</v>
      </c>
      <c r="Z253" s="70">
        <f t="shared" si="109"/>
        <v>4.1217763926899336</v>
      </c>
      <c r="AA253" s="70">
        <f t="shared" si="110"/>
        <v>1.741949835368251</v>
      </c>
      <c r="AB253" s="70">
        <f t="shared" si="111"/>
        <v>3.232129784192499</v>
      </c>
      <c r="AC253" s="70">
        <f t="shared" si="112"/>
        <v>0.94956014513153819</v>
      </c>
      <c r="AD253" s="70">
        <f t="shared" si="113"/>
        <v>100</v>
      </c>
      <c r="AE253" s="70"/>
      <c r="AF253" s="70">
        <f>AA253+AB253</f>
        <v>4.97407961956075</v>
      </c>
    </row>
    <row r="254" spans="1:32">
      <c r="A254" s="66" t="str">
        <f t="shared" si="114"/>
        <v>Amphibolite xenolith</v>
      </c>
      <c r="B254" s="66">
        <v>0.13</v>
      </c>
      <c r="C254" s="66">
        <v>660</v>
      </c>
      <c r="D254" s="66">
        <f t="shared" si="115"/>
        <v>0.7</v>
      </c>
      <c r="E254" s="71">
        <v>72.009883845352576</v>
      </c>
      <c r="F254" s="70">
        <v>0.26638108361447671</v>
      </c>
      <c r="G254" s="70">
        <v>10.359174514036708</v>
      </c>
      <c r="H254" s="70">
        <v>0.19543382866972506</v>
      </c>
      <c r="I254" s="70">
        <v>1.0844635181855866</v>
      </c>
      <c r="J254" s="70">
        <v>0.71889605944258306</v>
      </c>
      <c r="K254" s="70">
        <v>0.33631207574921951</v>
      </c>
      <c r="L254" s="70">
        <v>3.8934045513325515</v>
      </c>
      <c r="M254" s="70">
        <v>1.6454350675703764</v>
      </c>
      <c r="N254" s="70">
        <v>3.0530498535996706</v>
      </c>
      <c r="O254" s="70">
        <v>0.89694865480230479</v>
      </c>
      <c r="P254" s="70">
        <v>5.5406169476442253</v>
      </c>
      <c r="Q254" s="70">
        <f t="shared" si="101"/>
        <v>100</v>
      </c>
      <c r="R254" s="70"/>
      <c r="S254" s="71">
        <f t="shared" si="102"/>
        <v>76.233701214668983</v>
      </c>
      <c r="T254" s="70">
        <f t="shared" si="103"/>
        <v>0.28200595325382372</v>
      </c>
      <c r="U254" s="70">
        <f t="shared" si="104"/>
        <v>10.96680306316944</v>
      </c>
      <c r="V254" s="70">
        <f t="shared" si="105"/>
        <v>0.20689721058351868</v>
      </c>
      <c r="W254" s="70">
        <f t="shared" si="106"/>
        <v>1.1480738949824643</v>
      </c>
      <c r="X254" s="70">
        <f t="shared" si="107"/>
        <v>0.7610636828361691</v>
      </c>
      <c r="Y254" s="70">
        <f t="shared" si="108"/>
        <v>0.35603882312338692</v>
      </c>
      <c r="Z254" s="70">
        <f t="shared" si="109"/>
        <v>4.1217763926899282</v>
      </c>
      <c r="AA254" s="70">
        <f t="shared" si="110"/>
        <v>1.7419498353682503</v>
      </c>
      <c r="AB254" s="70">
        <f t="shared" si="111"/>
        <v>3.2321297841924967</v>
      </c>
      <c r="AC254" s="70">
        <f t="shared" si="112"/>
        <v>0.94956014513153786</v>
      </c>
      <c r="AD254" s="70">
        <f t="shared" si="113"/>
        <v>99.999999999999986</v>
      </c>
      <c r="AE254" s="70"/>
      <c r="AF254" s="70">
        <f>AA254+AB254</f>
        <v>4.9740796195607473</v>
      </c>
    </row>
    <row r="255" spans="1:32">
      <c r="A255" s="66" t="str">
        <f t="shared" si="114"/>
        <v>Amphibolite xenolith</v>
      </c>
      <c r="B255" s="66">
        <v>0.13</v>
      </c>
      <c r="C255" s="66">
        <v>660</v>
      </c>
      <c r="D255" s="66">
        <f t="shared" si="115"/>
        <v>0.7</v>
      </c>
      <c r="E255" s="71">
        <v>72.31153015596631</v>
      </c>
      <c r="F255" s="70">
        <v>0.3061939446480435</v>
      </c>
      <c r="G255" s="70">
        <v>10.590899200220589</v>
      </c>
      <c r="H255" s="70">
        <v>0.21060961191774921</v>
      </c>
      <c r="I255" s="70">
        <v>1.1807751741625085</v>
      </c>
      <c r="J255" s="70">
        <v>0.52099184837605972</v>
      </c>
      <c r="K255" s="70">
        <v>0.35643848239547338</v>
      </c>
      <c r="L255" s="70">
        <v>3.9676460402576059</v>
      </c>
      <c r="M255" s="70">
        <v>1.6125733244443181</v>
      </c>
      <c r="N255" s="70">
        <v>2.8995122681965944</v>
      </c>
      <c r="O255" s="70">
        <v>0.838331495277574</v>
      </c>
      <c r="P255" s="70">
        <v>5.2044984541371742</v>
      </c>
      <c r="Q255" s="70">
        <f t="shared" si="101"/>
        <v>99.999999999999986</v>
      </c>
      <c r="R255" s="70"/>
      <c r="S255" s="71">
        <f t="shared" si="102"/>
        <v>76.281605114965743</v>
      </c>
      <c r="T255" s="70">
        <f t="shared" si="103"/>
        <v>0.32300472032410155</v>
      </c>
      <c r="U255" s="70">
        <f t="shared" si="104"/>
        <v>11.172364750975687</v>
      </c>
      <c r="V255" s="70">
        <f t="shared" si="105"/>
        <v>0.2221725804318411</v>
      </c>
      <c r="W255" s="70">
        <f t="shared" si="106"/>
        <v>1.2456025390521726</v>
      </c>
      <c r="X255" s="70">
        <f t="shared" si="107"/>
        <v>0.54959553974615538</v>
      </c>
      <c r="Y255" s="70">
        <f t="shared" si="108"/>
        <v>0.37600780267302625</v>
      </c>
      <c r="Z255" s="70">
        <f t="shared" si="109"/>
        <v>4.1854792427444751</v>
      </c>
      <c r="AA255" s="70">
        <f t="shared" si="110"/>
        <v>1.7011074345802608</v>
      </c>
      <c r="AB255" s="70">
        <f t="shared" si="111"/>
        <v>3.0587023866251584</v>
      </c>
      <c r="AC255" s="70">
        <f t="shared" si="112"/>
        <v>0.88435788788140191</v>
      </c>
      <c r="AD255" s="70">
        <f t="shared" si="113"/>
        <v>100.00000000000004</v>
      </c>
      <c r="AE255" s="70"/>
      <c r="AF255" s="70">
        <f>AA255+AB255</f>
        <v>4.759809821205419</v>
      </c>
    </row>
    <row r="256" spans="1:32">
      <c r="A256" s="66" t="str">
        <f t="shared" si="114"/>
        <v>Amphibolite xenolith</v>
      </c>
      <c r="B256" s="66">
        <v>0.13</v>
      </c>
      <c r="C256" s="66">
        <v>660</v>
      </c>
      <c r="D256" s="66">
        <f t="shared" si="115"/>
        <v>0.7</v>
      </c>
      <c r="E256" s="71">
        <v>72.311530155966324</v>
      </c>
      <c r="F256" s="70">
        <v>0.30619394464804345</v>
      </c>
      <c r="G256" s="70">
        <v>10.590899200220578</v>
      </c>
      <c r="H256" s="70">
        <v>0.21060961191774866</v>
      </c>
      <c r="I256" s="70">
        <v>1.1807751741625216</v>
      </c>
      <c r="J256" s="70">
        <v>0.52099184837605927</v>
      </c>
      <c r="K256" s="70">
        <v>0.35643848239547304</v>
      </c>
      <c r="L256" s="70">
        <v>3.9676460402576006</v>
      </c>
      <c r="M256" s="70">
        <v>1.612573324444317</v>
      </c>
      <c r="N256" s="70">
        <v>2.8995122681965912</v>
      </c>
      <c r="O256" s="70">
        <v>0.83833149527757378</v>
      </c>
      <c r="P256" s="70">
        <v>5.2044984541371697</v>
      </c>
      <c r="Q256" s="70">
        <f t="shared" si="101"/>
        <v>99.999999999999986</v>
      </c>
      <c r="R256" s="70"/>
      <c r="S256" s="71">
        <f t="shared" si="102"/>
        <v>76.281605114965743</v>
      </c>
      <c r="T256" s="70">
        <f t="shared" si="103"/>
        <v>0.32300472032410144</v>
      </c>
      <c r="U256" s="70">
        <f t="shared" si="104"/>
        <v>11.172364750975674</v>
      </c>
      <c r="V256" s="70">
        <f t="shared" si="105"/>
        <v>0.22217258043184046</v>
      </c>
      <c r="W256" s="70">
        <f t="shared" si="106"/>
        <v>1.2456025390521861</v>
      </c>
      <c r="X256" s="70">
        <f t="shared" si="107"/>
        <v>0.54959553974615472</v>
      </c>
      <c r="Y256" s="70">
        <f t="shared" si="108"/>
        <v>0.37600780267302586</v>
      </c>
      <c r="Z256" s="70">
        <f t="shared" si="109"/>
        <v>4.1854792427444689</v>
      </c>
      <c r="AA256" s="70">
        <f t="shared" si="110"/>
        <v>1.7011074345802593</v>
      </c>
      <c r="AB256" s="70">
        <f t="shared" si="111"/>
        <v>3.0587023866251544</v>
      </c>
      <c r="AC256" s="70">
        <f t="shared" si="112"/>
        <v>0.88435788788140146</v>
      </c>
      <c r="AD256" s="70">
        <f t="shared" si="113"/>
        <v>100.00000000000003</v>
      </c>
      <c r="AE256" s="70"/>
      <c r="AF256" s="70">
        <f>AA256+AB256</f>
        <v>4.7598098212054136</v>
      </c>
    </row>
    <row r="257" spans="1:32">
      <c r="A257" s="66" t="str">
        <f t="shared" si="114"/>
        <v>Amphibolite xenolith</v>
      </c>
      <c r="B257" s="66">
        <v>0.13</v>
      </c>
      <c r="C257" s="66">
        <v>660</v>
      </c>
      <c r="D257" s="66">
        <f t="shared" si="115"/>
        <v>0.7</v>
      </c>
      <c r="E257" s="71">
        <v>72.522964836554365</v>
      </c>
      <c r="F257" s="70">
        <v>0.35517988594622285</v>
      </c>
      <c r="G257" s="70">
        <v>10.717600458040613</v>
      </c>
      <c r="H257" s="70">
        <v>0.23260239656599413</v>
      </c>
      <c r="I257" s="70">
        <v>1.3227560361874566</v>
      </c>
      <c r="J257" s="70">
        <v>0.44613135057319081</v>
      </c>
      <c r="K257" s="70">
        <v>0.37988216190071999</v>
      </c>
      <c r="L257" s="70">
        <v>4.0705269338750423</v>
      </c>
      <c r="M257" s="70">
        <v>1.6471205542443543</v>
      </c>
      <c r="N257" s="70">
        <v>2.7074187109669974</v>
      </c>
      <c r="O257" s="70">
        <v>0.78938813873405578</v>
      </c>
      <c r="P257" s="70">
        <v>4.8084285364109816</v>
      </c>
      <c r="Q257" s="70">
        <f t="shared" si="101"/>
        <v>100</v>
      </c>
      <c r="R257" s="70"/>
      <c r="S257" s="71">
        <f t="shared" si="102"/>
        <v>76.186330072610005</v>
      </c>
      <c r="T257" s="70">
        <f t="shared" si="103"/>
        <v>0.37312114978801453</v>
      </c>
      <c r="U257" s="70">
        <f t="shared" si="104"/>
        <v>11.258980488771654</v>
      </c>
      <c r="V257" s="70">
        <f t="shared" si="105"/>
        <v>0.24435188219890358</v>
      </c>
      <c r="W257" s="70">
        <f t="shared" si="106"/>
        <v>1.3895726437223632</v>
      </c>
      <c r="X257" s="70">
        <f t="shared" si="107"/>
        <v>0.46866686169146504</v>
      </c>
      <c r="Y257" s="70">
        <f t="shared" si="108"/>
        <v>0.39907121613810714</v>
      </c>
      <c r="Z257" s="70">
        <f t="shared" si="109"/>
        <v>4.2761421744487409</v>
      </c>
      <c r="AA257" s="70">
        <f t="shared" si="110"/>
        <v>1.7303218435409289</v>
      </c>
      <c r="AB257" s="70">
        <f t="shared" si="111"/>
        <v>2.8441790269242389</v>
      </c>
      <c r="AC257" s="70">
        <f t="shared" si="112"/>
        <v>0.82926264016557227</v>
      </c>
      <c r="AD257" s="70">
        <f t="shared" si="113"/>
        <v>99.999999999999986</v>
      </c>
      <c r="AE257" s="70"/>
      <c r="AF257" s="70">
        <f>AA257+AB257</f>
        <v>4.574500870465168</v>
      </c>
    </row>
    <row r="258" spans="1:32">
      <c r="A258" s="66" t="str">
        <f t="shared" si="114"/>
        <v>Amphibolite xenolith</v>
      </c>
      <c r="B258" s="66">
        <v>0.13</v>
      </c>
      <c r="C258" s="66">
        <v>660</v>
      </c>
      <c r="D258" s="66">
        <f t="shared" si="115"/>
        <v>0.7</v>
      </c>
      <c r="E258" s="71">
        <v>72.52296483655438</v>
      </c>
      <c r="F258" s="70">
        <v>0.35517988594622252</v>
      </c>
      <c r="G258" s="70">
        <v>10.7176004580406</v>
      </c>
      <c r="H258" s="70">
        <v>0.23260239656599313</v>
      </c>
      <c r="I258" s="70">
        <v>1.3227560361874748</v>
      </c>
      <c r="J258" s="70">
        <v>0.4461313505731902</v>
      </c>
      <c r="K258" s="70">
        <v>0.37988216190071938</v>
      </c>
      <c r="L258" s="70">
        <v>4.0705269338750325</v>
      </c>
      <c r="M258" s="70">
        <v>1.6471205542443517</v>
      </c>
      <c r="N258" s="70">
        <v>2.7074187109669934</v>
      </c>
      <c r="O258" s="70">
        <v>0.78938813873405522</v>
      </c>
      <c r="P258" s="70">
        <v>4.8084285364109745</v>
      </c>
      <c r="Q258" s="70">
        <f t="shared" si="101"/>
        <v>99.999999999999986</v>
      </c>
      <c r="R258" s="70"/>
      <c r="S258" s="71">
        <f t="shared" si="102"/>
        <v>76.186330072610033</v>
      </c>
      <c r="T258" s="70">
        <f t="shared" si="103"/>
        <v>0.37312114978801419</v>
      </c>
      <c r="U258" s="70">
        <f t="shared" si="104"/>
        <v>11.258980488771639</v>
      </c>
      <c r="V258" s="70">
        <f t="shared" si="105"/>
        <v>0.24435188219890253</v>
      </c>
      <c r="W258" s="70">
        <f t="shared" si="106"/>
        <v>1.3895726437223823</v>
      </c>
      <c r="X258" s="70">
        <f t="shared" si="107"/>
        <v>0.46866686169146438</v>
      </c>
      <c r="Y258" s="70">
        <f t="shared" si="108"/>
        <v>0.39907121613810648</v>
      </c>
      <c r="Z258" s="70">
        <f t="shared" si="109"/>
        <v>4.2761421744487311</v>
      </c>
      <c r="AA258" s="70">
        <f t="shared" si="110"/>
        <v>1.7303218435409262</v>
      </c>
      <c r="AB258" s="70">
        <f t="shared" si="111"/>
        <v>2.8441790269242349</v>
      </c>
      <c r="AC258" s="70">
        <f t="shared" si="112"/>
        <v>0.82926264016557172</v>
      </c>
      <c r="AD258" s="70">
        <f t="shared" si="113"/>
        <v>100.00000000000001</v>
      </c>
      <c r="AE258" s="70"/>
      <c r="AF258" s="70">
        <f>AA258+AB258</f>
        <v>4.5745008704651609</v>
      </c>
    </row>
    <row r="259" spans="1:32">
      <c r="A259" s="66" t="str">
        <f t="shared" si="114"/>
        <v>Amphibolite xenolith</v>
      </c>
      <c r="B259" s="66">
        <v>0.13</v>
      </c>
      <c r="C259" s="66">
        <v>660</v>
      </c>
      <c r="D259" s="66">
        <f t="shared" si="115"/>
        <v>0.7</v>
      </c>
      <c r="E259" s="71">
        <v>72.648799149329335</v>
      </c>
      <c r="F259" s="70">
        <v>0.41030750406857669</v>
      </c>
      <c r="G259" s="70">
        <v>10.768082972191243</v>
      </c>
      <c r="H259" s="70">
        <v>0.25901767796954073</v>
      </c>
      <c r="I259" s="70">
        <v>1.4978024654146513</v>
      </c>
      <c r="J259" s="70">
        <v>0.42622398157667735</v>
      </c>
      <c r="K259" s="70">
        <v>0.40435211088876755</v>
      </c>
      <c r="L259" s="70">
        <v>4.1916520377655289</v>
      </c>
      <c r="M259" s="70">
        <v>1.7248063257949149</v>
      </c>
      <c r="N259" s="70">
        <v>2.5082633852672394</v>
      </c>
      <c r="O259" s="70">
        <v>0.75286469090953867</v>
      </c>
      <c r="P259" s="70">
        <v>4.4078276988239917</v>
      </c>
      <c r="Q259" s="70">
        <f t="shared" si="101"/>
        <v>100.00000000000001</v>
      </c>
      <c r="R259" s="70"/>
      <c r="S259" s="71">
        <f t="shared" si="102"/>
        <v>75.998690479006484</v>
      </c>
      <c r="T259" s="70">
        <f t="shared" si="103"/>
        <v>0.42922709484605875</v>
      </c>
      <c r="U259" s="70">
        <f t="shared" si="104"/>
        <v>11.264607459975851</v>
      </c>
      <c r="V259" s="70">
        <f t="shared" si="105"/>
        <v>0.27096117991070506</v>
      </c>
      <c r="W259" s="70">
        <f t="shared" si="106"/>
        <v>1.5668672751735602</v>
      </c>
      <c r="X259" s="70">
        <f t="shared" si="107"/>
        <v>0.44587749322591103</v>
      </c>
      <c r="Y259" s="70">
        <f t="shared" si="108"/>
        <v>0.42299709396162871</v>
      </c>
      <c r="Z259" s="70">
        <f t="shared" si="109"/>
        <v>4.3849322981793568</v>
      </c>
      <c r="AA259" s="70">
        <f t="shared" si="110"/>
        <v>1.8043384560408149</v>
      </c>
      <c r="AB259" s="70">
        <f t="shared" si="111"/>
        <v>2.6239213158213599</v>
      </c>
      <c r="AC259" s="70">
        <f t="shared" si="112"/>
        <v>0.78757985385826057</v>
      </c>
      <c r="AD259" s="70">
        <f t="shared" si="113"/>
        <v>99.999999999999972</v>
      </c>
      <c r="AE259" s="70"/>
      <c r="AF259" s="70">
        <f>AA259+AB259</f>
        <v>4.4282597718621748</v>
      </c>
    </row>
    <row r="260" spans="1:32">
      <c r="A260" s="66" t="str">
        <f t="shared" si="114"/>
        <v>Amphibolite xenolith</v>
      </c>
      <c r="B260" s="66">
        <v>0.13</v>
      </c>
      <c r="C260" s="66">
        <v>660</v>
      </c>
      <c r="D260" s="66">
        <f t="shared" si="115"/>
        <v>0.7</v>
      </c>
      <c r="E260" s="71">
        <v>72.648799149329363</v>
      </c>
      <c r="F260" s="70">
        <v>0.41030750406857641</v>
      </c>
      <c r="G260" s="70">
        <v>10.768082972191225</v>
      </c>
      <c r="H260" s="70">
        <v>0.25901767796953962</v>
      </c>
      <c r="I260" s="70">
        <v>1.4978024654146744</v>
      </c>
      <c r="J260" s="70">
        <v>0.42622398157667674</v>
      </c>
      <c r="K260" s="70">
        <v>0.4043521108887671</v>
      </c>
      <c r="L260" s="70">
        <v>4.1916520377655191</v>
      </c>
      <c r="M260" s="70">
        <v>1.7248063257949129</v>
      </c>
      <c r="N260" s="70">
        <v>2.5082633852672367</v>
      </c>
      <c r="O260" s="70">
        <v>0.75286469090953834</v>
      </c>
      <c r="P260" s="70">
        <v>4.4078276988239846</v>
      </c>
      <c r="Q260" s="70">
        <f t="shared" si="101"/>
        <v>100.00000000000001</v>
      </c>
      <c r="R260" s="70"/>
      <c r="S260" s="71">
        <f t="shared" si="102"/>
        <v>75.998690479006498</v>
      </c>
      <c r="T260" s="70">
        <f t="shared" si="103"/>
        <v>0.42922709484605842</v>
      </c>
      <c r="U260" s="70">
        <f t="shared" si="104"/>
        <v>11.264607459975831</v>
      </c>
      <c r="V260" s="70">
        <f t="shared" si="105"/>
        <v>0.27096117991070384</v>
      </c>
      <c r="W260" s="70">
        <f t="shared" si="106"/>
        <v>1.5668672751735842</v>
      </c>
      <c r="X260" s="70">
        <f t="shared" si="107"/>
        <v>0.44587749322591036</v>
      </c>
      <c r="Y260" s="70">
        <f t="shared" si="108"/>
        <v>0.42299709396162821</v>
      </c>
      <c r="Z260" s="70">
        <f t="shared" si="109"/>
        <v>4.3849322981793462</v>
      </c>
      <c r="AA260" s="70">
        <f t="shared" si="110"/>
        <v>1.8043384560408127</v>
      </c>
      <c r="AB260" s="70">
        <f t="shared" si="111"/>
        <v>2.6239213158213568</v>
      </c>
      <c r="AC260" s="70">
        <f t="shared" si="112"/>
        <v>0.78757985385826002</v>
      </c>
      <c r="AD260" s="70">
        <f t="shared" si="113"/>
        <v>99.999999999999986</v>
      </c>
      <c r="AE260" s="70"/>
      <c r="AF260" s="70">
        <f>AA260+AB260</f>
        <v>4.4282597718621695</v>
      </c>
    </row>
    <row r="261" spans="1:32">
      <c r="A261" s="66" t="str">
        <f t="shared" si="114"/>
        <v>Amphibolite xenolith</v>
      </c>
      <c r="B261" s="66">
        <v>0.13</v>
      </c>
      <c r="C261" s="66">
        <v>660</v>
      </c>
      <c r="D261" s="66">
        <f t="shared" si="115"/>
        <v>0.7</v>
      </c>
      <c r="E261" s="71">
        <v>72.670122203483359</v>
      </c>
      <c r="F261" s="70">
        <v>0.47386071010024577</v>
      </c>
      <c r="G261" s="70">
        <v>10.822910922345773</v>
      </c>
      <c r="H261" s="70">
        <v>0.28870322048187536</v>
      </c>
      <c r="I261" s="70">
        <v>1.6998048970482269</v>
      </c>
      <c r="J261" s="70">
        <v>0.40812641585318804</v>
      </c>
      <c r="K261" s="70">
        <v>0.43211396428818655</v>
      </c>
      <c r="L261" s="70">
        <v>4.3377856463397633</v>
      </c>
      <c r="M261" s="70">
        <v>1.8024406020237274</v>
      </c>
      <c r="N261" s="70">
        <v>2.3148195735192729</v>
      </c>
      <c r="O261" s="70">
        <v>0.7274630571046371</v>
      </c>
      <c r="P261" s="70">
        <v>4.021848787411729</v>
      </c>
      <c r="Q261" s="70">
        <f t="shared" si="101"/>
        <v>99.999999999999986</v>
      </c>
      <c r="R261" s="70"/>
      <c r="S261" s="71">
        <f t="shared" si="102"/>
        <v>75.71527611791727</v>
      </c>
      <c r="T261" s="70">
        <f t="shared" si="103"/>
        <v>0.49371727222653083</v>
      </c>
      <c r="U261" s="70">
        <f t="shared" si="104"/>
        <v>11.276431964576398</v>
      </c>
      <c r="V261" s="70">
        <f t="shared" si="105"/>
        <v>0.30080098109246528</v>
      </c>
      <c r="W261" s="70">
        <f t="shared" si="106"/>
        <v>1.7710331732512938</v>
      </c>
      <c r="X261" s="70">
        <f t="shared" si="107"/>
        <v>0.4252284615789298</v>
      </c>
      <c r="Y261" s="70">
        <f t="shared" si="108"/>
        <v>0.4502211793297301</v>
      </c>
      <c r="Z261" s="70">
        <f t="shared" si="109"/>
        <v>4.5195553274741869</v>
      </c>
      <c r="AA261" s="70">
        <f t="shared" si="110"/>
        <v>1.8779697037832956</v>
      </c>
      <c r="AB261" s="70">
        <f t="shared" si="111"/>
        <v>2.4118192987402187</v>
      </c>
      <c r="AC261" s="70">
        <f t="shared" si="112"/>
        <v>0.75794652002968033</v>
      </c>
      <c r="AD261" s="70">
        <f t="shared" si="113"/>
        <v>100</v>
      </c>
      <c r="AE261" s="70"/>
      <c r="AF261" s="70">
        <f>AA261+AB261</f>
        <v>4.2897890025235146</v>
      </c>
    </row>
    <row r="262" spans="1:32">
      <c r="A262" s="66" t="str">
        <f t="shared" si="114"/>
        <v>Amphibolite xenolith</v>
      </c>
      <c r="B262" s="66">
        <v>0.13</v>
      </c>
      <c r="C262" s="66">
        <v>660</v>
      </c>
      <c r="D262" s="66">
        <f t="shared" si="115"/>
        <v>0.7</v>
      </c>
      <c r="E262" s="71">
        <v>72.670122203483373</v>
      </c>
      <c r="F262" s="70">
        <v>0.47386071010024555</v>
      </c>
      <c r="G262" s="70">
        <v>10.822910922345761</v>
      </c>
      <c r="H262" s="70">
        <v>0.28870322048187402</v>
      </c>
      <c r="I262" s="70">
        <v>1.6998048970482553</v>
      </c>
      <c r="J262" s="70">
        <v>0.40812641585318754</v>
      </c>
      <c r="K262" s="70">
        <v>0.43211396428818605</v>
      </c>
      <c r="L262" s="70">
        <v>4.3377856463397526</v>
      </c>
      <c r="M262" s="70">
        <v>1.8024406020237249</v>
      </c>
      <c r="N262" s="70">
        <v>2.3148195735192698</v>
      </c>
      <c r="O262" s="70">
        <v>0.72746305710463677</v>
      </c>
      <c r="P262" s="70">
        <v>4.0218487874117237</v>
      </c>
      <c r="Q262" s="70">
        <f t="shared" si="101"/>
        <v>100</v>
      </c>
      <c r="R262" s="70"/>
      <c r="S262" s="71">
        <f t="shared" si="102"/>
        <v>75.71527611791727</v>
      </c>
      <c r="T262" s="70">
        <f t="shared" si="103"/>
        <v>0.49371727222653056</v>
      </c>
      <c r="U262" s="70">
        <f t="shared" si="104"/>
        <v>11.276431964576386</v>
      </c>
      <c r="V262" s="70">
        <f t="shared" si="105"/>
        <v>0.30080098109246389</v>
      </c>
      <c r="W262" s="70">
        <f t="shared" si="106"/>
        <v>1.7710331732513231</v>
      </c>
      <c r="X262" s="70">
        <f t="shared" si="107"/>
        <v>0.42522846157892924</v>
      </c>
      <c r="Y262" s="70">
        <f t="shared" si="108"/>
        <v>0.45022117932972955</v>
      </c>
      <c r="Z262" s="70">
        <f t="shared" si="109"/>
        <v>4.5195553274741744</v>
      </c>
      <c r="AA262" s="70">
        <f t="shared" si="110"/>
        <v>1.8779697037832928</v>
      </c>
      <c r="AB262" s="70">
        <f t="shared" si="111"/>
        <v>2.4118192987402152</v>
      </c>
      <c r="AC262" s="70">
        <f t="shared" si="112"/>
        <v>0.75794652002967977</v>
      </c>
      <c r="AD262" s="70">
        <f t="shared" si="113"/>
        <v>100</v>
      </c>
      <c r="AE262" s="70"/>
      <c r="AF262" s="70">
        <f>AA262+AB262</f>
        <v>4.2897890025235075</v>
      </c>
    </row>
    <row r="263" spans="1:32">
      <c r="A263" s="66" t="str">
        <f t="shared" si="114"/>
        <v>Amphibolite xenolith</v>
      </c>
      <c r="B263" s="66">
        <v>0.13</v>
      </c>
      <c r="C263" s="66">
        <v>660</v>
      </c>
      <c r="D263" s="66">
        <f t="shared" si="115"/>
        <v>0.7</v>
      </c>
      <c r="E263" s="71">
        <v>72.02242007251435</v>
      </c>
      <c r="F263" s="70">
        <v>0.53045885544142235</v>
      </c>
      <c r="G263" s="70">
        <v>11.010336909796612</v>
      </c>
      <c r="H263" s="70">
        <v>0.31075205179168069</v>
      </c>
      <c r="I263" s="70">
        <v>1.9921096769307343</v>
      </c>
      <c r="J263" s="70">
        <v>0.41212405981015199</v>
      </c>
      <c r="K263" s="70">
        <v>0.47442908300022657</v>
      </c>
      <c r="L263" s="70">
        <v>4.5198673255445474</v>
      </c>
      <c r="M263" s="70">
        <v>1.9596611335526155</v>
      </c>
      <c r="N263" s="70">
        <v>2.2179536050874455</v>
      </c>
      <c r="O263" s="70">
        <v>0.71855266408350438</v>
      </c>
      <c r="P263" s="70">
        <v>3.8313345624467141</v>
      </c>
      <c r="Q263" s="70">
        <f t="shared" si="101"/>
        <v>100.00000000000001</v>
      </c>
      <c r="R263" s="70"/>
      <c r="S263" s="71">
        <f t="shared" si="102"/>
        <v>74.891774513894859</v>
      </c>
      <c r="T263" s="70">
        <f t="shared" si="103"/>
        <v>0.55159219796584735</v>
      </c>
      <c r="U263" s="70">
        <f t="shared" si="104"/>
        <v>11.448985862184109</v>
      </c>
      <c r="V263" s="70">
        <f t="shared" si="105"/>
        <v>0.32313233253035645</v>
      </c>
      <c r="W263" s="70">
        <f t="shared" si="106"/>
        <v>2.0714748071702234</v>
      </c>
      <c r="X263" s="70">
        <f t="shared" si="107"/>
        <v>0.42854297492332671</v>
      </c>
      <c r="Y263" s="70">
        <f t="shared" si="108"/>
        <v>0.49333021399604948</v>
      </c>
      <c r="Z263" s="70">
        <f t="shared" si="109"/>
        <v>4.6999376615863548</v>
      </c>
      <c r="AA263" s="70">
        <f t="shared" si="110"/>
        <v>2.0377335222823829</v>
      </c>
      <c r="AB263" s="70">
        <f t="shared" si="111"/>
        <v>2.3063162985532579</v>
      </c>
      <c r="AC263" s="70">
        <f t="shared" si="112"/>
        <v>0.74717961491323104</v>
      </c>
      <c r="AD263" s="70">
        <f t="shared" si="113"/>
        <v>100.00000000000001</v>
      </c>
      <c r="AE263" s="70"/>
      <c r="AF263" s="70">
        <f>AA263+AB263</f>
        <v>4.3440498208356413</v>
      </c>
    </row>
    <row r="264" spans="1:32">
      <c r="A264" s="66" t="str">
        <f t="shared" si="114"/>
        <v>Amphibolite xenolith</v>
      </c>
      <c r="B264" s="66">
        <v>0.13</v>
      </c>
      <c r="C264" s="66">
        <v>660</v>
      </c>
      <c r="D264" s="66">
        <f t="shared" si="115"/>
        <v>0.7</v>
      </c>
      <c r="E264" s="71">
        <v>72.02242007251435</v>
      </c>
      <c r="F264" s="70">
        <v>0.53045885544142202</v>
      </c>
      <c r="G264" s="70">
        <v>11.0103369097966</v>
      </c>
      <c r="H264" s="70">
        <v>0.31075205179167986</v>
      </c>
      <c r="I264" s="70">
        <v>1.9921096769307509</v>
      </c>
      <c r="J264" s="70">
        <v>0.4121240598101516</v>
      </c>
      <c r="K264" s="70">
        <v>0.47442908300022596</v>
      </c>
      <c r="L264" s="70">
        <v>4.5198673255445394</v>
      </c>
      <c r="M264" s="70">
        <v>1.9596611335526135</v>
      </c>
      <c r="N264" s="70">
        <v>2.2179536050874433</v>
      </c>
      <c r="O264" s="70">
        <v>0.71855266408350382</v>
      </c>
      <c r="P264" s="70">
        <v>3.8313345624467097</v>
      </c>
      <c r="Q264" s="70">
        <f t="shared" si="101"/>
        <v>100.00000000000001</v>
      </c>
      <c r="R264" s="70"/>
      <c r="S264" s="71">
        <f t="shared" si="102"/>
        <v>74.891774513894859</v>
      </c>
      <c r="T264" s="70">
        <f t="shared" si="103"/>
        <v>0.55159219796584691</v>
      </c>
      <c r="U264" s="70">
        <f t="shared" si="104"/>
        <v>11.448985862184095</v>
      </c>
      <c r="V264" s="70">
        <f t="shared" si="105"/>
        <v>0.32313233253035556</v>
      </c>
      <c r="W264" s="70">
        <f t="shared" si="106"/>
        <v>2.0714748071702407</v>
      </c>
      <c r="X264" s="70">
        <f t="shared" si="107"/>
        <v>0.42854297492332627</v>
      </c>
      <c r="Y264" s="70">
        <f t="shared" si="108"/>
        <v>0.49333021399604882</v>
      </c>
      <c r="Z264" s="70">
        <f t="shared" si="109"/>
        <v>4.6999376615863468</v>
      </c>
      <c r="AA264" s="70">
        <f t="shared" si="110"/>
        <v>2.0377335222823807</v>
      </c>
      <c r="AB264" s="70">
        <f t="shared" si="111"/>
        <v>2.3063162985532557</v>
      </c>
      <c r="AC264" s="70">
        <f t="shared" si="112"/>
        <v>0.74717961491323059</v>
      </c>
      <c r="AD264" s="70">
        <f t="shared" si="113"/>
        <v>99.999999999999986</v>
      </c>
      <c r="AE264" s="70"/>
      <c r="AF264" s="70">
        <f>AA264+AB264</f>
        <v>4.344049820835636</v>
      </c>
    </row>
    <row r="265" spans="1:32">
      <c r="A265" s="66" t="str">
        <f t="shared" si="114"/>
        <v>Amphibolite xenolith</v>
      </c>
      <c r="B265" s="66">
        <v>0.13</v>
      </c>
      <c r="C265" s="66">
        <v>660</v>
      </c>
      <c r="D265" s="66">
        <f t="shared" si="115"/>
        <v>0.7</v>
      </c>
      <c r="E265" s="71">
        <v>71.330647267541707</v>
      </c>
      <c r="F265" s="70">
        <v>0.59309914240037853</v>
      </c>
      <c r="G265" s="70">
        <v>11.195915557074485</v>
      </c>
      <c r="H265" s="70">
        <v>0.33512184301524611</v>
      </c>
      <c r="I265" s="70">
        <v>2.3196038033707591</v>
      </c>
      <c r="J265" s="70">
        <v>0.41574063994927529</v>
      </c>
      <c r="K265" s="70">
        <v>0.52093755539549957</v>
      </c>
      <c r="L265" s="70">
        <v>4.7097304151950494</v>
      </c>
      <c r="M265" s="70">
        <v>2.1139580162605771</v>
      </c>
      <c r="N265" s="70">
        <v>2.1172367234402105</v>
      </c>
      <c r="O265" s="70">
        <v>0.71428650887076983</v>
      </c>
      <c r="P265" s="70">
        <v>3.6337225274860594</v>
      </c>
      <c r="Q265" s="70">
        <f t="shared" si="101"/>
        <v>100.00000000000003</v>
      </c>
      <c r="R265" s="70"/>
      <c r="S265" s="71">
        <f t="shared" si="102"/>
        <v>74.020341076147687</v>
      </c>
      <c r="T265" s="70">
        <f t="shared" si="103"/>
        <v>0.61546337365739279</v>
      </c>
      <c r="U265" s="70">
        <f t="shared" si="104"/>
        <v>11.618084511221092</v>
      </c>
      <c r="V265" s="70">
        <f t="shared" si="105"/>
        <v>0.34775841902872207</v>
      </c>
      <c r="W265" s="70">
        <f t="shared" si="106"/>
        <v>2.4070700500311086</v>
      </c>
      <c r="X265" s="70">
        <f t="shared" si="107"/>
        <v>0.43141714181898821</v>
      </c>
      <c r="Y265" s="70">
        <f t="shared" si="108"/>
        <v>0.54058076026033464</v>
      </c>
      <c r="Z265" s="70">
        <f t="shared" si="109"/>
        <v>4.8873221408167185</v>
      </c>
      <c r="AA265" s="70">
        <f t="shared" si="110"/>
        <v>2.1936698933540622</v>
      </c>
      <c r="AB265" s="70">
        <f t="shared" si="111"/>
        <v>2.1970722320825335</v>
      </c>
      <c r="AC265" s="70">
        <f t="shared" si="112"/>
        <v>0.74122040158135394</v>
      </c>
      <c r="AD265" s="70">
        <f t="shared" si="113"/>
        <v>100</v>
      </c>
      <c r="AE265" s="70"/>
      <c r="AF265" s="70">
        <f>AA265+AB265</f>
        <v>4.3907421254365957</v>
      </c>
    </row>
    <row r="266" spans="1:32">
      <c r="A266" s="66" t="str">
        <f t="shared" si="114"/>
        <v>Amphibolite xenolith</v>
      </c>
      <c r="B266" s="66">
        <v>0.13</v>
      </c>
      <c r="C266" s="66">
        <v>660</v>
      </c>
      <c r="D266" s="66">
        <f t="shared" si="115"/>
        <v>0.7</v>
      </c>
      <c r="E266" s="71">
        <v>71.330647267541707</v>
      </c>
      <c r="F266" s="70">
        <v>0.59309914240037853</v>
      </c>
      <c r="G266" s="70">
        <v>11.19591555707448</v>
      </c>
      <c r="H266" s="70">
        <v>0.33512184301524528</v>
      </c>
      <c r="I266" s="70">
        <v>2.3196038033707804</v>
      </c>
      <c r="J266" s="70">
        <v>0.41574063994927501</v>
      </c>
      <c r="K266" s="70">
        <v>0.52093755539549913</v>
      </c>
      <c r="L266" s="70">
        <v>4.7097304151950441</v>
      </c>
      <c r="M266" s="70">
        <v>2.1139580162605762</v>
      </c>
      <c r="N266" s="70">
        <v>2.1172367234402092</v>
      </c>
      <c r="O266" s="70">
        <v>0.71428650887076983</v>
      </c>
      <c r="P266" s="70">
        <v>3.6337225274860572</v>
      </c>
      <c r="Q266" s="70">
        <f t="shared" si="101"/>
        <v>100.00000000000004</v>
      </c>
      <c r="R266" s="70"/>
      <c r="S266" s="71">
        <f t="shared" si="102"/>
        <v>74.020341076147673</v>
      </c>
      <c r="T266" s="70">
        <f t="shared" si="103"/>
        <v>0.61546337365739268</v>
      </c>
      <c r="U266" s="70">
        <f t="shared" si="104"/>
        <v>11.618084511221083</v>
      </c>
      <c r="V266" s="70">
        <f t="shared" si="105"/>
        <v>0.34775841902872112</v>
      </c>
      <c r="W266" s="70">
        <f t="shared" si="106"/>
        <v>2.4070700500311304</v>
      </c>
      <c r="X266" s="70">
        <f t="shared" si="107"/>
        <v>0.43141714181898783</v>
      </c>
      <c r="Y266" s="70">
        <f t="shared" si="108"/>
        <v>0.54058076026033408</v>
      </c>
      <c r="Z266" s="70">
        <f t="shared" si="109"/>
        <v>4.8873221408167131</v>
      </c>
      <c r="AA266" s="70">
        <f t="shared" si="110"/>
        <v>2.1936698933540613</v>
      </c>
      <c r="AB266" s="70">
        <f t="shared" si="111"/>
        <v>2.1970722320825318</v>
      </c>
      <c r="AC266" s="70">
        <f t="shared" si="112"/>
        <v>0.74122040158135383</v>
      </c>
      <c r="AD266" s="70">
        <f t="shared" si="113"/>
        <v>99.999999999999972</v>
      </c>
      <c r="AE266" s="70"/>
      <c r="AF266" s="70">
        <f>AA266+AB266</f>
        <v>4.390742125436593</v>
      </c>
    </row>
    <row r="267" spans="1:32">
      <c r="A267" s="66" t="str">
        <f t="shared" si="114"/>
        <v>Amphibolite xenolith</v>
      </c>
      <c r="B267" s="66">
        <v>0.13</v>
      </c>
      <c r="C267" s="66">
        <v>660</v>
      </c>
      <c r="D267" s="66">
        <f t="shared" si="115"/>
        <v>0.7</v>
      </c>
      <c r="E267" s="71">
        <v>70.565881180552864</v>
      </c>
      <c r="F267" s="70">
        <v>0.66526114829924787</v>
      </c>
      <c r="G267" s="70">
        <v>11.385362781757946</v>
      </c>
      <c r="H267" s="70">
        <v>0.36324004913425606</v>
      </c>
      <c r="I267" s="70">
        <v>2.6978742105747044</v>
      </c>
      <c r="J267" s="70">
        <v>0.41912642028936792</v>
      </c>
      <c r="K267" s="70">
        <v>0.57422080316238511</v>
      </c>
      <c r="L267" s="70">
        <v>4.9146610834957016</v>
      </c>
      <c r="M267" s="70">
        <v>2.2686004005024305</v>
      </c>
      <c r="N267" s="70">
        <v>2.0090594039083287</v>
      </c>
      <c r="O267" s="70">
        <v>0.71458888496475048</v>
      </c>
      <c r="P267" s="70">
        <v>3.4221236333580136</v>
      </c>
      <c r="Q267" s="70">
        <f t="shared" si="101"/>
        <v>100.00000000000003</v>
      </c>
      <c r="R267" s="70"/>
      <c r="S267" s="71">
        <f t="shared" si="102"/>
        <v>73.066300311534192</v>
      </c>
      <c r="T267" s="70">
        <f t="shared" si="103"/>
        <v>0.68883389584348842</v>
      </c>
      <c r="U267" s="70">
        <f t="shared" si="104"/>
        <v>11.788789741591843</v>
      </c>
      <c r="V267" s="70">
        <f t="shared" si="105"/>
        <v>0.37611103370638943</v>
      </c>
      <c r="W267" s="70">
        <f t="shared" si="106"/>
        <v>2.793470214992789</v>
      </c>
      <c r="X267" s="70">
        <f t="shared" si="107"/>
        <v>0.43397767279353239</v>
      </c>
      <c r="Y267" s="70">
        <f t="shared" si="108"/>
        <v>0.59456764298942577</v>
      </c>
      <c r="Z267" s="70">
        <f t="shared" si="109"/>
        <v>5.0888063274843605</v>
      </c>
      <c r="AA267" s="70">
        <f t="shared" si="110"/>
        <v>2.3489855915759241</v>
      </c>
      <c r="AB267" s="70">
        <f t="shared" si="111"/>
        <v>2.0802480645580417</v>
      </c>
      <c r="AC267" s="70">
        <f t="shared" si="112"/>
        <v>0.73990950292997892</v>
      </c>
      <c r="AD267" s="70">
        <f t="shared" si="113"/>
        <v>99.999999999999972</v>
      </c>
      <c r="AE267" s="70"/>
      <c r="AF267" s="70">
        <f>AA267+AB267</f>
        <v>4.4292336561339658</v>
      </c>
    </row>
    <row r="268" spans="1:32">
      <c r="A268" s="66" t="str">
        <f t="shared" si="114"/>
        <v>Amphibolite xenolith</v>
      </c>
      <c r="B268" s="66">
        <v>0.13</v>
      </c>
      <c r="C268" s="66">
        <v>660</v>
      </c>
      <c r="D268" s="66">
        <f t="shared" si="115"/>
        <v>0.7</v>
      </c>
      <c r="E268" s="71">
        <v>70.565881180552879</v>
      </c>
      <c r="F268" s="70">
        <v>0.66526114829924787</v>
      </c>
      <c r="G268" s="70">
        <v>11.385362781757937</v>
      </c>
      <c r="H268" s="70">
        <v>0.36324004913425512</v>
      </c>
      <c r="I268" s="70">
        <v>2.6978742105747329</v>
      </c>
      <c r="J268" s="70">
        <v>0.41912642028936758</v>
      </c>
      <c r="K268" s="70">
        <v>0.57422080316238466</v>
      </c>
      <c r="L268" s="70">
        <v>4.9146610834956954</v>
      </c>
      <c r="M268" s="70">
        <v>2.2686004005024287</v>
      </c>
      <c r="N268" s="70">
        <v>2.0090594039083269</v>
      </c>
      <c r="O268" s="70">
        <v>0.71458888496475048</v>
      </c>
      <c r="P268" s="70">
        <v>3.422123633358011</v>
      </c>
      <c r="Q268" s="70">
        <f t="shared" si="101"/>
        <v>100.00000000000003</v>
      </c>
      <c r="R268" s="70"/>
      <c r="S268" s="71">
        <f t="shared" si="102"/>
        <v>73.066300311534206</v>
      </c>
      <c r="T268" s="70">
        <f t="shared" si="103"/>
        <v>0.68883389584348842</v>
      </c>
      <c r="U268" s="70">
        <f t="shared" si="104"/>
        <v>11.788789741591833</v>
      </c>
      <c r="V268" s="70">
        <f t="shared" si="105"/>
        <v>0.37611103370638843</v>
      </c>
      <c r="W268" s="70">
        <f t="shared" si="106"/>
        <v>2.7934702149928183</v>
      </c>
      <c r="X268" s="70">
        <f t="shared" si="107"/>
        <v>0.43397767279353205</v>
      </c>
      <c r="Y268" s="70">
        <f t="shared" si="108"/>
        <v>0.59456764298942533</v>
      </c>
      <c r="Z268" s="70">
        <f t="shared" si="109"/>
        <v>5.0888063274843542</v>
      </c>
      <c r="AA268" s="70">
        <f t="shared" si="110"/>
        <v>2.3489855915759223</v>
      </c>
      <c r="AB268" s="70">
        <f t="shared" si="111"/>
        <v>2.0802480645580395</v>
      </c>
      <c r="AC268" s="70">
        <f t="shared" si="112"/>
        <v>0.73990950292997892</v>
      </c>
      <c r="AD268" s="70">
        <f t="shared" si="113"/>
        <v>99.999999999999986</v>
      </c>
      <c r="AE268" s="70"/>
      <c r="AF268" s="70">
        <f>AA268+AB268</f>
        <v>4.4292336561339614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ignoredErrors>
    <ignoredError sqref="Q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1813A-CCC7-4024-81DD-695A6EBF7747}">
  <dimension ref="A1:L48"/>
  <sheetViews>
    <sheetView zoomScaleNormal="100" workbookViewId="0"/>
  </sheetViews>
  <sheetFormatPr defaultRowHeight="13.8"/>
  <cols>
    <col min="1" max="1" width="8.88671875" style="14"/>
    <col min="2" max="2" width="22.33203125" style="14" customWidth="1"/>
    <col min="3" max="3" width="18.109375" style="14" customWidth="1"/>
    <col min="4" max="4" width="26.5546875" style="14" customWidth="1"/>
    <col min="5" max="5" width="15.21875" style="14" customWidth="1"/>
    <col min="6" max="6" width="19.88671875" style="14" customWidth="1"/>
    <col min="7" max="7" width="20.77734375" style="14" customWidth="1"/>
    <col min="8" max="8" width="21.77734375" style="14" customWidth="1"/>
    <col min="9" max="9" width="20.6640625" style="14" customWidth="1"/>
    <col min="10" max="10" width="21.109375" style="14" customWidth="1"/>
    <col min="11" max="16384" width="8.88671875" style="14"/>
  </cols>
  <sheetData>
    <row r="1" spans="1:12" s="24" customFormat="1" ht="17.399999999999999">
      <c r="A1" s="45" t="s">
        <v>269</v>
      </c>
    </row>
    <row r="2" spans="1:12">
      <c r="A2" s="1"/>
      <c r="B2" s="1"/>
    </row>
    <row r="3" spans="1:12" s="72" customFormat="1" ht="27.6">
      <c r="A3" s="73" t="s">
        <v>265</v>
      </c>
      <c r="B3" s="73" t="s">
        <v>266</v>
      </c>
      <c r="C3" s="73" t="s">
        <v>252</v>
      </c>
      <c r="D3" s="73" t="s">
        <v>267</v>
      </c>
      <c r="E3" s="73" t="s">
        <v>27</v>
      </c>
      <c r="F3" s="73" t="s">
        <v>268</v>
      </c>
      <c r="G3" s="74" t="s">
        <v>76</v>
      </c>
      <c r="H3" s="74" t="s">
        <v>77</v>
      </c>
      <c r="I3" s="74" t="s">
        <v>78</v>
      </c>
      <c r="J3" s="74" t="s">
        <v>79</v>
      </c>
    </row>
    <row r="4" spans="1:12">
      <c r="A4" s="14">
        <v>0.2</v>
      </c>
      <c r="B4" s="14">
        <v>685</v>
      </c>
      <c r="C4" s="14">
        <v>0.5</v>
      </c>
      <c r="D4" s="16">
        <v>1180.46875</v>
      </c>
      <c r="E4" s="15"/>
      <c r="F4" s="15">
        <v>0</v>
      </c>
      <c r="G4" s="15"/>
      <c r="H4" s="15"/>
    </row>
    <row r="5" spans="1:12">
      <c r="A5" s="14">
        <f>A4</f>
        <v>0.2</v>
      </c>
      <c r="B5" s="14">
        <f>B4</f>
        <v>685</v>
      </c>
      <c r="C5" s="14">
        <f>C4</f>
        <v>0.5</v>
      </c>
      <c r="D5" s="16">
        <v>1180.46875</v>
      </c>
      <c r="E5" s="15"/>
      <c r="F5" s="15">
        <v>0</v>
      </c>
      <c r="G5" s="15"/>
      <c r="H5" s="15"/>
    </row>
    <row r="6" spans="1:12">
      <c r="A6" s="14">
        <f t="shared" ref="A6:A48" si="0">A5</f>
        <v>0.2</v>
      </c>
      <c r="B6" s="14">
        <f t="shared" ref="B6:B48" si="1">B5</f>
        <v>685</v>
      </c>
      <c r="C6" s="14">
        <f t="shared" ref="C6:C48" si="2">C5</f>
        <v>0.5</v>
      </c>
      <c r="D6" s="16">
        <v>1175.46875</v>
      </c>
      <c r="E6" s="15">
        <v>0.39995313725364401</v>
      </c>
      <c r="F6" s="15">
        <v>0.39995313725364401</v>
      </c>
      <c r="G6" s="15">
        <v>0.39995313725364401</v>
      </c>
      <c r="H6" s="15"/>
      <c r="I6" s="15"/>
      <c r="K6" s="15"/>
      <c r="L6" s="15"/>
    </row>
    <row r="7" spans="1:12">
      <c r="A7" s="14">
        <f t="shared" si="0"/>
        <v>0.2</v>
      </c>
      <c r="B7" s="14">
        <f t="shared" si="1"/>
        <v>685</v>
      </c>
      <c r="C7" s="14">
        <f t="shared" si="2"/>
        <v>0.5</v>
      </c>
      <c r="D7" s="16">
        <v>1170.46875</v>
      </c>
      <c r="E7" s="15">
        <v>0.40145408649685294</v>
      </c>
      <c r="F7" s="15">
        <v>0.801407223750497</v>
      </c>
      <c r="G7" s="15">
        <v>0.40145408649685294</v>
      </c>
      <c r="H7" s="15"/>
      <c r="I7" s="15"/>
      <c r="K7" s="15"/>
      <c r="L7" s="15"/>
    </row>
    <row r="8" spans="1:12">
      <c r="A8" s="14">
        <f t="shared" si="0"/>
        <v>0.2</v>
      </c>
      <c r="B8" s="14">
        <f t="shared" si="1"/>
        <v>685</v>
      </c>
      <c r="C8" s="14">
        <f t="shared" si="2"/>
        <v>0.5</v>
      </c>
      <c r="D8" s="16">
        <v>1165.46875</v>
      </c>
      <c r="E8" s="15">
        <v>0.39470260108555011</v>
      </c>
      <c r="F8" s="15">
        <v>1.1961098248360471</v>
      </c>
      <c r="G8" s="15">
        <v>0.39470260108555011</v>
      </c>
      <c r="H8" s="15"/>
      <c r="I8" s="15"/>
      <c r="K8" s="15"/>
      <c r="L8" s="15"/>
    </row>
    <row r="9" spans="1:12">
      <c r="A9" s="14">
        <f t="shared" si="0"/>
        <v>0.2</v>
      </c>
      <c r="B9" s="14">
        <f t="shared" si="1"/>
        <v>685</v>
      </c>
      <c r="C9" s="14">
        <f t="shared" si="2"/>
        <v>0.5</v>
      </c>
      <c r="D9" s="16">
        <v>1160.46875</v>
      </c>
      <c r="E9" s="15">
        <v>0.38808779015073958</v>
      </c>
      <c r="F9" s="15">
        <v>1.5841976149867867</v>
      </c>
      <c r="G9" s="15">
        <v>0.38808779015073958</v>
      </c>
      <c r="H9" s="15"/>
      <c r="I9" s="15"/>
      <c r="K9" s="15"/>
      <c r="L9" s="15"/>
    </row>
    <row r="10" spans="1:12">
      <c r="A10" s="14">
        <f t="shared" si="0"/>
        <v>0.2</v>
      </c>
      <c r="B10" s="14">
        <f t="shared" si="1"/>
        <v>685</v>
      </c>
      <c r="C10" s="14">
        <f t="shared" si="2"/>
        <v>0.5</v>
      </c>
      <c r="D10" s="16">
        <v>1155.46875</v>
      </c>
      <c r="E10" s="15">
        <v>0.38160582579494073</v>
      </c>
      <c r="F10" s="15">
        <v>1.9658034407817273</v>
      </c>
      <c r="G10" s="15">
        <v>0.38160582579494073</v>
      </c>
      <c r="H10" s="15"/>
      <c r="I10" s="15"/>
      <c r="K10" s="15"/>
      <c r="L10" s="15"/>
    </row>
    <row r="11" spans="1:12">
      <c r="A11" s="14">
        <f t="shared" si="0"/>
        <v>0.2</v>
      </c>
      <c r="B11" s="14">
        <f t="shared" si="1"/>
        <v>685</v>
      </c>
      <c r="C11" s="14">
        <f t="shared" si="2"/>
        <v>0.5</v>
      </c>
      <c r="D11" s="16">
        <v>1150.46875</v>
      </c>
      <c r="E11" s="15">
        <v>0.37525301010872003</v>
      </c>
      <c r="F11" s="15">
        <v>2.3410564508904472</v>
      </c>
      <c r="G11" s="15">
        <v>0.37525301010872003</v>
      </c>
      <c r="H11" s="15"/>
      <c r="I11" s="15"/>
      <c r="K11" s="15"/>
      <c r="L11" s="15"/>
    </row>
    <row r="12" spans="1:12">
      <c r="A12" s="14">
        <f t="shared" si="0"/>
        <v>0.2</v>
      </c>
      <c r="B12" s="14">
        <f t="shared" si="1"/>
        <v>685</v>
      </c>
      <c r="C12" s="14">
        <f t="shared" si="2"/>
        <v>0.5</v>
      </c>
      <c r="D12" s="16">
        <v>1145.46875</v>
      </c>
      <c r="E12" s="15">
        <v>0.36902578074978504</v>
      </c>
      <c r="F12" s="15">
        <v>2.7100822316402322</v>
      </c>
      <c r="G12" s="15">
        <v>0.36902578074978504</v>
      </c>
      <c r="H12" s="15"/>
      <c r="I12" s="15"/>
      <c r="K12" s="15"/>
      <c r="L12" s="15"/>
    </row>
    <row r="13" spans="1:12">
      <c r="A13" s="14">
        <f t="shared" si="0"/>
        <v>0.2</v>
      </c>
      <c r="B13" s="14">
        <f t="shared" si="1"/>
        <v>685</v>
      </c>
      <c r="C13" s="14">
        <f t="shared" si="2"/>
        <v>0.5</v>
      </c>
      <c r="D13" s="16">
        <v>1140.46875</v>
      </c>
      <c r="E13" s="15">
        <v>0.36292069540572752</v>
      </c>
      <c r="F13" s="15">
        <v>3.0730029270459598</v>
      </c>
      <c r="G13" s="15">
        <v>0.36292069540572752</v>
      </c>
      <c r="H13" s="15"/>
      <c r="I13" s="15"/>
      <c r="K13" s="15"/>
      <c r="L13" s="15"/>
    </row>
    <row r="14" spans="1:12">
      <c r="A14" s="14">
        <f t="shared" si="0"/>
        <v>0.2</v>
      </c>
      <c r="B14" s="14">
        <f t="shared" si="1"/>
        <v>685</v>
      </c>
      <c r="C14" s="14">
        <f t="shared" si="2"/>
        <v>0.5</v>
      </c>
      <c r="D14" s="16">
        <v>1135.46875</v>
      </c>
      <c r="E14" s="15">
        <v>0.35693444158430182</v>
      </c>
      <c r="F14" s="15">
        <v>3.4299373686302617</v>
      </c>
      <c r="G14" s="15">
        <v>0.35693444158430182</v>
      </c>
      <c r="H14" s="15"/>
      <c r="I14" s="15"/>
      <c r="K14" s="15"/>
      <c r="L14" s="15"/>
    </row>
    <row r="15" spans="1:12">
      <c r="A15" s="14">
        <f t="shared" si="0"/>
        <v>0.2</v>
      </c>
      <c r="B15" s="14">
        <f t="shared" si="1"/>
        <v>685</v>
      </c>
      <c r="C15" s="14">
        <f t="shared" si="2"/>
        <v>0.5</v>
      </c>
      <c r="D15" s="16">
        <v>1135.4157363301297</v>
      </c>
      <c r="E15" s="15">
        <v>-2.1646037989174164E-3</v>
      </c>
      <c r="F15" s="15">
        <v>3.4277727648313441</v>
      </c>
      <c r="G15" s="15">
        <v>-2.1646037989174164E-3</v>
      </c>
      <c r="H15" s="15"/>
      <c r="I15" s="15"/>
      <c r="K15" s="15"/>
      <c r="L15" s="15"/>
    </row>
    <row r="16" spans="1:12">
      <c r="A16" s="14">
        <f t="shared" si="0"/>
        <v>0.2</v>
      </c>
      <c r="B16" s="14">
        <f t="shared" si="1"/>
        <v>685</v>
      </c>
      <c r="C16" s="14">
        <f t="shared" si="2"/>
        <v>0.5</v>
      </c>
      <c r="D16" s="16">
        <v>1130.4157363301297</v>
      </c>
      <c r="E16" s="15">
        <v>0.34468251683571954</v>
      </c>
      <c r="F16" s="15">
        <v>3.7724552816670638</v>
      </c>
      <c r="G16" s="15">
        <v>0.34468251683571954</v>
      </c>
      <c r="H16" s="15"/>
      <c r="I16" s="15"/>
      <c r="K16" s="15"/>
      <c r="L16" s="15"/>
    </row>
    <row r="17" spans="1:12">
      <c r="A17" s="14">
        <f t="shared" si="0"/>
        <v>0.2</v>
      </c>
      <c r="B17" s="14">
        <f t="shared" si="1"/>
        <v>685</v>
      </c>
      <c r="C17" s="14">
        <f t="shared" si="2"/>
        <v>0.5</v>
      </c>
      <c r="D17" s="16">
        <v>1128.1463135398899</v>
      </c>
      <c r="E17" s="15">
        <v>-2.1644175473154535E-3</v>
      </c>
      <c r="F17" s="15">
        <v>3.7702908641197483</v>
      </c>
      <c r="G17" s="15">
        <v>-2.1644175473154535E-3</v>
      </c>
      <c r="H17" s="15"/>
      <c r="I17" s="15"/>
      <c r="K17" s="15"/>
      <c r="L17" s="15"/>
    </row>
    <row r="18" spans="1:12">
      <c r="A18" s="14">
        <f t="shared" si="0"/>
        <v>0.2</v>
      </c>
      <c r="B18" s="14">
        <f t="shared" si="1"/>
        <v>685</v>
      </c>
      <c r="C18" s="14">
        <f t="shared" si="2"/>
        <v>0.5</v>
      </c>
      <c r="D18" s="16">
        <v>1123.1463135398899</v>
      </c>
      <c r="E18" s="15">
        <v>0</v>
      </c>
      <c r="F18" s="15">
        <v>3.7702908641197483</v>
      </c>
      <c r="G18" s="15"/>
      <c r="H18" s="15"/>
      <c r="I18" s="15"/>
      <c r="K18" s="15"/>
      <c r="L18" s="15"/>
    </row>
    <row r="19" spans="1:12">
      <c r="A19" s="14">
        <f t="shared" si="0"/>
        <v>0.2</v>
      </c>
      <c r="B19" s="14">
        <f t="shared" si="1"/>
        <v>685</v>
      </c>
      <c r="C19" s="14">
        <f t="shared" si="2"/>
        <v>0.5</v>
      </c>
      <c r="D19" s="16">
        <v>1120.9899796291998</v>
      </c>
      <c r="E19" s="15">
        <v>0</v>
      </c>
      <c r="F19" s="15">
        <v>3.7702908641197483</v>
      </c>
      <c r="G19" s="15"/>
      <c r="H19" s="15"/>
      <c r="I19" s="15"/>
      <c r="K19" s="15"/>
      <c r="L19" s="15"/>
    </row>
    <row r="20" spans="1:12">
      <c r="A20" s="14">
        <f t="shared" si="0"/>
        <v>0.2</v>
      </c>
      <c r="B20" s="14">
        <f t="shared" si="1"/>
        <v>685</v>
      </c>
      <c r="C20" s="14">
        <f t="shared" si="2"/>
        <v>0.5</v>
      </c>
      <c r="D20" s="16">
        <v>1115.9899796291998</v>
      </c>
      <c r="E20" s="15">
        <v>0</v>
      </c>
      <c r="F20" s="15">
        <v>3.7702908641197483</v>
      </c>
      <c r="G20" s="15"/>
      <c r="H20" s="15"/>
      <c r="I20" s="15"/>
      <c r="K20" s="15"/>
      <c r="L20" s="15"/>
    </row>
    <row r="21" spans="1:12">
      <c r="A21" s="14">
        <f t="shared" si="0"/>
        <v>0.2</v>
      </c>
      <c r="B21" s="14">
        <f t="shared" si="1"/>
        <v>685</v>
      </c>
      <c r="C21" s="14">
        <f t="shared" si="2"/>
        <v>0.5</v>
      </c>
      <c r="D21" s="16">
        <v>1113.87484866452</v>
      </c>
      <c r="E21" s="15">
        <v>0</v>
      </c>
      <c r="F21" s="15">
        <v>3.7702908641197483</v>
      </c>
      <c r="G21" s="15"/>
      <c r="H21" s="15"/>
      <c r="I21" s="15"/>
      <c r="K21" s="15"/>
      <c r="L21" s="15"/>
    </row>
    <row r="22" spans="1:12">
      <c r="A22" s="14">
        <f t="shared" si="0"/>
        <v>0.2</v>
      </c>
      <c r="B22" s="14">
        <f t="shared" si="1"/>
        <v>685</v>
      </c>
      <c r="C22" s="14">
        <f t="shared" si="2"/>
        <v>0.5</v>
      </c>
      <c r="D22" s="16">
        <v>1108.87484866452</v>
      </c>
      <c r="E22" s="15">
        <v>0</v>
      </c>
      <c r="F22" s="15">
        <v>3.7702908641197483</v>
      </c>
      <c r="G22" s="15"/>
      <c r="H22" s="15"/>
      <c r="I22" s="15"/>
      <c r="K22" s="15"/>
      <c r="L22" s="15"/>
    </row>
    <row r="23" spans="1:12">
      <c r="A23" s="14">
        <f t="shared" si="0"/>
        <v>0.2</v>
      </c>
      <c r="B23" s="14">
        <f t="shared" si="1"/>
        <v>685</v>
      </c>
      <c r="C23" s="14">
        <f t="shared" si="2"/>
        <v>0.5</v>
      </c>
      <c r="D23" s="16">
        <v>1106.86974222665</v>
      </c>
      <c r="E23" s="15">
        <v>0</v>
      </c>
      <c r="F23" s="15">
        <v>3.7702908641197483</v>
      </c>
      <c r="G23" s="15"/>
      <c r="H23" s="15"/>
      <c r="I23" s="15"/>
      <c r="K23" s="15"/>
      <c r="L23" s="15"/>
    </row>
    <row r="24" spans="1:12">
      <c r="A24" s="14">
        <f t="shared" si="0"/>
        <v>0.2</v>
      </c>
      <c r="B24" s="14">
        <f t="shared" si="1"/>
        <v>685</v>
      </c>
      <c r="C24" s="14">
        <f t="shared" si="2"/>
        <v>0.5</v>
      </c>
      <c r="D24" s="16">
        <v>1101.86974222665</v>
      </c>
      <c r="E24" s="15">
        <v>0</v>
      </c>
      <c r="F24" s="15">
        <v>3.7702908641197483</v>
      </c>
      <c r="G24" s="15"/>
      <c r="H24" s="15"/>
      <c r="I24" s="15"/>
      <c r="K24" s="15"/>
      <c r="L24" s="15"/>
    </row>
    <row r="25" spans="1:12">
      <c r="A25" s="14">
        <f t="shared" si="0"/>
        <v>0.2</v>
      </c>
      <c r="B25" s="14">
        <f t="shared" si="1"/>
        <v>685</v>
      </c>
      <c r="C25" s="14">
        <f t="shared" si="2"/>
        <v>0.5</v>
      </c>
      <c r="D25" s="16">
        <v>1099.83542056947</v>
      </c>
      <c r="E25" s="15">
        <v>0</v>
      </c>
      <c r="F25" s="15">
        <v>3.7702908641197483</v>
      </c>
      <c r="G25" s="15"/>
      <c r="H25" s="15"/>
      <c r="I25" s="15"/>
      <c r="K25" s="15"/>
      <c r="L25" s="15"/>
    </row>
    <row r="26" spans="1:12">
      <c r="A26" s="14">
        <f t="shared" si="0"/>
        <v>0.2</v>
      </c>
      <c r="B26" s="14">
        <f t="shared" si="1"/>
        <v>685</v>
      </c>
      <c r="C26" s="14">
        <f t="shared" si="2"/>
        <v>0.5</v>
      </c>
      <c r="D26" s="16">
        <v>1094.83542056947</v>
      </c>
      <c r="E26" s="15">
        <v>0</v>
      </c>
      <c r="F26" s="15">
        <v>3.7702908641197483</v>
      </c>
      <c r="G26" s="15"/>
      <c r="H26" s="15"/>
      <c r="I26" s="15"/>
      <c r="K26" s="15"/>
      <c r="L26" s="15"/>
    </row>
    <row r="27" spans="1:12">
      <c r="A27" s="14">
        <f t="shared" si="0"/>
        <v>0.2</v>
      </c>
      <c r="B27" s="14">
        <f t="shared" si="1"/>
        <v>685</v>
      </c>
      <c r="C27" s="14">
        <f t="shared" si="2"/>
        <v>0.5</v>
      </c>
      <c r="D27" s="16">
        <v>1092.84089261897</v>
      </c>
      <c r="E27" s="15">
        <v>0</v>
      </c>
      <c r="F27" s="15">
        <v>3.7702908641197483</v>
      </c>
      <c r="G27" s="15"/>
      <c r="H27" s="15"/>
      <c r="I27" s="15"/>
      <c r="K27" s="15"/>
      <c r="L27" s="15"/>
    </row>
    <row r="28" spans="1:12">
      <c r="A28" s="14">
        <f t="shared" si="0"/>
        <v>0.2</v>
      </c>
      <c r="B28" s="14">
        <f t="shared" si="1"/>
        <v>685</v>
      </c>
      <c r="C28" s="14">
        <f t="shared" si="2"/>
        <v>0.5</v>
      </c>
      <c r="D28" s="16">
        <v>1087.84089261897</v>
      </c>
      <c r="E28" s="15">
        <v>0</v>
      </c>
      <c r="F28" s="15">
        <v>3.7702908641197483</v>
      </c>
      <c r="G28" s="15"/>
      <c r="H28" s="15"/>
      <c r="I28" s="15"/>
      <c r="K28" s="15"/>
      <c r="L28" s="15"/>
    </row>
    <row r="29" spans="1:12">
      <c r="A29" s="14">
        <f t="shared" si="0"/>
        <v>0.2</v>
      </c>
      <c r="B29" s="14">
        <f t="shared" si="1"/>
        <v>685</v>
      </c>
      <c r="C29" s="14">
        <f t="shared" si="2"/>
        <v>0.5</v>
      </c>
      <c r="D29" s="16">
        <v>1085.8189926494297</v>
      </c>
      <c r="E29" s="15">
        <v>0</v>
      </c>
      <c r="F29" s="15">
        <v>3.7702908641197483</v>
      </c>
      <c r="G29" s="15"/>
      <c r="H29" s="15"/>
      <c r="I29" s="15"/>
      <c r="K29" s="15"/>
      <c r="L29" s="15"/>
    </row>
    <row r="30" spans="1:12">
      <c r="A30" s="14">
        <f t="shared" si="0"/>
        <v>0.2</v>
      </c>
      <c r="B30" s="14">
        <f t="shared" si="1"/>
        <v>685</v>
      </c>
      <c r="C30" s="14">
        <f t="shared" si="2"/>
        <v>0.5</v>
      </c>
      <c r="D30" s="16">
        <v>1080.8189926494297</v>
      </c>
      <c r="E30" s="15">
        <v>0</v>
      </c>
      <c r="F30" s="15">
        <v>3.7702908641197483</v>
      </c>
      <c r="G30" s="15"/>
      <c r="H30" s="15"/>
      <c r="I30" s="15"/>
      <c r="K30" s="15"/>
      <c r="L30" s="15"/>
    </row>
    <row r="31" spans="1:12">
      <c r="A31" s="14">
        <f t="shared" si="0"/>
        <v>0.2</v>
      </c>
      <c r="B31" s="14">
        <f t="shared" si="1"/>
        <v>685</v>
      </c>
      <c r="C31" s="14">
        <f t="shared" si="2"/>
        <v>0.5</v>
      </c>
      <c r="D31" s="16">
        <v>1079.0032731348497</v>
      </c>
      <c r="E31" s="15">
        <v>0</v>
      </c>
      <c r="F31" s="15">
        <v>3.7702908641197483</v>
      </c>
      <c r="G31" s="15"/>
      <c r="H31" s="15"/>
      <c r="I31" s="15"/>
      <c r="K31" s="15"/>
      <c r="L31" s="15"/>
    </row>
    <row r="32" spans="1:12">
      <c r="A32" s="14">
        <f t="shared" si="0"/>
        <v>0.2</v>
      </c>
      <c r="B32" s="14">
        <f t="shared" si="1"/>
        <v>685</v>
      </c>
      <c r="C32" s="14">
        <f t="shared" si="2"/>
        <v>0.5</v>
      </c>
      <c r="D32" s="16">
        <v>1074.0032731348497</v>
      </c>
      <c r="E32" s="15">
        <v>8.7108451768021067E-2</v>
      </c>
      <c r="F32" s="15">
        <v>3.8573993158877693</v>
      </c>
      <c r="G32" s="15"/>
      <c r="H32" s="15">
        <v>8.7108451768021067E-2</v>
      </c>
      <c r="I32" s="15"/>
      <c r="K32" s="15"/>
      <c r="L32" s="15"/>
    </row>
    <row r="33" spans="1:12">
      <c r="A33" s="14">
        <f t="shared" si="0"/>
        <v>0.2</v>
      </c>
      <c r="B33" s="14">
        <f t="shared" si="1"/>
        <v>685</v>
      </c>
      <c r="C33" s="14">
        <f t="shared" si="2"/>
        <v>0.5</v>
      </c>
      <c r="D33" s="16">
        <v>1072.51396292454</v>
      </c>
      <c r="E33" s="15">
        <v>1.171774240234048E-2</v>
      </c>
      <c r="F33" s="15">
        <v>3.8691170582901098</v>
      </c>
      <c r="G33" s="15"/>
      <c r="H33" s="15">
        <v>1.171774240234048E-2</v>
      </c>
      <c r="I33" s="15"/>
      <c r="K33" s="15"/>
      <c r="L33" s="15"/>
    </row>
    <row r="34" spans="1:12">
      <c r="A34" s="14">
        <f t="shared" si="0"/>
        <v>0.2</v>
      </c>
      <c r="B34" s="14">
        <f t="shared" si="1"/>
        <v>685</v>
      </c>
      <c r="C34" s="14">
        <f t="shared" si="2"/>
        <v>0.5</v>
      </c>
      <c r="D34" s="16">
        <v>1067.51396292454</v>
      </c>
      <c r="E34" s="15">
        <v>1.5175069316427208</v>
      </c>
      <c r="F34" s="15">
        <v>5.386623989932831</v>
      </c>
      <c r="G34" s="15"/>
      <c r="H34" s="15">
        <v>0.14297190455920472</v>
      </c>
      <c r="I34" s="15">
        <v>1.3745350270835162</v>
      </c>
      <c r="K34" s="15"/>
      <c r="L34" s="15"/>
    </row>
    <row r="35" spans="1:12">
      <c r="A35" s="14">
        <f t="shared" si="0"/>
        <v>0.2</v>
      </c>
      <c r="B35" s="14">
        <f t="shared" si="1"/>
        <v>685</v>
      </c>
      <c r="C35" s="14">
        <f t="shared" si="2"/>
        <v>0.5</v>
      </c>
      <c r="D35" s="16">
        <v>1066.1964989798598</v>
      </c>
      <c r="E35" s="15">
        <v>0.4690741745352221</v>
      </c>
      <c r="F35" s="15">
        <v>5.8556981644680528</v>
      </c>
      <c r="G35" s="15"/>
      <c r="H35" s="15">
        <v>1.8655278197906001E-2</v>
      </c>
      <c r="I35" s="15">
        <v>0.45041889633731608</v>
      </c>
      <c r="K35" s="15"/>
      <c r="L35" s="15"/>
    </row>
    <row r="36" spans="1:12">
      <c r="A36" s="14">
        <f t="shared" si="0"/>
        <v>0.2</v>
      </c>
      <c r="B36" s="14">
        <f t="shared" si="1"/>
        <v>685</v>
      </c>
      <c r="C36" s="14">
        <f t="shared" si="2"/>
        <v>0.5</v>
      </c>
      <c r="D36" s="16">
        <v>1061.1964989798598</v>
      </c>
      <c r="E36" s="15">
        <v>4.1626133027508567</v>
      </c>
      <c r="F36" s="15">
        <v>10.01831146721891</v>
      </c>
      <c r="G36" s="15">
        <v>0.92063451074726788</v>
      </c>
      <c r="H36" s="15">
        <v>0.1906198092520833</v>
      </c>
      <c r="I36" s="15">
        <v>3.0513589827515055</v>
      </c>
      <c r="K36" s="15"/>
      <c r="L36" s="15"/>
    </row>
    <row r="37" spans="1:12">
      <c r="A37" s="14">
        <f t="shared" si="0"/>
        <v>0.2</v>
      </c>
      <c r="B37" s="14">
        <f t="shared" si="1"/>
        <v>685</v>
      </c>
      <c r="C37" s="14">
        <f t="shared" si="2"/>
        <v>0.5</v>
      </c>
      <c r="D37" s="16">
        <v>1059.47078096828</v>
      </c>
      <c r="E37" s="15">
        <v>0.74643618497232223</v>
      </c>
      <c r="F37" s="15">
        <v>10.764747652191232</v>
      </c>
      <c r="G37" s="15">
        <v>-2.1634988856311997E-3</v>
      </c>
      <c r="H37" s="15">
        <v>2.2035606311274176E-2</v>
      </c>
      <c r="I37" s="15">
        <v>0.72656407754667929</v>
      </c>
      <c r="K37" s="15"/>
      <c r="L37" s="15"/>
    </row>
    <row r="38" spans="1:12">
      <c r="A38" s="14">
        <f t="shared" si="0"/>
        <v>0.2</v>
      </c>
      <c r="B38" s="14">
        <f t="shared" si="1"/>
        <v>685</v>
      </c>
      <c r="C38" s="14">
        <f t="shared" si="2"/>
        <v>0.5</v>
      </c>
      <c r="D38" s="16">
        <v>1054.47078096828</v>
      </c>
      <c r="E38" s="15">
        <v>3.3500483922774302</v>
      </c>
      <c r="F38" s="15">
        <v>14.114796044468662</v>
      </c>
      <c r="G38" s="15">
        <v>0.33186065890937483</v>
      </c>
      <c r="H38" s="15">
        <v>0.1773252756988212</v>
      </c>
      <c r="I38" s="15">
        <v>2.8408624576692341</v>
      </c>
      <c r="K38" s="15"/>
      <c r="L38" s="15"/>
    </row>
    <row r="39" spans="1:12">
      <c r="A39" s="14">
        <f t="shared" si="0"/>
        <v>0.2</v>
      </c>
      <c r="B39" s="14">
        <f t="shared" si="1"/>
        <v>685</v>
      </c>
      <c r="C39" s="14">
        <f t="shared" si="2"/>
        <v>0.5</v>
      </c>
      <c r="D39" s="16">
        <v>1053.2196090877701</v>
      </c>
      <c r="E39" s="15">
        <v>0.71967555438448672</v>
      </c>
      <c r="F39" s="15">
        <v>14.834471598853149</v>
      </c>
      <c r="G39" s="15">
        <v>-2.1638099283456196E-3</v>
      </c>
      <c r="H39" s="15">
        <v>1.2812970163436646E-2</v>
      </c>
      <c r="I39" s="15">
        <v>0.70902639414939572</v>
      </c>
      <c r="K39" s="15"/>
      <c r="L39" s="15"/>
    </row>
    <row r="40" spans="1:12">
      <c r="A40" s="14">
        <f t="shared" si="0"/>
        <v>0.2</v>
      </c>
      <c r="B40" s="14">
        <f t="shared" si="1"/>
        <v>685</v>
      </c>
      <c r="C40" s="14">
        <f t="shared" si="2"/>
        <v>0.5</v>
      </c>
      <c r="D40" s="16">
        <v>1048.2196090877701</v>
      </c>
      <c r="E40" s="15">
        <v>3.2204669267315409</v>
      </c>
      <c r="F40" s="15">
        <v>18.054938525584689</v>
      </c>
      <c r="G40" s="15">
        <v>0.10496334671234069</v>
      </c>
      <c r="H40" s="15">
        <v>0.17072410912032704</v>
      </c>
      <c r="I40" s="15">
        <v>2.9447794708988733</v>
      </c>
      <c r="K40" s="15"/>
      <c r="L40" s="15"/>
    </row>
    <row r="41" spans="1:12">
      <c r="A41" s="14">
        <f t="shared" si="0"/>
        <v>0.2</v>
      </c>
      <c r="B41" s="14">
        <f t="shared" si="1"/>
        <v>685</v>
      </c>
      <c r="C41" s="14">
        <f t="shared" si="2"/>
        <v>0.5</v>
      </c>
      <c r="D41" s="16">
        <v>1047.3823775681799</v>
      </c>
      <c r="E41" s="15">
        <v>0.81546916862871388</v>
      </c>
      <c r="F41" s="15">
        <v>18.870407694213402</v>
      </c>
      <c r="G41" s="15">
        <v>-2.1641788410760214E-3</v>
      </c>
      <c r="H41" s="15">
        <v>7.8303350225655977E-3</v>
      </c>
      <c r="I41" s="15">
        <v>0.8098030124472243</v>
      </c>
      <c r="K41" s="15"/>
      <c r="L41" s="15"/>
    </row>
    <row r="42" spans="1:12">
      <c r="A42" s="14">
        <f t="shared" si="0"/>
        <v>0.2</v>
      </c>
      <c r="B42" s="14">
        <f t="shared" si="1"/>
        <v>685</v>
      </c>
      <c r="C42" s="14">
        <f t="shared" si="2"/>
        <v>0.5</v>
      </c>
      <c r="D42" s="16">
        <v>1042.3823775681799</v>
      </c>
      <c r="E42" s="15">
        <v>3.5166025972916128</v>
      </c>
      <c r="F42" s="15">
        <v>22.387010291505014</v>
      </c>
      <c r="G42" s="15"/>
      <c r="H42" s="15">
        <v>0.17071293073636273</v>
      </c>
      <c r="J42" s="15">
        <v>3.3458896665552502</v>
      </c>
      <c r="K42" s="15"/>
      <c r="L42" s="15"/>
    </row>
    <row r="43" spans="1:12">
      <c r="A43" s="14">
        <f t="shared" si="0"/>
        <v>0.2</v>
      </c>
      <c r="B43" s="14">
        <f t="shared" si="1"/>
        <v>685</v>
      </c>
      <c r="C43" s="14">
        <f t="shared" si="2"/>
        <v>0.5</v>
      </c>
      <c r="D43" s="16">
        <v>1042.12492705047</v>
      </c>
      <c r="E43" s="15">
        <v>1.045528582667276</v>
      </c>
      <c r="F43" s="15">
        <v>23.432538874172291</v>
      </c>
      <c r="G43" s="15"/>
      <c r="H43" s="15">
        <v>5.3150538080464884E-3</v>
      </c>
      <c r="J43" s="15">
        <v>1.0402135288592296</v>
      </c>
      <c r="K43" s="15"/>
      <c r="L43" s="15"/>
    </row>
    <row r="44" spans="1:12">
      <c r="A44" s="14">
        <f t="shared" si="0"/>
        <v>0.2</v>
      </c>
      <c r="B44" s="14">
        <f t="shared" si="1"/>
        <v>685</v>
      </c>
      <c r="C44" s="14">
        <f t="shared" si="2"/>
        <v>0.5</v>
      </c>
      <c r="D44" s="16">
        <v>1037.12492705047</v>
      </c>
      <c r="E44" s="15">
        <v>4.5020659719447869</v>
      </c>
      <c r="F44" s="15">
        <v>27.934604846117079</v>
      </c>
      <c r="G44" s="15"/>
      <c r="H44" s="15">
        <v>0.18159336601288556</v>
      </c>
      <c r="J44" s="15">
        <v>4.3204726059319016</v>
      </c>
      <c r="K44" s="15"/>
      <c r="L44" s="15"/>
    </row>
    <row r="45" spans="1:12">
      <c r="A45" s="14">
        <f t="shared" si="0"/>
        <v>0.2</v>
      </c>
      <c r="B45" s="14">
        <f t="shared" si="1"/>
        <v>685</v>
      </c>
      <c r="C45" s="14">
        <f t="shared" si="2"/>
        <v>0.5</v>
      </c>
      <c r="D45" s="16">
        <v>1037.91710954976</v>
      </c>
      <c r="E45" s="15">
        <v>1.4256069865411574</v>
      </c>
      <c r="F45" s="15">
        <v>29.360211832658237</v>
      </c>
      <c r="G45" s="15"/>
      <c r="H45" s="15">
        <v>7.4893396933802875E-3</v>
      </c>
      <c r="J45" s="15">
        <v>1.418117646847777</v>
      </c>
      <c r="K45" s="15"/>
      <c r="L45" s="15"/>
    </row>
    <row r="46" spans="1:12">
      <c r="A46" s="14">
        <f t="shared" si="0"/>
        <v>0.2</v>
      </c>
      <c r="B46" s="14">
        <f t="shared" si="1"/>
        <v>685</v>
      </c>
      <c r="C46" s="14">
        <f t="shared" si="2"/>
        <v>0.5</v>
      </c>
      <c r="D46" s="16">
        <v>1032.91710954976</v>
      </c>
      <c r="E46" s="15">
        <v>5.4794194749740557</v>
      </c>
      <c r="F46" s="15">
        <v>34.839631307632295</v>
      </c>
      <c r="G46" s="15"/>
      <c r="H46" s="15">
        <v>0.19334647656716686</v>
      </c>
      <c r="J46" s="15">
        <v>5.2860729984068886</v>
      </c>
      <c r="K46" s="15"/>
      <c r="L46" s="15"/>
    </row>
    <row r="47" spans="1:12">
      <c r="A47" s="14">
        <f t="shared" si="0"/>
        <v>0.2</v>
      </c>
      <c r="B47" s="14">
        <f t="shared" si="1"/>
        <v>685</v>
      </c>
      <c r="C47" s="14">
        <f t="shared" si="2"/>
        <v>0.5</v>
      </c>
      <c r="D47" s="16">
        <v>1034.33751537339</v>
      </c>
      <c r="E47" s="15">
        <v>0.84289442859160046</v>
      </c>
      <c r="F47" s="15">
        <v>35.682525736223894</v>
      </c>
      <c r="G47" s="15"/>
      <c r="H47" s="15">
        <v>2.1998198223718381E-2</v>
      </c>
      <c r="J47" s="15">
        <v>0.82089623036788206</v>
      </c>
      <c r="K47" s="15"/>
      <c r="L47" s="15"/>
    </row>
    <row r="48" spans="1:12">
      <c r="A48" s="14">
        <f t="shared" si="0"/>
        <v>0.2</v>
      </c>
      <c r="B48" s="14">
        <f t="shared" si="1"/>
        <v>685</v>
      </c>
      <c r="C48" s="14">
        <f t="shared" si="2"/>
        <v>0.5</v>
      </c>
      <c r="D48" s="16">
        <v>1029.33751537339</v>
      </c>
      <c r="E48" s="15">
        <v>5.5739285779271288</v>
      </c>
      <c r="F48" s="15">
        <v>41.256454314151021</v>
      </c>
      <c r="G48" s="15"/>
      <c r="H48" s="15">
        <v>0.19169507073888054</v>
      </c>
      <c r="J48" s="15">
        <v>5.3822335071882481</v>
      </c>
      <c r="K48" s="15"/>
      <c r="L48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D5D71-3281-488A-B166-489CB246B190}">
  <dimension ref="A1:BN207"/>
  <sheetViews>
    <sheetView zoomScaleNormal="100" workbookViewId="0">
      <selection activeCell="B38" sqref="B38"/>
    </sheetView>
  </sheetViews>
  <sheetFormatPr defaultRowHeight="13.8"/>
  <cols>
    <col min="1" max="1" width="8.88671875" style="27"/>
    <col min="2" max="2" width="18.109375" style="27" customWidth="1"/>
    <col min="3" max="3" width="19.5546875" style="27" customWidth="1"/>
    <col min="4" max="4" width="14.44140625" style="27" customWidth="1"/>
    <col min="5" max="7" width="9.109375" style="27" bestFit="1" customWidth="1"/>
    <col min="8" max="8" width="11.33203125" style="27" bestFit="1" customWidth="1"/>
    <col min="9" max="9" width="9.109375" style="27" bestFit="1" customWidth="1"/>
    <col min="10" max="10" width="9.88671875" style="27" bestFit="1" customWidth="1"/>
    <col min="11" max="11" width="9.109375" style="27" bestFit="1" customWidth="1"/>
    <col min="12" max="12" width="8.6640625" style="27" customWidth="1"/>
    <col min="13" max="13" width="9.109375" style="27" bestFit="1" customWidth="1"/>
    <col min="14" max="14" width="14.77734375" style="27" bestFit="1" customWidth="1"/>
    <col min="15" max="15" width="8.6640625" style="27" customWidth="1"/>
    <col min="16" max="16" width="14.77734375" style="27" bestFit="1" customWidth="1"/>
    <col min="17" max="33" width="9.109375" style="27" bestFit="1" customWidth="1"/>
    <col min="34" max="34" width="9" style="27" bestFit="1" customWidth="1"/>
    <col min="35" max="36" width="9.109375" style="27" bestFit="1" customWidth="1"/>
    <col min="37" max="37" width="12.88671875" style="27" customWidth="1"/>
    <col min="38" max="39" width="9.109375" style="27" bestFit="1" customWidth="1"/>
    <col min="40" max="40" width="9.33203125" style="27" bestFit="1" customWidth="1"/>
    <col min="41" max="66" width="9.109375" style="27" bestFit="1" customWidth="1"/>
    <col min="67" max="16384" width="8.88671875" style="27"/>
  </cols>
  <sheetData>
    <row r="1" spans="1:66" s="86" customFormat="1" ht="17.399999999999999">
      <c r="A1" s="85" t="s">
        <v>270</v>
      </c>
    </row>
    <row r="2" spans="1:66" ht="20.399999999999999">
      <c r="B2" s="75"/>
    </row>
    <row r="3" spans="1:66">
      <c r="B3" s="76" t="s">
        <v>28</v>
      </c>
      <c r="C3" s="27">
        <v>0.8</v>
      </c>
    </row>
    <row r="4" spans="1:66">
      <c r="D4" s="27" t="s">
        <v>86</v>
      </c>
      <c r="E4" s="27" t="s">
        <v>87</v>
      </c>
      <c r="F4" s="27" t="s">
        <v>88</v>
      </c>
      <c r="G4" s="27" t="s">
        <v>89</v>
      </c>
      <c r="H4" s="27" t="s">
        <v>90</v>
      </c>
      <c r="I4" s="27" t="s">
        <v>91</v>
      </c>
      <c r="J4" s="27" t="s">
        <v>92</v>
      </c>
      <c r="K4" s="27" t="s">
        <v>93</v>
      </c>
      <c r="L4" s="27" t="s">
        <v>94</v>
      </c>
      <c r="M4" s="27" t="s">
        <v>95</v>
      </c>
      <c r="N4" s="27" t="s">
        <v>96</v>
      </c>
      <c r="O4" s="27" t="s">
        <v>97</v>
      </c>
      <c r="P4" s="27" t="s">
        <v>98</v>
      </c>
      <c r="Q4" s="27" t="s">
        <v>99</v>
      </c>
    </row>
    <row r="5" spans="1:66" ht="17.399999999999999">
      <c r="D5" s="27">
        <v>0.4</v>
      </c>
      <c r="E5" s="27">
        <v>0.1</v>
      </c>
      <c r="F5" s="27">
        <v>0.51</v>
      </c>
      <c r="G5" s="27">
        <v>0.35</v>
      </c>
      <c r="H5" s="27">
        <v>2</v>
      </c>
      <c r="I5" s="27">
        <v>0.01</v>
      </c>
      <c r="J5" s="27">
        <v>0.5</v>
      </c>
      <c r="K5" s="27">
        <v>0.3</v>
      </c>
      <c r="L5" s="27">
        <v>0.15</v>
      </c>
      <c r="M5" s="27">
        <v>0.8</v>
      </c>
      <c r="N5" s="27">
        <v>2.06</v>
      </c>
      <c r="O5" s="27">
        <v>0.25</v>
      </c>
      <c r="P5" s="27">
        <v>1.8</v>
      </c>
      <c r="Q5" s="27">
        <v>0.5</v>
      </c>
      <c r="S5" s="84" t="s">
        <v>100</v>
      </c>
    </row>
    <row r="6" spans="1:66">
      <c r="B6" s="27" t="s">
        <v>40</v>
      </c>
      <c r="C6" s="27" t="s">
        <v>101</v>
      </c>
      <c r="D6" s="76" t="s">
        <v>102</v>
      </c>
      <c r="E6" s="76" t="s">
        <v>103</v>
      </c>
      <c r="F6" s="76" t="s">
        <v>104</v>
      </c>
      <c r="G6" s="76" t="s">
        <v>105</v>
      </c>
      <c r="H6" s="76" t="s">
        <v>106</v>
      </c>
      <c r="I6" s="76" t="s">
        <v>107</v>
      </c>
      <c r="J6" s="76" t="s">
        <v>108</v>
      </c>
      <c r="K6" s="76" t="s">
        <v>109</v>
      </c>
      <c r="L6" s="76" t="s">
        <v>110</v>
      </c>
      <c r="M6" s="76" t="s">
        <v>111</v>
      </c>
      <c r="N6" s="76" t="s">
        <v>112</v>
      </c>
      <c r="O6" s="76" t="s">
        <v>113</v>
      </c>
      <c r="P6" s="76" t="s">
        <v>114</v>
      </c>
      <c r="Q6" s="76" t="s">
        <v>115</v>
      </c>
      <c r="S6" s="27" t="s">
        <v>116</v>
      </c>
      <c r="T6" s="27" t="s">
        <v>117</v>
      </c>
      <c r="U6" s="27" t="s">
        <v>118</v>
      </c>
      <c r="V6" s="27" t="s">
        <v>119</v>
      </c>
      <c r="W6" s="27" t="s">
        <v>120</v>
      </c>
      <c r="X6" s="27" t="s">
        <v>121</v>
      </c>
      <c r="Y6" s="27" t="s">
        <v>122</v>
      </c>
      <c r="Z6" s="27" t="s">
        <v>123</v>
      </c>
      <c r="AA6" s="27" t="s">
        <v>124</v>
      </c>
      <c r="AB6" s="27" t="s">
        <v>125</v>
      </c>
      <c r="AC6" s="27" t="s">
        <v>126</v>
      </c>
      <c r="AD6" s="27" t="s">
        <v>127</v>
      </c>
      <c r="AE6" s="27" t="s">
        <v>128</v>
      </c>
      <c r="AF6" s="27" t="s">
        <v>129</v>
      </c>
      <c r="AI6" s="27" t="s">
        <v>130</v>
      </c>
      <c r="AJ6" s="27" t="s">
        <v>131</v>
      </c>
      <c r="AK6" s="27" t="s">
        <v>132</v>
      </c>
      <c r="AL6" s="27" t="s">
        <v>133</v>
      </c>
      <c r="AM6" s="27" t="s">
        <v>134</v>
      </c>
      <c r="AN6" s="27" t="s">
        <v>135</v>
      </c>
      <c r="AO6" s="27" t="s">
        <v>136</v>
      </c>
      <c r="AP6" s="27" t="s">
        <v>137</v>
      </c>
      <c r="AQ6" s="27" t="s">
        <v>138</v>
      </c>
      <c r="AR6" s="27" t="s">
        <v>139</v>
      </c>
      <c r="AS6" s="27" t="s">
        <v>140</v>
      </c>
      <c r="AT6" s="27" t="s">
        <v>141</v>
      </c>
      <c r="AU6" s="27" t="s">
        <v>142</v>
      </c>
      <c r="AV6" s="27" t="s">
        <v>143</v>
      </c>
      <c r="AX6" s="27" t="s">
        <v>144</v>
      </c>
      <c r="AY6" s="27" t="s">
        <v>145</v>
      </c>
      <c r="AZ6" s="27" t="s">
        <v>146</v>
      </c>
      <c r="BA6" s="27" t="s">
        <v>147</v>
      </c>
      <c r="BB6" s="27" t="s">
        <v>148</v>
      </c>
      <c r="BC6" s="27" t="s">
        <v>149</v>
      </c>
      <c r="BD6" s="27" t="s">
        <v>150</v>
      </c>
      <c r="BE6" s="27" t="s">
        <v>151</v>
      </c>
      <c r="BF6" s="27" t="s">
        <v>152</v>
      </c>
      <c r="BG6" s="27" t="s">
        <v>153</v>
      </c>
      <c r="BH6" s="27" t="s">
        <v>154</v>
      </c>
      <c r="BI6" s="27" t="s">
        <v>155</v>
      </c>
      <c r="BJ6" s="27" t="s">
        <v>156</v>
      </c>
      <c r="BK6" s="27" t="s">
        <v>157</v>
      </c>
      <c r="BL6" s="27" t="s">
        <v>158</v>
      </c>
      <c r="BM6" s="27" t="s">
        <v>159</v>
      </c>
      <c r="BN6" s="27" t="s">
        <v>160</v>
      </c>
    </row>
    <row r="7" spans="1:66">
      <c r="B7" s="27">
        <v>0.01</v>
      </c>
      <c r="C7" s="77">
        <v>0.99</v>
      </c>
      <c r="D7" s="78">
        <f>(B7)^(-($C$3-1+$D$5)/($C$3-1))</f>
        <v>9.9999999999999863E-3</v>
      </c>
      <c r="E7" s="78">
        <f>(B7)^(-($C$3-1+$E$5)/($C$3-1))</f>
        <v>9.9999999999999947</v>
      </c>
      <c r="F7" s="78">
        <f>(B7)^(-($C$3-1+$F$5)/($C$3-1))</f>
        <v>7.9432823472427958E-4</v>
      </c>
      <c r="G7" s="78">
        <f>(B7)^(-($C$3-1+$G$5)/($C$3-1))</f>
        <v>3.1622776601683771E-2</v>
      </c>
      <c r="H7" s="78">
        <f>(B7)^(-($C$3-1+$H$5)/($C$3-1))</f>
        <v>9.9999999999999429E-19</v>
      </c>
      <c r="I7" s="78">
        <f>(B7)^(-($C$3-1+$I$5)/($C$3-1))</f>
        <v>79.432823472428126</v>
      </c>
      <c r="J7" s="78">
        <f>(B7)^(-($C$3-1+$J$5)/($C$3-1))</f>
        <v>9.999999999999985E-4</v>
      </c>
      <c r="K7" s="78">
        <f>(B7)^(-($C$3-1+$K$5)/($C$3-1))</f>
        <v>9.9999999999999936E-2</v>
      </c>
      <c r="L7" s="78">
        <f>(B7)^(-($C$3-1+$L$5)/($C$3-1))</f>
        <v>3.1622776601683769</v>
      </c>
      <c r="M7" s="78">
        <f>(B7)^(-($C$3-1+$M$5)/($C$3-1))</f>
        <v>9.9999999999999699E-7</v>
      </c>
      <c r="N7" s="78">
        <f>(B7)^(-($C$3-1+$N$5)/($C$3-1))</f>
        <v>2.5118864315095625E-19</v>
      </c>
      <c r="O7" s="78">
        <f>(B7)^(-($C$3-1+$O$5)/($C$3-1))</f>
        <v>0.31622776601683755</v>
      </c>
      <c r="P7" s="78">
        <f>(B7)^(-($C$3-1+$P$5)/($C$3-1))</f>
        <v>9.9999999999999653E-17</v>
      </c>
      <c r="Q7" s="78">
        <f>(B7)^(-($C$3-1+$Q$5)/($C$3-1))</f>
        <v>9.999999999999985E-4</v>
      </c>
      <c r="S7" s="78">
        <f>D7+(($C$3/($C$3-1+$D$5))*($N$97*(1-D7)))</f>
        <v>0.42583335204941036</v>
      </c>
      <c r="T7" s="78">
        <f>E7+(($C$3/($C$3-1+$E$5))*($M$97*(1-E7)))</f>
        <v>36.07087827426809</v>
      </c>
      <c r="U7" s="78">
        <f>F7+(($C$3/($C$3-1+$F$5))*($O$97*(1-F7)))</f>
        <v>8.7213916883857392E-2</v>
      </c>
      <c r="V7" s="78">
        <f>G7+(($C$3/($C$3-1+$G$5))*($P$97*(1-G7)))</f>
        <v>0.86577574367237575</v>
      </c>
      <c r="W7" s="78">
        <f>H7+(($C$3/($C$3-1+$H$5))*($P$97*(1-H7)))</f>
        <v>7.178271604938273E-2</v>
      </c>
      <c r="X7" s="78">
        <f>I7+(($C$3/($C$3-1+$I$5))*($P$97*(1-I7)))</f>
        <v>132.77081280553764</v>
      </c>
      <c r="Y7" s="78">
        <f>J7+(($C$3/($C$3-1+$J$5))*($P$97*(1-J7)))</f>
        <v>0.43126560000000003</v>
      </c>
      <c r="Z7" s="78">
        <f>K7+(($C$3/($C$3-1+$K$5))*($P$97*(1-K7)))</f>
        <v>1.2628799999999998</v>
      </c>
      <c r="AA7" s="78">
        <f>L7+(($C$3/($C$3-1+$L$5))*($Q$97*(1-L7)))</f>
        <v>9.3728020695979826</v>
      </c>
      <c r="AB7" s="78">
        <f>M7+(($C$3/($C$3-1+$M$5))*($T$97*(1-M7)))</f>
        <v>0.63209913333333334</v>
      </c>
      <c r="AC7" s="78">
        <f>N7+(($C$3/($C$3-1+$N$5))*($L$97*(1-N7)))</f>
        <v>4.4806451612903224</v>
      </c>
      <c r="AD7" s="78">
        <f>O7+(($C$3/($C$3-1+$O$5))*($AC$97*(1-O7)))</f>
        <v>2.8156098505601674</v>
      </c>
      <c r="AE7" s="78">
        <f>P7+(($C$3/($C$3-1+$P$5))*($U$97*(1-P7)))</f>
        <v>0.59423503325942351</v>
      </c>
      <c r="AF7" s="78">
        <f>Q7+(($C$3/($C$3-1+$Q$5))*($AE$97*(1-Q7)))</f>
        <v>5.7782055172413793</v>
      </c>
      <c r="AI7" s="79">
        <f>S7*$N$94</f>
        <v>758.40919999999983</v>
      </c>
      <c r="AJ7" s="79">
        <f>T7*$M$94</f>
        <v>2340.9999999999991</v>
      </c>
      <c r="AK7" s="79">
        <f>U7*$O$94</f>
        <v>33.751785834052811</v>
      </c>
      <c r="AL7" s="79">
        <f>V7*$P$94</f>
        <v>194.79954232628455</v>
      </c>
      <c r="AM7" s="79">
        <f>W7*$K$94</f>
        <v>19.668464197530866</v>
      </c>
      <c r="AN7" s="79">
        <f>X7*$J$94</f>
        <v>531.08325122215058</v>
      </c>
      <c r="AO7" s="79">
        <f>Y7*$S$94</f>
        <v>41.962142880000002</v>
      </c>
      <c r="AP7" s="79">
        <f>Z7*$AB$94</f>
        <v>9.7115471999999983</v>
      </c>
      <c r="AQ7" s="79">
        <f>AA7*$Q$94</f>
        <v>3852.2216506047707</v>
      </c>
      <c r="AR7" s="79">
        <f>AB7*$T$94</f>
        <v>8.5333383000000005</v>
      </c>
      <c r="AS7" s="79">
        <f>AC7*$L$94</f>
        <v>35.845161290322579</v>
      </c>
      <c r="AT7" s="79">
        <f>AD7*$AC$94</f>
        <v>3.463200116189006</v>
      </c>
      <c r="AU7" s="79">
        <f>AE7*$U$94</f>
        <v>0.53600000000000003</v>
      </c>
      <c r="AV7" s="79">
        <f>AF7*$AE$94</f>
        <v>167.56796</v>
      </c>
      <c r="AX7" s="79">
        <f t="shared" ref="AX7:AX17" si="0">AI7/AQ7</f>
        <v>0.19687579500544447</v>
      </c>
      <c r="AY7" s="79">
        <f t="shared" ref="AY7:AY17" si="1">AL7/AK7</f>
        <v>5.7715328985569601</v>
      </c>
      <c r="AZ7" s="79">
        <f t="shared" ref="AZ7:AZ17" si="2">AI7/AJ7</f>
        <v>0.32396804784280225</v>
      </c>
      <c r="BA7" s="79">
        <f t="shared" ref="BA7:BA17" si="3">AL7/AP7</f>
        <v>20.058548685865894</v>
      </c>
      <c r="BB7" s="79">
        <f t="shared" ref="BB7:BB17" si="4">AO7/AP7</f>
        <v>4.3208504284466649</v>
      </c>
      <c r="BC7" s="78">
        <f t="shared" ref="BC7:BC17" si="5">AN7/AM7</f>
        <v>27.001765155045586</v>
      </c>
      <c r="BD7" s="79">
        <f t="shared" ref="BD7:BD17" si="6">AL7/AM7</f>
        <v>9.9041562355813841</v>
      </c>
      <c r="BE7" s="79">
        <f t="shared" ref="BE7:BE17" si="7">AM7/AS7</f>
        <v>0.54870625461074229</v>
      </c>
      <c r="BF7" s="78">
        <f>AT7/AV7</f>
        <v>2.0667436162551636E-2</v>
      </c>
      <c r="BG7" s="79">
        <f t="shared" ref="BG7:BG17" si="8">AM7/AR7</f>
        <v>2.304896806626179</v>
      </c>
      <c r="BH7" s="79">
        <f t="shared" ref="BH7:BH17" si="9">AR7/AQ7</f>
        <v>2.2151732361143676E-3</v>
      </c>
      <c r="BI7" s="79">
        <f t="shared" ref="BI7:BI17" si="10">AQ7/AP7</f>
        <v>396.66405066792771</v>
      </c>
      <c r="BJ7" s="79">
        <f t="shared" ref="BJ7:BJ17" si="11">AM7/AO7</f>
        <v>0.46871925139231274</v>
      </c>
      <c r="BK7" s="79">
        <f t="shared" ref="BK7:BK17" si="12">AR7/AT7</f>
        <v>2.4640038154625334</v>
      </c>
      <c r="BL7" s="79">
        <f t="shared" ref="BL7:BL17" si="13">AR7/AO7</f>
        <v>0.20335802021367122</v>
      </c>
      <c r="BM7" s="79">
        <f t="shared" ref="BM7:BM17" si="14">AS7/AU7</f>
        <v>66.875300914780922</v>
      </c>
      <c r="BN7" s="79">
        <f t="shared" ref="BN7:BN17" si="15">AS7/AM7</f>
        <v>1.8224687464322964</v>
      </c>
    </row>
    <row r="8" spans="1:66">
      <c r="B8" s="27">
        <v>0.1</v>
      </c>
      <c r="C8" s="77">
        <v>0.9</v>
      </c>
      <c r="D8" s="78">
        <f t="shared" ref="D8:D17" si="16">(B8)^(-($C$3-1+$D$5)/($C$3-1))</f>
        <v>9.9999999999999936E-2</v>
      </c>
      <c r="E8" s="78">
        <f t="shared" ref="E8:E17" si="17">(B8)^(-($C$3-1+$E$5)/($C$3-1))</f>
        <v>3.1622776601683782</v>
      </c>
      <c r="F8" s="78">
        <f t="shared" ref="F8:F17" si="18">(B8)^(-($C$3-1+$F$5)/($C$3-1))</f>
        <v>2.8183829312644505E-2</v>
      </c>
      <c r="G8" s="78">
        <f t="shared" ref="G8:G17" si="19">(B8)^(-($C$3-1+$G$5)/($C$3-1))</f>
        <v>0.17782794100389221</v>
      </c>
      <c r="H8" s="78">
        <f t="shared" ref="H8:H17" si="20">(B8)^(-($C$3-1+$H$5)/($C$3-1))</f>
        <v>9.9999999999999717E-10</v>
      </c>
      <c r="I8" s="78">
        <f t="shared" ref="I8:I17" si="21">(B8)^(-($C$3-1+$I$5)/($C$3-1))</f>
        <v>8.9125093813374541</v>
      </c>
      <c r="J8" s="78">
        <f t="shared" ref="J8:J17" si="22">(B8)^(-($C$3-1+$J$5)/($C$3-1))</f>
        <v>3.1622776601683771E-2</v>
      </c>
      <c r="K8" s="78">
        <f t="shared" ref="K8:K17" si="23">(B8)^(-($C$3-1+$K$5)/($C$3-1))</f>
        <v>0.31622776601683783</v>
      </c>
      <c r="L8" s="78">
        <f t="shared" ref="L8:L17" si="24">(B8)^(-($C$3-1+$L$5)/($C$3-1))</f>
        <v>1.7782794100389221</v>
      </c>
      <c r="M8" s="78">
        <f t="shared" ref="M8:M17" si="25">(B8)^(-($C$3-1+$M$5)/($C$3-1))</f>
        <v>9.999999999999985E-4</v>
      </c>
      <c r="N8" s="78">
        <f t="shared" ref="N8:N17" si="26">(B8)^(-($C$3-1+$N$5)/($C$3-1))</f>
        <v>5.011872336272705E-10</v>
      </c>
      <c r="O8" s="78">
        <f t="shared" ref="O8:O17" si="27">(B8)^(-($C$3-1+$O$5)/($C$3-1))</f>
        <v>0.56234132519034874</v>
      </c>
      <c r="P8" s="78">
        <f t="shared" ref="P8:P17" si="28">(B8)^(-($C$3-1+$P$5)/($C$3-1))</f>
        <v>9.999999999999982E-9</v>
      </c>
      <c r="Q8" s="78">
        <f t="shared" ref="Q8:Q17" si="29">(B8)^(-($C$3-1+$Q$5)/($C$3-1))</f>
        <v>3.1622776601683771E-2</v>
      </c>
      <c r="S8" s="78">
        <f>D8+(($C$3/($C$3-1+$D$5))*($N$97*(1-D8)))</f>
        <v>0.47803032004491841</v>
      </c>
      <c r="T8" s="78">
        <f>E8+(($C$3/($C$3-1+$E$5))*($M$97*(1-E8)))</f>
        <v>9.4258862905482736</v>
      </c>
      <c r="U8" s="78">
        <f>F8+(($C$3/($C$3-1+$F$5))*($O$97*(1-F8)))</f>
        <v>0.11223454688413737</v>
      </c>
      <c r="V8" s="78">
        <f>G8+(($C$3/($C$3-1+$G$5))*($P$97*(1-G8)))</f>
        <v>0.88604086245973956</v>
      </c>
      <c r="W8" s="78">
        <f>H8+(($C$3/($C$3-1+$H$5))*($P$97*(1-H8)))</f>
        <v>7.1782716977600011E-2</v>
      </c>
      <c r="X8" s="78">
        <f>I8+(($C$3/($C$3-1+$I$5))*($P$97*(1-I8)))</f>
        <v>14.293385936524416</v>
      </c>
      <c r="Y8" s="78">
        <f>J8+(($C$3/($C$3-1+$J$5))*($P$97*(1-J8)))</f>
        <v>0.44869926013702977</v>
      </c>
      <c r="Z8" s="78">
        <f>K8+(($C$3/($C$3-1+$K$5))*($P$97*(1-K8)))</f>
        <v>1.1997222720772152</v>
      </c>
      <c r="AA8" s="78">
        <f>L8+(($C$3/($C$3-1+$L$5))*($Q$97*(1-L8)))</f>
        <v>4.0136645145711549</v>
      </c>
      <c r="AB8" s="78">
        <f>M8+(($C$3/($C$3-1+$M$5))*($T$97*(1-M8)))</f>
        <v>0.63246666666666662</v>
      </c>
      <c r="AC8" s="78">
        <f>N8+(($C$3/($C$3-1+$N$5))*($L$97*(1-N8)))</f>
        <v>4.4806451595458681</v>
      </c>
      <c r="AD8" s="78">
        <f>O8+(($C$3/($C$3-1+$O$5))*($AC$97*(1-O8)))</f>
        <v>2.1621083186409105</v>
      </c>
      <c r="AE8" s="78">
        <f>P8+(($C$3/($C$3-1+$P$5))*($U$97*(1-P8)))</f>
        <v>0.59423503731707317</v>
      </c>
      <c r="AF8" s="78">
        <f>Q8+(($C$3/($C$3-1+$Q$5))*($AE$97*(1-Q8)))</f>
        <v>5.6317371287414639</v>
      </c>
      <c r="AI8" s="79">
        <f>S8*$N$94</f>
        <v>851.37199999999973</v>
      </c>
      <c r="AJ8" s="79">
        <f>T8*$M$94</f>
        <v>611.74002025658297</v>
      </c>
      <c r="AK8" s="79">
        <f>U8*$O$94</f>
        <v>43.434769644161157</v>
      </c>
      <c r="AL8" s="79">
        <f>V8*$P$94</f>
        <v>199.3591940534414</v>
      </c>
      <c r="AM8" s="79">
        <f>W8*$K$94</f>
        <v>19.668464451862402</v>
      </c>
      <c r="AN8" s="79">
        <f>X8*$J$94</f>
        <v>57.173543746097664</v>
      </c>
      <c r="AO8" s="79">
        <f>Y8*$S$94</f>
        <v>43.658438011332997</v>
      </c>
      <c r="AP8" s="79">
        <f>Z8*$AB$94</f>
        <v>9.2258642722737854</v>
      </c>
      <c r="AQ8" s="79">
        <f>AA8*$Q$94</f>
        <v>1649.6161154887448</v>
      </c>
      <c r="AR8" s="79">
        <f>AB8*$T$94</f>
        <v>8.5382999999999996</v>
      </c>
      <c r="AS8" s="79">
        <f>AC8*$L$94</f>
        <v>35.845161276366944</v>
      </c>
      <c r="AT8" s="79">
        <f>AD8*$AC$94</f>
        <v>2.6593932319283198</v>
      </c>
      <c r="AU8" s="79">
        <f>AE8*$U$94</f>
        <v>0.53600000366</v>
      </c>
      <c r="AV8" s="79">
        <f>AF8*$AE$94</f>
        <v>163.32037673350246</v>
      </c>
      <c r="AX8" s="79">
        <f t="shared" si="0"/>
        <v>0.51610310544751015</v>
      </c>
      <c r="AY8" s="79">
        <f t="shared" si="1"/>
        <v>4.5898526845356669</v>
      </c>
      <c r="AZ8" s="79">
        <f t="shared" si="2"/>
        <v>1.3917219273032155</v>
      </c>
      <c r="BA8" s="79">
        <f t="shared" si="3"/>
        <v>21.608728263277147</v>
      </c>
      <c r="BB8" s="79">
        <f t="shared" si="4"/>
        <v>4.7321786580514082</v>
      </c>
      <c r="BC8" s="78">
        <f t="shared" si="5"/>
        <v>2.9068636184602563</v>
      </c>
      <c r="BD8" s="79">
        <f t="shared" si="6"/>
        <v>10.13598161368231</v>
      </c>
      <c r="BE8" s="79">
        <f t="shared" si="7"/>
        <v>0.54870626191965299</v>
      </c>
      <c r="BF8" s="78">
        <f t="shared" ref="BF8:BF33" si="30">AT8/AV8</f>
        <v>1.6283291069477367E-2</v>
      </c>
      <c r="BG8" s="79">
        <f t="shared" si="8"/>
        <v>2.3035574355389716</v>
      </c>
      <c r="BH8" s="79">
        <f t="shared" si="9"/>
        <v>5.1759314908670674E-3</v>
      </c>
      <c r="BI8" s="79">
        <f t="shared" si="10"/>
        <v>178.80342337641872</v>
      </c>
      <c r="BJ8" s="79">
        <f t="shared" si="11"/>
        <v>0.45050774484320305</v>
      </c>
      <c r="BK8" s="79">
        <f t="shared" si="12"/>
        <v>3.2106195870134249</v>
      </c>
      <c r="BL8" s="79">
        <f t="shared" si="13"/>
        <v>0.19557044156695666</v>
      </c>
      <c r="BM8" s="79">
        <f t="shared" si="14"/>
        <v>66.875300432095798</v>
      </c>
      <c r="BN8" s="79">
        <f t="shared" si="15"/>
        <v>1.822468722156537</v>
      </c>
    </row>
    <row r="9" spans="1:66">
      <c r="B9" s="27">
        <v>0.2</v>
      </c>
      <c r="C9" s="77">
        <v>0.8</v>
      </c>
      <c r="D9" s="78">
        <f t="shared" si="16"/>
        <v>0.19999999999999987</v>
      </c>
      <c r="E9" s="78">
        <f t="shared" si="17"/>
        <v>2.2360679774997894</v>
      </c>
      <c r="F9" s="78">
        <f t="shared" si="18"/>
        <v>8.2527082707231705E-2</v>
      </c>
      <c r="G9" s="78">
        <f t="shared" si="19"/>
        <v>0.29906975624424403</v>
      </c>
      <c r="H9" s="78">
        <f t="shared" si="20"/>
        <v>5.1199999999999897E-7</v>
      </c>
      <c r="I9" s="78">
        <f t="shared" si="21"/>
        <v>4.6134041729529409</v>
      </c>
      <c r="J9" s="78">
        <f t="shared" si="22"/>
        <v>8.9442719099991533E-2</v>
      </c>
      <c r="K9" s="78">
        <f t="shared" si="23"/>
        <v>0.44721359549995782</v>
      </c>
      <c r="L9" s="78">
        <f t="shared" si="24"/>
        <v>1.4953487812212201</v>
      </c>
      <c r="M9" s="78">
        <f t="shared" si="25"/>
        <v>7.9999999999999898E-3</v>
      </c>
      <c r="N9" s="78">
        <f t="shared" si="26"/>
        <v>3.1592133771264378E-7</v>
      </c>
      <c r="O9" s="78">
        <f t="shared" si="27"/>
        <v>0.66874030497642178</v>
      </c>
      <c r="P9" s="78">
        <f t="shared" si="28"/>
        <v>2.5599999999999929E-6</v>
      </c>
      <c r="Q9" s="78">
        <f t="shared" si="29"/>
        <v>8.9442719099991533E-2</v>
      </c>
      <c r="S9" s="78">
        <f>D9+(($C$3/($C$3-1+$D$5))*($N$97*(1-D9)))</f>
        <v>0.5360269511510386</v>
      </c>
      <c r="T9" s="78">
        <f>E9+(($C$3/($C$3-1+$E$5))*($M$97*(1-E9)))</f>
        <v>5.8166655086239878</v>
      </c>
      <c r="U9" s="78">
        <f>F9+(($C$3/($C$3-1+$F$5))*($O$97*(1-F9)))</f>
        <v>0.16187774528812496</v>
      </c>
      <c r="V9" s="78">
        <f>G9+(($C$3/($C$3-1+$G$5))*($P$97*(1-G9)))</f>
        <v>0.90284587613957257</v>
      </c>
      <c r="W9" s="78">
        <f>H9+(($C$3/($C$3-1+$H$5))*($P$97*(1-H9)))</f>
        <v>7.1783191296632118E-2</v>
      </c>
      <c r="X9" s="78">
        <f>I9+(($C$3/($C$3-1+$I$5))*($P$97*(1-I9)))</f>
        <v>7.0706880587093845</v>
      </c>
      <c r="Y9" s="78">
        <f>J9+(($C$3/($C$3-1+$J$5))*($P$97*(1-J9)))</f>
        <v>0.48161636754925147</v>
      </c>
      <c r="Z9" s="78">
        <f>K9+(($C$3/($C$3-1+$K$5))*($P$97*(1-K9)))</f>
        <v>1.1614627666833011</v>
      </c>
      <c r="AA9" s="78">
        <f>L9+(($C$3/($C$3-1+$L$5))*($Q$97*(1-L9)))</f>
        <v>2.9180965409682429</v>
      </c>
      <c r="AB9" s="78">
        <f>M9+(($C$3/($C$3-1+$M$5))*($T$97*(1-M9)))</f>
        <v>0.63504197530864204</v>
      </c>
      <c r="AC9" s="78">
        <f>N9+(($C$3/($C$3-1+$N$5))*($L$97*(1-N9)))</f>
        <v>4.4806440616802474</v>
      </c>
      <c r="AD9" s="78">
        <f>O9+(($C$3/($C$3-1+$O$5))*($AC$97*(1-O9)))</f>
        <v>1.8795887511764271</v>
      </c>
      <c r="AE9" s="78">
        <f>P9+(($C$3/($C$3-1+$P$5))*($U$97*(1-P9)))</f>
        <v>0.59423607201773831</v>
      </c>
      <c r="AF9" s="78">
        <f>Q9+(($C$3/($C$3-1+$Q$5))*($AE$97*(1-Q9)))</f>
        <v>5.3551850083690971</v>
      </c>
      <c r="AI9" s="79">
        <f>S9*$N$94</f>
        <v>954.66399999999976</v>
      </c>
      <c r="AJ9" s="79">
        <f>T9*$M$94</f>
        <v>377.50159150969682</v>
      </c>
      <c r="AK9" s="79">
        <f>U9*$O$94</f>
        <v>62.646687426504357</v>
      </c>
      <c r="AL9" s="79">
        <f>V9*$P$94</f>
        <v>203.14032213140382</v>
      </c>
      <c r="AM9" s="79">
        <f>W9*$K$94</f>
        <v>19.668594415277202</v>
      </c>
      <c r="AN9" s="79">
        <f>X9*$J$94</f>
        <v>28.282752234837538</v>
      </c>
      <c r="AO9" s="79">
        <f>Y9*$S$94</f>
        <v>46.861272562542169</v>
      </c>
      <c r="AP9" s="79">
        <f>Z9*$AB$94</f>
        <v>8.9316486757945857</v>
      </c>
      <c r="AQ9" s="79">
        <f>AA9*$Q$94</f>
        <v>1199.3376783379479</v>
      </c>
      <c r="AR9" s="79">
        <f>AB9*$T$94</f>
        <v>8.5730666666666675</v>
      </c>
      <c r="AS9" s="79">
        <f>AC9*$L$94</f>
        <v>35.845152493441979</v>
      </c>
      <c r="AT9" s="79">
        <f>AD9*$AC$94</f>
        <v>2.3118941639470054</v>
      </c>
      <c r="AU9" s="79">
        <f>AE9*$U$94</f>
        <v>0.53600093695999995</v>
      </c>
      <c r="AV9" s="79">
        <f>AF9*$AE$94</f>
        <v>155.3003652427038</v>
      </c>
      <c r="AX9" s="79">
        <f t="shared" si="0"/>
        <v>0.79599266932310597</v>
      </c>
      <c r="AY9" s="79">
        <f t="shared" si="1"/>
        <v>3.2426346942880793</v>
      </c>
      <c r="AZ9" s="79">
        <f t="shared" si="2"/>
        <v>2.528900596636233</v>
      </c>
      <c r="BA9" s="79">
        <f t="shared" si="3"/>
        <v>22.743877362969815</v>
      </c>
      <c r="BB9" s="79">
        <f t="shared" si="4"/>
        <v>5.2466542587528782</v>
      </c>
      <c r="BC9" s="78">
        <f t="shared" si="5"/>
        <v>1.4379650948961282</v>
      </c>
      <c r="BD9" s="79">
        <f t="shared" si="6"/>
        <v>10.328156544507243</v>
      </c>
      <c r="BE9" s="79">
        <f t="shared" si="7"/>
        <v>0.54871002205599917</v>
      </c>
      <c r="BF9" s="78">
        <f t="shared" si="30"/>
        <v>1.4886598369127924E-2</v>
      </c>
      <c r="BG9" s="79">
        <f t="shared" si="8"/>
        <v>2.2942308954334347</v>
      </c>
      <c r="BH9" s="79">
        <f t="shared" si="9"/>
        <v>7.1481675440625654E-3</v>
      </c>
      <c r="BI9" s="79">
        <f t="shared" si="10"/>
        <v>134.27954030348729</v>
      </c>
      <c r="BJ9" s="79">
        <f t="shared" si="11"/>
        <v>0.41971959658216768</v>
      </c>
      <c r="BK9" s="79">
        <f t="shared" si="12"/>
        <v>3.7082435694332174</v>
      </c>
      <c r="BL9" s="79">
        <f t="shared" si="13"/>
        <v>0.18294566489257946</v>
      </c>
      <c r="BM9" s="79">
        <f t="shared" si="14"/>
        <v>66.875167600904746</v>
      </c>
      <c r="BN9" s="79">
        <f t="shared" si="15"/>
        <v>1.8224562333544256</v>
      </c>
    </row>
    <row r="10" spans="1:66">
      <c r="B10" s="27">
        <v>0.3</v>
      </c>
      <c r="C10" s="77">
        <v>0.7</v>
      </c>
      <c r="D10" s="78">
        <f t="shared" si="16"/>
        <v>0.29999999999999982</v>
      </c>
      <c r="E10" s="78">
        <f t="shared" si="17"/>
        <v>1.8257418583505536</v>
      </c>
      <c r="F10" s="78">
        <f t="shared" si="18"/>
        <v>0.15471696760620895</v>
      </c>
      <c r="G10" s="78">
        <f t="shared" si="19"/>
        <v>0.40536004644211016</v>
      </c>
      <c r="H10" s="78">
        <f t="shared" si="20"/>
        <v>1.9682999999999947E-5</v>
      </c>
      <c r="I10" s="78">
        <f t="shared" si="21"/>
        <v>3.1385915995080298</v>
      </c>
      <c r="J10" s="78">
        <f t="shared" si="22"/>
        <v>0.1643167672515497</v>
      </c>
      <c r="K10" s="78">
        <f t="shared" si="23"/>
        <v>0.54772255750516596</v>
      </c>
      <c r="L10" s="78">
        <f t="shared" si="24"/>
        <v>1.3512001548070343</v>
      </c>
      <c r="M10" s="78">
        <f t="shared" si="25"/>
        <v>2.6999999999999958E-2</v>
      </c>
      <c r="N10" s="78">
        <f t="shared" si="26"/>
        <v>1.3716006078005236E-5</v>
      </c>
      <c r="O10" s="78">
        <f t="shared" si="27"/>
        <v>0.74008280449228503</v>
      </c>
      <c r="P10" s="78">
        <f t="shared" si="28"/>
        <v>6.5609999999999814E-5</v>
      </c>
      <c r="Q10" s="78">
        <f t="shared" si="29"/>
        <v>0.1643167672515497</v>
      </c>
      <c r="S10" s="78">
        <f>D10+(($C$3/($C$3-1+$D$5))*($N$97*(1-D10)))</f>
        <v>0.59402358225715868</v>
      </c>
      <c r="T10" s="78">
        <f>E10+(($C$3/($C$3-1+$E$5))*($M$97*(1-E10)))</f>
        <v>4.2177213555755788</v>
      </c>
      <c r="U10" s="78">
        <f>F10+(($C$3/($C$3-1+$F$5))*($O$97*(1-F10)))</f>
        <v>0.22782405057793501</v>
      </c>
      <c r="V10" s="78">
        <f>G10+(($C$3/($C$3-1+$G$5))*($P$97*(1-G10)))</f>
        <v>0.91757849769647981</v>
      </c>
      <c r="W10" s="78">
        <f>H10+(($C$3/($C$3-1+$H$5))*($P$97*(1-H10)))</f>
        <v>7.1800986150182738E-2</v>
      </c>
      <c r="X10" s="78">
        <f>I10+(($C$3/($C$3-1+$I$5))*($P$97*(1-I10)))</f>
        <v>4.5929339382424734</v>
      </c>
      <c r="Y10" s="78">
        <f>J10+(($C$3/($C$3-1+$J$5))*($P$97*(1-J10)))</f>
        <v>0.5242424404732231</v>
      </c>
      <c r="Z10" s="78">
        <f>K10+(($C$3/($C$3-1+$K$5))*($P$97*(1-K10)))</f>
        <v>1.1321052156478244</v>
      </c>
      <c r="AA10" s="78">
        <f>L10+(($C$3/($C$3-1+$L$5))*($Q$97*(1-L10)))</f>
        <v>2.3599221955530396</v>
      </c>
      <c r="AB10" s="78">
        <f>M10+(($C$3/($C$3-1+$M$5))*($T$97*(1-M10)))</f>
        <v>0.64203209876543199</v>
      </c>
      <c r="AC10" s="78">
        <f>N10+(($C$3/($C$3-1+$N$5))*($L$97*(1-N10)))</f>
        <v>4.4805974207401347</v>
      </c>
      <c r="AD10" s="78">
        <f>O10+(($C$3/($C$3-1+$O$5))*($AC$97*(1-O10)))</f>
        <v>1.6901541142505661</v>
      </c>
      <c r="AE10" s="78">
        <f>P10+(($C$3/($C$3-1+$P$5))*($U$97*(1-P10)))</f>
        <v>0.59426165549889143</v>
      </c>
      <c r="AF10" s="78">
        <f>Q10+(($C$3/($C$3-1+$Q$5))*($AE$97*(1-Q10)))</f>
        <v>4.9970632966814374</v>
      </c>
      <c r="AI10" s="79">
        <f>S10*$N$94</f>
        <v>1057.9559999999997</v>
      </c>
      <c r="AJ10" s="79">
        <f>T10*$M$94</f>
        <v>273.73011597685507</v>
      </c>
      <c r="AK10" s="79">
        <f>U10*$O$94</f>
        <v>88.167907573660841</v>
      </c>
      <c r="AL10" s="79">
        <f>V10*$P$94</f>
        <v>206.45516198170796</v>
      </c>
      <c r="AM10" s="79">
        <f>W10*$K$94</f>
        <v>19.673470205150071</v>
      </c>
      <c r="AN10" s="79">
        <f>X10*$J$94</f>
        <v>18.371735752969894</v>
      </c>
      <c r="AO10" s="79">
        <f>Y10*$S$94</f>
        <v>51.008789458044603</v>
      </c>
      <c r="AP10" s="79">
        <f>Z10*$AB$94</f>
        <v>8.7058891083317693</v>
      </c>
      <c r="AQ10" s="79">
        <f>AA10*$Q$94</f>
        <v>969.92802237229932</v>
      </c>
      <c r="AR10" s="79">
        <f>AB10*$T$94</f>
        <v>8.6674333333333315</v>
      </c>
      <c r="AS10" s="79">
        <f>AC10*$L$94</f>
        <v>35.844779365921077</v>
      </c>
      <c r="AT10" s="79">
        <f>AD10*$AC$94</f>
        <v>2.0788895605281961</v>
      </c>
      <c r="AU10" s="79">
        <f>AE10*$U$94</f>
        <v>0.53602401326000004</v>
      </c>
      <c r="AV10" s="79">
        <f>AF10*$AE$94</f>
        <v>144.91483560376167</v>
      </c>
      <c r="AX10" s="79">
        <f t="shared" si="0"/>
        <v>1.0907572269253516</v>
      </c>
      <c r="AY10" s="79">
        <f t="shared" si="1"/>
        <v>2.3416134925196306</v>
      </c>
      <c r="AZ10" s="79">
        <f t="shared" si="2"/>
        <v>3.8649601861471972</v>
      </c>
      <c r="BA10" s="79">
        <f t="shared" si="3"/>
        <v>23.714425880307253</v>
      </c>
      <c r="BB10" s="79">
        <f t="shared" si="4"/>
        <v>5.8591131615986036</v>
      </c>
      <c r="BC10" s="78">
        <f t="shared" si="5"/>
        <v>0.93383300258642665</v>
      </c>
      <c r="BD10" s="79">
        <f t="shared" si="6"/>
        <v>10.494089747708193</v>
      </c>
      <c r="BE10" s="79">
        <f t="shared" si="7"/>
        <v>0.54885175897760852</v>
      </c>
      <c r="BF10" s="78">
        <f t="shared" si="30"/>
        <v>1.434559513432062E-2</v>
      </c>
      <c r="BG10" s="79">
        <f t="shared" si="8"/>
        <v>2.2698150015748695</v>
      </c>
      <c r="BH10" s="79">
        <f t="shared" si="9"/>
        <v>8.9361613783815446E-3</v>
      </c>
      <c r="BI10" s="79">
        <f t="shared" si="10"/>
        <v>111.41056476862911</v>
      </c>
      <c r="BJ10" s="79">
        <f t="shared" si="11"/>
        <v>0.38568784741170459</v>
      </c>
      <c r="BK10" s="79">
        <f t="shared" si="12"/>
        <v>4.1692610795212923</v>
      </c>
      <c r="BL10" s="79">
        <f t="shared" si="13"/>
        <v>0.16992038872952295</v>
      </c>
      <c r="BM10" s="79">
        <f t="shared" si="14"/>
        <v>66.87159246452353</v>
      </c>
      <c r="BN10" s="79">
        <f t="shared" si="15"/>
        <v>1.8219855974640264</v>
      </c>
    </row>
    <row r="11" spans="1:66">
      <c r="B11" s="27">
        <v>0.4</v>
      </c>
      <c r="C11" s="77">
        <v>0.6</v>
      </c>
      <c r="D11" s="78">
        <f t="shared" si="16"/>
        <v>0.39999999999999986</v>
      </c>
      <c r="E11" s="78">
        <f t="shared" si="17"/>
        <v>1.5811388300841893</v>
      </c>
      <c r="F11" s="78">
        <f t="shared" si="18"/>
        <v>0.24165344263955918</v>
      </c>
      <c r="G11" s="78">
        <f t="shared" si="19"/>
        <v>0.50297337187317415</v>
      </c>
      <c r="H11" s="78">
        <f t="shared" si="20"/>
        <v>2.6214399999999969E-4</v>
      </c>
      <c r="I11" s="78">
        <f t="shared" si="21"/>
        <v>2.3880477598808096</v>
      </c>
      <c r="J11" s="78">
        <f t="shared" si="22"/>
        <v>0.25298221281347028</v>
      </c>
      <c r="K11" s="78">
        <f t="shared" si="23"/>
        <v>0.63245553203367577</v>
      </c>
      <c r="L11" s="78">
        <f t="shared" si="24"/>
        <v>1.2574334296829353</v>
      </c>
      <c r="M11" s="78">
        <f t="shared" si="25"/>
        <v>6.399999999999996E-2</v>
      </c>
      <c r="N11" s="78">
        <f t="shared" si="26"/>
        <v>1.9913973247046385E-4</v>
      </c>
      <c r="O11" s="78">
        <f t="shared" si="27"/>
        <v>0.79527072876705052</v>
      </c>
      <c r="P11" s="78">
        <f t="shared" si="28"/>
        <v>6.5535999999999925E-4</v>
      </c>
      <c r="Q11" s="78">
        <f t="shared" si="29"/>
        <v>0.25298221281347028</v>
      </c>
      <c r="S11" s="78">
        <f>D11+(($C$3/($C$3-1+$D$5))*($N$97*(1-D11)))</f>
        <v>0.65202021336327887</v>
      </c>
      <c r="T11" s="78">
        <f>E11+(($C$3/($C$3-1+$E$5))*($M$97*(1-E11)))</f>
        <v>3.2645610189259093</v>
      </c>
      <c r="U11" s="78">
        <f>F11+(($C$3/($C$3-1+$F$5))*($O$97*(1-F11)))</f>
        <v>0.30724153865666293</v>
      </c>
      <c r="V11" s="78">
        <f>G11+(($C$3/($C$3-1+$G$5))*($P$97*(1-G11)))</f>
        <v>0.93110842766289514</v>
      </c>
      <c r="W11" s="78">
        <f>H11+(($C$3/($C$3-1+$H$5))*($P$97*(1-H11)))</f>
        <v>7.2026042641066684E-2</v>
      </c>
      <c r="X11" s="78">
        <f>I11+(($C$3/($C$3-1+$I$5))*($P$97*(1-I11)))</f>
        <v>3.3319851745066558</v>
      </c>
      <c r="Y11" s="78">
        <f>J11+(($C$3/($C$3-1+$J$5))*($P$97*(1-J11)))</f>
        <v>0.57472000702216353</v>
      </c>
      <c r="Z11" s="78">
        <f>K11+(($C$3/($C$3-1+$K$5))*($P$97*(1-K11)))</f>
        <v>1.1073556552655415</v>
      </c>
      <c r="AA11" s="78">
        <f>L11+(($C$3/($C$3-1+$L$5))*($Q$97*(1-L11)))</f>
        <v>1.9968373592987789</v>
      </c>
      <c r="AB11" s="78">
        <f>M11+(($C$3/($C$3-1+$M$5))*($T$97*(1-M11)))</f>
        <v>0.65564444444444436</v>
      </c>
      <c r="AC11" s="78">
        <f>N11+(($C$3/($C$3-1+$N$5))*($L$97*(1-N11)))</f>
        <v>4.4799520265440789</v>
      </c>
      <c r="AD11" s="78">
        <f>O11+(($C$3/($C$3-1+$O$5))*($AC$97*(1-O11)))</f>
        <v>1.5436144714201725</v>
      </c>
      <c r="AE11" s="78">
        <f>P11+(($C$3/($C$3-1+$P$5))*($U$97*(1-P11)))</f>
        <v>0.59450095538802661</v>
      </c>
      <c r="AF11" s="78">
        <f>Q11+(($C$3/($C$3-1+$Q$5))*($AE$97*(1-Q11)))</f>
        <v>4.5729774897018247</v>
      </c>
      <c r="AI11" s="79">
        <f>S11*$N$94</f>
        <v>1161.2479999999996</v>
      </c>
      <c r="AJ11" s="79">
        <f>T11*$M$94</f>
        <v>211.87001012829154</v>
      </c>
      <c r="AK11" s="79">
        <f>U11*$O$94</f>
        <v>118.90247546012856</v>
      </c>
      <c r="AL11" s="79">
        <f>V11*$P$94</f>
        <v>209.49939622415141</v>
      </c>
      <c r="AM11" s="79">
        <f>W11*$K$94</f>
        <v>19.73513568365227</v>
      </c>
      <c r="AN11" s="79">
        <f>X11*$J$94</f>
        <v>13.327940698026623</v>
      </c>
      <c r="AO11" s="79">
        <f>Y11*$S$94</f>
        <v>55.920256683256511</v>
      </c>
      <c r="AP11" s="79">
        <f>Z11*$AB$94</f>
        <v>8.5155649889920149</v>
      </c>
      <c r="AQ11" s="79">
        <f>AA11*$Q$94</f>
        <v>820.70015467179815</v>
      </c>
      <c r="AR11" s="79">
        <f>AB11*$T$94</f>
        <v>8.8511999999999986</v>
      </c>
      <c r="AS11" s="79">
        <f>AC11*$L$94</f>
        <v>35.839616212352631</v>
      </c>
      <c r="AT11" s="79">
        <f>AD11*$AC$94</f>
        <v>1.898645799846812</v>
      </c>
      <c r="AU11" s="79">
        <f>AE11*$U$94</f>
        <v>0.53623986176000005</v>
      </c>
      <c r="AV11" s="79">
        <f>AF11*$AE$94</f>
        <v>132.61634720135291</v>
      </c>
      <c r="AX11" s="79">
        <f t="shared" si="0"/>
        <v>1.4149479482727625</v>
      </c>
      <c r="AY11" s="79">
        <f t="shared" si="1"/>
        <v>1.7619431001199182</v>
      </c>
      <c r="AZ11" s="79">
        <f t="shared" si="2"/>
        <v>5.4809456010165887</v>
      </c>
      <c r="BA11" s="79">
        <f t="shared" si="3"/>
        <v>24.60193733416035</v>
      </c>
      <c r="BB11" s="79">
        <f t="shared" si="4"/>
        <v>6.5668287137194143</v>
      </c>
      <c r="BC11" s="78">
        <f t="shared" si="5"/>
        <v>0.67534071777712223</v>
      </c>
      <c r="BD11" s="79">
        <f t="shared" si="6"/>
        <v>10.615553882291856</v>
      </c>
      <c r="BE11" s="79">
        <f t="shared" si="7"/>
        <v>0.55065142346167972</v>
      </c>
      <c r="BF11" s="78">
        <f t="shared" si="30"/>
        <v>1.431683076720607E-2</v>
      </c>
      <c r="BG11" s="79">
        <f t="shared" si="8"/>
        <v>2.2296565080048212</v>
      </c>
      <c r="BH11" s="79">
        <f t="shared" si="9"/>
        <v>1.0784937653069695E-2</v>
      </c>
      <c r="BI11" s="79">
        <f t="shared" si="10"/>
        <v>96.376477160670959</v>
      </c>
      <c r="BJ11" s="79">
        <f t="shared" si="11"/>
        <v>0.35291568483735714</v>
      </c>
      <c r="BK11" s="79">
        <f t="shared" si="12"/>
        <v>4.6618489876911946</v>
      </c>
      <c r="BL11" s="79">
        <f t="shared" si="13"/>
        <v>0.15828253525614092</v>
      </c>
      <c r="BM11" s="79">
        <f t="shared" si="14"/>
        <v>66.835046717196562</v>
      </c>
      <c r="BN11" s="79">
        <f t="shared" si="15"/>
        <v>1.8160308997541179</v>
      </c>
    </row>
    <row r="12" spans="1:66">
      <c r="B12" s="27">
        <v>0.5</v>
      </c>
      <c r="C12" s="77">
        <v>0.5</v>
      </c>
      <c r="D12" s="78">
        <f t="shared" si="16"/>
        <v>0.49999999999999983</v>
      </c>
      <c r="E12" s="78">
        <f t="shared" si="17"/>
        <v>1.4142135623730949</v>
      </c>
      <c r="F12" s="78">
        <f t="shared" si="18"/>
        <v>0.34151006418859875</v>
      </c>
      <c r="G12" s="78">
        <f t="shared" si="19"/>
        <v>0.5946035575013604</v>
      </c>
      <c r="H12" s="78">
        <f t="shared" si="20"/>
        <v>1.9531249999999985E-3</v>
      </c>
      <c r="I12" s="78">
        <f t="shared" si="21"/>
        <v>1.931872657849691</v>
      </c>
      <c r="J12" s="78">
        <f t="shared" si="22"/>
        <v>0.35355339059327362</v>
      </c>
      <c r="K12" s="78">
        <f t="shared" si="23"/>
        <v>0.70710678118654746</v>
      </c>
      <c r="L12" s="78">
        <f t="shared" si="24"/>
        <v>1.189207115002721</v>
      </c>
      <c r="M12" s="78">
        <f t="shared" si="25"/>
        <v>0.12499999999999992</v>
      </c>
      <c r="N12" s="78">
        <f t="shared" si="26"/>
        <v>1.5864304616332698E-3</v>
      </c>
      <c r="O12" s="78">
        <f t="shared" si="27"/>
        <v>0.84089641525371439</v>
      </c>
      <c r="P12" s="78">
        <f t="shared" si="28"/>
        <v>3.9062499999999974E-3</v>
      </c>
      <c r="Q12" s="78">
        <f t="shared" si="29"/>
        <v>0.35355339059327362</v>
      </c>
      <c r="S12" s="78">
        <f>D12+(($C$3/($C$3-1+$D$5))*($N$97*(1-D12)))</f>
        <v>0.71001684446939906</v>
      </c>
      <c r="T12" s="78">
        <f>E12+(($C$3/($C$3-1+$E$5))*($M$97*(1-E12)))</f>
        <v>2.6140926028375304</v>
      </c>
      <c r="U12" s="78">
        <f>F12+(($C$3/($C$3-1+$F$5))*($O$97*(1-F12)))</f>
        <v>0.39846173188868295</v>
      </c>
      <c r="V12" s="78">
        <f>G12+(($C$3/($C$3-1+$G$5))*($P$97*(1-G12)))</f>
        <v>0.94380905013307748</v>
      </c>
      <c r="W12" s="78">
        <f>H12+(($C$3/($C$3-1+$H$5))*($P$97*(1-H12)))</f>
        <v>7.3595640432098777E-2</v>
      </c>
      <c r="X12" s="78">
        <f>I12+(($C$3/($C$3-1+$I$5))*($P$97*(1-I12)))</f>
        <v>2.5655896615691351</v>
      </c>
      <c r="Y12" s="78">
        <f>J12+(($C$3/($C$3-1+$J$5))*($P$97*(1-J12)))</f>
        <v>0.63197555101804914</v>
      </c>
      <c r="Z12" s="78">
        <f>K12+(($C$3/($C$3-1+$K$5))*($P$97*(1-K12)))</f>
        <v>1.0855508548463115</v>
      </c>
      <c r="AA12" s="78">
        <f>L12+(($C$3/($C$3-1+$L$5))*($Q$97*(1-L12)))</f>
        <v>1.7326504607896123</v>
      </c>
      <c r="AB12" s="78">
        <f>M12+(($C$3/($C$3-1+$M$5))*($T$97*(1-M12)))</f>
        <v>0.67808641975308637</v>
      </c>
      <c r="AC12" s="78">
        <f>N12+(($C$3/($C$3-1+$N$5))*($L$97*(1-N12)))</f>
        <v>4.4751233597803148</v>
      </c>
      <c r="AD12" s="78">
        <f>O12+(($C$3/($C$3-1+$O$5))*($AC$97*(1-O12)))</f>
        <v>1.4224652908791611</v>
      </c>
      <c r="AE12" s="78">
        <f>P12+(($C$3/($C$3-1+$P$5))*($U$97*(1-P12)))</f>
        <v>0.59582005266075388</v>
      </c>
      <c r="AF12" s="78">
        <f>Q12+(($C$3/($C$3-1+$Q$5))*($AE$97*(1-Q12)))</f>
        <v>4.0919467023715743</v>
      </c>
      <c r="AI12" s="79">
        <f>S12*$N$94</f>
        <v>1264.5399999999997</v>
      </c>
      <c r="AJ12" s="79">
        <f>T12*$M$94</f>
        <v>169.65460992415575</v>
      </c>
      <c r="AK12" s="79">
        <f>U12*$O$94</f>
        <v>154.20469024092031</v>
      </c>
      <c r="AL12" s="79">
        <f>V12*$P$94</f>
        <v>212.35703627994243</v>
      </c>
      <c r="AM12" s="79">
        <f>W12*$K$94</f>
        <v>20.165205478395066</v>
      </c>
      <c r="AN12" s="79">
        <f>X12*$J$94</f>
        <v>10.262358646276541</v>
      </c>
      <c r="AO12" s="79">
        <f>Y12*$S$94</f>
        <v>61.491221114056181</v>
      </c>
      <c r="AP12" s="79">
        <f>Z12*$AB$94</f>
        <v>8.3478860737681355</v>
      </c>
      <c r="AQ12" s="79">
        <f>AA12*$Q$94</f>
        <v>712.11933938453069</v>
      </c>
      <c r="AR12" s="79">
        <f>AB12*$T$94</f>
        <v>9.1541666666666668</v>
      </c>
      <c r="AS12" s="79">
        <f>AC12*$L$94</f>
        <v>35.800986878242519</v>
      </c>
      <c r="AT12" s="79">
        <f>AD12*$AC$94</f>
        <v>1.749632307781368</v>
      </c>
      <c r="AU12" s="79">
        <f>AE12*$U$94</f>
        <v>0.53742968749999998</v>
      </c>
      <c r="AV12" s="79">
        <f>AF12*$AE$94</f>
        <v>118.66645436877566</v>
      </c>
      <c r="AX12" s="79">
        <f t="shared" si="0"/>
        <v>1.7757416911228872</v>
      </c>
      <c r="AY12" s="79">
        <f t="shared" si="1"/>
        <v>1.3771113962108956</v>
      </c>
      <c r="AZ12" s="79">
        <f t="shared" si="2"/>
        <v>7.4536141432603191</v>
      </c>
      <c r="BA12" s="79">
        <f t="shared" si="3"/>
        <v>25.438420505909829</v>
      </c>
      <c r="BB12" s="79">
        <f t="shared" si="4"/>
        <v>7.3660829305376208</v>
      </c>
      <c r="BC12" s="78">
        <f t="shared" si="5"/>
        <v>0.50891416193460548</v>
      </c>
      <c r="BD12" s="79">
        <f t="shared" si="6"/>
        <v>10.530863992804887</v>
      </c>
      <c r="BE12" s="79">
        <f t="shared" si="7"/>
        <v>0.56325836902139004</v>
      </c>
      <c r="BF12" s="78">
        <f t="shared" si="30"/>
        <v>1.474411885893292E-2</v>
      </c>
      <c r="BG12" s="79">
        <f t="shared" si="8"/>
        <v>2.2028444764746546</v>
      </c>
      <c r="BH12" s="79">
        <f t="shared" si="9"/>
        <v>1.2854821039656661E-2</v>
      </c>
      <c r="BI12" s="79">
        <f t="shared" si="10"/>
        <v>85.305349533009206</v>
      </c>
      <c r="BJ12" s="79">
        <f t="shared" si="11"/>
        <v>0.3279363316105221</v>
      </c>
      <c r="BK12" s="79">
        <f t="shared" si="12"/>
        <v>5.2320516864910109</v>
      </c>
      <c r="BL12" s="79">
        <f t="shared" si="13"/>
        <v>0.14886948902327343</v>
      </c>
      <c r="BM12" s="79">
        <f t="shared" si="14"/>
        <v>66.6152014131942</v>
      </c>
      <c r="BN12" s="79">
        <f t="shared" si="15"/>
        <v>1.7753841842375262</v>
      </c>
    </row>
    <row r="13" spans="1:66">
      <c r="B13" s="27">
        <v>0.6</v>
      </c>
      <c r="C13" s="77">
        <v>0.4</v>
      </c>
      <c r="D13" s="78">
        <f t="shared" si="16"/>
        <v>0.59999999999999987</v>
      </c>
      <c r="E13" s="78">
        <f t="shared" si="17"/>
        <v>1.2909944487358056</v>
      </c>
      <c r="F13" s="78">
        <f t="shared" si="18"/>
        <v>0.45303779838466673</v>
      </c>
      <c r="G13" s="78">
        <f t="shared" si="19"/>
        <v>0.68173161988049957</v>
      </c>
      <c r="H13" s="78">
        <f t="shared" si="20"/>
        <v>1.007769599999999E-2</v>
      </c>
      <c r="I13" s="78">
        <f t="shared" si="21"/>
        <v>1.6246368966169338</v>
      </c>
      <c r="J13" s="78">
        <f t="shared" si="22"/>
        <v>0.46475800154488989</v>
      </c>
      <c r="K13" s="78">
        <f t="shared" si="23"/>
        <v>0.77459666924148329</v>
      </c>
      <c r="L13" s="78">
        <f t="shared" si="24"/>
        <v>1.1362193664674993</v>
      </c>
      <c r="M13" s="78">
        <f t="shared" si="25"/>
        <v>0.21599999999999989</v>
      </c>
      <c r="N13" s="78">
        <f t="shared" si="26"/>
        <v>8.6458287392466391E-3</v>
      </c>
      <c r="O13" s="78">
        <f t="shared" si="27"/>
        <v>0.88011173679339327</v>
      </c>
      <c r="P13" s="78">
        <f t="shared" si="28"/>
        <v>1.679615999999998E-2</v>
      </c>
      <c r="Q13" s="78">
        <f t="shared" si="29"/>
        <v>0.46475800154488989</v>
      </c>
      <c r="S13" s="78">
        <f>D13+(($C$3/($C$3-1+$D$5))*($N$97*(1-D13)))</f>
        <v>0.76801347557551924</v>
      </c>
      <c r="T13" s="78">
        <f>E13+(($C$3/($C$3-1+$E$5))*($M$97*(1-E13)))</f>
        <v>2.1339367655667991</v>
      </c>
      <c r="U13" s="78">
        <f>F13+(($C$3/($C$3-1+$F$5))*($O$97*(1-F13)))</f>
        <v>0.50034362320721149</v>
      </c>
      <c r="V13" s="78">
        <f>G13+(($C$3/($C$3-1+$G$5))*($P$97*(1-G13)))</f>
        <v>0.95588564497188089</v>
      </c>
      <c r="W13" s="78">
        <f>H13+(($C$3/($C$3-1+$H$5))*($P$97*(1-H13)))</f>
        <v>8.1137007658982713E-2</v>
      </c>
      <c r="X13" s="78">
        <f>I13+(($C$3/($C$3-1+$I$5))*($P$97*(1-I13)))</f>
        <v>2.0494192090952379</v>
      </c>
      <c r="Y13" s="78">
        <f>J13+(($C$3/($C$3-1+$J$5))*($P$97*(1-J13)))</f>
        <v>0.69528474790173378</v>
      </c>
      <c r="Z13" s="78">
        <f>K13+(($C$3/($C$3-1+$K$5))*($P$97*(1-K13)))</f>
        <v>1.0658378084331099</v>
      </c>
      <c r="AA13" s="78">
        <f>L13+(($C$3/($C$3-1+$L$5))*($Q$97*(1-L13)))</f>
        <v>1.527470553152545</v>
      </c>
      <c r="AB13" s="78">
        <f>M13+(($C$3/($C$3-1+$M$5))*($T$97*(1-M13)))</f>
        <v>0.71156543209876544</v>
      </c>
      <c r="AC13" s="78">
        <f>N13+(($C$3/($C$3-1+$N$5))*($L$97*(1-N13)))</f>
        <v>4.4505520993237191</v>
      </c>
      <c r="AD13" s="78">
        <f>O13+(($C$3/($C$3-1+$O$5))*($AC$97*(1-O13)))</f>
        <v>1.3183374533599814</v>
      </c>
      <c r="AE13" s="78">
        <f>P13+(($C$3/($C$3-1+$P$5))*($U$97*(1-P13)))</f>
        <v>0.6010503265631929</v>
      </c>
      <c r="AF13" s="78">
        <f>Q13+(($C$3/($C$3-1+$Q$5))*($AE$97*(1-Q13)))</f>
        <v>3.5600563264039127</v>
      </c>
      <c r="AI13" s="79">
        <f>S13*$N$94</f>
        <v>1367.8319999999999</v>
      </c>
      <c r="AJ13" s="79">
        <f>T13*$M$94</f>
        <v>138.49249608528527</v>
      </c>
      <c r="AK13" s="79">
        <f>U13*$O$94</f>
        <v>193.63298218119084</v>
      </c>
      <c r="AL13" s="79">
        <f>V13*$P$94</f>
        <v>215.07427011867321</v>
      </c>
      <c r="AM13" s="79">
        <f>W13*$K$94</f>
        <v>22.231540098561265</v>
      </c>
      <c r="AN13" s="79">
        <f>X13*$J$94</f>
        <v>8.1976768363809516</v>
      </c>
      <c r="AO13" s="79">
        <f>Y13*$S$94</f>
        <v>67.651205970838689</v>
      </c>
      <c r="AP13" s="79">
        <f>Z13*$AB$94</f>
        <v>8.1962927468506166</v>
      </c>
      <c r="AQ13" s="79">
        <f>AA13*$Q$94</f>
        <v>627.79039734569596</v>
      </c>
      <c r="AR13" s="79">
        <f>AB13*$T$94</f>
        <v>9.6061333333333341</v>
      </c>
      <c r="AS13" s="79">
        <f>AC13*$L$94</f>
        <v>35.604416794589753</v>
      </c>
      <c r="AT13" s="79">
        <f>AD13*$AC$94</f>
        <v>1.6215550676327772</v>
      </c>
      <c r="AU13" s="79">
        <f>AE13*$U$94</f>
        <v>0.54214739456000005</v>
      </c>
      <c r="AV13" s="79">
        <f>AF13*$AE$94</f>
        <v>103.24163346571346</v>
      </c>
      <c r="AX13" s="79">
        <f t="shared" si="0"/>
        <v>2.1788036353904219</v>
      </c>
      <c r="AY13" s="79">
        <f t="shared" si="1"/>
        <v>1.1107315897113996</v>
      </c>
      <c r="AZ13" s="79">
        <f t="shared" si="2"/>
        <v>9.8765784332291418</v>
      </c>
      <c r="BA13" s="79">
        <f t="shared" si="3"/>
        <v>26.240432932476015</v>
      </c>
      <c r="BB13" s="79">
        <f t="shared" si="4"/>
        <v>8.2538786815335889</v>
      </c>
      <c r="BC13" s="78">
        <f t="shared" si="5"/>
        <v>0.36874084296622672</v>
      </c>
      <c r="BD13" s="79">
        <f t="shared" si="6"/>
        <v>9.6742856844448646</v>
      </c>
      <c r="BE13" s="79">
        <f t="shared" si="7"/>
        <v>0.62440399534755042</v>
      </c>
      <c r="BF13" s="78">
        <f t="shared" si="30"/>
        <v>1.5706406545488216E-2</v>
      </c>
      <c r="BG13" s="79">
        <f t="shared" si="8"/>
        <v>2.3143068420066273</v>
      </c>
      <c r="BH13" s="79">
        <f t="shared" si="9"/>
        <v>1.5301497719538497E-2</v>
      </c>
      <c r="BI13" s="79">
        <f t="shared" si="10"/>
        <v>76.594433207247405</v>
      </c>
      <c r="BJ13" s="79">
        <f t="shared" si="11"/>
        <v>0.32862001171337957</v>
      </c>
      <c r="BK13" s="79">
        <f t="shared" si="12"/>
        <v>5.9240253538578997</v>
      </c>
      <c r="BL13" s="79">
        <f t="shared" si="13"/>
        <v>0.14199500504801194</v>
      </c>
      <c r="BM13" s="79">
        <f t="shared" si="14"/>
        <v>65.672946419830808</v>
      </c>
      <c r="BN13" s="79">
        <f t="shared" si="15"/>
        <v>1.6015272282865336</v>
      </c>
    </row>
    <row r="14" spans="1:66">
      <c r="B14" s="27">
        <v>0.7</v>
      </c>
      <c r="C14" s="77">
        <v>0.3</v>
      </c>
      <c r="D14" s="78">
        <f t="shared" si="16"/>
        <v>0.69999999999999984</v>
      </c>
      <c r="E14" s="78">
        <f t="shared" si="17"/>
        <v>1.1952286093343936</v>
      </c>
      <c r="F14" s="78">
        <f t="shared" si="18"/>
        <v>0.57531005173393002</v>
      </c>
      <c r="G14" s="78">
        <f t="shared" si="19"/>
        <v>0.76528557975036537</v>
      </c>
      <c r="H14" s="78">
        <f t="shared" si="20"/>
        <v>4.0353606999999958E-2</v>
      </c>
      <c r="I14" s="78">
        <f t="shared" si="21"/>
        <v>1.4033204756531499</v>
      </c>
      <c r="J14" s="78">
        <f t="shared" si="22"/>
        <v>0.58566201857385281</v>
      </c>
      <c r="K14" s="78">
        <f t="shared" si="23"/>
        <v>0.83666002653407545</v>
      </c>
      <c r="L14" s="78">
        <f t="shared" si="24"/>
        <v>1.0932651139290934</v>
      </c>
      <c r="M14" s="78">
        <f t="shared" si="25"/>
        <v>0.34299999999999986</v>
      </c>
      <c r="N14" s="78">
        <f t="shared" si="26"/>
        <v>3.6258661850306802E-2</v>
      </c>
      <c r="O14" s="78">
        <f t="shared" si="27"/>
        <v>0.91469121922869434</v>
      </c>
      <c r="P14" s="78">
        <f t="shared" si="28"/>
        <v>5.7648009999999944E-2</v>
      </c>
      <c r="Q14" s="78">
        <f t="shared" si="29"/>
        <v>0.58566201857385281</v>
      </c>
      <c r="S14" s="78">
        <f>D14+(($C$3/($C$3-1+$D$5))*($N$97*(1-D14)))</f>
        <v>0.82601010668163943</v>
      </c>
      <c r="T14" s="78">
        <f>E14+(($C$3/($C$3-1+$E$5))*($M$97*(1-E14)))</f>
        <v>1.7607598659579067</v>
      </c>
      <c r="U14" s="78">
        <f>F14+(($C$3/($C$3-1+$F$5))*($O$97*(1-F14)))</f>
        <v>0.61204075860405371</v>
      </c>
      <c r="V14" s="78">
        <f>G14+(($C$3/($C$3-1+$G$5))*($P$97*(1-G14)))</f>
        <v>0.96746684272806549</v>
      </c>
      <c r="W14" s="78">
        <f>H14+(($C$3/($C$3-1+$H$5))*($P$97*(1-H14)))</f>
        <v>0.10923963153653331</v>
      </c>
      <c r="X14" s="78">
        <f>I14+(($C$3/($C$3-1+$I$5))*($P$97*(1-I14)))</f>
        <v>1.6775972678914746</v>
      </c>
      <c r="Y14" s="78">
        <f>J14+(($C$3/($C$3-1+$J$5))*($P$97*(1-J14)))</f>
        <v>0.76411585258897796</v>
      </c>
      <c r="Z14" s="78">
        <f>K14+(($C$3/($C$3-1+$K$5))*($P$97*(1-K14)))</f>
        <v>1.0477097913608024</v>
      </c>
      <c r="AA14" s="78">
        <f>L14+(($C$3/($C$3-1+$L$5))*($Q$97*(1-L14)))</f>
        <v>1.3611424903062621</v>
      </c>
      <c r="AB14" s="78">
        <f>M14+(($C$3/($C$3-1+$M$5))*($T$97*(1-M14)))</f>
        <v>0.75828888888888879</v>
      </c>
      <c r="AC14" s="78">
        <f>N14+(($C$3/($C$3-1+$N$5))*($L$97*(1-N14)))</f>
        <v>4.3544416253661913</v>
      </c>
      <c r="AD14" s="78">
        <f>O14+(($C$3/($C$3-1+$O$5))*($AC$97*(1-O14)))</f>
        <v>1.2265190878041334</v>
      </c>
      <c r="AE14" s="78">
        <f>P14+(($C$3/($C$3-1+$P$5))*($U$97*(1-P14)))</f>
        <v>0.61762657611973393</v>
      </c>
      <c r="AF14" s="78">
        <f>Q14+(($C$3/($C$3-1+$Q$5))*($AE$97*(1-Q14)))</f>
        <v>2.9817738026557281</v>
      </c>
      <c r="AI14" s="79">
        <f>S14*$N$94</f>
        <v>1471.1239999999998</v>
      </c>
      <c r="AJ14" s="79">
        <f>T14*$M$94</f>
        <v>114.27331530066816</v>
      </c>
      <c r="AK14" s="79">
        <f>U14*$O$94</f>
        <v>236.85977357976878</v>
      </c>
      <c r="AL14" s="79">
        <f>V14*$P$94</f>
        <v>217.68003961381473</v>
      </c>
      <c r="AM14" s="79">
        <f>W14*$K$94</f>
        <v>29.931659041010125</v>
      </c>
      <c r="AN14" s="79">
        <f>X14*$J$94</f>
        <v>6.7103890715658983</v>
      </c>
      <c r="AO14" s="79">
        <f>Y14*$S$94</f>
        <v>74.348472456907558</v>
      </c>
      <c r="AP14" s="79">
        <f>Z14*$AB$94</f>
        <v>8.0568882955645709</v>
      </c>
      <c r="AQ14" s="79">
        <f>AA14*$Q$94</f>
        <v>559.42956351587372</v>
      </c>
      <c r="AR14" s="79">
        <f>AB14*$T$94</f>
        <v>10.236899999999999</v>
      </c>
      <c r="AS14" s="79">
        <f>AC14*$L$94</f>
        <v>34.83553300292953</v>
      </c>
      <c r="AT14" s="79">
        <f>AD14*$AC$94</f>
        <v>1.5086184779990841</v>
      </c>
      <c r="AU14" s="79">
        <f>AE14*$U$94</f>
        <v>0.55709917166</v>
      </c>
      <c r="AV14" s="79">
        <f>AF14*$AE$94</f>
        <v>86.471440277016114</v>
      </c>
      <c r="AX14" s="79">
        <f t="shared" si="0"/>
        <v>2.6296858370414973</v>
      </c>
      <c r="AY14" s="79">
        <f t="shared" si="1"/>
        <v>0.9190249417362768</v>
      </c>
      <c r="AZ14" s="79">
        <f t="shared" si="2"/>
        <v>12.873731685558248</v>
      </c>
      <c r="BA14" s="79">
        <f t="shared" si="3"/>
        <v>27.017879810205464</v>
      </c>
      <c r="BB14" s="79">
        <f t="shared" si="4"/>
        <v>9.2279388430689089</v>
      </c>
      <c r="BC14" s="78">
        <f t="shared" si="5"/>
        <v>0.22419034849928712</v>
      </c>
      <c r="BD14" s="79">
        <f t="shared" si="6"/>
        <v>7.272568463898569</v>
      </c>
      <c r="BE14" s="79">
        <f t="shared" si="7"/>
        <v>0.85922781886222299</v>
      </c>
      <c r="BF14" s="78">
        <f t="shared" si="30"/>
        <v>1.7446436339745703E-2</v>
      </c>
      <c r="BG14" s="79">
        <f t="shared" si="8"/>
        <v>2.9238987428821352</v>
      </c>
      <c r="BH14" s="79">
        <f t="shared" si="9"/>
        <v>1.8298818417217109E-2</v>
      </c>
      <c r="BI14" s="79">
        <f t="shared" si="10"/>
        <v>69.434941008658086</v>
      </c>
      <c r="BJ14" s="79">
        <f t="shared" si="11"/>
        <v>0.40258606601983038</v>
      </c>
      <c r="BK14" s="79">
        <f t="shared" si="12"/>
        <v>6.7856122335034881</v>
      </c>
      <c r="BL14" s="79">
        <f t="shared" si="13"/>
        <v>0.13768810120387229</v>
      </c>
      <c r="BM14" s="79">
        <f t="shared" si="14"/>
        <v>62.53021863078591</v>
      </c>
      <c r="BN14" s="79">
        <f t="shared" si="15"/>
        <v>1.1638356883325607</v>
      </c>
    </row>
    <row r="15" spans="1:66">
      <c r="B15" s="27">
        <v>0.8</v>
      </c>
      <c r="C15" s="77">
        <v>0.2</v>
      </c>
      <c r="D15" s="78">
        <f t="shared" si="16"/>
        <v>0.79999999999999993</v>
      </c>
      <c r="E15" s="78">
        <f t="shared" si="17"/>
        <v>1.1180339887498947</v>
      </c>
      <c r="F15" s="78">
        <f t="shared" si="18"/>
        <v>0.7076026974891908</v>
      </c>
      <c r="G15" s="78">
        <f t="shared" si="19"/>
        <v>0.84589701075245127</v>
      </c>
      <c r="H15" s="78">
        <f t="shared" si="20"/>
        <v>0.13421772800000001</v>
      </c>
      <c r="I15" s="78">
        <f t="shared" si="21"/>
        <v>1.2361310411312896</v>
      </c>
      <c r="J15" s="78">
        <f t="shared" si="22"/>
        <v>0.71554175279993271</v>
      </c>
      <c r="K15" s="78">
        <f t="shared" si="23"/>
        <v>0.89442719099991586</v>
      </c>
      <c r="L15" s="78">
        <f t="shared" si="24"/>
        <v>1.0573712634405641</v>
      </c>
      <c r="M15" s="78">
        <f t="shared" si="25"/>
        <v>0.51200000000000001</v>
      </c>
      <c r="N15" s="78">
        <f t="shared" si="26"/>
        <v>0.12552692178227876</v>
      </c>
      <c r="O15" s="78">
        <f t="shared" si="27"/>
        <v>0.94574160900317572</v>
      </c>
      <c r="P15" s="78">
        <f t="shared" si="28"/>
        <v>0.16777215999999998</v>
      </c>
      <c r="Q15" s="78">
        <f t="shared" si="29"/>
        <v>0.71554175279993271</v>
      </c>
      <c r="S15" s="78">
        <f>D15+(($C$3/($C$3-1+$D$5))*($N$97*(1-D15)))</f>
        <v>0.88400673778775962</v>
      </c>
      <c r="T15" s="78">
        <f>E15+(($C$3/($C$3-1+$E$5))*($M$97*(1-E15)))</f>
        <v>1.4599506279637655</v>
      </c>
      <c r="U15" s="78">
        <f>F15+(($C$3/($C$3-1+$F$5))*($O$97*(1-F15)))</f>
        <v>0.73289163981520689</v>
      </c>
      <c r="V15" s="78">
        <f>G15+(($C$3/($C$3-1+$G$5))*($P$97*(1-G15)))</f>
        <v>0.97864018418666565</v>
      </c>
      <c r="W15" s="78">
        <f>H15+(($C$3/($C$3-1+$H$5))*($P$97*(1-H15)))</f>
        <v>0.19636593099156546</v>
      </c>
      <c r="X15" s="78">
        <f>I15+(($C$3/($C$3-1+$I$5))*($P$97*(1-I15)))</f>
        <v>1.3967111961668184</v>
      </c>
      <c r="Y15" s="78">
        <f>J15+(($C$3/($C$3-1+$J$5))*($P$97*(1-J15)))</f>
        <v>0.83805686631993803</v>
      </c>
      <c r="Z15" s="78">
        <f>K15+(($C$3/($C$3-1+$K$5))*($P$97*(1-K15)))</f>
        <v>1.0308366444777135</v>
      </c>
      <c r="AA15" s="78">
        <f>L15+(($C$3/($C$3-1+$L$5))*($Q$97*(1-L15)))</f>
        <v>1.2221538159133551</v>
      </c>
      <c r="AB15" s="78">
        <f>M15+(($C$3/($C$3-1+$M$5))*($T$97*(1-M15)))</f>
        <v>0.82046419753086419</v>
      </c>
      <c r="AC15" s="78">
        <f>N15+(($C$3/($C$3-1+$N$5))*($L$97*(1-N15)))</f>
        <v>4.0437304883771654</v>
      </c>
      <c r="AD15" s="78">
        <f>O15+(($C$3/($C$3-1+$O$5))*($AC$97*(1-O15)))</f>
        <v>1.1440714674761203</v>
      </c>
      <c r="AE15" s="78">
        <f>P15+(($C$3/($C$3-1+$P$5))*($U$97*(1-P15)))</f>
        <v>0.66231109818181821</v>
      </c>
      <c r="AF15" s="78">
        <f>Q15+(($C$3/($C$3-1+$Q$5))*($AE$97*(1-Q15)))</f>
        <v>2.3605605267228964</v>
      </c>
      <c r="AI15" s="79">
        <f>S15*$N$94</f>
        <v>1574.4159999999999</v>
      </c>
      <c r="AJ15" s="79">
        <f>T15*$M$94</f>
        <v>94.750795754848383</v>
      </c>
      <c r="AK15" s="79">
        <f>U15*$O$94</f>
        <v>283.62906460848507</v>
      </c>
      <c r="AL15" s="79">
        <f>V15*$P$94</f>
        <v>220.19404144199976</v>
      </c>
      <c r="AM15" s="79">
        <f>W15*$K$94</f>
        <v>53.80426509168894</v>
      </c>
      <c r="AN15" s="79">
        <f>X15*$J$94</f>
        <v>5.5868447846672735</v>
      </c>
      <c r="AO15" s="79">
        <f>Y15*$S$94</f>
        <v>81.542933092929971</v>
      </c>
      <c r="AP15" s="79">
        <f>Z15*$AB$94</f>
        <v>7.9271337960336172</v>
      </c>
      <c r="AQ15" s="79">
        <f>AA15*$Q$94</f>
        <v>502.30521834038899</v>
      </c>
      <c r="AR15" s="79">
        <f>AB15*$T$94</f>
        <v>11.076266666666667</v>
      </c>
      <c r="AS15" s="79">
        <f>AC15*$L$94</f>
        <v>32.349843907017323</v>
      </c>
      <c r="AT15" s="79">
        <f>AD15*$AC$94</f>
        <v>1.4072079049956279</v>
      </c>
      <c r="AU15" s="79">
        <f>AE15*$U$94</f>
        <v>0.59740461056000005</v>
      </c>
      <c r="AV15" s="79">
        <f>AF15*$AE$94</f>
        <v>68.456255274963993</v>
      </c>
      <c r="AX15" s="79">
        <f t="shared" si="0"/>
        <v>3.1343811342471284</v>
      </c>
      <c r="AY15" s="79">
        <f t="shared" si="1"/>
        <v>0.77634512438261738</v>
      </c>
      <c r="AZ15" s="79">
        <f t="shared" si="2"/>
        <v>16.616388152280372</v>
      </c>
      <c r="BA15" s="79">
        <f t="shared" si="3"/>
        <v>27.777258099538447</v>
      </c>
      <c r="BB15" s="79">
        <f t="shared" si="4"/>
        <v>10.286559454027431</v>
      </c>
      <c r="BC15" s="78">
        <f t="shared" si="5"/>
        <v>0.10383646677724559</v>
      </c>
      <c r="BD15" s="79">
        <f t="shared" si="6"/>
        <v>4.0925016086877619</v>
      </c>
      <c r="BE15" s="79">
        <f t="shared" si="7"/>
        <v>1.6632001454578187</v>
      </c>
      <c r="BF15" s="78">
        <f t="shared" si="30"/>
        <v>2.0556308541029352E-2</v>
      </c>
      <c r="BG15" s="79">
        <f t="shared" si="8"/>
        <v>4.8576173462498442</v>
      </c>
      <c r="BH15" s="79">
        <f t="shared" si="9"/>
        <v>2.2050869197143785E-2</v>
      </c>
      <c r="BI15" s="79">
        <f t="shared" si="10"/>
        <v>63.365300910112055</v>
      </c>
      <c r="BJ15" s="79">
        <f t="shared" si="11"/>
        <v>0.65982744366542712</v>
      </c>
      <c r="BK15" s="79">
        <f t="shared" si="12"/>
        <v>7.8710946885286868</v>
      </c>
      <c r="BL15" s="79">
        <f t="shared" si="13"/>
        <v>0.13583355720162357</v>
      </c>
      <c r="BM15" s="79">
        <f t="shared" si="14"/>
        <v>54.150643190873538</v>
      </c>
      <c r="BN15" s="79">
        <f t="shared" si="15"/>
        <v>0.60125054866727201</v>
      </c>
    </row>
    <row r="16" spans="1:66">
      <c r="B16" s="27">
        <v>0.9</v>
      </c>
      <c r="C16" s="77">
        <v>0.1</v>
      </c>
      <c r="D16" s="78">
        <f t="shared" si="16"/>
        <v>0.9</v>
      </c>
      <c r="E16" s="78">
        <f t="shared" si="17"/>
        <v>1.0540925533894598</v>
      </c>
      <c r="F16" s="78">
        <f t="shared" si="18"/>
        <v>0.84932887577918259</v>
      </c>
      <c r="G16" s="78">
        <f t="shared" si="19"/>
        <v>0.92402108647230685</v>
      </c>
      <c r="H16" s="78">
        <f t="shared" si="20"/>
        <v>0.38742048899999998</v>
      </c>
      <c r="I16" s="78">
        <f t="shared" si="21"/>
        <v>1.1052731399228124</v>
      </c>
      <c r="J16" s="78">
        <f t="shared" si="22"/>
        <v>0.85381496824546244</v>
      </c>
      <c r="K16" s="78">
        <f t="shared" si="23"/>
        <v>0.94868329805051377</v>
      </c>
      <c r="L16" s="78">
        <f t="shared" si="24"/>
        <v>1.0266900960803409</v>
      </c>
      <c r="M16" s="78">
        <f t="shared" si="25"/>
        <v>0.72899999999999998</v>
      </c>
      <c r="N16" s="78">
        <f t="shared" si="26"/>
        <v>0.37536635035637655</v>
      </c>
      <c r="O16" s="78">
        <f t="shared" si="27"/>
        <v>0.97400374642529675</v>
      </c>
      <c r="P16" s="78">
        <f t="shared" si="28"/>
        <v>0.43046720999999999</v>
      </c>
      <c r="Q16" s="78">
        <f t="shared" si="29"/>
        <v>0.85381496824546244</v>
      </c>
      <c r="S16" s="78">
        <f>D16+(($C$3/($C$3-1+$D$5))*($N$97*(1-D16)))</f>
        <v>0.94200336889387981</v>
      </c>
      <c r="T16" s="78">
        <f>E16+(($C$3/($C$3-1+$E$5))*($M$97*(1-E16)))</f>
        <v>1.2107859283851217</v>
      </c>
      <c r="U16" s="78">
        <f>F16+(($C$3/($C$3-1+$F$5))*($O$97*(1-F16)))</f>
        <v>0.86236016347540001</v>
      </c>
      <c r="V16" s="78">
        <f>G16+(($C$3/($C$3-1+$G$5))*($P$97*(1-G16)))</f>
        <v>0.98946875977829485</v>
      </c>
      <c r="W16" s="78">
        <f>H16+(($C$3/($C$3-1+$H$5))*($P$97*(1-H16)))</f>
        <v>0.43139311009578274</v>
      </c>
      <c r="X16" s="78">
        <f>I16+(($C$3/($C$3-1+$I$5))*($P$97*(1-I16)))</f>
        <v>1.1768638001295026</v>
      </c>
      <c r="Y16" s="78">
        <f>J16+(($C$3/($C$3-1+$J$5))*($P$97*(1-J16)))</f>
        <v>0.91677631999609821</v>
      </c>
      <c r="Z16" s="78">
        <f>K16+(($C$3/($C$3-1+$K$5))*($P$97*(1-K16)))</f>
        <v>1.0149890384538678</v>
      </c>
      <c r="AA16" s="78">
        <f>L16+(($C$3/($C$3-1+$L$5))*($Q$97*(1-L16)))</f>
        <v>1.1033497666908538</v>
      </c>
      <c r="AB16" s="78">
        <f>M16+(($C$3/($C$3-1+$M$5))*($T$97*(1-M16)))</f>
        <v>0.90029876543209875</v>
      </c>
      <c r="AC16" s="78">
        <f>N16+(($C$3/($C$3-1+$N$5))*($L$97*(1-N16)))</f>
        <v>3.1741280902111928</v>
      </c>
      <c r="AD16" s="78">
        <f>O16+(($C$3/($C$3-1+$O$5))*($AC$97*(1-O16)))</f>
        <v>1.0690274505487649</v>
      </c>
      <c r="AE16" s="78">
        <f>P16+(($C$3/($C$3-1+$P$5))*($U$97*(1-P16)))</f>
        <v>0.76890354640798231</v>
      </c>
      <c r="AF16" s="78">
        <f>Q16+(($C$3/($C$3-1+$Q$5))*($AE$97*(1-Q16)))</f>
        <v>1.6992013265942318</v>
      </c>
      <c r="AI16" s="79">
        <f>S16*$N$94</f>
        <v>1677.7079999999999</v>
      </c>
      <c r="AJ16" s="79">
        <f>T16*$M$94</f>
        <v>78.580006752194407</v>
      </c>
      <c r="AK16" s="79">
        <f>U16*$O$94</f>
        <v>333.73338326497981</v>
      </c>
      <c r="AL16" s="79">
        <f>V16*$P$94</f>
        <v>222.63047095011635</v>
      </c>
      <c r="AM16" s="79">
        <f>W16*$K$94</f>
        <v>118.20171216624448</v>
      </c>
      <c r="AN16" s="79">
        <f>X16*$J$94</f>
        <v>4.7074552005180106</v>
      </c>
      <c r="AO16" s="79">
        <f>Y16*$S$94</f>
        <v>89.202335935620354</v>
      </c>
      <c r="AP16" s="79">
        <f>Z16*$AB$94</f>
        <v>7.8052657057102435</v>
      </c>
      <c r="AQ16" s="79">
        <f>AA16*$Q$94</f>
        <v>453.47675410994094</v>
      </c>
      <c r="AR16" s="79">
        <f>AB16*$T$94</f>
        <v>12.154033333333333</v>
      </c>
      <c r="AS16" s="79">
        <f>AC16*$L$94</f>
        <v>25.393024721689542</v>
      </c>
      <c r="AT16" s="79">
        <f>AD16*$AC$94</f>
        <v>1.3149037641749808</v>
      </c>
      <c r="AU16" s="79">
        <f>AE16*$U$94</f>
        <v>0.69355099886000005</v>
      </c>
      <c r="AV16" s="79">
        <f>AF16*$AE$94</f>
        <v>49.276838471232722</v>
      </c>
      <c r="AX16" s="79">
        <f t="shared" si="0"/>
        <v>3.6996560127826448</v>
      </c>
      <c r="AY16" s="79">
        <f t="shared" si="1"/>
        <v>0.66709080395877196</v>
      </c>
      <c r="AZ16" s="79">
        <f t="shared" si="2"/>
        <v>21.350316312528804</v>
      </c>
      <c r="BA16" s="79">
        <f t="shared" si="3"/>
        <v>28.523112389017381</v>
      </c>
      <c r="BB16" s="79">
        <f t="shared" si="4"/>
        <v>11.42848165570596</v>
      </c>
      <c r="BC16" s="78">
        <f t="shared" si="5"/>
        <v>3.9825609242421317E-2</v>
      </c>
      <c r="BD16" s="79">
        <f t="shared" si="6"/>
        <v>1.8834792395984783</v>
      </c>
      <c r="BE16" s="79">
        <f t="shared" si="7"/>
        <v>4.6548890280598227</v>
      </c>
      <c r="BF16" s="78">
        <f t="shared" si="30"/>
        <v>2.6684012306158952E-2</v>
      </c>
      <c r="BG16" s="79">
        <f t="shared" si="8"/>
        <v>9.725307552190726</v>
      </c>
      <c r="BH16" s="79">
        <f t="shared" si="9"/>
        <v>2.6801888350790101E-2</v>
      </c>
      <c r="BI16" s="79">
        <f t="shared" si="10"/>
        <v>58.098823436360725</v>
      </c>
      <c r="BJ16" s="79">
        <f t="shared" si="11"/>
        <v>1.3250966011871452</v>
      </c>
      <c r="BK16" s="79">
        <f t="shared" si="12"/>
        <v>9.2432873526369601</v>
      </c>
      <c r="BL16" s="79">
        <f t="shared" si="13"/>
        <v>0.13625241094700943</v>
      </c>
      <c r="BM16" s="79">
        <f t="shared" si="14"/>
        <v>36.613060558529121</v>
      </c>
      <c r="BN16" s="79">
        <f t="shared" si="15"/>
        <v>0.21482789256026674</v>
      </c>
    </row>
    <row r="17" spans="2:66">
      <c r="B17" s="27">
        <v>1</v>
      </c>
      <c r="C17" s="77">
        <v>0</v>
      </c>
      <c r="D17" s="78">
        <f t="shared" si="16"/>
        <v>1</v>
      </c>
      <c r="E17" s="78">
        <f t="shared" si="17"/>
        <v>1</v>
      </c>
      <c r="F17" s="78">
        <f t="shared" si="18"/>
        <v>1</v>
      </c>
      <c r="G17" s="78">
        <f t="shared" si="19"/>
        <v>1</v>
      </c>
      <c r="H17" s="78">
        <f t="shared" si="20"/>
        <v>1</v>
      </c>
      <c r="I17" s="78">
        <f t="shared" si="21"/>
        <v>1</v>
      </c>
      <c r="J17" s="78">
        <f t="shared" si="22"/>
        <v>1</v>
      </c>
      <c r="K17" s="78">
        <f t="shared" si="23"/>
        <v>1</v>
      </c>
      <c r="L17" s="78">
        <f t="shared" si="24"/>
        <v>1</v>
      </c>
      <c r="M17" s="78">
        <f t="shared" si="25"/>
        <v>1</v>
      </c>
      <c r="N17" s="78">
        <f t="shared" si="26"/>
        <v>1</v>
      </c>
      <c r="O17" s="78">
        <f t="shared" si="27"/>
        <v>1</v>
      </c>
      <c r="P17" s="78">
        <f t="shared" si="28"/>
        <v>1</v>
      </c>
      <c r="Q17" s="78">
        <f t="shared" si="29"/>
        <v>1</v>
      </c>
      <c r="S17" s="78">
        <f>D17+(($C$3/($C$3-1+$D$5))*($N$97*(1-D17)))</f>
        <v>1</v>
      </c>
      <c r="T17" s="78">
        <f>E17+(($C$3/($C$3-1+$E$5))*($M$97*(1-E17)))</f>
        <v>1</v>
      </c>
      <c r="U17" s="78">
        <f>F17+(($C$3/($C$3-1+$F$5))*($O$97*(1-F17)))</f>
        <v>1</v>
      </c>
      <c r="V17" s="78">
        <f>G17+(($C$3/($C$3-1+$G$5))*($P$97*(1-G17)))</f>
        <v>1</v>
      </c>
      <c r="W17" s="78">
        <f>H17+(($C$3/($C$3-1+$H$5))*($P$97*(1-H17)))</f>
        <v>1</v>
      </c>
      <c r="X17" s="78">
        <f>I17+(($C$3/($C$3-1+$I$5))*($P$97*(1-I17)))</f>
        <v>1</v>
      </c>
      <c r="Y17" s="78">
        <f>J17+(($C$3/($C$3-1+$J$5))*($P$97*(1-J17)))</f>
        <v>1</v>
      </c>
      <c r="Z17" s="78">
        <f>K17+(($C$3/($C$3-1+$K$5))*($P$97*(1-K17)))</f>
        <v>1</v>
      </c>
      <c r="AA17" s="78">
        <f>L17+(($C$3/($C$3-1+$L$5))*($Q$97*(1-L17)))</f>
        <v>1</v>
      </c>
      <c r="AB17" s="78">
        <f>M17+(($C$3/($C$3-1+$M$5))*($T$97*(1-M17)))</f>
        <v>1</v>
      </c>
      <c r="AC17" s="78">
        <f>N17+(($C$3/($C$3-1+$N$5))*($L$97*(1-N17)))</f>
        <v>1</v>
      </c>
      <c r="AD17" s="78">
        <f>O17+(($C$3/($C$3-1+$O$5))*($AC$97*(1-O17)))</f>
        <v>1</v>
      </c>
      <c r="AE17" s="78">
        <f>P17+(($C$3/($C$3-1+$P$5))*($U$97*(1-P17)))</f>
        <v>1</v>
      </c>
      <c r="AF17" s="78">
        <f>Q17+(($C$3/($C$3-1+$Q$5))*($AE$97*(1-Q17)))</f>
        <v>1</v>
      </c>
      <c r="AI17" s="79">
        <f>S17*$N$94</f>
        <v>1781</v>
      </c>
      <c r="AJ17" s="79">
        <f>T17*$M$94</f>
        <v>64.900000000000006</v>
      </c>
      <c r="AK17" s="79">
        <f>U17*$O$94</f>
        <v>387</v>
      </c>
      <c r="AL17" s="79">
        <f>V17*$P$94</f>
        <v>225</v>
      </c>
      <c r="AM17" s="79">
        <f>W17*$K$94</f>
        <v>274</v>
      </c>
      <c r="AN17" s="79">
        <f>X17*$J$94</f>
        <v>4</v>
      </c>
      <c r="AO17" s="79">
        <f>Y17*$S$94</f>
        <v>97.3</v>
      </c>
      <c r="AP17" s="79">
        <f>Z17*$AB$94</f>
        <v>7.69</v>
      </c>
      <c r="AQ17" s="79">
        <f>AA17*$Q$94</f>
        <v>411</v>
      </c>
      <c r="AR17" s="79">
        <f>AB17*$T$94</f>
        <v>13.5</v>
      </c>
      <c r="AS17" s="79">
        <f>AC17*$L$94</f>
        <v>8</v>
      </c>
      <c r="AT17" s="79">
        <f>AD17*$AC$94</f>
        <v>1.23</v>
      </c>
      <c r="AU17" s="79">
        <f>AE17*$U$94</f>
        <v>0.90200000000000002</v>
      </c>
      <c r="AV17" s="79">
        <f>AF17*$AE$94</f>
        <v>29</v>
      </c>
      <c r="AX17" s="79">
        <f t="shared" si="0"/>
        <v>4.333333333333333</v>
      </c>
      <c r="AY17" s="79">
        <f t="shared" si="1"/>
        <v>0.58139534883720934</v>
      </c>
      <c r="AZ17" s="79">
        <f t="shared" si="2"/>
        <v>27.442218798151</v>
      </c>
      <c r="BA17" s="79">
        <f t="shared" si="3"/>
        <v>29.258777633289984</v>
      </c>
      <c r="BB17" s="79">
        <f t="shared" si="4"/>
        <v>12.652795838751624</v>
      </c>
      <c r="BC17" s="78">
        <f t="shared" si="5"/>
        <v>1.4598540145985401E-2</v>
      </c>
      <c r="BD17" s="79">
        <f t="shared" si="6"/>
        <v>0.82116788321167888</v>
      </c>
      <c r="BE17" s="79">
        <f t="shared" si="7"/>
        <v>34.25</v>
      </c>
      <c r="BF17" s="78">
        <f t="shared" si="30"/>
        <v>4.2413793103448276E-2</v>
      </c>
      <c r="BG17" s="79">
        <f t="shared" si="8"/>
        <v>20.296296296296298</v>
      </c>
      <c r="BH17" s="79">
        <f t="shared" si="9"/>
        <v>3.2846715328467155E-2</v>
      </c>
      <c r="BI17" s="79">
        <f t="shared" si="10"/>
        <v>53.446033810143042</v>
      </c>
      <c r="BJ17" s="79">
        <f t="shared" si="11"/>
        <v>2.816032887975334</v>
      </c>
      <c r="BK17" s="79">
        <f t="shared" si="12"/>
        <v>10.975609756097562</v>
      </c>
      <c r="BL17" s="79">
        <f t="shared" si="13"/>
        <v>0.13874614594039056</v>
      </c>
      <c r="BM17" s="79">
        <f t="shared" si="14"/>
        <v>8.8691796008869179</v>
      </c>
      <c r="BN17" s="79">
        <f t="shared" si="15"/>
        <v>2.9197080291970802E-2</v>
      </c>
    </row>
    <row r="18" spans="2:66">
      <c r="C18" s="80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X18" s="79"/>
      <c r="AY18" s="79"/>
      <c r="AZ18" s="79"/>
      <c r="BA18" s="79"/>
      <c r="BB18" s="79"/>
      <c r="BC18" s="78"/>
      <c r="BD18" s="79"/>
      <c r="BE18" s="79"/>
      <c r="BF18" s="78"/>
      <c r="BG18" s="79"/>
      <c r="BH18" s="79"/>
      <c r="BI18" s="79"/>
      <c r="BJ18" s="79"/>
      <c r="BK18" s="79"/>
      <c r="BL18" s="79"/>
      <c r="BM18" s="79"/>
      <c r="BN18" s="79"/>
    </row>
    <row r="19" spans="2:66"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</row>
    <row r="20" spans="2:66">
      <c r="B20" s="76" t="s">
        <v>28</v>
      </c>
      <c r="C20" s="27">
        <v>0.8</v>
      </c>
      <c r="D20" s="27" t="s">
        <v>86</v>
      </c>
      <c r="E20" s="27" t="s">
        <v>87</v>
      </c>
      <c r="F20" s="27" t="s">
        <v>88</v>
      </c>
      <c r="G20" s="27" t="s">
        <v>89</v>
      </c>
      <c r="H20" s="27" t="s">
        <v>90</v>
      </c>
      <c r="I20" s="27" t="s">
        <v>91</v>
      </c>
      <c r="J20" s="27" t="s">
        <v>92</v>
      </c>
      <c r="K20" s="27" t="s">
        <v>93</v>
      </c>
      <c r="L20" s="27" t="s">
        <v>94</v>
      </c>
      <c r="M20" s="27" t="s">
        <v>95</v>
      </c>
      <c r="N20" s="27" t="s">
        <v>96</v>
      </c>
      <c r="O20" s="27" t="s">
        <v>97</v>
      </c>
      <c r="P20" s="27" t="s">
        <v>98</v>
      </c>
      <c r="Q20" s="27" t="s">
        <v>99</v>
      </c>
      <c r="BC20" s="79"/>
      <c r="BF20" s="79"/>
      <c r="BG20" s="79"/>
      <c r="BH20" s="79"/>
    </row>
    <row r="21" spans="2:66" ht="17.399999999999999">
      <c r="D21" s="27">
        <f t="shared" ref="D21:F21" si="31">D5</f>
        <v>0.4</v>
      </c>
      <c r="E21" s="27">
        <f t="shared" si="31"/>
        <v>0.1</v>
      </c>
      <c r="F21" s="27">
        <f t="shared" si="31"/>
        <v>0.51</v>
      </c>
      <c r="G21" s="27">
        <f>G5</f>
        <v>0.35</v>
      </c>
      <c r="H21" s="27">
        <f>H5</f>
        <v>2</v>
      </c>
      <c r="I21" s="27">
        <v>0.1</v>
      </c>
      <c r="J21" s="27">
        <f t="shared" ref="J21:P21" si="32">J5</f>
        <v>0.5</v>
      </c>
      <c r="K21" s="27">
        <f t="shared" si="32"/>
        <v>0.3</v>
      </c>
      <c r="L21" s="27">
        <f t="shared" si="32"/>
        <v>0.15</v>
      </c>
      <c r="M21" s="27">
        <f t="shared" si="32"/>
        <v>0.8</v>
      </c>
      <c r="N21" s="27">
        <f t="shared" si="32"/>
        <v>2.06</v>
      </c>
      <c r="O21" s="27">
        <f t="shared" si="32"/>
        <v>0.25</v>
      </c>
      <c r="P21" s="27">
        <f t="shared" si="32"/>
        <v>1.8</v>
      </c>
      <c r="Q21" s="27">
        <v>0.5</v>
      </c>
      <c r="S21" s="84" t="s">
        <v>161</v>
      </c>
      <c r="BC21" s="79"/>
      <c r="BF21" s="79"/>
      <c r="BG21" s="79"/>
      <c r="BH21" s="79"/>
    </row>
    <row r="22" spans="2:66">
      <c r="B22" s="27" t="s">
        <v>40</v>
      </c>
      <c r="C22" s="27" t="s">
        <v>101</v>
      </c>
      <c r="D22" s="27" t="s">
        <v>162</v>
      </c>
      <c r="E22" s="27" t="s">
        <v>163</v>
      </c>
      <c r="F22" s="27" t="s">
        <v>164</v>
      </c>
      <c r="G22" s="27" t="s">
        <v>165</v>
      </c>
      <c r="H22" s="27" t="s">
        <v>166</v>
      </c>
      <c r="I22" s="27" t="s">
        <v>167</v>
      </c>
      <c r="J22" s="27" t="s">
        <v>168</v>
      </c>
      <c r="K22" s="27" t="s">
        <v>169</v>
      </c>
      <c r="L22" s="27" t="s">
        <v>170</v>
      </c>
      <c r="M22" s="27" t="s">
        <v>171</v>
      </c>
      <c r="N22" s="27" t="s">
        <v>172</v>
      </c>
      <c r="O22" s="27" t="s">
        <v>173</v>
      </c>
      <c r="P22" s="27" t="s">
        <v>174</v>
      </c>
      <c r="Q22" s="76" t="s">
        <v>115</v>
      </c>
      <c r="S22" s="27" t="s">
        <v>116</v>
      </c>
      <c r="T22" s="27" t="s">
        <v>117</v>
      </c>
      <c r="U22" s="27" t="s">
        <v>118</v>
      </c>
      <c r="V22" s="27" t="s">
        <v>119</v>
      </c>
      <c r="W22" s="27" t="s">
        <v>120</v>
      </c>
      <c r="X22" s="27" t="s">
        <v>121</v>
      </c>
      <c r="Y22" s="27" t="s">
        <v>122</v>
      </c>
      <c r="Z22" s="27" t="s">
        <v>123</v>
      </c>
      <c r="AA22" s="27" t="s">
        <v>124</v>
      </c>
      <c r="AB22" s="27" t="s">
        <v>125</v>
      </c>
      <c r="AC22" s="27" t="s">
        <v>126</v>
      </c>
      <c r="AD22" s="27" t="s">
        <v>127</v>
      </c>
      <c r="AE22" s="27" t="s">
        <v>128</v>
      </c>
      <c r="AF22" s="27" t="s">
        <v>129</v>
      </c>
      <c r="AH22" s="79"/>
      <c r="AI22" s="27" t="s">
        <v>130</v>
      </c>
      <c r="AJ22" s="27" t="s">
        <v>131</v>
      </c>
      <c r="AK22" s="27" t="s">
        <v>132</v>
      </c>
      <c r="AL22" s="27" t="s">
        <v>133</v>
      </c>
      <c r="AM22" s="27" t="s">
        <v>134</v>
      </c>
      <c r="AN22" s="27" t="s">
        <v>135</v>
      </c>
      <c r="AO22" s="27" t="s">
        <v>136</v>
      </c>
      <c r="AP22" s="27" t="s">
        <v>137</v>
      </c>
      <c r="AQ22" s="27" t="s">
        <v>138</v>
      </c>
      <c r="AR22" s="27" t="s">
        <v>139</v>
      </c>
      <c r="AS22" s="27" t="s">
        <v>140</v>
      </c>
      <c r="AT22" s="27" t="s">
        <v>141</v>
      </c>
      <c r="AU22" s="27" t="s">
        <v>142</v>
      </c>
      <c r="AV22" s="27" t="s">
        <v>143</v>
      </c>
      <c r="AX22" s="27" t="s">
        <v>175</v>
      </c>
      <c r="AY22" s="27" t="s">
        <v>145</v>
      </c>
      <c r="AZ22" s="27" t="s">
        <v>146</v>
      </c>
      <c r="BA22" s="27" t="s">
        <v>147</v>
      </c>
      <c r="BB22" s="27" t="s">
        <v>148</v>
      </c>
      <c r="BC22" s="27" t="s">
        <v>149</v>
      </c>
      <c r="BD22" s="27" t="s">
        <v>150</v>
      </c>
      <c r="BE22" s="27" t="s">
        <v>151</v>
      </c>
      <c r="BF22" s="27" t="s">
        <v>152</v>
      </c>
      <c r="BG22" s="27" t="s">
        <v>153</v>
      </c>
      <c r="BH22" s="27" t="s">
        <v>154</v>
      </c>
      <c r="BI22" s="27" t="s">
        <v>155</v>
      </c>
      <c r="BJ22" s="27" t="s">
        <v>156</v>
      </c>
      <c r="BK22" s="27" t="s">
        <v>157</v>
      </c>
      <c r="BL22" s="27" t="s">
        <v>158</v>
      </c>
      <c r="BM22" s="27" t="s">
        <v>159</v>
      </c>
      <c r="BN22" s="27" t="s">
        <v>160</v>
      </c>
    </row>
    <row r="23" spans="2:66">
      <c r="B23" s="27">
        <v>0.01</v>
      </c>
      <c r="C23" s="77">
        <v>0.99</v>
      </c>
      <c r="D23" s="27">
        <f t="shared" ref="D23:D33" si="33">(B23)^(-($C$20-1+$D$21)/($C$20-1))</f>
        <v>9.9999999999999863E-3</v>
      </c>
      <c r="E23" s="27">
        <f t="shared" ref="E23:E33" si="34">(B23)^(-($C$20-1+$E$21)/($C$20-1))</f>
        <v>9.9999999999999947</v>
      </c>
      <c r="F23" s="27">
        <f t="shared" ref="F23:F33" si="35">(B23)^(-($C$20-1+$F$21)/($C$20-1))</f>
        <v>7.9432823472427958E-4</v>
      </c>
      <c r="G23" s="27">
        <f t="shared" ref="G23:G33" si="36">(B23)^(-($C$20-1+$G$21)/($C$20-1))</f>
        <v>3.1622776601683771E-2</v>
      </c>
      <c r="H23" s="27">
        <f t="shared" ref="H23:H33" si="37">(B23)^(-($C$20-1+$H$21)/($C$20-1))</f>
        <v>9.9999999999999429E-19</v>
      </c>
      <c r="I23" s="27">
        <f t="shared" ref="I23:I33" si="38">(B23)^(-($C$20-1+$I$21)/($C$20-1))</f>
        <v>9.9999999999999947</v>
      </c>
      <c r="J23" s="27">
        <f t="shared" ref="J23:J33" si="39">(B23)^(-($C$20-1+$J$21)/($C$20-1))</f>
        <v>9.999999999999985E-4</v>
      </c>
      <c r="K23" s="27">
        <f t="shared" ref="K23:K33" si="40">(B23)^(-($C$20-1+$K$21)/($C$20-1))</f>
        <v>9.9999999999999936E-2</v>
      </c>
      <c r="L23" s="81">
        <f t="shared" ref="L23:L33" si="41">(B23)^(-($C$20-1+$L$21)/($C$20-1))</f>
        <v>3.1622776601683769</v>
      </c>
      <c r="M23" s="27">
        <f t="shared" ref="M23:M33" si="42">(B23)^(-($C$20-1+$M$21)/($C$20-1))</f>
        <v>9.9999999999999699E-7</v>
      </c>
      <c r="N23" s="27">
        <f t="shared" ref="N23:N33" si="43">(B23)^(-($C$20-1+$N$21)/($C$20-1))</f>
        <v>2.5118864315095625E-19</v>
      </c>
      <c r="O23" s="81">
        <f t="shared" ref="O23:O33" si="44">(B23)^(-($C$20-1+$O$21)/($C$20-1))</f>
        <v>0.31622776601683755</v>
      </c>
      <c r="P23" s="27">
        <f t="shared" ref="P23:P33" si="45">(B23)^(-($C$20-1+$P$21)/($C$20-1))</f>
        <v>9.9999999999999653E-17</v>
      </c>
      <c r="Q23" s="27">
        <f>(B23)^(-($C$20-1+$Q$21)/($C$20-1))</f>
        <v>9.999999999999985E-4</v>
      </c>
      <c r="S23" s="27">
        <f>D23+(($C$20/($C$20-1+$D$21))*($N$98*(1-D23)))</f>
        <v>0.40133071308253782</v>
      </c>
      <c r="T23" s="27">
        <f>E23+(($C$20/($C$20-1+$E$21))*($M$98*(1-E23)))</f>
        <v>52.489984591679487</v>
      </c>
      <c r="U23" s="27">
        <f>F23+(($C$20/($C$20-1+$F$21))*($O$98*(1-F23)))</f>
        <v>7.4087734182331388E-2</v>
      </c>
      <c r="V23" s="27">
        <f>G23+(($C$20/($C$20-1+$G$21))*($P$98*(1-G23)))</f>
        <v>0.58252181924605917</v>
      </c>
      <c r="W23" s="27">
        <f>H23+(($C$20/($C$20-1+$H$21))*($K$98*(1-H23)))</f>
        <v>0.16382806163828062</v>
      </c>
      <c r="X23" s="27">
        <f>I23+(($C$20/($C$20-1+$I$21))*($J$98*(1-I23)))</f>
        <v>3105.9999999999995</v>
      </c>
      <c r="Y23" s="27">
        <f>J23+(($C$20/($C$20-1+$J$21))*($S$98*(1-J23)))</f>
        <v>0.80047379239465566</v>
      </c>
      <c r="Z23" s="27">
        <f>K23+(($C$20/($C$20-1+$K$21))*($AB$98*(1-K23)))</f>
        <v>3.845123537061117</v>
      </c>
      <c r="AA23" s="81">
        <f>L23+(($C$20/($C$20-1+$L$21))*($Q$98*(1-L23)))</f>
        <v>7.5899488981190029</v>
      </c>
      <c r="AB23" s="27">
        <f>M23+(($C$20/($C$20-1+$M$21))*($T$98*(1-M23)))</f>
        <v>0.69827190666666661</v>
      </c>
      <c r="AC23" s="27">
        <f>N23+(($C$20/($C$20-1+$N$21))*($L$98*(1-N23)))</f>
        <v>5.161290322580645</v>
      </c>
      <c r="AD23" s="81">
        <f>O23+(($C$20/($C$20-1+$O$21))*($AC$98*(1-O23)))</f>
        <v>5.7864056378821331</v>
      </c>
      <c r="AE23" s="27">
        <f>P23+(($C$20/($C$20-1+$P$21))*($U$98*(1-P23)))</f>
        <v>0.96452328159645229</v>
      </c>
      <c r="AF23" s="27">
        <f>Q23+(($C$20/($C$20-1+$Q$21))*($AE$98*(1-Q23)))</f>
        <v>0.64403448275862074</v>
      </c>
      <c r="AH23" s="79"/>
      <c r="AI23" s="79">
        <f>S23*$N$94</f>
        <v>714.76999999999987</v>
      </c>
      <c r="AJ23" s="79">
        <f>T23*$M$94</f>
        <v>3406.599999999999</v>
      </c>
      <c r="AK23" s="79">
        <f>U23*$O$94</f>
        <v>28.671953128562247</v>
      </c>
      <c r="AL23" s="79">
        <f>V23*$P$94</f>
        <v>131.06740933036332</v>
      </c>
      <c r="AM23" s="79">
        <f>W23*$K$94</f>
        <v>44.888888888888893</v>
      </c>
      <c r="AN23" s="79">
        <f>X23*$J$94</f>
        <v>12423.999999999998</v>
      </c>
      <c r="AO23" s="79">
        <f>Y23*$S$94</f>
        <v>77.886099999999999</v>
      </c>
      <c r="AP23" s="79">
        <f>Z23*$AB$94</f>
        <v>29.568999999999992</v>
      </c>
      <c r="AQ23" s="79">
        <f>AA23*$Q$94</f>
        <v>3119.4689971269104</v>
      </c>
      <c r="AR23" s="79">
        <f>AB23*$T$94</f>
        <v>9.4266707399999987</v>
      </c>
      <c r="AS23" s="79">
        <f>AC23*$L$94</f>
        <v>41.29032258064516</v>
      </c>
      <c r="AT23" s="79">
        <f>AD23*$AC$94</f>
        <v>7.1172789345950234</v>
      </c>
      <c r="AU23" s="79">
        <f>AE23*$U$94</f>
        <v>0.87</v>
      </c>
      <c r="AV23" s="79">
        <f>AF23*$AE$94</f>
        <v>18.677000000000003</v>
      </c>
      <c r="AX23" s="79">
        <f>AI23/AQ23</f>
        <v>0.22913194542350523</v>
      </c>
      <c r="AY23" s="79">
        <f t="shared" ref="AY23:AY33" si="46">AL23/AK23</f>
        <v>4.5712759344530811</v>
      </c>
      <c r="AZ23" s="79">
        <f t="shared" ref="AZ23:AZ33" si="47">AI23/AJ23</f>
        <v>0.20981917454353316</v>
      </c>
      <c r="BA23" s="79">
        <f t="shared" ref="BA23:BA33" si="48">AL23/AP23</f>
        <v>4.4325952629565881</v>
      </c>
      <c r="BB23" s="79">
        <f t="shared" ref="BB23:BB33" si="49">AO23/AP23</f>
        <v>2.6340457912002444</v>
      </c>
      <c r="BC23" s="79">
        <f t="shared" ref="BC23:BC33" si="50">AN23/AM23</f>
        <v>276.77227722772273</v>
      </c>
      <c r="BD23" s="79">
        <f t="shared" ref="BD23:BD33" si="51">AL23/AM23</f>
        <v>2.9198185246863111</v>
      </c>
      <c r="BE23" s="79">
        <f t="shared" ref="BE23:BE33" si="52">AM23/AS23</f>
        <v>1.0871527777777779</v>
      </c>
      <c r="BF23" s="78">
        <f t="shared" si="30"/>
        <v>0.38107184957943041</v>
      </c>
      <c r="BG23" s="79">
        <f t="shared" ref="BG23:BG33" si="53">AM23/AR23</f>
        <v>4.7619027042509074</v>
      </c>
      <c r="BH23" s="79">
        <f t="shared" ref="BH23:BH33" si="54">AR23/AQ23</f>
        <v>3.0218831309694501E-3</v>
      </c>
      <c r="BI23" s="79">
        <f t="shared" ref="BI23:BI33" si="55">AQ23/AP23</f>
        <v>105.49795384108056</v>
      </c>
      <c r="BJ23" s="79">
        <f t="shared" ref="BJ23:BJ33" si="56">AM23/AO23</f>
        <v>0.57634017994082243</v>
      </c>
      <c r="BK23" s="79">
        <f t="shared" ref="BK23:BK33" si="57">AR23/AT23</f>
        <v>1.3244767876357484</v>
      </c>
      <c r="BL23" s="79">
        <f t="shared" ref="BL23:BL33" si="58">AR23/AO23</f>
        <v>0.12103149008616426</v>
      </c>
      <c r="BM23" s="79">
        <f t="shared" ref="BM23:BM33" si="59">AS23/AU23</f>
        <v>47.460140897293286</v>
      </c>
      <c r="BN23" s="79">
        <f t="shared" ref="BN23:BN33" si="60">AS23/AM23</f>
        <v>0.91983391887575838</v>
      </c>
    </row>
    <row r="24" spans="2:66">
      <c r="B24" s="27">
        <v>0.1</v>
      </c>
      <c r="C24" s="77">
        <v>0.9</v>
      </c>
      <c r="D24" s="27">
        <f t="shared" si="33"/>
        <v>9.9999999999999936E-2</v>
      </c>
      <c r="E24" s="27">
        <f t="shared" si="34"/>
        <v>3.1622776601683782</v>
      </c>
      <c r="F24" s="27">
        <f t="shared" si="35"/>
        <v>2.8183829312644505E-2</v>
      </c>
      <c r="G24" s="27">
        <f t="shared" si="36"/>
        <v>0.17782794100389221</v>
      </c>
      <c r="H24" s="27">
        <f t="shared" si="37"/>
        <v>9.9999999999999717E-10</v>
      </c>
      <c r="I24" s="27">
        <f t="shared" si="38"/>
        <v>3.1622776601683782</v>
      </c>
      <c r="J24" s="27">
        <f t="shared" si="39"/>
        <v>3.1622776601683771E-2</v>
      </c>
      <c r="K24" s="27">
        <f t="shared" si="40"/>
        <v>0.31622776601683783</v>
      </c>
      <c r="L24" s="81">
        <f t="shared" si="41"/>
        <v>1.7782794100389221</v>
      </c>
      <c r="M24" s="27">
        <f t="shared" si="42"/>
        <v>9.999999999999985E-4</v>
      </c>
      <c r="N24" s="27">
        <f t="shared" si="43"/>
        <v>5.011872336272705E-10</v>
      </c>
      <c r="O24" s="81">
        <f t="shared" si="44"/>
        <v>0.56234132519034874</v>
      </c>
      <c r="P24" s="27">
        <f t="shared" si="45"/>
        <v>9.999999999999982E-9</v>
      </c>
      <c r="Q24" s="27">
        <f t="shared" ref="Q24:Q33" si="61">(B24)^(-($C$20-1+$Q$21)/($C$20-1))</f>
        <v>3.1622776601683771E-2</v>
      </c>
      <c r="S24" s="27">
        <f>D24+(($C$20/($C$20-1+$D$21))*($N$98*(1-D24)))</f>
        <v>0.455755193711398</v>
      </c>
      <c r="T24" s="27">
        <f>E24+(($C$20/($C$20-1+$E$21))*($M$98*(1-E24)))</f>
        <v>13.370627045000294</v>
      </c>
      <c r="U24" s="27">
        <f>F24+(($C$20/($C$20-1+$F$21))*($O$98*(1-F24)))</f>
        <v>9.9468169581451091E-2</v>
      </c>
      <c r="V24" s="27">
        <f>G24+(($C$20/($C$20-1+$G$21))*($P$98*(1-G24)))</f>
        <v>0.64555249012167804</v>
      </c>
      <c r="W24" s="27">
        <f>H24+(($C$20/($C$20-1+$H$21))*($K$98*(1-H24)))</f>
        <v>0.16382806247445256</v>
      </c>
      <c r="X24" s="27">
        <f>I24+(($C$20/($C$20-1+$I$21))*($J$98*(1-I24)))</f>
        <v>746.98579275809084</v>
      </c>
      <c r="Y24" s="27">
        <f>J24+(($C$20/($C$20-1+$J$21))*($S$98*(1-J24)))</f>
        <v>0.80658995503897968</v>
      </c>
      <c r="Z24" s="27">
        <f>K24+(($C$20/($C$20-1+$K$21))*($AB$98*(1-K24)))</f>
        <v>3.1615738632159518</v>
      </c>
      <c r="AA24" s="81">
        <f>L24+(($C$20/($C$20-1+$L$21))*($Q$98*(1-L24)))</f>
        <v>3.3719532579434413</v>
      </c>
      <c r="AB24" s="27">
        <f>M24+(($C$20/($C$20-1+$M$21))*($T$98*(1-M24)))</f>
        <v>0.69857333333333327</v>
      </c>
      <c r="AC24" s="27">
        <f>N24+(($C$20/($C$20-1+$N$21))*($L$98*(1-N24)))</f>
        <v>5.16129032049506</v>
      </c>
      <c r="AD24" s="81">
        <f>O24+(($C$20/($C$20-1+$O$21))*($AC$98*(1-O24)))</f>
        <v>4.0636107236675558</v>
      </c>
      <c r="AE24" s="27">
        <f>P24+(($C$20/($C$20-1+$P$21))*($U$98*(1-P24)))</f>
        <v>0.9645232819512195</v>
      </c>
      <c r="AF24" s="27">
        <f>Q24+(($C$20/($C$20-1+$Q$21))*($AE$98*(1-Q24)))</f>
        <v>0.65494604683508273</v>
      </c>
      <c r="AH24" s="79"/>
      <c r="AI24" s="79">
        <f>S24*$N$94</f>
        <v>811.69999999999982</v>
      </c>
      <c r="AJ24" s="79">
        <f>T24*$M$94</f>
        <v>867.75369522051915</v>
      </c>
      <c r="AK24" s="79">
        <f>U24*$O$94</f>
        <v>38.494181628021572</v>
      </c>
      <c r="AL24" s="79">
        <f>V24*$P$94</f>
        <v>145.24931027737756</v>
      </c>
      <c r="AM24" s="79">
        <f>W24*$K$94</f>
        <v>44.888889118000002</v>
      </c>
      <c r="AN24" s="79">
        <f>X24*$J$94</f>
        <v>2987.9431710323634</v>
      </c>
      <c r="AO24" s="79">
        <f>Y24*$S$94</f>
        <v>78.481202625292724</v>
      </c>
      <c r="AP24" s="79">
        <f>Z24*$AB$94</f>
        <v>24.312503008130669</v>
      </c>
      <c r="AQ24" s="79">
        <f>AA24*$Q$94</f>
        <v>1385.8727890147543</v>
      </c>
      <c r="AR24" s="79">
        <f>AB24*$T$94</f>
        <v>9.4307399999999983</v>
      </c>
      <c r="AS24" s="79">
        <f>AC24*$L$94</f>
        <v>41.29032256396048</v>
      </c>
      <c r="AT24" s="79">
        <f>AD24*$AC$94</f>
        <v>4.9982411901110932</v>
      </c>
      <c r="AU24" s="79">
        <f>AE24*$U$94</f>
        <v>0.87000000032000002</v>
      </c>
      <c r="AV24" s="79">
        <f>AF24*$AE$94</f>
        <v>18.9934353582174</v>
      </c>
      <c r="AX24" s="79">
        <f t="shared" ref="AX24:AX33" si="62">AI24/AQ24</f>
        <v>0.58569589246142439</v>
      </c>
      <c r="AY24" s="79">
        <f t="shared" si="46"/>
        <v>3.7732796005629154</v>
      </c>
      <c r="AZ24" s="79">
        <f t="shared" si="47"/>
        <v>0.93540368018107423</v>
      </c>
      <c r="BA24" s="79">
        <f t="shared" si="48"/>
        <v>5.9742639508899105</v>
      </c>
      <c r="BB24" s="79">
        <f t="shared" si="49"/>
        <v>3.2280182175832235</v>
      </c>
      <c r="BC24" s="79">
        <f t="shared" si="50"/>
        <v>66.563090104054893</v>
      </c>
      <c r="BD24" s="79">
        <f t="shared" si="51"/>
        <v>3.2357519451095977</v>
      </c>
      <c r="BE24" s="79">
        <f t="shared" si="52"/>
        <v>1.0871527837658614</v>
      </c>
      <c r="BF24" s="78">
        <f t="shared" si="30"/>
        <v>0.26315624824282424</v>
      </c>
      <c r="BG24" s="79">
        <f t="shared" si="53"/>
        <v>4.7598480201977802</v>
      </c>
      <c r="BH24" s="79">
        <f t="shared" si="54"/>
        <v>6.8049102881257281E-3</v>
      </c>
      <c r="BI24" s="79">
        <f t="shared" si="55"/>
        <v>57.002472701033128</v>
      </c>
      <c r="BJ24" s="79">
        <f t="shared" si="56"/>
        <v>0.57196994460343964</v>
      </c>
      <c r="BK24" s="79">
        <f t="shared" si="57"/>
        <v>1.8868117086183243</v>
      </c>
      <c r="BL24" s="79">
        <f t="shared" si="58"/>
        <v>0.12016558977857308</v>
      </c>
      <c r="BM24" s="79">
        <f t="shared" si="59"/>
        <v>47.460140860658889</v>
      </c>
      <c r="BN24" s="79">
        <f t="shared" si="60"/>
        <v>0.91983391380927415</v>
      </c>
    </row>
    <row r="25" spans="2:66">
      <c r="B25" s="27">
        <v>0.2</v>
      </c>
      <c r="C25" s="77">
        <v>0.8</v>
      </c>
      <c r="D25" s="27">
        <f t="shared" si="33"/>
        <v>0.19999999999999987</v>
      </c>
      <c r="E25" s="27">
        <f t="shared" si="34"/>
        <v>2.2360679774997894</v>
      </c>
      <c r="F25" s="27">
        <f t="shared" si="35"/>
        <v>8.2527082707231705E-2</v>
      </c>
      <c r="G25" s="27">
        <f t="shared" si="36"/>
        <v>0.29906975624424403</v>
      </c>
      <c r="H25" s="27">
        <f t="shared" si="37"/>
        <v>5.1199999999999897E-7</v>
      </c>
      <c r="I25" s="27">
        <f t="shared" si="38"/>
        <v>2.2360679774997894</v>
      </c>
      <c r="J25" s="27">
        <f t="shared" si="39"/>
        <v>8.9442719099991533E-2</v>
      </c>
      <c r="K25" s="27">
        <f t="shared" si="40"/>
        <v>0.44721359549995782</v>
      </c>
      <c r="L25" s="81">
        <f t="shared" si="41"/>
        <v>1.4953487812212201</v>
      </c>
      <c r="M25" s="27">
        <f t="shared" si="42"/>
        <v>7.9999999999999898E-3</v>
      </c>
      <c r="N25" s="27">
        <f t="shared" si="43"/>
        <v>3.1592133771264378E-7</v>
      </c>
      <c r="O25" s="81">
        <f t="shared" si="44"/>
        <v>0.66874030497642178</v>
      </c>
      <c r="P25" s="27">
        <f t="shared" si="45"/>
        <v>2.5599999999999929E-6</v>
      </c>
      <c r="Q25" s="27">
        <f t="shared" si="61"/>
        <v>8.9442719099991533E-2</v>
      </c>
      <c r="S25" s="27">
        <f>D25+(($C$20/($C$20-1+$D$21))*($N$98*(1-D25)))</f>
        <v>0.51622683885457599</v>
      </c>
      <c r="T25" s="27">
        <f>E25+(($C$20/($C$20-1+$E$21))*($M$98*(1-E25)))</f>
        <v>8.0716801239702907</v>
      </c>
      <c r="U25" s="27">
        <f>F25+(($C$20/($C$20-1+$F$21))*($O$98*(1-F25)))</f>
        <v>0.14982525451832079</v>
      </c>
      <c r="V25" s="27">
        <f>G25+(($C$20/($C$20-1+$G$21))*($P$98*(1-G25)))</f>
        <v>0.69782118380307412</v>
      </c>
      <c r="W25" s="27">
        <f>H25+(($C$20/($C$20-1+$H$21))*($K$98*(1-H25)))</f>
        <v>0.1638284897583131</v>
      </c>
      <c r="X25" s="27">
        <f>I25+(($C$20/($C$20-1+$I$21))*($J$98*(1-I25)))</f>
        <v>427.44345223742749</v>
      </c>
      <c r="Y25" s="27">
        <f>J25+(($C$20/($C$20-1+$J$21))*($S$98*(1-J25)))</f>
        <v>0.81813809703161866</v>
      </c>
      <c r="Z25" s="27">
        <f>K25+(($C$20/($C$20-1+$K$21))*($AB$98*(1-K25)))</f>
        <v>2.747495122678286</v>
      </c>
      <c r="AA25" s="81">
        <f>L25+(($C$20/($C$20-1+$L$21))*($Q$98*(1-L25)))</f>
        <v>2.5096688159554761</v>
      </c>
      <c r="AB25" s="27">
        <f>M25+(($C$20/($C$20-1+$M$21))*($T$98*(1-M25)))</f>
        <v>0.70068543209876533</v>
      </c>
      <c r="AC25" s="27">
        <f>N25+(($C$20/($C$20-1+$N$21))*($L$98*(1-N25)))</f>
        <v>5.1612890079402405</v>
      </c>
      <c r="AD25" s="81">
        <f>O25+(($C$20/($C$20-1+$O$21))*($AC$98*(1-O25)))</f>
        <v>3.3188178651650455</v>
      </c>
      <c r="AE25" s="27">
        <f>P25+(($C$20/($C$20-1+$P$21))*($U$98*(1-P25)))</f>
        <v>0.96452337241685138</v>
      </c>
      <c r="AF25" s="27">
        <f>Q25+(($C$20/($C$20-1+$Q$21))*($AE$98*(1-Q25)))</f>
        <v>0.67554855508160616</v>
      </c>
      <c r="AH25" s="79"/>
      <c r="AI25" s="79">
        <f>S25*$N$94</f>
        <v>919.39999999999986</v>
      </c>
      <c r="AJ25" s="79">
        <f>T25*$M$94</f>
        <v>523.85204004567186</v>
      </c>
      <c r="AK25" s="79">
        <f>U25*$O$94</f>
        <v>57.98237349859015</v>
      </c>
      <c r="AL25" s="79">
        <f>V25*$P$94</f>
        <v>157.00976635569168</v>
      </c>
      <c r="AM25" s="79">
        <f>W25*$K$94</f>
        <v>44.889006193777789</v>
      </c>
      <c r="AN25" s="79">
        <f>X25*$J$94</f>
        <v>1709.77380894971</v>
      </c>
      <c r="AO25" s="79">
        <f>Y25*$S$94</f>
        <v>79.604836841176493</v>
      </c>
      <c r="AP25" s="79">
        <f>Z25*$AB$94</f>
        <v>21.128237493396021</v>
      </c>
      <c r="AQ25" s="79">
        <f>AA25*$Q$94</f>
        <v>1031.4738833577007</v>
      </c>
      <c r="AR25" s="79">
        <f>AB25*$T$94</f>
        <v>9.4592533333333311</v>
      </c>
      <c r="AS25" s="79">
        <f>AC25*$L$94</f>
        <v>41.290312063521924</v>
      </c>
      <c r="AT25" s="79">
        <f>AD25*$AC$94</f>
        <v>4.082145974153006</v>
      </c>
      <c r="AU25" s="79">
        <f>AE25*$U$94</f>
        <v>0.87000008192</v>
      </c>
      <c r="AV25" s="79">
        <f>AF25*$AE$94</f>
        <v>19.590908097366579</v>
      </c>
      <c r="AX25" s="79">
        <f t="shared" si="62"/>
        <v>0.89134588362734612</v>
      </c>
      <c r="AY25" s="79">
        <f t="shared" si="46"/>
        <v>2.7078878783654727</v>
      </c>
      <c r="AZ25" s="79">
        <f t="shared" si="47"/>
        <v>1.7550757269549666</v>
      </c>
      <c r="BA25" s="79">
        <f t="shared" si="48"/>
        <v>7.4312761016988604</v>
      </c>
      <c r="BB25" s="79">
        <f t="shared" si="49"/>
        <v>3.7676988847772228</v>
      </c>
      <c r="BC25" s="79">
        <f t="shared" si="50"/>
        <v>38.088920961380232</v>
      </c>
      <c r="BD25" s="79">
        <f t="shared" si="51"/>
        <v>3.4977331794317004</v>
      </c>
      <c r="BE25" s="79">
        <f t="shared" si="52"/>
        <v>1.08715589566675</v>
      </c>
      <c r="BF25" s="78">
        <f t="shared" si="30"/>
        <v>0.20836941064011882</v>
      </c>
      <c r="BG25" s="79">
        <f t="shared" si="53"/>
        <v>4.7455126331794126</v>
      </c>
      <c r="BH25" s="79">
        <f t="shared" si="54"/>
        <v>9.1706183607297345E-3</v>
      </c>
      <c r="BI25" s="79">
        <f t="shared" si="55"/>
        <v>48.819684258097958</v>
      </c>
      <c r="BJ25" s="79">
        <f t="shared" si="56"/>
        <v>0.56389797372913464</v>
      </c>
      <c r="BK25" s="79">
        <f t="shared" si="57"/>
        <v>2.317225643871299</v>
      </c>
      <c r="BL25" s="79">
        <f t="shared" si="58"/>
        <v>0.1188276203895242</v>
      </c>
      <c r="BM25" s="79">
        <f t="shared" si="59"/>
        <v>47.460124339756938</v>
      </c>
      <c r="BN25" s="79">
        <f t="shared" si="60"/>
        <v>0.91983128085480559</v>
      </c>
    </row>
    <row r="26" spans="2:66">
      <c r="B26" s="27">
        <v>0.3</v>
      </c>
      <c r="C26" s="77">
        <v>0.7</v>
      </c>
      <c r="D26" s="27">
        <f t="shared" si="33"/>
        <v>0.29999999999999982</v>
      </c>
      <c r="E26" s="27">
        <f t="shared" si="34"/>
        <v>1.8257418583505536</v>
      </c>
      <c r="F26" s="27">
        <f t="shared" si="35"/>
        <v>0.15471696760620895</v>
      </c>
      <c r="G26" s="27">
        <f t="shared" si="36"/>
        <v>0.40536004644211016</v>
      </c>
      <c r="H26" s="27">
        <f t="shared" si="37"/>
        <v>1.9682999999999947E-5</v>
      </c>
      <c r="I26" s="27">
        <f t="shared" si="38"/>
        <v>1.8257418583505536</v>
      </c>
      <c r="J26" s="27">
        <f t="shared" si="39"/>
        <v>0.1643167672515497</v>
      </c>
      <c r="K26" s="27">
        <f t="shared" si="40"/>
        <v>0.54772255750516596</v>
      </c>
      <c r="L26" s="81">
        <f t="shared" si="41"/>
        <v>1.3512001548070343</v>
      </c>
      <c r="M26" s="27">
        <f t="shared" si="42"/>
        <v>2.6999999999999958E-2</v>
      </c>
      <c r="N26" s="27">
        <f t="shared" si="43"/>
        <v>1.3716006078005236E-5</v>
      </c>
      <c r="O26" s="81">
        <f t="shared" si="44"/>
        <v>0.74008280449228503</v>
      </c>
      <c r="P26" s="27">
        <f t="shared" si="45"/>
        <v>6.5609999999999814E-5</v>
      </c>
      <c r="Q26" s="27">
        <f t="shared" si="61"/>
        <v>0.1643167672515497</v>
      </c>
      <c r="S26" s="27">
        <f>D26+(($C$20/($C$20-1+$D$21))*($N$98*(1-D26)))</f>
        <v>0.57669848399775392</v>
      </c>
      <c r="T26" s="27">
        <f>E26+(($C$20/($C$20-1+$E$21))*($M$98*(1-E26)))</f>
        <v>5.724159507019424</v>
      </c>
      <c r="U26" s="27">
        <f>F26+(($C$20/($C$20-1+$F$21))*($O$98*(1-F26)))</f>
        <v>0.2167198907125302</v>
      </c>
      <c r="V26" s="27">
        <f>G26+(($C$20/($C$20-1+$G$21))*($P$98*(1-G26)))</f>
        <v>0.74364410891059862</v>
      </c>
      <c r="W26" s="27">
        <f>H26+(($C$20/($C$20-1+$H$21))*($K$98*(1-H26)))</f>
        <v>0.16384452001054339</v>
      </c>
      <c r="X26" s="27">
        <f>I26+(($C$20/($C$20-1+$I$21))*($J$98*(1-I26)))</f>
        <v>285.8809411309411</v>
      </c>
      <c r="Y26" s="27">
        <f>J26+(($C$20/($C$20-1+$J$21))*($S$98*(1-J26)))</f>
        <v>0.83309238619652382</v>
      </c>
      <c r="Z26" s="27">
        <f>K26+(($C$20/($C$20-1+$K$21))*($AB$98*(1-K26)))</f>
        <v>2.4297613299153977</v>
      </c>
      <c r="AA26" s="81">
        <f>L26+(($C$20/($C$20-1+$L$21))*($Q$98*(1-L26)))</f>
        <v>2.0703486956479109</v>
      </c>
      <c r="AB26" s="27">
        <f>M26+(($C$20/($C$20-1+$M$21))*($T$98*(1-M26)))</f>
        <v>0.7064182716049382</v>
      </c>
      <c r="AC26" s="27">
        <f>N26+(($C$20/($C$20-1+$N$21))*($L$98*(1-N26)))</f>
        <v>5.1612332462972876</v>
      </c>
      <c r="AD26" s="81">
        <f>O26+(($C$20/($C$20-1+$O$21))*($AC$98*(1-O26)))</f>
        <v>2.8194203685540029</v>
      </c>
      <c r="AE26" s="27">
        <f>P26+(($C$20/($C$20-1+$P$21))*($U$98*(1-P26)))</f>
        <v>0.9645256092239467</v>
      </c>
      <c r="AF26" s="27">
        <f>Q26+(($C$20/($C$20-1+$Q$21))*($AE$98*(1-Q26)))</f>
        <v>0.70222781361836817</v>
      </c>
      <c r="AH26" s="79"/>
      <c r="AI26" s="79">
        <f>S26*$N$94</f>
        <v>1027.0999999999997</v>
      </c>
      <c r="AJ26" s="79">
        <f>T26*$M$94</f>
        <v>371.49795200556065</v>
      </c>
      <c r="AK26" s="79">
        <f>U26*$O$94</f>
        <v>83.870597705749191</v>
      </c>
      <c r="AL26" s="79">
        <f>V26*$P$94</f>
        <v>167.31992450488468</v>
      </c>
      <c r="AM26" s="79">
        <f>W26*$K$94</f>
        <v>44.893398482888891</v>
      </c>
      <c r="AN26" s="79">
        <f>X26*$J$94</f>
        <v>1143.5237645237644</v>
      </c>
      <c r="AO26" s="79">
        <f>Y26*$S$94</f>
        <v>81.059889176921772</v>
      </c>
      <c r="AP26" s="79">
        <f>Z26*$AB$94</f>
        <v>18.684864627049411</v>
      </c>
      <c r="AQ26" s="79">
        <f>AA26*$Q$94</f>
        <v>850.91331391129143</v>
      </c>
      <c r="AR26" s="79">
        <f>AB26*$T$94</f>
        <v>9.5366466666666661</v>
      </c>
      <c r="AS26" s="79">
        <f>AC26*$L$94</f>
        <v>41.289865970378301</v>
      </c>
      <c r="AT26" s="79">
        <f>AD26*$AC$94</f>
        <v>3.4678870533214234</v>
      </c>
      <c r="AU26" s="79">
        <f>AE26*$U$94</f>
        <v>0.87000209951999996</v>
      </c>
      <c r="AV26" s="79">
        <f>AF26*$AE$94</f>
        <v>20.364606594932678</v>
      </c>
      <c r="AX26" s="79">
        <f t="shared" si="62"/>
        <v>1.2070559752777308</v>
      </c>
      <c r="AY26" s="79">
        <f t="shared" si="46"/>
        <v>1.9949771324142498</v>
      </c>
      <c r="AZ26" s="79">
        <f t="shared" si="47"/>
        <v>2.7647527919201713</v>
      </c>
      <c r="BA26" s="79">
        <f t="shared" si="48"/>
        <v>8.9548373961811638</v>
      </c>
      <c r="BB26" s="79">
        <f t="shared" si="49"/>
        <v>4.338264728960052</v>
      </c>
      <c r="BC26" s="79">
        <f t="shared" si="50"/>
        <v>25.471980361647564</v>
      </c>
      <c r="BD26" s="79">
        <f t="shared" si="51"/>
        <v>3.7270496366778434</v>
      </c>
      <c r="BE26" s="79">
        <f t="shared" si="52"/>
        <v>1.0872740181597051</v>
      </c>
      <c r="BF26" s="78">
        <f t="shared" si="30"/>
        <v>0.17028991142820982</v>
      </c>
      <c r="BG26" s="79">
        <f t="shared" si="53"/>
        <v>4.7074616531410651</v>
      </c>
      <c r="BH26" s="79">
        <f t="shared" si="54"/>
        <v>1.120754195610209E-2</v>
      </c>
      <c r="BI26" s="79">
        <f t="shared" si="55"/>
        <v>45.540245053713399</v>
      </c>
      <c r="BJ26" s="79">
        <f t="shared" si="56"/>
        <v>0.55383000074061672</v>
      </c>
      <c r="BK26" s="79">
        <f t="shared" si="57"/>
        <v>2.7499876783855437</v>
      </c>
      <c r="BL26" s="79">
        <f t="shared" si="58"/>
        <v>0.11764939186941062</v>
      </c>
      <c r="BM26" s="79">
        <f t="shared" si="59"/>
        <v>47.459501526673172</v>
      </c>
      <c r="BN26" s="79">
        <f t="shared" si="60"/>
        <v>0.91973134950155144</v>
      </c>
    </row>
    <row r="27" spans="2:66">
      <c r="B27" s="27">
        <v>0.4</v>
      </c>
      <c r="C27" s="77">
        <v>0.6</v>
      </c>
      <c r="D27" s="27">
        <f t="shared" si="33"/>
        <v>0.39999999999999986</v>
      </c>
      <c r="E27" s="27">
        <f t="shared" si="34"/>
        <v>1.5811388300841893</v>
      </c>
      <c r="F27" s="27">
        <f t="shared" si="35"/>
        <v>0.24165344263955918</v>
      </c>
      <c r="G27" s="27">
        <f t="shared" si="36"/>
        <v>0.50297337187317415</v>
      </c>
      <c r="H27" s="27">
        <f t="shared" si="37"/>
        <v>2.6214399999999969E-4</v>
      </c>
      <c r="I27" s="27">
        <f t="shared" si="38"/>
        <v>1.5811388300841893</v>
      </c>
      <c r="J27" s="27">
        <f t="shared" si="39"/>
        <v>0.25298221281347028</v>
      </c>
      <c r="K27" s="27">
        <f t="shared" si="40"/>
        <v>0.63245553203367577</v>
      </c>
      <c r="L27" s="81">
        <f t="shared" si="41"/>
        <v>1.2574334296829353</v>
      </c>
      <c r="M27" s="27">
        <f t="shared" si="42"/>
        <v>6.399999999999996E-2</v>
      </c>
      <c r="N27" s="27">
        <f t="shared" si="43"/>
        <v>1.9913973247046385E-4</v>
      </c>
      <c r="O27" s="81">
        <f t="shared" si="44"/>
        <v>0.79527072876705052</v>
      </c>
      <c r="P27" s="27">
        <f t="shared" si="45"/>
        <v>6.5535999999999925E-4</v>
      </c>
      <c r="Q27" s="27">
        <f t="shared" si="61"/>
        <v>0.25298221281347028</v>
      </c>
      <c r="S27" s="27">
        <f>D27+(($C$20/($C$20-1+$D$21))*($N$98*(1-D27)))</f>
        <v>0.63717012914093196</v>
      </c>
      <c r="T27" s="27">
        <f>E27+(($C$20/($C$20-1+$E$21))*($M$98*(1-E27)))</f>
        <v>4.324758822962397</v>
      </c>
      <c r="U27" s="27">
        <f>F27+(($C$20/($C$20-1+$F$21))*($O$98*(1-F27)))</f>
        <v>0.29727943000950063</v>
      </c>
      <c r="V27" s="27">
        <f>G27+(($C$20/($C$20-1+$G$21))*($P$98*(1-G27)))</f>
        <v>0.78572629809643502</v>
      </c>
      <c r="W27" s="27">
        <f>H27+(($C$20/($C$20-1+$H$21))*($K$98*(1-H27)))</f>
        <v>0.16404725909489051</v>
      </c>
      <c r="X27" s="27">
        <f>I27+(($C$20/($C$20-1+$I$21))*($J$98*(1-I27)))</f>
        <v>201.49289637904542</v>
      </c>
      <c r="Y27" s="27">
        <f>J27+(($C$20/($C$20-1+$J$21))*($S$98*(1-J27)))</f>
        <v>0.85080117508401965</v>
      </c>
      <c r="Z27" s="27">
        <f>K27+(($C$20/($C$20-1+$K$21))*($AB$98*(1-K27)))</f>
        <v>2.1618993519195495</v>
      </c>
      <c r="AA27" s="81">
        <f>L27+(($C$20/($C$20-1+$L$21))*($Q$98*(1-L27)))</f>
        <v>1.7845769197587467</v>
      </c>
      <c r="AB27" s="27">
        <f>M27+(($C$20/($C$20-1+$M$21))*($T$98*(1-M27)))</f>
        <v>0.71758222222222212</v>
      </c>
      <c r="AC27" s="27">
        <f>N27+(($C$20/($C$20-1+$N$21))*($L$98*(1-N27)))</f>
        <v>5.1604616443390743</v>
      </c>
      <c r="AD27" s="81">
        <f>O27+(($C$20/($C$20-1+$O$21))*($AC$98*(1-O27)))</f>
        <v>2.4331048986306447</v>
      </c>
      <c r="AE27" s="27">
        <f>P27+(($C$20/($C$20-1+$P$21))*($U$98*(1-P27)))</f>
        <v>0.96454653161862525</v>
      </c>
      <c r="AF27" s="27">
        <f>Q27+(($C$20/($C$20-1+$Q$21))*($AE$98*(1-Q27)))</f>
        <v>0.73382124824388029</v>
      </c>
      <c r="AH27" s="79"/>
      <c r="AI27" s="79">
        <f>S27*$N$94</f>
        <v>1134.7999999999997</v>
      </c>
      <c r="AJ27" s="79">
        <f>T27*$M$94</f>
        <v>280.67684761025959</v>
      </c>
      <c r="AK27" s="79">
        <f>U27*$O$94</f>
        <v>115.04713941367675</v>
      </c>
      <c r="AL27" s="79">
        <f>V27*$P$94</f>
        <v>176.78841707169789</v>
      </c>
      <c r="AM27" s="79">
        <f>W27*$K$94</f>
        <v>44.948948991999998</v>
      </c>
      <c r="AN27" s="79">
        <f>X27*$J$94</f>
        <v>805.97158551618168</v>
      </c>
      <c r="AO27" s="79">
        <f>Y27*$S$94</f>
        <v>82.782954335675115</v>
      </c>
      <c r="AP27" s="79">
        <f>Z27*$AB$94</f>
        <v>16.625006016261338</v>
      </c>
      <c r="AQ27" s="79">
        <f>AA27*$Q$94</f>
        <v>733.46111402084489</v>
      </c>
      <c r="AR27" s="79">
        <f>AB27*$T$94</f>
        <v>9.6873599999999982</v>
      </c>
      <c r="AS27" s="79">
        <f>AC27*$L$94</f>
        <v>41.283693154712594</v>
      </c>
      <c r="AT27" s="79">
        <f>AD27*$AC$94</f>
        <v>2.9927190253156928</v>
      </c>
      <c r="AU27" s="79">
        <f>AE27*$U$94</f>
        <v>0.87002097152000002</v>
      </c>
      <c r="AV27" s="79">
        <f>AF27*$AE$94</f>
        <v>21.280816199072529</v>
      </c>
      <c r="AX27" s="79">
        <f t="shared" si="62"/>
        <v>1.547184954058449</v>
      </c>
      <c r="AY27" s="79">
        <f t="shared" si="46"/>
        <v>1.5366606938049725</v>
      </c>
      <c r="AZ27" s="79">
        <f t="shared" si="47"/>
        <v>4.0430837443911756</v>
      </c>
      <c r="BA27" s="79">
        <f t="shared" si="48"/>
        <v>10.633885900478873</v>
      </c>
      <c r="BB27" s="79">
        <f t="shared" si="49"/>
        <v>4.9794240227463993</v>
      </c>
      <c r="BC27" s="79">
        <f t="shared" si="50"/>
        <v>17.930821600737055</v>
      </c>
      <c r="BD27" s="79">
        <f t="shared" si="51"/>
        <v>3.9330934546025236</v>
      </c>
      <c r="BE27" s="79">
        <f t="shared" si="52"/>
        <v>1.0887821693556263</v>
      </c>
      <c r="BF27" s="78">
        <f t="shared" si="30"/>
        <v>0.14062989865238923</v>
      </c>
      <c r="BG27" s="79">
        <f t="shared" si="53"/>
        <v>4.6399585637366636</v>
      </c>
      <c r="BH27" s="79">
        <f t="shared" si="54"/>
        <v>1.3207734963471676E-2</v>
      </c>
      <c r="BI27" s="79">
        <f t="shared" si="55"/>
        <v>44.11794578019569</v>
      </c>
      <c r="BJ27" s="79">
        <f t="shared" si="56"/>
        <v>0.54297348231542097</v>
      </c>
      <c r="BK27" s="79">
        <f t="shared" si="57"/>
        <v>3.236976113712549</v>
      </c>
      <c r="BL27" s="79">
        <f t="shared" si="58"/>
        <v>0.11702119207679997</v>
      </c>
      <c r="BM27" s="79">
        <f t="shared" si="59"/>
        <v>47.451377042770012</v>
      </c>
      <c r="BN27" s="79">
        <f t="shared" si="60"/>
        <v>0.91845736286426305</v>
      </c>
    </row>
    <row r="28" spans="2:66">
      <c r="B28" s="27">
        <v>0.5</v>
      </c>
      <c r="C28" s="77">
        <v>0.5</v>
      </c>
      <c r="D28" s="27">
        <f t="shared" si="33"/>
        <v>0.49999999999999983</v>
      </c>
      <c r="E28" s="27">
        <f t="shared" si="34"/>
        <v>1.4142135623730949</v>
      </c>
      <c r="F28" s="27">
        <f t="shared" si="35"/>
        <v>0.34151006418859875</v>
      </c>
      <c r="G28" s="27">
        <f t="shared" si="36"/>
        <v>0.5946035575013604</v>
      </c>
      <c r="H28" s="27">
        <f t="shared" si="37"/>
        <v>1.9531249999999985E-3</v>
      </c>
      <c r="I28" s="27">
        <f t="shared" si="38"/>
        <v>1.4142135623730949</v>
      </c>
      <c r="J28" s="27">
        <f t="shared" si="39"/>
        <v>0.35355339059327362</v>
      </c>
      <c r="K28" s="27">
        <f t="shared" si="40"/>
        <v>0.70710678118654746</v>
      </c>
      <c r="L28" s="81">
        <f t="shared" si="41"/>
        <v>1.189207115002721</v>
      </c>
      <c r="M28" s="27">
        <f t="shared" si="42"/>
        <v>0.12499999999999992</v>
      </c>
      <c r="N28" s="27">
        <f t="shared" si="43"/>
        <v>1.5864304616332698E-3</v>
      </c>
      <c r="O28" s="81">
        <f t="shared" si="44"/>
        <v>0.84089641525371439</v>
      </c>
      <c r="P28" s="27">
        <f t="shared" si="45"/>
        <v>3.9062499999999974E-3</v>
      </c>
      <c r="Q28" s="27">
        <f t="shared" si="61"/>
        <v>0.35355339059327362</v>
      </c>
      <c r="S28" s="27">
        <f>D28+(($C$20/($C$20-1+$D$21))*($N$98*(1-D28)))</f>
        <v>0.69764177428410989</v>
      </c>
      <c r="T28" s="27">
        <f>E28+(($C$20/($C$20-1+$E$21))*($M$98*(1-E28)))</f>
        <v>3.3697611049172602</v>
      </c>
      <c r="U28" s="27">
        <f>F28+(($C$20/($C$20-1+$F$21))*($O$98*(1-F28)))</f>
        <v>0.38981140148242494</v>
      </c>
      <c r="V28" s="27">
        <f>G28+(($C$20/($C$20-1+$G$21))*($P$98*(1-G28)))</f>
        <v>0.8252290892339198</v>
      </c>
      <c r="W28" s="27">
        <f>H28+(($C$20/($C$20-1+$H$21))*($K$98*(1-H28)))</f>
        <v>0.16546120995539337</v>
      </c>
      <c r="X28" s="27">
        <f>I28+(($C$20/($C$20-1+$I$21))*($J$98*(1-I28)))</f>
        <v>143.90367901871781</v>
      </c>
      <c r="Y28" s="27">
        <f>J28+(($C$20/($C$20-1+$J$21))*($S$98*(1-J28)))</f>
        <v>0.8708878474531957</v>
      </c>
      <c r="Z28" s="27">
        <f>K28+(($C$20/($C$20-1+$K$21))*($AB$98*(1-K28)))</f>
        <v>1.9259082118797175</v>
      </c>
      <c r="AA28" s="81">
        <f>L28+(($C$20/($C$20-1+$L$21))*($Q$98*(1-L28)))</f>
        <v>1.5766443607114562</v>
      </c>
      <c r="AB28" s="27">
        <f>M28+(($C$20/($C$20-1+$M$21))*($T$98*(1-M28)))</f>
        <v>0.73598765432098756</v>
      </c>
      <c r="AC28" s="27">
        <f>N28+(($C$20/($C$20-1+$N$21))*($L$98*(1-N28)))</f>
        <v>5.1546887248532025</v>
      </c>
      <c r="AD28" s="81">
        <f>O28+(($C$20/($C$20-1+$O$21))*($AC$98*(1-O28)))</f>
        <v>2.1137250932239979</v>
      </c>
      <c r="AE28" s="27">
        <f>P28+(($C$20/($C$20-1+$P$21))*($U$98*(1-P28)))</f>
        <v>0.96466186252771613</v>
      </c>
      <c r="AF28" s="27">
        <f>Q28+(($C$20/($C$20-1+$Q$21))*($AE$98*(1-Q28)))</f>
        <v>0.76965695526886768</v>
      </c>
      <c r="AH28" s="79"/>
      <c r="AI28" s="79">
        <f>S28*$N$94</f>
        <v>1242.4999999999998</v>
      </c>
      <c r="AJ28" s="79">
        <f>T28*$M$94</f>
        <v>218.69749570913021</v>
      </c>
      <c r="AK28" s="79">
        <f>U28*$O$94</f>
        <v>150.85701237369844</v>
      </c>
      <c r="AL28" s="79">
        <f>V28*$P$94</f>
        <v>185.67654507763194</v>
      </c>
      <c r="AM28" s="79">
        <f>W28*$K$94</f>
        <v>45.336371527777786</v>
      </c>
      <c r="AN28" s="79">
        <f>X28*$J$94</f>
        <v>575.61471607487124</v>
      </c>
      <c r="AO28" s="79">
        <f>Y28*$S$94</f>
        <v>84.737387557195945</v>
      </c>
      <c r="AP28" s="79">
        <f>Z28*$AB$94</f>
        <v>14.810234149355029</v>
      </c>
      <c r="AQ28" s="79">
        <f>AA28*$Q$94</f>
        <v>648.00083225240849</v>
      </c>
      <c r="AR28" s="79">
        <f>AB28*$T$94</f>
        <v>9.9358333333333313</v>
      </c>
      <c r="AS28" s="79">
        <f>AC28*$L$94</f>
        <v>41.23750979882562</v>
      </c>
      <c r="AT28" s="79">
        <f>AD28*$AC$94</f>
        <v>2.5998818646655173</v>
      </c>
      <c r="AU28" s="79">
        <f>AE28*$U$94</f>
        <v>0.87012499999999993</v>
      </c>
      <c r="AV28" s="79">
        <f>AF28*$AE$94</f>
        <v>22.320051702797162</v>
      </c>
      <c r="AX28" s="79">
        <f t="shared" si="62"/>
        <v>1.9174358089651693</v>
      </c>
      <c r="AY28" s="79">
        <f t="shared" si="46"/>
        <v>1.2308114959726209</v>
      </c>
      <c r="AZ28" s="79">
        <f t="shared" si="47"/>
        <v>5.6813636387155384</v>
      </c>
      <c r="BA28" s="79">
        <f t="shared" si="48"/>
        <v>12.537043182785734</v>
      </c>
      <c r="BB28" s="79">
        <f t="shared" si="49"/>
        <v>5.7215427320496604</v>
      </c>
      <c r="BC28" s="79">
        <f t="shared" si="50"/>
        <v>12.696532533976383</v>
      </c>
      <c r="BD28" s="79">
        <f t="shared" si="51"/>
        <v>4.0955316630019043</v>
      </c>
      <c r="BE28" s="79">
        <f t="shared" si="52"/>
        <v>1.0993964414667177</v>
      </c>
      <c r="BF28" s="78">
        <f t="shared" si="30"/>
        <v>0.11648189257284286</v>
      </c>
      <c r="BG28" s="79">
        <f t="shared" si="53"/>
        <v>4.5629158628980422</v>
      </c>
      <c r="BH28" s="79">
        <f t="shared" si="54"/>
        <v>1.5333056438827439E-2</v>
      </c>
      <c r="BI28" s="79">
        <f t="shared" si="55"/>
        <v>43.753584563052186</v>
      </c>
      <c r="BJ28" s="79">
        <f t="shared" si="56"/>
        <v>0.53502205855917728</v>
      </c>
      <c r="BK28" s="79">
        <f t="shared" si="57"/>
        <v>3.8216480019224282</v>
      </c>
      <c r="BL28" s="79">
        <f t="shared" si="58"/>
        <v>0.11725442121550955</v>
      </c>
      <c r="BM28" s="79">
        <f t="shared" si="59"/>
        <v>47.392627264847718</v>
      </c>
      <c r="BN28" s="79">
        <f t="shared" si="60"/>
        <v>0.90958999163749188</v>
      </c>
    </row>
    <row r="29" spans="2:66">
      <c r="B29" s="27">
        <v>0.6</v>
      </c>
      <c r="C29" s="77">
        <v>0.4</v>
      </c>
      <c r="D29" s="27">
        <f t="shared" si="33"/>
        <v>0.59999999999999987</v>
      </c>
      <c r="E29" s="27">
        <f t="shared" si="34"/>
        <v>1.2909944487358056</v>
      </c>
      <c r="F29" s="27">
        <f t="shared" si="35"/>
        <v>0.45303779838466673</v>
      </c>
      <c r="G29" s="27">
        <f t="shared" si="36"/>
        <v>0.68173161988049957</v>
      </c>
      <c r="H29" s="27">
        <f t="shared" si="37"/>
        <v>1.007769599999999E-2</v>
      </c>
      <c r="I29" s="27">
        <f t="shared" si="38"/>
        <v>1.2909944487358056</v>
      </c>
      <c r="J29" s="27">
        <f t="shared" si="39"/>
        <v>0.46475800154488989</v>
      </c>
      <c r="K29" s="27">
        <f t="shared" si="40"/>
        <v>0.77459666924148329</v>
      </c>
      <c r="L29" s="81">
        <f t="shared" si="41"/>
        <v>1.1362193664674993</v>
      </c>
      <c r="M29" s="27">
        <f t="shared" si="42"/>
        <v>0.21599999999999989</v>
      </c>
      <c r="N29" s="27">
        <f t="shared" si="43"/>
        <v>8.6458287392466391E-3</v>
      </c>
      <c r="O29" s="81">
        <f t="shared" si="44"/>
        <v>0.88011173679339327</v>
      </c>
      <c r="P29" s="27">
        <f t="shared" si="45"/>
        <v>1.679615999999998E-2</v>
      </c>
      <c r="Q29" s="27">
        <f t="shared" si="61"/>
        <v>0.46475800154488989</v>
      </c>
      <c r="S29" s="27">
        <f>D29+(($C$20/($C$20-1+$D$21))*($N$98*(1-D29)))</f>
        <v>0.75811341942728794</v>
      </c>
      <c r="T29" s="27">
        <f>E29+(($C$20/($C$20-1+$E$21))*($M$98*(1-E29)))</f>
        <v>2.6648110757412118</v>
      </c>
      <c r="U29" s="27">
        <f>F29+(($C$20/($C$20-1+$F$21))*($O$98*(1-F29)))</f>
        <v>0.49315838998435774</v>
      </c>
      <c r="V29" s="27">
        <f>G29+(($C$20/($C$20-1+$G$21))*($P$98*(1-G29)))</f>
        <v>0.86279096501514863</v>
      </c>
      <c r="W29" s="27">
        <f>H29+(($C$20/($C$20-1+$H$21))*($K$98*(1-H29)))</f>
        <v>0.17225474823682077</v>
      </c>
      <c r="X29" s="27">
        <f>I29+(($C$20/($C$20-1+$I$21))*($J$98*(1-I29)))</f>
        <v>101.39308481385297</v>
      </c>
      <c r="Y29" s="27">
        <f>J29+(($C$20/($C$20-1+$J$21))*($S$98*(1-J29)))</f>
        <v>0.89309829218933567</v>
      </c>
      <c r="Z29" s="27">
        <f>K29+(($C$20/($C$20-1+$K$21))*($AB$98*(1-K29)))</f>
        <v>1.7125559129700312</v>
      </c>
      <c r="AA29" s="81">
        <f>L29+(($C$20/($C$20-1+$L$21))*($Q$98*(1-L29)))</f>
        <v>1.415154205443284</v>
      </c>
      <c r="AB29" s="27">
        <f>M29+(($C$20/($C$20-1+$M$21))*($T$98*(1-M29)))</f>
        <v>0.76344493827160476</v>
      </c>
      <c r="AC29" s="27">
        <f>N29+(($C$20/($C$20-1+$N$21))*($L$98*(1-N29)))</f>
        <v>5.1253125191173279</v>
      </c>
      <c r="AD29" s="81">
        <f>O29+(($C$20/($C$20-1+$O$21))*($AC$98*(1-O29)))</f>
        <v>1.8392178424462462</v>
      </c>
      <c r="AE29" s="27">
        <f>P29+(($C$20/($C$20-1+$P$21))*($U$98*(1-P29)))</f>
        <v>0.96511915423503325</v>
      </c>
      <c r="AF29" s="27">
        <f>Q29+(($C$20/($C$20-1+$Q$21))*($AE$98*(1-Q29)))</f>
        <v>0.8092815867573746</v>
      </c>
      <c r="AH29" s="79"/>
      <c r="AI29" s="79">
        <f>S29*$N$94</f>
        <v>1350.1999999999998</v>
      </c>
      <c r="AJ29" s="79">
        <f>T29*$M$94</f>
        <v>172.94623881560466</v>
      </c>
      <c r="AK29" s="79">
        <f>U29*$O$94</f>
        <v>190.85229692394645</v>
      </c>
      <c r="AL29" s="79">
        <f>V29*$P$94</f>
        <v>194.12796712840844</v>
      </c>
      <c r="AM29" s="79">
        <f>W29*$K$94</f>
        <v>47.197801016888889</v>
      </c>
      <c r="AN29" s="79">
        <f>X29*$J$94</f>
        <v>405.57233925541186</v>
      </c>
      <c r="AO29" s="79">
        <f>Y29*$S$94</f>
        <v>86.898463830022365</v>
      </c>
      <c r="AP29" s="79">
        <f>Z29*$AB$94</f>
        <v>13.16955497073954</v>
      </c>
      <c r="AQ29" s="79">
        <f>AA29*$Q$94</f>
        <v>581.62837843718967</v>
      </c>
      <c r="AR29" s="79">
        <f>AB29*$T$94</f>
        <v>10.306506666666664</v>
      </c>
      <c r="AS29" s="79">
        <f>AC29*$L$94</f>
        <v>41.002500152938623</v>
      </c>
      <c r="AT29" s="79">
        <f>AD29*$AC$94</f>
        <v>2.2622379462088826</v>
      </c>
      <c r="AU29" s="79">
        <f>AE29*$U$94</f>
        <v>0.87053747712000007</v>
      </c>
      <c r="AV29" s="79">
        <f>AF29*$AE$94</f>
        <v>23.469166015963864</v>
      </c>
      <c r="AX29" s="79">
        <f t="shared" si="62"/>
        <v>2.3214135521171251</v>
      </c>
      <c r="AY29" s="79">
        <f t="shared" si="46"/>
        <v>1.0171633784725542</v>
      </c>
      <c r="AZ29" s="79">
        <f t="shared" si="47"/>
        <v>7.8070503830938094</v>
      </c>
      <c r="BA29" s="79">
        <f t="shared" si="48"/>
        <v>14.740662654108435</v>
      </c>
      <c r="BB29" s="79">
        <f t="shared" si="49"/>
        <v>6.5984358638614315</v>
      </c>
      <c r="BC29" s="79">
        <f t="shared" si="50"/>
        <v>8.5930346439293874</v>
      </c>
      <c r="BD29" s="79">
        <f t="shared" si="51"/>
        <v>4.1130722818832854</v>
      </c>
      <c r="BE29" s="79">
        <f t="shared" si="52"/>
        <v>1.1510956854055703</v>
      </c>
      <c r="BF29" s="78">
        <f t="shared" si="30"/>
        <v>9.6391918855152123E-2</v>
      </c>
      <c r="BG29" s="79">
        <f t="shared" si="53"/>
        <v>4.5794178904027847</v>
      </c>
      <c r="BH29" s="79">
        <f t="shared" si="54"/>
        <v>1.7720089061609757E-2</v>
      </c>
      <c r="BI29" s="79">
        <f t="shared" si="55"/>
        <v>44.16461905732325</v>
      </c>
      <c r="BJ29" s="79">
        <f t="shared" si="56"/>
        <v>0.54313734600890173</v>
      </c>
      <c r="BK29" s="79">
        <f t="shared" si="57"/>
        <v>4.555889747998692</v>
      </c>
      <c r="BL29" s="79">
        <f t="shared" si="58"/>
        <v>0.11860401452926364</v>
      </c>
      <c r="BM29" s="79">
        <f t="shared" si="59"/>
        <v>47.100212490089724</v>
      </c>
      <c r="BN29" s="79">
        <f t="shared" si="60"/>
        <v>0.86873751042483127</v>
      </c>
    </row>
    <row r="30" spans="2:66">
      <c r="B30" s="27">
        <v>0.7</v>
      </c>
      <c r="C30" s="77">
        <v>0.3</v>
      </c>
      <c r="D30" s="27">
        <f t="shared" si="33"/>
        <v>0.69999999999999984</v>
      </c>
      <c r="E30" s="27">
        <f t="shared" si="34"/>
        <v>1.1952286093343936</v>
      </c>
      <c r="F30" s="27">
        <f t="shared" si="35"/>
        <v>0.57531005173393002</v>
      </c>
      <c r="G30" s="27">
        <f t="shared" si="36"/>
        <v>0.76528557975036537</v>
      </c>
      <c r="H30" s="27">
        <f t="shared" si="37"/>
        <v>4.0353606999999958E-2</v>
      </c>
      <c r="I30" s="27">
        <f t="shared" si="38"/>
        <v>1.1952286093343936</v>
      </c>
      <c r="J30" s="27">
        <f t="shared" si="39"/>
        <v>0.58566201857385281</v>
      </c>
      <c r="K30" s="27">
        <f t="shared" si="40"/>
        <v>0.83666002653407545</v>
      </c>
      <c r="L30" s="81">
        <f t="shared" si="41"/>
        <v>1.0932651139290934</v>
      </c>
      <c r="M30" s="27">
        <f t="shared" si="42"/>
        <v>0.34299999999999986</v>
      </c>
      <c r="N30" s="27">
        <f t="shared" si="43"/>
        <v>3.6258661850306802E-2</v>
      </c>
      <c r="O30" s="81">
        <f t="shared" si="44"/>
        <v>0.91469121922869434</v>
      </c>
      <c r="P30" s="27">
        <f t="shared" si="45"/>
        <v>5.7648009999999944E-2</v>
      </c>
      <c r="Q30" s="27">
        <f t="shared" si="61"/>
        <v>0.58566201857385281</v>
      </c>
      <c r="S30" s="27">
        <f>D30+(($C$20/($C$20-1+$D$21))*($N$98*(1-D30)))</f>
        <v>0.81858506457046587</v>
      </c>
      <c r="T30" s="27">
        <f>E30+(($C$20/($C$20-1+$E$21))*($M$98*(1-E30)))</f>
        <v>2.1169242318314385</v>
      </c>
      <c r="U30" s="27">
        <f>F30+(($C$20/($C$20-1+$F$21))*($O$98*(1-F30)))</f>
        <v>0.60646176920280903</v>
      </c>
      <c r="V30" s="27">
        <f>G30+(($C$20/($C$20-1+$G$21))*($P$98*(1-G30)))</f>
        <v>0.89881200549237972</v>
      </c>
      <c r="W30" s="27">
        <f>H30+(($C$20/($C$20-1+$H$21))*($K$98*(1-H30)))</f>
        <v>0.19757061542335766</v>
      </c>
      <c r="X30" s="27">
        <f>I30+(($C$20/($C$20-1+$I$21))*($J$98*(1-I30)))</f>
        <v>68.353870220365806</v>
      </c>
      <c r="Y30" s="27">
        <f>J30+(($C$20/($C$20-1+$J$21))*($S$98*(1-J30)))</f>
        <v>0.91724595985904633</v>
      </c>
      <c r="Z30" s="27">
        <f>K30+(($C$20/($C$20-1+$K$21))*($AB$98*(1-K30)))</f>
        <v>1.5163582256120449</v>
      </c>
      <c r="AA30" s="81">
        <f>L30+(($C$20/($C$20-1+$L$21))*($Q$98*(1-L30)))</f>
        <v>1.284243021186332</v>
      </c>
      <c r="AB30" s="27">
        <f>M30+(($C$20/($C$20-1+$M$21))*($T$98*(1-M30)))</f>
        <v>0.80176444444444439</v>
      </c>
      <c r="AC30" s="27">
        <f>N30+(($C$20/($C$20-1+$N$21))*($L$98*(1-N30)))</f>
        <v>5.0104075039132399</v>
      </c>
      <c r="AD30" s="81">
        <f>O30+(($C$20/($C$20-1+$O$21))*($AC$98*(1-O30)))</f>
        <v>1.5971614653991391</v>
      </c>
      <c r="AE30" s="27">
        <f>P30+(($C$20/($C$20-1+$P$21))*($U$98*(1-P30)))</f>
        <v>0.96656844381374718</v>
      </c>
      <c r="AF30" s="27">
        <f>Q30+(($C$20/($C$20-1+$Q$21))*($AE$98*(1-Q30)))</f>
        <v>0.85236232845734983</v>
      </c>
      <c r="AH30" s="79"/>
      <c r="AI30" s="79">
        <f>S30*$N$94</f>
        <v>1457.8999999999996</v>
      </c>
      <c r="AJ30" s="79">
        <f>T30*$M$94</f>
        <v>137.38838264586036</v>
      </c>
      <c r="AK30" s="79">
        <f>U30*$O$94</f>
        <v>234.70070468148708</v>
      </c>
      <c r="AL30" s="79">
        <f>V30*$P$94</f>
        <v>202.23270123578544</v>
      </c>
      <c r="AM30" s="79">
        <f>W30*$K$94</f>
        <v>54.134348625999998</v>
      </c>
      <c r="AN30" s="79">
        <f>X30*$J$94</f>
        <v>273.41548088146322</v>
      </c>
      <c r="AO30" s="79">
        <f>Y30*$S$94</f>
        <v>89.248031894285205</v>
      </c>
      <c r="AP30" s="79">
        <f>Z30*$AB$94</f>
        <v>11.660794754956626</v>
      </c>
      <c r="AQ30" s="79">
        <f>AA30*$Q$94</f>
        <v>527.82388170758247</v>
      </c>
      <c r="AR30" s="79">
        <f>AB30*$T$94</f>
        <v>10.82382</v>
      </c>
      <c r="AS30" s="79">
        <f>AC30*$L$94</f>
        <v>40.083260031305919</v>
      </c>
      <c r="AT30" s="79">
        <f>AD30*$AC$94</f>
        <v>1.9645086024409411</v>
      </c>
      <c r="AU30" s="79">
        <f>AE30*$U$94</f>
        <v>0.87184473631999992</v>
      </c>
      <c r="AV30" s="79">
        <f>AF30*$AE$94</f>
        <v>24.718507525263146</v>
      </c>
      <c r="AX30" s="79">
        <f t="shared" si="62"/>
        <v>2.7620955597603762</v>
      </c>
      <c r="AY30" s="79">
        <f t="shared" si="46"/>
        <v>0.8616620964570002</v>
      </c>
      <c r="AZ30" s="79">
        <f t="shared" si="47"/>
        <v>10.611523128254305</v>
      </c>
      <c r="BA30" s="79">
        <f t="shared" si="48"/>
        <v>17.342960362956639</v>
      </c>
      <c r="BB30" s="79">
        <f t="shared" si="49"/>
        <v>7.6536834555250843</v>
      </c>
      <c r="BC30" s="79">
        <f t="shared" si="50"/>
        <v>5.0506838600833452</v>
      </c>
      <c r="BD30" s="79">
        <f t="shared" si="51"/>
        <v>3.7357556961284986</v>
      </c>
      <c r="BE30" s="79">
        <f t="shared" si="52"/>
        <v>1.3505475498679465</v>
      </c>
      <c r="BF30" s="78">
        <f t="shared" si="30"/>
        <v>7.9475211051199077E-2</v>
      </c>
      <c r="BG30" s="79">
        <f t="shared" si="53"/>
        <v>5.0014088026223646</v>
      </c>
      <c r="BH30" s="79">
        <f t="shared" si="54"/>
        <v>2.050649918488618E-2</v>
      </c>
      <c r="BI30" s="79">
        <f t="shared" si="55"/>
        <v>45.264829096080405</v>
      </c>
      <c r="BJ30" s="79">
        <f t="shared" si="56"/>
        <v>0.60656069917734923</v>
      </c>
      <c r="BK30" s="79">
        <f t="shared" si="57"/>
        <v>5.5096831780482853</v>
      </c>
      <c r="BL30" s="79">
        <f t="shared" si="58"/>
        <v>0.12127796849146069</v>
      </c>
      <c r="BM30" s="79">
        <f t="shared" si="59"/>
        <v>45.975227424661369</v>
      </c>
      <c r="BN30" s="79">
        <f t="shared" si="60"/>
        <v>0.74044042366207519</v>
      </c>
    </row>
    <row r="31" spans="2:66">
      <c r="B31" s="27">
        <v>0.8</v>
      </c>
      <c r="C31" s="77">
        <v>0.2</v>
      </c>
      <c r="D31" s="27">
        <f t="shared" si="33"/>
        <v>0.79999999999999993</v>
      </c>
      <c r="E31" s="27">
        <f t="shared" si="34"/>
        <v>1.1180339887498947</v>
      </c>
      <c r="F31" s="27">
        <f t="shared" si="35"/>
        <v>0.7076026974891908</v>
      </c>
      <c r="G31" s="27">
        <f t="shared" si="36"/>
        <v>0.84589701075245127</v>
      </c>
      <c r="H31" s="27">
        <f t="shared" si="37"/>
        <v>0.13421772800000001</v>
      </c>
      <c r="I31" s="27">
        <f t="shared" si="38"/>
        <v>1.1180339887498947</v>
      </c>
      <c r="J31" s="27">
        <f t="shared" si="39"/>
        <v>0.71554175279993271</v>
      </c>
      <c r="K31" s="27">
        <f t="shared" si="40"/>
        <v>0.89442719099991586</v>
      </c>
      <c r="L31" s="81">
        <f t="shared" si="41"/>
        <v>1.0573712634405641</v>
      </c>
      <c r="M31" s="27">
        <f t="shared" si="42"/>
        <v>0.51200000000000001</v>
      </c>
      <c r="N31" s="27">
        <f t="shared" si="43"/>
        <v>0.12552692178227876</v>
      </c>
      <c r="O31" s="81">
        <f t="shared" si="44"/>
        <v>0.94574160900317572</v>
      </c>
      <c r="P31" s="27">
        <f t="shared" si="45"/>
        <v>0.16777215999999998</v>
      </c>
      <c r="Q31" s="27">
        <f t="shared" si="61"/>
        <v>0.71554175279993271</v>
      </c>
      <c r="S31" s="27">
        <f>D31+(($C$20/($C$20-1+$D$21))*($N$98*(1-D31)))</f>
        <v>0.87905670971364391</v>
      </c>
      <c r="T31" s="27">
        <f>E31+(($C$20/($C$20-1+$E$21))*($M$98*(1-E31)))</f>
        <v>1.6752853624473945</v>
      </c>
      <c r="U31" s="27">
        <f>F31+(($C$20/($C$20-1+$F$21))*($O$98*(1-F31)))</f>
        <v>0.72905052829768557</v>
      </c>
      <c r="V31" s="27">
        <f>G31+(($C$20/($C$20-1+$G$21))*($P$98*(1-G31)))</f>
        <v>0.93356448907994571</v>
      </c>
      <c r="W31" s="27">
        <f>H31+(($C$20/($C$20-1+$H$21))*($K$98*(1-H31)))</f>
        <v>0.27605715942254661</v>
      </c>
      <c r="X31" s="27">
        <f>I31+(($C$20/($C$20-1+$I$21))*($J$98*(1-I31)))</f>
        <v>41.721726118713683</v>
      </c>
      <c r="Y31" s="27">
        <f>J31+(($C$20/($C$20-1+$J$21))*($S$98*(1-J31)))</f>
        <v>0.94318631102513217</v>
      </c>
      <c r="Z31" s="27">
        <f>K31+(($C$20/($C$20-1+$K$21))*($AB$98*(1-K31)))</f>
        <v>1.333741870844219</v>
      </c>
      <c r="AA31" s="81">
        <f>L31+(($C$20/($C$20-1+$L$21))*($Q$98*(1-L31)))</f>
        <v>1.1748497435173981</v>
      </c>
      <c r="AB31" s="27">
        <f>M31+(($C$20/($C$20-1+$M$21))*($T$98*(1-M31)))</f>
        <v>0.85275654320987648</v>
      </c>
      <c r="AC31" s="27">
        <f>N31+(($C$20/($C$20-1+$N$21))*($L$98*(1-N31)))</f>
        <v>4.6389363577447114</v>
      </c>
      <c r="AD31" s="81">
        <f>O31+(($C$20/($C$20-1+$O$21))*($AC$98*(1-O31)))</f>
        <v>1.3798087369777696</v>
      </c>
      <c r="AE31" s="27">
        <f>P31+(($C$20/($C$20-1+$P$21))*($U$98*(1-P31)))</f>
        <v>0.97047528727272725</v>
      </c>
      <c r="AF31" s="27">
        <f>Q31+(($C$20/($C$20-1+$Q$21))*($AE$98*(1-Q31)))</f>
        <v>0.89864131421606797</v>
      </c>
      <c r="AH31" s="79"/>
      <c r="AI31" s="79">
        <f>S31*$N$94</f>
        <v>1565.6</v>
      </c>
      <c r="AJ31" s="79">
        <f>T31*$M$94</f>
        <v>108.72602002283591</v>
      </c>
      <c r="AK31" s="79">
        <f>U31*$O$94</f>
        <v>282.14255445120432</v>
      </c>
      <c r="AL31" s="79">
        <f>V31*$P$94</f>
        <v>210.05201004298777</v>
      </c>
      <c r="AM31" s="79">
        <f>W31*$K$94</f>
        <v>75.639661681777767</v>
      </c>
      <c r="AN31" s="79">
        <f>X31*$J$94</f>
        <v>166.88690447485473</v>
      </c>
      <c r="AO31" s="79">
        <f>Y31*$S$94</f>
        <v>91.772028062745363</v>
      </c>
      <c r="AP31" s="79">
        <f>Z31*$AB$94</f>
        <v>10.256474986792044</v>
      </c>
      <c r="AQ31" s="79">
        <f>AA31*$Q$94</f>
        <v>482.86324458565065</v>
      </c>
      <c r="AR31" s="79">
        <f>AB31*$T$94</f>
        <v>11.512213333333332</v>
      </c>
      <c r="AS31" s="79">
        <f>AC31*$L$94</f>
        <v>37.111490861957691</v>
      </c>
      <c r="AT31" s="79">
        <f>AD31*$AC$94</f>
        <v>1.6971647464826567</v>
      </c>
      <c r="AU31" s="79">
        <f>AE31*$U$94</f>
        <v>0.87536870911999998</v>
      </c>
      <c r="AV31" s="79">
        <f>AF31*$AE$94</f>
        <v>26.060598112265971</v>
      </c>
      <c r="AX31" s="79">
        <f t="shared" si="62"/>
        <v>3.2423258915543585</v>
      </c>
      <c r="AY31" s="79">
        <f t="shared" si="46"/>
        <v>0.74448893557216167</v>
      </c>
      <c r="AZ31" s="79">
        <f t="shared" si="47"/>
        <v>14.399497007902747</v>
      </c>
      <c r="BA31" s="79">
        <f t="shared" si="48"/>
        <v>20.479941725932733</v>
      </c>
      <c r="BB31" s="79">
        <f t="shared" si="49"/>
        <v>8.9477162651814002</v>
      </c>
      <c r="BC31" s="79">
        <f t="shared" si="50"/>
        <v>2.2063412337427097</v>
      </c>
      <c r="BD31" s="79">
        <f t="shared" si="51"/>
        <v>2.7770088518731577</v>
      </c>
      <c r="BE31" s="79">
        <f t="shared" si="52"/>
        <v>2.0381736202173055</v>
      </c>
      <c r="BF31" s="78">
        <f t="shared" si="30"/>
        <v>6.5123783390215059E-2</v>
      </c>
      <c r="BG31" s="79">
        <f t="shared" si="53"/>
        <v>6.5703839471741698</v>
      </c>
      <c r="BH31" s="79">
        <f t="shared" si="54"/>
        <v>2.3841560653911579E-2</v>
      </c>
      <c r="BI31" s="79">
        <f t="shared" si="55"/>
        <v>47.078869222365995</v>
      </c>
      <c r="BJ31" s="79">
        <f t="shared" si="56"/>
        <v>0.82421259809211422</v>
      </c>
      <c r="BK31" s="79">
        <f t="shared" si="57"/>
        <v>6.7832031965029831</v>
      </c>
      <c r="BL31" s="79">
        <f t="shared" si="58"/>
        <v>0.12544359731771784</v>
      </c>
      <c r="BM31" s="79">
        <f t="shared" si="59"/>
        <v>42.395267817221303</v>
      </c>
      <c r="BN31" s="79">
        <f t="shared" si="60"/>
        <v>0.49063533649963642</v>
      </c>
    </row>
    <row r="32" spans="2:66">
      <c r="B32" s="27">
        <v>0.9</v>
      </c>
      <c r="C32" s="77">
        <v>0.1</v>
      </c>
      <c r="D32" s="27">
        <f t="shared" si="33"/>
        <v>0.9</v>
      </c>
      <c r="E32" s="27">
        <f t="shared" si="34"/>
        <v>1.0540925533894598</v>
      </c>
      <c r="F32" s="27">
        <f t="shared" si="35"/>
        <v>0.84932887577918259</v>
      </c>
      <c r="G32" s="27">
        <f t="shared" si="36"/>
        <v>0.92402108647230685</v>
      </c>
      <c r="H32" s="27">
        <f t="shared" si="37"/>
        <v>0.38742048899999998</v>
      </c>
      <c r="I32" s="27">
        <f t="shared" si="38"/>
        <v>1.0540925533894598</v>
      </c>
      <c r="J32" s="27">
        <f t="shared" si="39"/>
        <v>0.85381496824546244</v>
      </c>
      <c r="K32" s="27">
        <f t="shared" si="40"/>
        <v>0.94868329805051377</v>
      </c>
      <c r="L32" s="81">
        <f t="shared" si="41"/>
        <v>1.0266900960803409</v>
      </c>
      <c r="M32" s="27">
        <f t="shared" si="42"/>
        <v>0.72899999999999998</v>
      </c>
      <c r="N32" s="27">
        <f t="shared" si="43"/>
        <v>0.37536635035637655</v>
      </c>
      <c r="O32" s="81">
        <f t="shared" si="44"/>
        <v>0.97400374642529675</v>
      </c>
      <c r="P32" s="27">
        <f t="shared" si="45"/>
        <v>0.43046720999999999</v>
      </c>
      <c r="Q32" s="27">
        <f t="shared" si="61"/>
        <v>0.85381496824546244</v>
      </c>
      <c r="S32" s="27">
        <f>D32+(($C$20/($C$20-1+$D$21))*($N$98*(1-D32)))</f>
        <v>0.93952835485682207</v>
      </c>
      <c r="T32" s="27">
        <f>E32+(($C$20/($C$20-1+$E$21))*($M$98*(1-E32)))</f>
        <v>1.3094694156164322</v>
      </c>
      <c r="U32" s="27">
        <f>F32+(($C$20/($C$20-1+$F$21))*($O$98*(1-F32)))</f>
        <v>0.86038085455006863</v>
      </c>
      <c r="V32" s="27">
        <f>G32+(($C$20/($C$20-1+$G$21))*($P$98*(1-G32)))</f>
        <v>0.96724464616806116</v>
      </c>
      <c r="W32" s="27">
        <f>H32+(($C$20/($C$20-1+$H$21))*($K$98*(1-H32)))</f>
        <v>0.48777820288645579</v>
      </c>
      <c r="X32" s="27">
        <f>I32+(($C$20/($C$20-1+$I$21))*($J$98*(1-I32)))</f>
        <v>19.661930919363652</v>
      </c>
      <c r="Y32" s="27">
        <f>J32+(($C$20/($C$20-1+$J$21))*($S$98*(1-J32)))</f>
        <v>0.97080305806341372</v>
      </c>
      <c r="Z32" s="27">
        <f>K32+(($C$20/($C$20-1+$K$21))*($AB$98*(1-K32)))</f>
        <v>1.1622248406231481</v>
      </c>
      <c r="AA32" s="81">
        <f>L32+(($C$20/($C$20-1+$L$21))*($Q$98*(1-L32)))</f>
        <v>1.0813431006088443</v>
      </c>
      <c r="AB32" s="27">
        <f>M32+(($C$20/($C$20-1+$M$21))*($T$98*(1-M32)))</f>
        <v>0.91823160493827161</v>
      </c>
      <c r="AC32" s="27">
        <f>N32+(($C$20/($C$20-1+$N$21))*($L$98*(1-N32)))</f>
        <v>3.5992819614202394</v>
      </c>
      <c r="AD32" s="81">
        <f>O32+(($C$20/($C$20-1+$O$21))*($AC$98*(1-O32)))</f>
        <v>1.1819737750229227</v>
      </c>
      <c r="AE32" s="27">
        <f>P32+(($C$20/($C$20-1+$P$21))*($U$98*(1-P32)))</f>
        <v>0.97979484558758312</v>
      </c>
      <c r="AF32" s="27">
        <f>Q32+(($C$20/($C$20-1+$Q$21))*($AE$98*(1-Q32)))</f>
        <v>0.94791108063918772</v>
      </c>
      <c r="AH32" s="79"/>
      <c r="AI32" s="79">
        <f>S32*$N$94</f>
        <v>1673.3000000000002</v>
      </c>
      <c r="AJ32" s="79">
        <f>T32*$M$94</f>
        <v>84.984565073506459</v>
      </c>
      <c r="AK32" s="79">
        <f>U32*$O$94</f>
        <v>332.96739071087654</v>
      </c>
      <c r="AL32" s="79">
        <f>V32*$P$94</f>
        <v>217.63004538781377</v>
      </c>
      <c r="AM32" s="79">
        <f>W32*$K$94</f>
        <v>133.65122759088888</v>
      </c>
      <c r="AN32" s="79">
        <f>X32*$J$94</f>
        <v>78.647723677454607</v>
      </c>
      <c r="AO32" s="79">
        <f>Y32*$S$94</f>
        <v>94.459137549570158</v>
      </c>
      <c r="AP32" s="79">
        <f>Z32*$AB$94</f>
        <v>8.9375090243920088</v>
      </c>
      <c r="AQ32" s="79">
        <f>AA32*$Q$94</f>
        <v>444.43201435023502</v>
      </c>
      <c r="AR32" s="79">
        <f>AB32*$T$94</f>
        <v>12.396126666666667</v>
      </c>
      <c r="AS32" s="79">
        <f>AC32*$L$94</f>
        <v>28.794255691361915</v>
      </c>
      <c r="AT32" s="79">
        <f>AD32*$AC$94</f>
        <v>1.4538277432781948</v>
      </c>
      <c r="AU32" s="79">
        <f>AE32*$U$94</f>
        <v>0.88377495072000001</v>
      </c>
      <c r="AV32" s="79">
        <f>AF32*$AE$94</f>
        <v>27.489421338536445</v>
      </c>
      <c r="AX32" s="79">
        <f t="shared" si="62"/>
        <v>3.7650302992829734</v>
      </c>
      <c r="AY32" s="79">
        <f t="shared" si="46"/>
        <v>0.65360768489424559</v>
      </c>
      <c r="AZ32" s="79">
        <f t="shared" si="47"/>
        <v>19.689457709793512</v>
      </c>
      <c r="BA32" s="79">
        <f t="shared" si="48"/>
        <v>24.350190281639293</v>
      </c>
      <c r="BB32" s="79">
        <f t="shared" si="49"/>
        <v>10.568843879404746</v>
      </c>
      <c r="BC32" s="79">
        <f t="shared" si="50"/>
        <v>0.58845492925959542</v>
      </c>
      <c r="BD32" s="79">
        <f t="shared" si="51"/>
        <v>1.6283430336606186</v>
      </c>
      <c r="BE32" s="79">
        <f t="shared" si="52"/>
        <v>4.6415934144456239</v>
      </c>
      <c r="BF32" s="78">
        <f t="shared" si="30"/>
        <v>5.2886807815053026E-2</v>
      </c>
      <c r="BG32" s="79">
        <f t="shared" si="53"/>
        <v>10.781692635513206</v>
      </c>
      <c r="BH32" s="79">
        <f t="shared" si="54"/>
        <v>2.7892065077242362E-2</v>
      </c>
      <c r="BI32" s="79">
        <f t="shared" si="55"/>
        <v>49.726608738218125</v>
      </c>
      <c r="BJ32" s="79">
        <f t="shared" si="56"/>
        <v>1.4149105217137043</v>
      </c>
      <c r="BK32" s="79">
        <f t="shared" si="57"/>
        <v>8.5265443062153938</v>
      </c>
      <c r="BL32" s="79">
        <f t="shared" si="58"/>
        <v>0.13123268948079736</v>
      </c>
      <c r="BM32" s="79">
        <f t="shared" si="59"/>
        <v>32.580981920684231</v>
      </c>
      <c r="BN32" s="79">
        <f t="shared" si="60"/>
        <v>0.21544325637997241</v>
      </c>
    </row>
    <row r="33" spans="2:66">
      <c r="B33" s="27">
        <v>1</v>
      </c>
      <c r="C33" s="77">
        <v>0</v>
      </c>
      <c r="D33" s="27">
        <f t="shared" si="33"/>
        <v>1</v>
      </c>
      <c r="E33" s="27">
        <f t="shared" si="34"/>
        <v>1</v>
      </c>
      <c r="F33" s="27">
        <f t="shared" si="35"/>
        <v>1</v>
      </c>
      <c r="G33" s="27">
        <f t="shared" si="36"/>
        <v>1</v>
      </c>
      <c r="H33" s="27">
        <f t="shared" si="37"/>
        <v>1</v>
      </c>
      <c r="I33" s="27">
        <f t="shared" si="38"/>
        <v>1</v>
      </c>
      <c r="J33" s="27">
        <f t="shared" si="39"/>
        <v>1</v>
      </c>
      <c r="K33" s="27">
        <f t="shared" si="40"/>
        <v>1</v>
      </c>
      <c r="L33" s="81">
        <f t="shared" si="41"/>
        <v>1</v>
      </c>
      <c r="M33" s="27">
        <f t="shared" si="42"/>
        <v>1</v>
      </c>
      <c r="N33" s="27">
        <f t="shared" si="43"/>
        <v>1</v>
      </c>
      <c r="O33" s="81">
        <f t="shared" si="44"/>
        <v>1</v>
      </c>
      <c r="P33" s="27">
        <f t="shared" si="45"/>
        <v>1</v>
      </c>
      <c r="Q33" s="27">
        <f t="shared" si="61"/>
        <v>1</v>
      </c>
      <c r="S33" s="27">
        <f>D33+(($C$20/($C$20-1+$D$21))*($N$98*(1-D33)))</f>
        <v>1</v>
      </c>
      <c r="T33" s="27">
        <f>E33+(($C$20/($C$20-1+$E$21))*($M$98*(1-E33)))</f>
        <v>1</v>
      </c>
      <c r="U33" s="27">
        <f>F33+(($C$20/($C$20-1+$F$21))*($O$98*(1-F33)))</f>
        <v>1</v>
      </c>
      <c r="V33" s="27">
        <f>G33+(($C$20/($C$20-1+$G$21))*($P$98*(1-G33)))</f>
        <v>1</v>
      </c>
      <c r="W33" s="27">
        <f>H33+(($C$20/($C$20-1+$H$21))*($K$98*(1-H33)))</f>
        <v>1</v>
      </c>
      <c r="X33" s="27">
        <f>I33+(($C$20/($C$20-1+$I$21))*($J$98*(1-I33)))</f>
        <v>1</v>
      </c>
      <c r="Y33" s="27">
        <f>J33+(($C$20/($C$20-1+$J$21))*($S$98*(1-J33)))</f>
        <v>1</v>
      </c>
      <c r="Z33" s="27">
        <f>K33+(($C$20/($C$20-1+$K$21))*($AB$98*(1-K33)))</f>
        <v>1</v>
      </c>
      <c r="AA33" s="81">
        <f>L33+(($C$20/($C$20-1+$L$21))*($Q$98*(1-L33)))</f>
        <v>1</v>
      </c>
      <c r="AB33" s="27">
        <f>M33+(($C$20/($C$20-1+$M$21))*($T$98*(1-M33)))</f>
        <v>1</v>
      </c>
      <c r="AC33" s="27">
        <f>N33+(($C$20/($C$20-1+$N$21))*($L$98*(1-N33)))</f>
        <v>1</v>
      </c>
      <c r="AD33" s="81">
        <f>O33+(($C$20/($C$20-1+$O$21))*($AC$98*(1-O33)))</f>
        <v>1</v>
      </c>
      <c r="AE33" s="27">
        <f>P33+(($C$20/($C$20-1+$P$21))*($U$98*(1-P33)))</f>
        <v>1</v>
      </c>
      <c r="AF33" s="27">
        <f>Q33+(($C$20/($C$20-1+$Q$21))*($AE$98*(1-Q33)))</f>
        <v>1</v>
      </c>
      <c r="AH33" s="79"/>
      <c r="AI33" s="79">
        <f>S33*$N$94</f>
        <v>1781</v>
      </c>
      <c r="AJ33" s="79">
        <f>T33*$M$94</f>
        <v>64.900000000000006</v>
      </c>
      <c r="AK33" s="79">
        <f>U33*$O$94</f>
        <v>387</v>
      </c>
      <c r="AL33" s="79">
        <f>V33*$P$94</f>
        <v>225</v>
      </c>
      <c r="AM33" s="79">
        <f>W33*$K$94</f>
        <v>274</v>
      </c>
      <c r="AN33" s="79">
        <f>X33*$J$94</f>
        <v>4</v>
      </c>
      <c r="AO33" s="79">
        <f>Y33*$S$94</f>
        <v>97.3</v>
      </c>
      <c r="AP33" s="79">
        <f>Z33*$AB$94</f>
        <v>7.69</v>
      </c>
      <c r="AQ33" s="79">
        <f>AA33*$Q$94</f>
        <v>411</v>
      </c>
      <c r="AR33" s="79">
        <f>AB33*$T$94</f>
        <v>13.5</v>
      </c>
      <c r="AS33" s="79">
        <f>AC33*$L$94</f>
        <v>8</v>
      </c>
      <c r="AT33" s="79">
        <f>AD33*$AC$94</f>
        <v>1.23</v>
      </c>
      <c r="AU33" s="79">
        <f>AE33*$U$94</f>
        <v>0.90200000000000002</v>
      </c>
      <c r="AV33" s="79">
        <f>AF33*$AE$94</f>
        <v>29</v>
      </c>
      <c r="AX33" s="79">
        <f t="shared" si="62"/>
        <v>4.333333333333333</v>
      </c>
      <c r="AY33" s="79">
        <f t="shared" si="46"/>
        <v>0.58139534883720934</v>
      </c>
      <c r="AZ33" s="79">
        <f t="shared" si="47"/>
        <v>27.442218798151</v>
      </c>
      <c r="BA33" s="79">
        <f t="shared" si="48"/>
        <v>29.258777633289984</v>
      </c>
      <c r="BB33" s="79">
        <f t="shared" si="49"/>
        <v>12.652795838751624</v>
      </c>
      <c r="BC33" s="79">
        <f t="shared" si="50"/>
        <v>1.4598540145985401E-2</v>
      </c>
      <c r="BD33" s="79">
        <f t="shared" si="51"/>
        <v>0.82116788321167888</v>
      </c>
      <c r="BE33" s="79">
        <f t="shared" si="52"/>
        <v>34.25</v>
      </c>
      <c r="BF33" s="78">
        <f t="shared" si="30"/>
        <v>4.2413793103448276E-2</v>
      </c>
      <c r="BG33" s="79">
        <f t="shared" si="53"/>
        <v>20.296296296296298</v>
      </c>
      <c r="BH33" s="79">
        <f t="shared" si="54"/>
        <v>3.2846715328467155E-2</v>
      </c>
      <c r="BI33" s="79">
        <f t="shared" si="55"/>
        <v>53.446033810143042</v>
      </c>
      <c r="BJ33" s="79">
        <f t="shared" si="56"/>
        <v>2.816032887975334</v>
      </c>
      <c r="BK33" s="79">
        <f t="shared" si="57"/>
        <v>10.975609756097562</v>
      </c>
      <c r="BL33" s="79">
        <f t="shared" si="58"/>
        <v>0.13874614594039056</v>
      </c>
      <c r="BM33" s="79">
        <f t="shared" si="59"/>
        <v>8.8691796008869179</v>
      </c>
      <c r="BN33" s="79">
        <f t="shared" si="60"/>
        <v>2.9197080291970802E-2</v>
      </c>
    </row>
    <row r="34" spans="2:66">
      <c r="C34" s="80"/>
      <c r="L34" s="81"/>
      <c r="O34" s="81"/>
      <c r="AA34" s="81"/>
      <c r="AD34" s="81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X34" s="79"/>
      <c r="AY34" s="79"/>
      <c r="AZ34" s="79"/>
      <c r="BA34" s="79"/>
      <c r="BB34" s="79"/>
      <c r="BC34" s="79"/>
      <c r="BD34" s="79"/>
      <c r="BE34" s="79"/>
      <c r="BF34" s="78"/>
      <c r="BG34" s="79"/>
      <c r="BH34" s="79"/>
      <c r="BI34" s="79"/>
      <c r="BJ34" s="79"/>
      <c r="BK34" s="79"/>
      <c r="BL34" s="79"/>
      <c r="BM34" s="79"/>
      <c r="BN34" s="79"/>
    </row>
    <row r="35" spans="2:66">
      <c r="C35" s="80"/>
      <c r="L35" s="81"/>
      <c r="O35" s="81"/>
      <c r="AA35" s="81"/>
      <c r="AD35" s="81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X35" s="79"/>
      <c r="AY35" s="79"/>
      <c r="AZ35" s="79"/>
      <c r="BA35" s="79"/>
      <c r="BB35" s="79"/>
      <c r="BC35" s="79"/>
      <c r="BD35" s="79"/>
      <c r="BE35" s="79"/>
      <c r="BF35" s="78"/>
      <c r="BG35" s="79"/>
      <c r="BH35" s="79"/>
      <c r="BI35" s="79"/>
      <c r="BJ35" s="79"/>
      <c r="BK35" s="79"/>
      <c r="BL35" s="79"/>
      <c r="BM35" s="79"/>
      <c r="BN35" s="79"/>
    </row>
    <row r="36" spans="2:66">
      <c r="C36" s="80"/>
      <c r="L36" s="81"/>
      <c r="O36" s="81"/>
      <c r="AA36" s="81"/>
      <c r="AD36" s="81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X36" s="79"/>
      <c r="AY36" s="79"/>
      <c r="AZ36" s="79"/>
      <c r="BA36" s="79"/>
      <c r="BB36" s="79"/>
      <c r="BC36" s="79"/>
      <c r="BD36" s="79"/>
      <c r="BE36" s="79"/>
      <c r="BF36" s="78"/>
      <c r="BG36" s="79"/>
      <c r="BH36" s="79"/>
      <c r="BI36" s="79"/>
      <c r="BJ36" s="79"/>
      <c r="BK36" s="79"/>
      <c r="BL36" s="79"/>
      <c r="BM36" s="79"/>
      <c r="BN36" s="79"/>
    </row>
    <row r="37" spans="2:66">
      <c r="C37" s="80"/>
      <c r="L37" s="81"/>
      <c r="O37" s="81"/>
      <c r="AA37" s="81"/>
      <c r="AD37" s="81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X37" s="79"/>
      <c r="AY37" s="79"/>
      <c r="AZ37" s="79"/>
      <c r="BA37" s="79"/>
      <c r="BB37" s="79"/>
      <c r="BC37" s="79"/>
      <c r="BD37" s="79"/>
      <c r="BE37" s="79"/>
      <c r="BF37" s="78"/>
      <c r="BG37" s="79"/>
      <c r="BH37" s="79"/>
      <c r="BI37" s="79"/>
      <c r="BJ37" s="79"/>
      <c r="BK37" s="79"/>
      <c r="BL37" s="79"/>
      <c r="BM37" s="79"/>
      <c r="BN37" s="79"/>
    </row>
    <row r="38" spans="2:66">
      <c r="C38" s="80"/>
      <c r="L38" s="81"/>
      <c r="O38" s="81"/>
      <c r="AA38" s="81"/>
      <c r="AD38" s="81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X38" s="79"/>
      <c r="AY38" s="79"/>
      <c r="AZ38" s="79"/>
      <c r="BA38" s="79"/>
      <c r="BB38" s="79"/>
      <c r="BC38" s="79"/>
      <c r="BD38" s="79"/>
      <c r="BE38" s="79"/>
      <c r="BF38" s="78"/>
      <c r="BG38" s="79"/>
      <c r="BH38" s="79"/>
      <c r="BI38" s="79"/>
      <c r="BJ38" s="79"/>
      <c r="BK38" s="79"/>
      <c r="BL38" s="79"/>
      <c r="BM38" s="79"/>
      <c r="BN38" s="79"/>
    </row>
    <row r="39" spans="2:66">
      <c r="C39" s="80"/>
      <c r="L39" s="81"/>
      <c r="O39" s="81"/>
      <c r="AA39" s="81"/>
      <c r="AD39" s="81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X39" s="79"/>
      <c r="AY39" s="79"/>
      <c r="AZ39" s="79"/>
      <c r="BA39" s="79"/>
      <c r="BB39" s="79"/>
      <c r="BC39" s="79"/>
      <c r="BD39" s="79"/>
      <c r="BE39" s="79"/>
      <c r="BF39" s="78"/>
      <c r="BG39" s="79"/>
      <c r="BH39" s="79"/>
      <c r="BI39" s="79"/>
      <c r="BJ39" s="79"/>
      <c r="BK39" s="79"/>
      <c r="BL39" s="79"/>
      <c r="BM39" s="79"/>
      <c r="BN39" s="79"/>
    </row>
    <row r="40" spans="2:66" ht="17.399999999999999">
      <c r="B40" s="117" t="s">
        <v>176</v>
      </c>
      <c r="C40" s="129"/>
      <c r="D40" s="129"/>
      <c r="E40" s="129"/>
      <c r="F40" s="129"/>
      <c r="G40" s="129"/>
      <c r="H40" s="129"/>
      <c r="I40" s="129"/>
      <c r="J40" s="129"/>
      <c r="K40" s="129"/>
      <c r="L40" s="130"/>
      <c r="M40" s="129"/>
      <c r="N40" s="129"/>
      <c r="O40" s="130"/>
      <c r="P40" s="129"/>
      <c r="Q40" s="129"/>
      <c r="R40" s="129"/>
      <c r="S40" s="129"/>
      <c r="T40" s="129"/>
      <c r="U40" s="129"/>
      <c r="V40" s="129"/>
      <c r="W40" s="131"/>
      <c r="AA40" s="81"/>
      <c r="AD40" s="81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X40" s="79"/>
      <c r="AY40" s="79"/>
      <c r="AZ40" s="79"/>
      <c r="BA40" s="79"/>
      <c r="BB40" s="79"/>
      <c r="BC40" s="79"/>
      <c r="BD40" s="79"/>
      <c r="BE40" s="79"/>
      <c r="BF40" s="78"/>
      <c r="BG40" s="79"/>
      <c r="BH40" s="79"/>
      <c r="BI40" s="79"/>
      <c r="BJ40" s="79"/>
      <c r="BK40" s="79"/>
      <c r="BL40" s="79"/>
      <c r="BM40" s="79"/>
      <c r="BN40" s="79"/>
    </row>
    <row r="41" spans="2:66" ht="27.6">
      <c r="B41" s="120" t="s">
        <v>271</v>
      </c>
      <c r="C41" s="132" t="s">
        <v>177</v>
      </c>
      <c r="D41" s="133" t="s">
        <v>178</v>
      </c>
      <c r="E41" s="133" t="s">
        <v>179</v>
      </c>
      <c r="F41" s="133" t="s">
        <v>180</v>
      </c>
      <c r="G41" s="133" t="s">
        <v>181</v>
      </c>
      <c r="H41" s="133" t="s">
        <v>182</v>
      </c>
      <c r="I41" s="133" t="s">
        <v>183</v>
      </c>
      <c r="J41" s="133" t="s">
        <v>184</v>
      </c>
      <c r="K41" s="133" t="s">
        <v>185</v>
      </c>
      <c r="L41" s="134" t="s">
        <v>186</v>
      </c>
      <c r="M41" s="133" t="s">
        <v>187</v>
      </c>
      <c r="N41" s="133" t="s">
        <v>188</v>
      </c>
      <c r="O41" s="134" t="s">
        <v>189</v>
      </c>
      <c r="P41" s="133"/>
      <c r="Q41" s="133" t="s">
        <v>190</v>
      </c>
      <c r="R41" s="133" t="s">
        <v>191</v>
      </c>
      <c r="S41" s="133" t="s">
        <v>192</v>
      </c>
      <c r="T41" s="133" t="s">
        <v>193</v>
      </c>
      <c r="U41" s="133" t="s">
        <v>194</v>
      </c>
      <c r="V41" s="133" t="s">
        <v>195</v>
      </c>
      <c r="W41" s="135" t="s">
        <v>196</v>
      </c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X41" s="79"/>
      <c r="AY41" s="79"/>
      <c r="AZ41" s="79"/>
      <c r="BA41" s="79"/>
      <c r="BB41" s="79"/>
      <c r="BC41" s="79"/>
      <c r="BD41" s="79"/>
      <c r="BE41" s="79"/>
      <c r="BF41" s="78"/>
      <c r="BG41" s="79"/>
      <c r="BH41" s="79"/>
      <c r="BI41" s="79"/>
      <c r="BJ41" s="79"/>
      <c r="BK41" s="79"/>
      <c r="BL41" s="79"/>
      <c r="BM41" s="79"/>
      <c r="BN41" s="79"/>
    </row>
    <row r="42" spans="2:66">
      <c r="B42" s="136">
        <v>1214.453125</v>
      </c>
      <c r="C42" s="124">
        <v>274</v>
      </c>
      <c r="D42" s="124">
        <v>8</v>
      </c>
      <c r="E42" s="124">
        <v>64.900000000000006</v>
      </c>
      <c r="F42" s="124">
        <v>1781</v>
      </c>
      <c r="G42" s="124">
        <v>387</v>
      </c>
      <c r="H42" s="124">
        <v>225</v>
      </c>
      <c r="I42" s="124">
        <v>411</v>
      </c>
      <c r="J42" s="124">
        <v>97.3</v>
      </c>
      <c r="K42" s="124">
        <v>13.5</v>
      </c>
      <c r="L42" s="124">
        <v>0.90200000000000002</v>
      </c>
      <c r="M42" s="124">
        <v>7.69</v>
      </c>
      <c r="N42" s="124">
        <v>1.23</v>
      </c>
      <c r="O42" s="124">
        <v>29</v>
      </c>
      <c r="P42" s="137"/>
      <c r="Q42" s="124">
        <f>H42/G42</f>
        <v>0.58139534883720934</v>
      </c>
      <c r="R42" s="124">
        <f>F42/E42</f>
        <v>27.442218798151</v>
      </c>
      <c r="S42" s="124">
        <f>I42/M42</f>
        <v>53.446033810143042</v>
      </c>
      <c r="T42" s="124">
        <f>C42/D42</f>
        <v>34.25</v>
      </c>
      <c r="U42" s="124">
        <f>K42/J42</f>
        <v>0.13874614594039056</v>
      </c>
      <c r="V42" s="124">
        <f>D42/L42</f>
        <v>8.8691796008869179</v>
      </c>
      <c r="W42" s="138">
        <f>N42/O42</f>
        <v>4.2413793103448276E-2</v>
      </c>
      <c r="AA42" s="81"/>
      <c r="AD42" s="81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X42" s="79"/>
      <c r="AY42" s="79"/>
      <c r="AZ42" s="79"/>
      <c r="BA42" s="79"/>
      <c r="BB42" s="79"/>
      <c r="BC42" s="79"/>
      <c r="BD42" s="79"/>
      <c r="BE42" s="79"/>
      <c r="BF42" s="78"/>
      <c r="BG42" s="79"/>
      <c r="BH42" s="79"/>
      <c r="BI42" s="79"/>
      <c r="BJ42" s="79"/>
      <c r="BK42" s="79"/>
      <c r="BL42" s="79"/>
      <c r="BM42" s="79"/>
      <c r="BN42" s="79"/>
    </row>
    <row r="43" spans="2:66">
      <c r="B43" s="136">
        <v>1209.453125</v>
      </c>
      <c r="C43" s="124">
        <v>274.63646327379956</v>
      </c>
      <c r="D43" s="124">
        <v>8.0252405477126398</v>
      </c>
      <c r="E43" s="124">
        <v>65.166986904127313</v>
      </c>
      <c r="F43" s="124">
        <v>1788.3638696386558</v>
      </c>
      <c r="G43" s="124">
        <v>388.59043351887874</v>
      </c>
      <c r="H43" s="124">
        <v>225.92560945190513</v>
      </c>
      <c r="I43" s="124">
        <v>412.68906505493322</v>
      </c>
      <c r="J43" s="124">
        <v>97.699056736981333</v>
      </c>
      <c r="K43" s="124">
        <v>13.555423911415122</v>
      </c>
      <c r="L43" s="124">
        <v>0.90558648479388304</v>
      </c>
      <c r="M43" s="124">
        <v>7.7214427612834386</v>
      </c>
      <c r="N43" s="124">
        <v>1.2350599983370814</v>
      </c>
      <c r="O43" s="124">
        <v>29.102491264497459</v>
      </c>
      <c r="P43" s="137"/>
      <c r="Q43" s="124">
        <f>H43/G43</f>
        <v>0.5813977647520473</v>
      </c>
      <c r="R43" s="124">
        <f>F43/E43</f>
        <v>27.442788973344275</v>
      </c>
      <c r="S43" s="124">
        <f>I43/M43</f>
        <v>53.447144246697377</v>
      </c>
      <c r="T43" s="124">
        <f>C43/D43</f>
        <v>34.221586460991084</v>
      </c>
      <c r="U43" s="124">
        <f>K43/J43</f>
        <v>0.13874672247766015</v>
      </c>
      <c r="V43" s="124">
        <f>D43/L43</f>
        <v>8.8619261467216273</v>
      </c>
      <c r="W43" s="138">
        <f>N43/O43</f>
        <v>4.2438291179688406E-2</v>
      </c>
      <c r="AA43" s="81"/>
      <c r="AD43" s="81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X43" s="79"/>
      <c r="AY43" s="79"/>
      <c r="AZ43" s="79"/>
      <c r="BA43" s="79"/>
      <c r="BB43" s="79"/>
      <c r="BC43" s="79"/>
      <c r="BD43" s="79"/>
      <c r="BE43" s="79"/>
      <c r="BF43" s="78"/>
      <c r="BG43" s="79"/>
      <c r="BH43" s="79"/>
      <c r="BI43" s="79"/>
      <c r="BJ43" s="79"/>
      <c r="BK43" s="79"/>
      <c r="BL43" s="79"/>
      <c r="BM43" s="79"/>
      <c r="BN43" s="79"/>
    </row>
    <row r="44" spans="2:66">
      <c r="B44" s="136">
        <v>1204.453125</v>
      </c>
      <c r="C44" s="124">
        <v>275.29023057826282</v>
      </c>
      <c r="D44" s="124">
        <v>8.0511893911578074</v>
      </c>
      <c r="E44" s="124">
        <v>65.441734796057844</v>
      </c>
      <c r="F44" s="124">
        <v>1795.9419594623041</v>
      </c>
      <c r="G44" s="124">
        <v>390.22709205503696</v>
      </c>
      <c r="H44" s="124">
        <v>226.8781252559786</v>
      </c>
      <c r="I44" s="124">
        <v>414.42722179488425</v>
      </c>
      <c r="J44" s="124">
        <v>98.109708326312216</v>
      </c>
      <c r="K44" s="124">
        <v>13.612458443415072</v>
      </c>
      <c r="L44" s="124">
        <v>0.90927670577558817</v>
      </c>
      <c r="M44" s="124">
        <v>7.7537986990198116</v>
      </c>
      <c r="N44" s="124">
        <v>1.2402670847326831</v>
      </c>
      <c r="O44" s="124">
        <v>29.20789943008452</v>
      </c>
      <c r="P44" s="137"/>
      <c r="Q44" s="124">
        <f>H44/G44</f>
        <v>0.58140024071926844</v>
      </c>
      <c r="R44" s="124">
        <f>F44/E44</f>
        <v>27.443373331394177</v>
      </c>
      <c r="S44" s="124">
        <f>I44/M44</f>
        <v>53.44828230416578</v>
      </c>
      <c r="T44" s="124">
        <f>C44/D44</f>
        <v>34.192492214951422</v>
      </c>
      <c r="U44" s="124">
        <f>K44/J44</f>
        <v>0.13874731334579171</v>
      </c>
      <c r="V44" s="124">
        <f>D44/L44</f>
        <v>8.854498680124399</v>
      </c>
      <c r="W44" s="138">
        <f>N44/O44</f>
        <v>4.2463412601838516E-2</v>
      </c>
      <c r="AA44" s="81"/>
      <c r="AD44" s="81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X44" s="79"/>
      <c r="AY44" s="79"/>
      <c r="AZ44" s="79"/>
      <c r="BA44" s="79"/>
      <c r="BB44" s="79"/>
      <c r="BC44" s="79"/>
      <c r="BD44" s="79"/>
      <c r="BE44" s="79"/>
      <c r="BF44" s="78"/>
      <c r="BG44" s="79"/>
      <c r="BH44" s="79"/>
      <c r="BI44" s="79"/>
      <c r="BJ44" s="79"/>
      <c r="BK44" s="79"/>
      <c r="BL44" s="79"/>
      <c r="BM44" s="79"/>
      <c r="BN44" s="79"/>
    </row>
    <row r="45" spans="2:66">
      <c r="B45" s="136">
        <v>1199.453125</v>
      </c>
      <c r="C45" s="124">
        <v>275.93680717544817</v>
      </c>
      <c r="D45" s="124">
        <v>8.076874371614652</v>
      </c>
      <c r="E45" s="124">
        <v>65.713951705059259</v>
      </c>
      <c r="F45" s="124">
        <v>1803.450397516013</v>
      </c>
      <c r="G45" s="124">
        <v>391.84866684752677</v>
      </c>
      <c r="H45" s="124">
        <v>227.82186646592189</v>
      </c>
      <c r="I45" s="124">
        <v>416.14935936520288</v>
      </c>
      <c r="J45" s="124">
        <v>98.516571856651652</v>
      </c>
      <c r="K45" s="124">
        <v>13.668967097331032</v>
      </c>
      <c r="L45" s="124">
        <v>0.91293242548186404</v>
      </c>
      <c r="M45" s="124">
        <v>7.7858557650627107</v>
      </c>
      <c r="N45" s="124">
        <v>1.2454262033470398</v>
      </c>
      <c r="O45" s="124">
        <v>29.312275614109488</v>
      </c>
      <c r="P45" s="137"/>
      <c r="Q45" s="124">
        <f>H45/G45</f>
        <v>0.58140268358899438</v>
      </c>
      <c r="R45" s="124">
        <f>F45/E45</f>
        <v>27.443949887694352</v>
      </c>
      <c r="S45" s="124">
        <f>I45/M45</f>
        <v>53.449405167840411</v>
      </c>
      <c r="T45" s="124">
        <f>C45/D45</f>
        <v>34.163810711876344</v>
      </c>
      <c r="U45" s="124">
        <f>K45/J45</f>
        <v>0.13874789631555912</v>
      </c>
      <c r="V45" s="124">
        <f>D45/L45</f>
        <v>8.8471765775561266</v>
      </c>
      <c r="W45" s="138">
        <f>N45/O45</f>
        <v>4.2488212779616223E-2</v>
      </c>
      <c r="AA45" s="81"/>
      <c r="AD45" s="81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X45" s="79"/>
      <c r="AY45" s="79"/>
      <c r="AZ45" s="79"/>
      <c r="BA45" s="79"/>
      <c r="BB45" s="79"/>
      <c r="BC45" s="79"/>
      <c r="BD45" s="79"/>
      <c r="BE45" s="79"/>
      <c r="BF45" s="78"/>
      <c r="BG45" s="79"/>
      <c r="BH45" s="79"/>
      <c r="BI45" s="79"/>
      <c r="BJ45" s="79"/>
      <c r="BK45" s="79"/>
      <c r="BL45" s="79"/>
      <c r="BM45" s="79"/>
      <c r="BN45" s="79"/>
    </row>
    <row r="46" spans="2:66">
      <c r="B46" s="136">
        <v>1194.453125</v>
      </c>
      <c r="C46" s="124">
        <v>276.57648462832822</v>
      </c>
      <c r="D46" s="124">
        <v>8.102306342376659</v>
      </c>
      <c r="E46" s="124">
        <v>65.983744231004536</v>
      </c>
      <c r="F46" s="124">
        <v>1810.89211919425</v>
      </c>
      <c r="G46" s="124">
        <v>393.45579311535693</v>
      </c>
      <c r="H46" s="124">
        <v>228.75720264986163</v>
      </c>
      <c r="I46" s="124">
        <v>417.85615237832479</v>
      </c>
      <c r="J46" s="124">
        <v>98.919806814914551</v>
      </c>
      <c r="K46" s="124">
        <v>13.724972016668028</v>
      </c>
      <c r="L46" s="124">
        <v>0.91655509132074198</v>
      </c>
      <c r="M46" s="124">
        <v>7.8176265380807628</v>
      </c>
      <c r="N46" s="124">
        <v>1.2505393744859103</v>
      </c>
      <c r="O46" s="124">
        <v>29.415662620345344</v>
      </c>
      <c r="P46" s="137"/>
      <c r="Q46" s="124">
        <f>H46/G46</f>
        <v>0.58140509468313384</v>
      </c>
      <c r="R46" s="124">
        <f>F46/E46</f>
        <v>27.444518953856903</v>
      </c>
      <c r="S46" s="124">
        <f>I46/M46</f>
        <v>53.450513444571506</v>
      </c>
      <c r="T46" s="124">
        <f>C46/D46</f>
        <v>34.135525483871021</v>
      </c>
      <c r="U46" s="124">
        <f>K46/J46</f>
        <v>0.13874847170242002</v>
      </c>
      <c r="V46" s="124">
        <f>D46/L46</f>
        <v>8.8399556328920266</v>
      </c>
      <c r="W46" s="138">
        <f>N46/O46</f>
        <v>4.2512704562397814E-2</v>
      </c>
      <c r="AA46" s="81"/>
      <c r="AD46" s="81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X46" s="79"/>
      <c r="AY46" s="79"/>
      <c r="AZ46" s="79"/>
      <c r="BA46" s="79"/>
      <c r="BB46" s="79"/>
      <c r="BC46" s="79"/>
      <c r="BD46" s="79"/>
      <c r="BE46" s="79"/>
      <c r="BF46" s="78"/>
      <c r="BG46" s="79"/>
      <c r="BH46" s="79"/>
      <c r="BI46" s="79"/>
      <c r="BJ46" s="79"/>
      <c r="BK46" s="79"/>
      <c r="BL46" s="79"/>
      <c r="BM46" s="79"/>
      <c r="BN46" s="79"/>
    </row>
    <row r="47" spans="2:66">
      <c r="B47" s="136">
        <v>1189.453125</v>
      </c>
      <c r="C47" s="124">
        <v>277.20932721704622</v>
      </c>
      <c r="D47" s="124">
        <v>8.1274871535635675</v>
      </c>
      <c r="E47" s="124">
        <v>66.251123835714097</v>
      </c>
      <c r="F47" s="124">
        <v>1818.2674358989225</v>
      </c>
      <c r="G47" s="124">
        <v>395.04853934077477</v>
      </c>
      <c r="H47" s="124">
        <v>229.68417354446333</v>
      </c>
      <c r="I47" s="124">
        <v>419.54767356345849</v>
      </c>
      <c r="J47" s="124">
        <v>99.31943048668802</v>
      </c>
      <c r="K47" s="124">
        <v>13.780475595044553</v>
      </c>
      <c r="L47" s="124">
        <v>0.92014487253674582</v>
      </c>
      <c r="M47" s="124">
        <v>7.8491123921927111</v>
      </c>
      <c r="N47" s="124">
        <v>1.2556068153763997</v>
      </c>
      <c r="O47" s="124">
        <v>29.518066710331514</v>
      </c>
      <c r="P47" s="137"/>
      <c r="Q47" s="124">
        <f>H47/G47</f>
        <v>0.58140747445299201</v>
      </c>
      <c r="R47" s="124">
        <f>F47/E47</f>
        <v>27.445080636032113</v>
      </c>
      <c r="S47" s="124">
        <f>I47/M47</f>
        <v>53.451607341075999</v>
      </c>
      <c r="T47" s="124">
        <f>C47/D47</f>
        <v>34.107630314186515</v>
      </c>
      <c r="U47" s="124">
        <f>K47/J47</f>
        <v>0.13874903961407206</v>
      </c>
      <c r="V47" s="124">
        <f>D47/L47</f>
        <v>8.8328342591932429</v>
      </c>
      <c r="W47" s="138">
        <f>N47/O47</f>
        <v>4.2536891988828297E-2</v>
      </c>
      <c r="AA47" s="81"/>
      <c r="AD47" s="81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X47" s="79"/>
      <c r="AY47" s="79"/>
      <c r="AZ47" s="79"/>
      <c r="BA47" s="79"/>
      <c r="BB47" s="79"/>
      <c r="BC47" s="79"/>
      <c r="BD47" s="79"/>
      <c r="BE47" s="79"/>
      <c r="BF47" s="78"/>
      <c r="BG47" s="79"/>
      <c r="BH47" s="79"/>
      <c r="BI47" s="79"/>
      <c r="BJ47" s="79"/>
      <c r="BK47" s="79"/>
      <c r="BL47" s="79"/>
      <c r="BM47" s="79"/>
      <c r="BN47" s="79"/>
    </row>
    <row r="48" spans="2:66">
      <c r="B48" s="136">
        <v>1184.453125</v>
      </c>
      <c r="C48" s="124">
        <v>277.83539810717485</v>
      </c>
      <c r="D48" s="124">
        <v>8.1524186285155764</v>
      </c>
      <c r="E48" s="124">
        <v>66.516101880796512</v>
      </c>
      <c r="F48" s="124">
        <v>1825.576656368431</v>
      </c>
      <c r="G48" s="124">
        <v>396.6269734047184</v>
      </c>
      <c r="H48" s="124">
        <v>230.60281853897095</v>
      </c>
      <c r="I48" s="124">
        <v>421.22399501121254</v>
      </c>
      <c r="J48" s="124">
        <v>99.715460004498681</v>
      </c>
      <c r="K48" s="124">
        <v>13.835480204972777</v>
      </c>
      <c r="L48" s="124">
        <v>0.92370193670048106</v>
      </c>
      <c r="M48" s="124">
        <v>7.880314689198439</v>
      </c>
      <c r="N48" s="124">
        <v>1.2606287413463746</v>
      </c>
      <c r="O48" s="124">
        <v>29.619494066069617</v>
      </c>
      <c r="P48" s="137"/>
      <c r="Q48" s="124">
        <f>H48/G48</f>
        <v>0.58140982333963376</v>
      </c>
      <c r="R48" s="124">
        <f>F48/E48</f>
        <v>27.445635037964891</v>
      </c>
      <c r="S48" s="124">
        <f>I48/M48</f>
        <v>53.452687059386726</v>
      </c>
      <c r="T48" s="124">
        <f>C48/D48</f>
        <v>34.080119136100372</v>
      </c>
      <c r="U48" s="124">
        <f>K48/J48</f>
        <v>0.13874960015576909</v>
      </c>
      <c r="V48" s="124">
        <f>D48/L48</f>
        <v>8.8258109078308387</v>
      </c>
      <c r="W48" s="138">
        <f>N48/O48</f>
        <v>4.2560779010417944E-2</v>
      </c>
      <c r="AA48" s="81"/>
      <c r="AD48" s="81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X48" s="79"/>
      <c r="AY48" s="79"/>
      <c r="AZ48" s="79"/>
      <c r="BA48" s="79"/>
      <c r="BB48" s="79"/>
      <c r="BC48" s="79"/>
      <c r="BD48" s="79"/>
      <c r="BE48" s="79"/>
      <c r="BF48" s="78"/>
      <c r="BG48" s="79"/>
      <c r="BH48" s="79"/>
      <c r="BI48" s="79"/>
      <c r="BJ48" s="79"/>
      <c r="BK48" s="79"/>
      <c r="BL48" s="79"/>
      <c r="BM48" s="79"/>
      <c r="BN48" s="79"/>
    </row>
    <row r="49" spans="2:66">
      <c r="B49" s="136">
        <v>1179.453125</v>
      </c>
      <c r="C49" s="124">
        <v>278.45475937266809</v>
      </c>
      <c r="D49" s="124">
        <v>8.1771025642136674</v>
      </c>
      <c r="E49" s="124">
        <v>66.778689627486457</v>
      </c>
      <c r="F49" s="124">
        <v>1832.820086670853</v>
      </c>
      <c r="G49" s="124">
        <v>398.19116258595284</v>
      </c>
      <c r="H49" s="124">
        <v>231.51317667464488</v>
      </c>
      <c r="I49" s="124">
        <v>422.88518817267857</v>
      </c>
      <c r="J49" s="124">
        <v>100.10791234764713</v>
      </c>
      <c r="K49" s="124">
        <v>13.889988197831999</v>
      </c>
      <c r="L49" s="124">
        <v>0.92722644971420798</v>
      </c>
      <c r="M49" s="124">
        <v>7.9112347785719965</v>
      </c>
      <c r="N49" s="124">
        <v>1.2656053658213919</v>
      </c>
      <c r="O49" s="124">
        <v>29.719950790966521</v>
      </c>
      <c r="P49" s="137"/>
      <c r="Q49" s="124">
        <f>H49/G49</f>
        <v>0.58141214177416822</v>
      </c>
      <c r="R49" s="124">
        <f>F49/E49</f>
        <v>27.446182261061541</v>
      </c>
      <c r="S49" s="124">
        <f>I49/M49</f>
        <v>53.453752796982563</v>
      </c>
      <c r="T49" s="124">
        <f>C49/D49</f>
        <v>34.052986028486373</v>
      </c>
      <c r="U49" s="124">
        <f>K49/J49</f>
        <v>0.13875015343038927</v>
      </c>
      <c r="V49" s="124">
        <f>D49/L49</f>
        <v>8.8188840673538103</v>
      </c>
      <c r="W49" s="138">
        <f>N49/O49</f>
        <v>4.2584369493844414E-2</v>
      </c>
      <c r="AA49" s="81"/>
      <c r="AD49" s="81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79"/>
      <c r="AU49" s="79"/>
      <c r="AV49" s="79"/>
      <c r="AX49" s="79"/>
      <c r="AY49" s="79"/>
      <c r="AZ49" s="79"/>
      <c r="BA49" s="79"/>
      <c r="BB49" s="79"/>
      <c r="BC49" s="79"/>
      <c r="BD49" s="79"/>
      <c r="BE49" s="79"/>
      <c r="BF49" s="78"/>
      <c r="BG49" s="79"/>
      <c r="BH49" s="79"/>
      <c r="BI49" s="79"/>
      <c r="BJ49" s="79"/>
      <c r="BK49" s="79"/>
      <c r="BL49" s="79"/>
      <c r="BM49" s="79"/>
      <c r="BN49" s="79"/>
    </row>
    <row r="50" spans="2:66">
      <c r="B50" s="136">
        <v>1174.453125</v>
      </c>
      <c r="C50" s="124">
        <v>279.06747201539764</v>
      </c>
      <c r="D50" s="124">
        <v>8.2015407315798328</v>
      </c>
      <c r="E50" s="124">
        <v>67.03889823533892</v>
      </c>
      <c r="F50" s="124">
        <v>1839.9980301656417</v>
      </c>
      <c r="G50" s="124">
        <v>399.74117355339104</v>
      </c>
      <c r="H50" s="124">
        <v>232.41528664023508</v>
      </c>
      <c r="I50" s="124">
        <v>424.53132385127572</v>
      </c>
      <c r="J50" s="124">
        <v>100.49680434033107</v>
      </c>
      <c r="K50" s="124">
        <v>13.9440019036045</v>
      </c>
      <c r="L50" s="124">
        <v>0.93071857580185546</v>
      </c>
      <c r="M50" s="124">
        <v>7.9418739973196359</v>
      </c>
      <c r="N50" s="124">
        <v>1.2705369002999518</v>
      </c>
      <c r="O50" s="124">
        <v>29.819442910311714</v>
      </c>
      <c r="P50" s="137"/>
      <c r="Q50" s="124">
        <f>H50/G50</f>
        <v>0.58141443017801309</v>
      </c>
      <c r="R50" s="124">
        <f>F50/E50</f>
        <v>27.446722404451812</v>
      </c>
      <c r="S50" s="124">
        <f>I50/M50</f>
        <v>53.454804746909112</v>
      </c>
      <c r="T50" s="124">
        <f>C50/D50</f>
        <v>34.02622521166726</v>
      </c>
      <c r="U50" s="124">
        <f>K50/J50</f>
        <v>0.13875069953849803</v>
      </c>
      <c r="V50" s="124">
        <f>D50/L50</f>
        <v>8.8120522624294253</v>
      </c>
      <c r="W50" s="138">
        <f>N50/O50</f>
        <v>4.2607667223071889E-2</v>
      </c>
      <c r="AA50" s="81"/>
      <c r="AD50" s="81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  <c r="AU50" s="79"/>
      <c r="AV50" s="79"/>
      <c r="AX50" s="79"/>
      <c r="AY50" s="79"/>
      <c r="AZ50" s="79"/>
      <c r="BA50" s="79"/>
      <c r="BB50" s="79"/>
      <c r="BC50" s="79"/>
      <c r="BD50" s="79"/>
      <c r="BE50" s="79"/>
      <c r="BF50" s="78"/>
      <c r="BG50" s="79"/>
      <c r="BH50" s="79"/>
      <c r="BI50" s="79"/>
      <c r="BJ50" s="79"/>
      <c r="BK50" s="79"/>
      <c r="BL50" s="79"/>
      <c r="BM50" s="79"/>
      <c r="BN50" s="79"/>
    </row>
    <row r="51" spans="2:66">
      <c r="B51" s="136">
        <v>1169.453125</v>
      </c>
      <c r="C51" s="124">
        <v>279.67359598931569</v>
      </c>
      <c r="D51" s="124">
        <v>8.2257348759772242</v>
      </c>
      <c r="E51" s="124">
        <v>67.296738763181409</v>
      </c>
      <c r="F51" s="124">
        <v>1847.1107875276691</v>
      </c>
      <c r="G51" s="124">
        <v>401.27707237186189</v>
      </c>
      <c r="H51" s="124">
        <v>233.30918677528223</v>
      </c>
      <c r="I51" s="124">
        <v>426.16247220887658</v>
      </c>
      <c r="J51" s="124">
        <v>100.88215265314099</v>
      </c>
      <c r="K51" s="124">
        <v>13.997523631079922</v>
      </c>
      <c r="L51" s="124">
        <v>0.93417847752913519</v>
      </c>
      <c r="M51" s="124">
        <v>7.9722336701033969</v>
      </c>
      <c r="N51" s="124">
        <v>1.2754235543715429</v>
      </c>
      <c r="O51" s="124">
        <v>29.917976372590818</v>
      </c>
      <c r="P51" s="137"/>
      <c r="Q51" s="124">
        <f>H51/G51</f>
        <v>0.58141668896316989</v>
      </c>
      <c r="R51" s="124">
        <f>F51/E51</f>
        <v>27.4472555650533</v>
      </c>
      <c r="S51" s="124">
        <f>I51/M51</f>
        <v>53.455843097904257</v>
      </c>
      <c r="T51" s="124">
        <f>C51/D51</f>
        <v>33.999831043191776</v>
      </c>
      <c r="U51" s="124">
        <f>K51/J51</f>
        <v>0.13875123857841376</v>
      </c>
      <c r="V51" s="124">
        <f>D51/L51</f>
        <v>8.8053140527642686</v>
      </c>
      <c r="W51" s="138">
        <f>N51/O51</f>
        <v>4.2630675901596568E-2</v>
      </c>
      <c r="AA51" s="81"/>
      <c r="AD51" s="81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X51" s="79"/>
      <c r="AY51" s="79"/>
      <c r="AZ51" s="79"/>
      <c r="BA51" s="79"/>
      <c r="BB51" s="79"/>
      <c r="BC51" s="79"/>
      <c r="BD51" s="79"/>
      <c r="BE51" s="79"/>
      <c r="BF51" s="78"/>
      <c r="BG51" s="79"/>
      <c r="BH51" s="79"/>
      <c r="BI51" s="79"/>
      <c r="BJ51" s="79"/>
      <c r="BK51" s="79"/>
      <c r="BL51" s="79"/>
      <c r="BM51" s="79"/>
      <c r="BN51" s="79"/>
    </row>
    <row r="52" spans="2:66">
      <c r="B52" s="136">
        <v>1169.1581353880597</v>
      </c>
      <c r="C52" s="124">
        <v>279.70759319606225</v>
      </c>
      <c r="D52" s="124">
        <v>8.2242062721141576</v>
      </c>
      <c r="E52" s="124">
        <v>67.320387938780343</v>
      </c>
      <c r="F52" s="124">
        <v>1846.346656668396</v>
      </c>
      <c r="G52" s="124">
        <v>400.98525842690265</v>
      </c>
      <c r="H52" s="124">
        <v>233.21144114714374</v>
      </c>
      <c r="I52" s="124">
        <v>426.00707575357677</v>
      </c>
      <c r="J52" s="124">
        <v>100.88433706447267</v>
      </c>
      <c r="K52" s="124">
        <v>14.002420459296575</v>
      </c>
      <c r="L52" s="124">
        <v>0.93451516632579512</v>
      </c>
      <c r="M52" s="124">
        <v>7.9685530343586022</v>
      </c>
      <c r="N52" s="124">
        <v>1.2747426991321618</v>
      </c>
      <c r="O52" s="124">
        <v>30.001349623694527</v>
      </c>
      <c r="P52" s="137"/>
      <c r="Q52" s="124">
        <f>H52/G52</f>
        <v>0.58159604685232302</v>
      </c>
      <c r="R52" s="124">
        <f>F52/E52</f>
        <v>27.426262878155462</v>
      </c>
      <c r="S52" s="124">
        <f>I52/M52</f>
        <v>53.461032877202477</v>
      </c>
      <c r="T52" s="124">
        <f>C52/D52</f>
        <v>34.01028426833939</v>
      </c>
      <c r="U52" s="124">
        <f>K52/J52</f>
        <v>0.13879677328253617</v>
      </c>
      <c r="V52" s="124">
        <f>D52/L52</f>
        <v>8.8005059398329717</v>
      </c>
      <c r="W52" s="138">
        <f>N52/O52</f>
        <v>4.248951180934183E-2</v>
      </c>
      <c r="AA52" s="81"/>
      <c r="AD52" s="81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79"/>
      <c r="AU52" s="79"/>
      <c r="AV52" s="79"/>
      <c r="AX52" s="79"/>
      <c r="AY52" s="79"/>
      <c r="AZ52" s="79"/>
      <c r="BA52" s="79"/>
      <c r="BB52" s="79"/>
      <c r="BC52" s="79"/>
      <c r="BD52" s="79"/>
      <c r="BE52" s="79"/>
      <c r="BF52" s="78"/>
      <c r="BG52" s="79"/>
      <c r="BH52" s="79"/>
      <c r="BI52" s="79"/>
      <c r="BJ52" s="79"/>
      <c r="BK52" s="79"/>
      <c r="BL52" s="79"/>
      <c r="BM52" s="79"/>
      <c r="BN52" s="79"/>
    </row>
    <row r="53" spans="2:66">
      <c r="B53" s="136">
        <v>1164.1581353880597</v>
      </c>
      <c r="C53" s="124">
        <v>280.24777074335498</v>
      </c>
      <c r="D53" s="124">
        <v>8.2457763383086462</v>
      </c>
      <c r="E53" s="124">
        <v>67.550569506894533</v>
      </c>
      <c r="F53" s="124">
        <v>1852.6916703755005</v>
      </c>
      <c r="G53" s="124">
        <v>402.35491579536432</v>
      </c>
      <c r="H53" s="124">
        <v>234.00883665939531</v>
      </c>
      <c r="I53" s="124">
        <v>427.46220089361742</v>
      </c>
      <c r="J53" s="124">
        <v>101.22823149090506</v>
      </c>
      <c r="K53" s="124">
        <v>14.050200421171027</v>
      </c>
      <c r="L53" s="124">
        <v>0.93760359471904364</v>
      </c>
      <c r="M53" s="124">
        <v>7.9956333864185654</v>
      </c>
      <c r="N53" s="124">
        <v>1.27910129364435</v>
      </c>
      <c r="O53" s="124">
        <v>30.0894850786636</v>
      </c>
      <c r="P53" s="137"/>
      <c r="Q53" s="124">
        <f>H53/G53</f>
        <v>0.58159805552968824</v>
      </c>
      <c r="R53" s="124">
        <f>F53/E53</f>
        <v>27.42673650125786</v>
      </c>
      <c r="S53" s="124">
        <f>I53/M53</f>
        <v>53.461956074637875</v>
      </c>
      <c r="T53" s="124">
        <f>C53/D53</f>
        <v>33.986826618297378</v>
      </c>
      <c r="U53" s="124">
        <f>K53/J53</f>
        <v>0.1387972526461986</v>
      </c>
      <c r="V53" s="124">
        <f>D53/L53</f>
        <v>8.7945229569853804</v>
      </c>
      <c r="W53" s="138">
        <f>N53/O53</f>
        <v>4.2509909701025708E-2</v>
      </c>
      <c r="AA53" s="81"/>
      <c r="AD53" s="81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X53" s="79"/>
      <c r="AY53" s="79"/>
      <c r="AZ53" s="79"/>
      <c r="BA53" s="79"/>
      <c r="BB53" s="79"/>
      <c r="BC53" s="79"/>
      <c r="BD53" s="79"/>
      <c r="BE53" s="79"/>
      <c r="BF53" s="78"/>
      <c r="BG53" s="79"/>
      <c r="BH53" s="79"/>
      <c r="BI53" s="79"/>
      <c r="BJ53" s="79"/>
      <c r="BK53" s="79"/>
      <c r="BL53" s="79"/>
      <c r="BM53" s="79"/>
      <c r="BN53" s="79"/>
    </row>
    <row r="54" spans="2:66">
      <c r="B54" s="136">
        <v>1161.7446815634798</v>
      </c>
      <c r="C54" s="124">
        <v>280.49224973309242</v>
      </c>
      <c r="D54" s="124">
        <v>8.2324390159197289</v>
      </c>
      <c r="E54" s="124">
        <v>67.725793029453214</v>
      </c>
      <c r="F54" s="124">
        <v>1845.9259477373182</v>
      </c>
      <c r="G54" s="124">
        <v>399.85759984459776</v>
      </c>
      <c r="H54" s="124">
        <v>233.15587144658218</v>
      </c>
      <c r="I54" s="124">
        <v>426.09675515257021</v>
      </c>
      <c r="J54" s="124">
        <v>101.22999393538473</v>
      </c>
      <c r="K54" s="124">
        <v>14.088620687490332</v>
      </c>
      <c r="L54" s="124">
        <v>0.94085554239383518</v>
      </c>
      <c r="M54" s="124">
        <v>7.9638014703638849</v>
      </c>
      <c r="N54" s="124">
        <v>1.2732392074336603</v>
      </c>
      <c r="O54" s="124">
        <v>30.811254947787766</v>
      </c>
      <c r="P54" s="137"/>
      <c r="Q54" s="124">
        <f>H54/G54</f>
        <v>0.58309726146807461</v>
      </c>
      <c r="R54" s="124">
        <f>F54/E54</f>
        <v>27.255877933161226</v>
      </c>
      <c r="S54" s="124">
        <f>I54/M54</f>
        <v>53.504191024628952</v>
      </c>
      <c r="T54" s="124">
        <f>C54/D54</f>
        <v>34.071585491332762</v>
      </c>
      <c r="U54" s="124">
        <f>K54/J54</f>
        <v>0.13917437055743698</v>
      </c>
      <c r="V54" s="124">
        <f>D54/L54</f>
        <v>8.7499500666954582</v>
      </c>
      <c r="W54" s="138">
        <f>N54/O54</f>
        <v>4.1323834734783439E-2</v>
      </c>
      <c r="AA54" s="81"/>
      <c r="AD54" s="81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X54" s="79"/>
      <c r="AY54" s="79"/>
      <c r="AZ54" s="79"/>
      <c r="BA54" s="79"/>
      <c r="BB54" s="79"/>
      <c r="BC54" s="79"/>
      <c r="BD54" s="79"/>
      <c r="BE54" s="79"/>
      <c r="BF54" s="78"/>
      <c r="BG54" s="79"/>
      <c r="BH54" s="79"/>
      <c r="BI54" s="79"/>
      <c r="BJ54" s="79"/>
      <c r="BK54" s="79"/>
      <c r="BL54" s="79"/>
      <c r="BM54" s="79"/>
      <c r="BN54" s="79"/>
    </row>
    <row r="55" spans="2:66">
      <c r="B55" s="136">
        <v>1156.7446815634798</v>
      </c>
      <c r="C55" s="124">
        <v>280.55682899926671</v>
      </c>
      <c r="D55" s="124">
        <v>8.2350115553474534</v>
      </c>
      <c r="E55" s="124">
        <v>67.753363888085232</v>
      </c>
      <c r="F55" s="124">
        <v>1846.6812125402716</v>
      </c>
      <c r="G55" s="124">
        <v>400.0202155418346</v>
      </c>
      <c r="H55" s="124">
        <v>233.25078812874025</v>
      </c>
      <c r="I55" s="124">
        <v>426.27004189504157</v>
      </c>
      <c r="J55" s="124">
        <v>101.27107926972779</v>
      </c>
      <c r="K55" s="124">
        <v>14.094344508729296</v>
      </c>
      <c r="L55" s="124">
        <v>0.94122578806528079</v>
      </c>
      <c r="M55" s="124">
        <v>7.9670238406903957</v>
      </c>
      <c r="N55" s="124">
        <v>1.2737575372548797</v>
      </c>
      <c r="O55" s="124">
        <v>30.82203634688727</v>
      </c>
      <c r="P55" s="137"/>
      <c r="Q55" s="124">
        <f>H55/G55</f>
        <v>0.58309750124202564</v>
      </c>
      <c r="R55" s="124">
        <f>F55/E55</f>
        <v>27.255933972379779</v>
      </c>
      <c r="S55" s="124">
        <f>I55/M55</f>
        <v>53.504301031199432</v>
      </c>
      <c r="T55" s="124">
        <f>C55/D55</f>
        <v>34.068783888601281</v>
      </c>
      <c r="U55" s="124">
        <f>K55/J55</f>
        <v>0.13917442778693101</v>
      </c>
      <c r="V55" s="124">
        <f>D55/L55</f>
        <v>8.7492413188920146</v>
      </c>
      <c r="W55" s="138">
        <f>N55/O55</f>
        <v>4.1326196715860956E-2</v>
      </c>
      <c r="AA55" s="81"/>
      <c r="AD55" s="81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X55" s="79"/>
      <c r="AY55" s="79"/>
      <c r="AZ55" s="79"/>
      <c r="BA55" s="79"/>
      <c r="BB55" s="79"/>
      <c r="BC55" s="79"/>
      <c r="BD55" s="79"/>
      <c r="BE55" s="79"/>
      <c r="BF55" s="78"/>
      <c r="BG55" s="79"/>
      <c r="BH55" s="79"/>
      <c r="BI55" s="79"/>
      <c r="BJ55" s="79"/>
      <c r="BK55" s="79"/>
      <c r="BL55" s="79"/>
      <c r="BM55" s="79"/>
      <c r="BN55" s="79"/>
    </row>
    <row r="56" spans="2:66">
      <c r="B56" s="136">
        <v>1154.2746328196199</v>
      </c>
      <c r="C56" s="124">
        <v>280.76337434236291</v>
      </c>
      <c r="D56" s="124">
        <v>8.221054382988731</v>
      </c>
      <c r="E56" s="124">
        <v>67.907355826528857</v>
      </c>
      <c r="F56" s="124">
        <v>1839.4917188076006</v>
      </c>
      <c r="G56" s="124">
        <v>397.44837450756569</v>
      </c>
      <c r="H56" s="124">
        <v>232.35673933020317</v>
      </c>
      <c r="I56" s="124">
        <v>424.83012432166055</v>
      </c>
      <c r="J56" s="124">
        <v>101.25699921618019</v>
      </c>
      <c r="K56" s="124">
        <v>14.130628907100268</v>
      </c>
      <c r="L56" s="124">
        <v>0.94508977451465026</v>
      </c>
      <c r="M56" s="124">
        <v>7.9339416337693711</v>
      </c>
      <c r="N56" s="124">
        <v>1.2676890218368195</v>
      </c>
      <c r="O56" s="124">
        <v>31.57985923866039</v>
      </c>
      <c r="P56" s="137"/>
      <c r="Q56" s="124">
        <f>H56/G56</f>
        <v>0.5846211841175365</v>
      </c>
      <c r="R56" s="124">
        <f>F56/E56</f>
        <v>27.088254231347648</v>
      </c>
      <c r="S56" s="124">
        <f>I56/M56</f>
        <v>53.545909956464619</v>
      </c>
      <c r="T56" s="124">
        <f>C56/D56</f>
        <v>34.151747605918708</v>
      </c>
      <c r="U56" s="124">
        <f>K56/J56</f>
        <v>0.13955212001623576</v>
      </c>
      <c r="V56" s="124">
        <f>D56/L56</f>
        <v>8.6987020753775948</v>
      </c>
      <c r="W56" s="138">
        <f>N56/O56</f>
        <v>4.0142326546056976E-2</v>
      </c>
      <c r="AA56" s="81"/>
      <c r="AD56" s="81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X56" s="79"/>
      <c r="AY56" s="79"/>
      <c r="AZ56" s="79"/>
      <c r="BA56" s="79"/>
      <c r="BB56" s="79"/>
      <c r="BC56" s="79"/>
      <c r="BD56" s="79"/>
      <c r="BE56" s="79"/>
      <c r="BF56" s="78"/>
      <c r="BG56" s="79"/>
      <c r="BH56" s="79"/>
      <c r="BI56" s="79"/>
      <c r="BJ56" s="79"/>
      <c r="BK56" s="79"/>
      <c r="BL56" s="79"/>
      <c r="BM56" s="79"/>
      <c r="BN56" s="79"/>
    </row>
    <row r="57" spans="2:66">
      <c r="B57" s="136">
        <v>1149.2746328196199</v>
      </c>
      <c r="C57" s="124">
        <v>280.81146735806288</v>
      </c>
      <c r="D57" s="124">
        <v>8.2229656493361425</v>
      </c>
      <c r="E57" s="124">
        <v>67.927922434566483</v>
      </c>
      <c r="F57" s="124">
        <v>1840.0516468758535</v>
      </c>
      <c r="G57" s="124">
        <v>397.56862518739132</v>
      </c>
      <c r="H57" s="124">
        <v>232.42711152957008</v>
      </c>
      <c r="I57" s="124">
        <v>424.95865953412277</v>
      </c>
      <c r="J57" s="124">
        <v>101.2875732304046</v>
      </c>
      <c r="K57" s="124">
        <v>14.134899899775037</v>
      </c>
      <c r="L57" s="124">
        <v>0.94536646311989514</v>
      </c>
      <c r="M57" s="124">
        <v>7.9363299617074725</v>
      </c>
      <c r="N57" s="124">
        <v>1.2680729576109104</v>
      </c>
      <c r="O57" s="124">
        <v>31.588080376677144</v>
      </c>
      <c r="P57" s="137"/>
      <c r="Q57" s="124">
        <f>H57/G57</f>
        <v>0.58462136296599643</v>
      </c>
      <c r="R57" s="124">
        <f>F57/E57</f>
        <v>27.088295665870483</v>
      </c>
      <c r="S57" s="124">
        <f>I57/M57</f>
        <v>53.545991860788817</v>
      </c>
      <c r="T57" s="124">
        <f>C57/D57</f>
        <v>34.149658326826817</v>
      </c>
      <c r="U57" s="124">
        <f>K57/J57</f>
        <v>0.13955216270826803</v>
      </c>
      <c r="V57" s="124">
        <f>D57/L57</f>
        <v>8.6981778708319517</v>
      </c>
      <c r="W57" s="138">
        <f>N57/O57</f>
        <v>4.0144033524341163E-2</v>
      </c>
      <c r="AA57" s="81"/>
      <c r="AD57" s="81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X57" s="79"/>
      <c r="AY57" s="79"/>
      <c r="AZ57" s="79"/>
      <c r="BA57" s="79"/>
      <c r="BB57" s="79"/>
      <c r="BC57" s="79"/>
      <c r="BD57" s="79"/>
      <c r="BE57" s="79"/>
      <c r="BF57" s="78"/>
      <c r="BG57" s="79"/>
      <c r="BH57" s="79"/>
      <c r="BI57" s="79"/>
      <c r="BJ57" s="79"/>
      <c r="BK57" s="79"/>
      <c r="BL57" s="79"/>
      <c r="BM57" s="79"/>
      <c r="BN57" s="79"/>
    </row>
    <row r="58" spans="2:66">
      <c r="B58" s="136">
        <v>1146.92533762429</v>
      </c>
      <c r="C58" s="124">
        <v>280.97570634021019</v>
      </c>
      <c r="D58" s="124">
        <v>8.2083620925616216</v>
      </c>
      <c r="E58" s="124">
        <v>68.058442338238422</v>
      </c>
      <c r="F58" s="124">
        <v>1832.4411064246563</v>
      </c>
      <c r="G58" s="124">
        <v>394.92906863712614</v>
      </c>
      <c r="H58" s="124">
        <v>231.49282472825271</v>
      </c>
      <c r="I58" s="124">
        <v>423.44488640189132</v>
      </c>
      <c r="J58" s="124">
        <v>101.25630594412893</v>
      </c>
      <c r="K58" s="124">
        <v>14.168671476050379</v>
      </c>
      <c r="L58" s="124">
        <v>0.95001460562074891</v>
      </c>
      <c r="M58" s="124">
        <v>7.9020542680927335</v>
      </c>
      <c r="N58" s="124">
        <v>1.2618104431460562</v>
      </c>
      <c r="O58" s="124">
        <v>32.385152907507234</v>
      </c>
      <c r="P58" s="137"/>
      <c r="Q58" s="124">
        <f>H58/G58</f>
        <v>0.58616304321968249</v>
      </c>
      <c r="R58" s="124">
        <f>F58/E58</f>
        <v>26.924523151995576</v>
      </c>
      <c r="S58" s="124">
        <f>I58/M58</f>
        <v>53.586684175492941</v>
      </c>
      <c r="T58" s="124">
        <f>C58/D58</f>
        <v>34.230422972547593</v>
      </c>
      <c r="U58" s="124">
        <f>K58/J58</f>
        <v>0.13992878116517851</v>
      </c>
      <c r="V58" s="124">
        <f>D58/L58</f>
        <v>8.6402483119701063</v>
      </c>
      <c r="W58" s="138">
        <f>N58/O58</f>
        <v>3.8962621135364618E-2</v>
      </c>
      <c r="AA58" s="81"/>
      <c r="AD58" s="81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79"/>
      <c r="AV58" s="79"/>
      <c r="AX58" s="79"/>
      <c r="AY58" s="79"/>
      <c r="AZ58" s="79"/>
      <c r="BA58" s="79"/>
      <c r="BB58" s="79"/>
      <c r="BC58" s="79"/>
      <c r="BD58" s="79"/>
      <c r="BE58" s="79"/>
      <c r="BF58" s="78"/>
      <c r="BG58" s="79"/>
      <c r="BH58" s="79"/>
      <c r="BI58" s="79"/>
      <c r="BJ58" s="79"/>
      <c r="BK58" s="79"/>
      <c r="BL58" s="79"/>
      <c r="BM58" s="79"/>
      <c r="BN58" s="79"/>
    </row>
    <row r="59" spans="2:66">
      <c r="B59" s="136">
        <v>1141.92533762429</v>
      </c>
      <c r="C59" s="124">
        <v>280.98929633025068</v>
      </c>
      <c r="D59" s="124">
        <v>8.2089009078875677</v>
      </c>
      <c r="E59" s="124">
        <v>68.064261972193037</v>
      </c>
      <c r="F59" s="124">
        <v>1832.5985887298407</v>
      </c>
      <c r="G59" s="124">
        <v>394.96280465549665</v>
      </c>
      <c r="H59" s="124">
        <v>231.51261953190607</v>
      </c>
      <c r="I59" s="124">
        <v>423.48105832642415</v>
      </c>
      <c r="J59" s="124">
        <v>101.26493806650878</v>
      </c>
      <c r="K59" s="124">
        <v>14.169880582309951</v>
      </c>
      <c r="L59" s="124">
        <v>0.95009313270126183</v>
      </c>
      <c r="M59" s="124">
        <v>7.902725872211148</v>
      </c>
      <c r="N59" s="124">
        <v>1.2619183397514873</v>
      </c>
      <c r="O59" s="124">
        <v>32.387533301071123</v>
      </c>
      <c r="P59" s="137"/>
      <c r="Q59" s="124">
        <f>H59/G59</f>
        <v>0.58616309384839727</v>
      </c>
      <c r="R59" s="124">
        <f>F59/E59</f>
        <v>26.924534779772241</v>
      </c>
      <c r="S59" s="124">
        <f>I59/M59</f>
        <v>53.586707317729093</v>
      </c>
      <c r="T59" s="124">
        <f>C59/D59</f>
        <v>34.229831677010566</v>
      </c>
      <c r="U59" s="124">
        <f>K59/J59</f>
        <v>0.13992879325125798</v>
      </c>
      <c r="V59" s="124">
        <f>D59/L59</f>
        <v>8.6401012967522366</v>
      </c>
      <c r="W59" s="138">
        <f>N59/O59</f>
        <v>3.8963088915133684E-2</v>
      </c>
      <c r="AA59" s="81"/>
      <c r="AD59" s="81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79"/>
      <c r="AT59" s="79"/>
      <c r="AU59" s="79"/>
      <c r="AV59" s="79"/>
      <c r="AX59" s="79"/>
      <c r="AY59" s="79"/>
      <c r="AZ59" s="79"/>
      <c r="BA59" s="79"/>
      <c r="BB59" s="79"/>
      <c r="BC59" s="79"/>
      <c r="BD59" s="79"/>
      <c r="BE59" s="79"/>
      <c r="BF59" s="78"/>
      <c r="BG59" s="79"/>
      <c r="BH59" s="79"/>
      <c r="BI59" s="79"/>
      <c r="BJ59" s="79"/>
      <c r="BK59" s="79"/>
      <c r="BL59" s="79"/>
      <c r="BM59" s="79"/>
      <c r="BN59" s="79"/>
    </row>
    <row r="60" spans="2:66">
      <c r="B60" s="136">
        <v>1139.61518513789</v>
      </c>
      <c r="C60" s="124">
        <v>281.10764294047073</v>
      </c>
      <c r="D60" s="124">
        <v>8.1935469221682986</v>
      </c>
      <c r="E60" s="124">
        <v>68.169720999383316</v>
      </c>
      <c r="F60" s="124">
        <v>1824.5368593343669</v>
      </c>
      <c r="G60" s="124">
        <v>392.25076384405685</v>
      </c>
      <c r="H60" s="124">
        <v>230.53478122736536</v>
      </c>
      <c r="I60" s="124">
        <v>421.88729327848085</v>
      </c>
      <c r="J60" s="124">
        <v>101.2149918755438</v>
      </c>
      <c r="K60" s="124">
        <v>14.200910059382482</v>
      </c>
      <c r="L60" s="124">
        <v>0.9558089011423353</v>
      </c>
      <c r="M60" s="124">
        <v>7.867162534040788</v>
      </c>
      <c r="N60" s="124">
        <v>1.2554466160686479</v>
      </c>
      <c r="O60" s="124">
        <v>33.232666602611388</v>
      </c>
      <c r="P60" s="137"/>
      <c r="Q60" s="124">
        <f>H60/G60</f>
        <v>0.58772296315786587</v>
      </c>
      <c r="R60" s="124">
        <f>F60/E60</f>
        <v>26.764622659242985</v>
      </c>
      <c r="S60" s="124">
        <f>I60/M60</f>
        <v>53.626360387623528</v>
      </c>
      <c r="T60" s="124">
        <f>C60/D60</f>
        <v>34.308419248800718</v>
      </c>
      <c r="U60" s="124">
        <f>K60/J60</f>
        <v>0.14030441337034572</v>
      </c>
      <c r="V60" s="124">
        <f>D60/L60</f>
        <v>8.572369343260748</v>
      </c>
      <c r="W60" s="138">
        <f>N60/O60</f>
        <v>3.777748656407838E-2</v>
      </c>
      <c r="AA60" s="81"/>
      <c r="AD60" s="81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  <c r="AU60" s="79"/>
      <c r="AV60" s="79"/>
      <c r="AX60" s="79"/>
      <c r="AY60" s="79"/>
      <c r="AZ60" s="79"/>
      <c r="BA60" s="79"/>
      <c r="BB60" s="79"/>
      <c r="BC60" s="79"/>
      <c r="BD60" s="79"/>
      <c r="BE60" s="79"/>
      <c r="BF60" s="78"/>
      <c r="BG60" s="79"/>
      <c r="BH60" s="79"/>
      <c r="BI60" s="79"/>
      <c r="BJ60" s="79"/>
      <c r="BK60" s="79"/>
      <c r="BL60" s="79"/>
      <c r="BM60" s="79"/>
      <c r="BN60" s="79"/>
    </row>
    <row r="61" spans="2:66">
      <c r="B61" s="136">
        <v>1134.61518513789</v>
      </c>
      <c r="C61" s="124">
        <v>281.10764294047073</v>
      </c>
      <c r="D61" s="124">
        <v>8.1935469221682986</v>
      </c>
      <c r="E61" s="124">
        <v>68.169720999383316</v>
      </c>
      <c r="F61" s="124">
        <v>1824.5368593343669</v>
      </c>
      <c r="G61" s="124">
        <v>392.25076384405685</v>
      </c>
      <c r="H61" s="124">
        <v>230.53478122736536</v>
      </c>
      <c r="I61" s="124">
        <v>421.88729327848085</v>
      </c>
      <c r="J61" s="124">
        <v>101.2149918755438</v>
      </c>
      <c r="K61" s="124">
        <v>14.200910059382482</v>
      </c>
      <c r="L61" s="124">
        <v>0.9558089011423353</v>
      </c>
      <c r="M61" s="124">
        <v>7.867162534040788</v>
      </c>
      <c r="N61" s="124">
        <v>1.2554466160686479</v>
      </c>
      <c r="O61" s="124">
        <v>33.232666602611388</v>
      </c>
      <c r="P61" s="137"/>
      <c r="Q61" s="124">
        <f>H61/G61</f>
        <v>0.58772296315786587</v>
      </c>
      <c r="R61" s="124">
        <f>F61/E61</f>
        <v>26.764622659242985</v>
      </c>
      <c r="S61" s="124">
        <f>I61/M61</f>
        <v>53.626360387623528</v>
      </c>
      <c r="T61" s="124">
        <f>C61/D61</f>
        <v>34.308419248800718</v>
      </c>
      <c r="U61" s="124">
        <f>K61/J61</f>
        <v>0.14030441337034572</v>
      </c>
      <c r="V61" s="124">
        <f>D61/L61</f>
        <v>8.572369343260748</v>
      </c>
      <c r="W61" s="138">
        <f>N61/O61</f>
        <v>3.777748656407838E-2</v>
      </c>
      <c r="AA61" s="81"/>
      <c r="AD61" s="81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79"/>
      <c r="AU61" s="79"/>
      <c r="AV61" s="79"/>
      <c r="AX61" s="79"/>
      <c r="AY61" s="79"/>
      <c r="AZ61" s="79"/>
      <c r="BA61" s="79"/>
      <c r="BB61" s="79"/>
      <c r="BC61" s="79"/>
      <c r="BD61" s="79"/>
      <c r="BE61" s="79"/>
      <c r="BF61" s="78"/>
      <c r="BG61" s="79"/>
      <c r="BH61" s="79"/>
      <c r="BI61" s="79"/>
      <c r="BJ61" s="79"/>
      <c r="BK61" s="79"/>
      <c r="BL61" s="79"/>
      <c r="BM61" s="79"/>
      <c r="BN61" s="79"/>
    </row>
    <row r="62" spans="2:66">
      <c r="B62" s="136">
        <v>1132.34069980703</v>
      </c>
      <c r="C62" s="124">
        <v>281.17588733193332</v>
      </c>
      <c r="D62" s="124">
        <v>8.177260228974367</v>
      </c>
      <c r="E62" s="124">
        <v>68.248361822574253</v>
      </c>
      <c r="F62" s="124">
        <v>1815.9652246073811</v>
      </c>
      <c r="G62" s="124">
        <v>389.4532682856277</v>
      </c>
      <c r="H62" s="124">
        <v>229.50659407696921</v>
      </c>
      <c r="I62" s="124">
        <v>420.20147382190407</v>
      </c>
      <c r="J62" s="124">
        <v>101.14425910794614</v>
      </c>
      <c r="K62" s="124">
        <v>14.228969751109183</v>
      </c>
      <c r="L62" s="124">
        <v>0.963071347207621</v>
      </c>
      <c r="M62" s="124">
        <v>7.8300985272872907</v>
      </c>
      <c r="N62" s="124">
        <v>1.2487294754752116</v>
      </c>
      <c r="O62" s="124">
        <v>34.140692573736089</v>
      </c>
      <c r="P62" s="137"/>
      <c r="Q62" s="124">
        <f>H62/G62</f>
        <v>0.58930457840874373</v>
      </c>
      <c r="R62" s="124">
        <f>F62/E62</f>
        <v>26.608187744174117</v>
      </c>
      <c r="S62" s="124">
        <f>I62/M62</f>
        <v>53.664902473134184</v>
      </c>
      <c r="T62" s="124">
        <f>C62/D62</f>
        <v>34.3850971423958</v>
      </c>
      <c r="U62" s="124">
        <f>K62/J62</f>
        <v>0.1406799543207225</v>
      </c>
      <c r="V62" s="124">
        <f>D62/L62</f>
        <v>8.4908145722369781</v>
      </c>
      <c r="W62" s="138">
        <f>N62/O62</f>
        <v>3.6575985468901707E-2</v>
      </c>
      <c r="AA62" s="81"/>
      <c r="AD62" s="81"/>
      <c r="AH62" s="79"/>
      <c r="AI62" s="79"/>
      <c r="AJ62" s="79"/>
      <c r="AK62" s="79"/>
      <c r="AL62" s="79"/>
      <c r="AM62" s="79"/>
      <c r="AN62" s="79"/>
      <c r="AO62" s="79"/>
      <c r="AP62" s="79"/>
      <c r="AQ62" s="79"/>
      <c r="AR62" s="79"/>
      <c r="AS62" s="79"/>
      <c r="AT62" s="79"/>
      <c r="AU62" s="79"/>
      <c r="AV62" s="79"/>
      <c r="AX62" s="79"/>
      <c r="AY62" s="79"/>
      <c r="AZ62" s="79"/>
      <c r="BA62" s="79"/>
      <c r="BB62" s="79"/>
      <c r="BC62" s="79"/>
      <c r="BD62" s="79"/>
      <c r="BE62" s="79"/>
      <c r="BF62" s="78"/>
      <c r="BG62" s="79"/>
      <c r="BH62" s="79"/>
      <c r="BI62" s="79"/>
      <c r="BJ62" s="79"/>
      <c r="BK62" s="79"/>
      <c r="BL62" s="79"/>
      <c r="BM62" s="79"/>
      <c r="BN62" s="79"/>
    </row>
    <row r="63" spans="2:66">
      <c r="B63" s="136">
        <v>1127.34069980703</v>
      </c>
      <c r="C63" s="124">
        <v>281.17588733193332</v>
      </c>
      <c r="D63" s="124">
        <v>8.177260228974367</v>
      </c>
      <c r="E63" s="124">
        <v>68.248361822574253</v>
      </c>
      <c r="F63" s="124">
        <v>1815.9652246073811</v>
      </c>
      <c r="G63" s="124">
        <v>389.4532682856277</v>
      </c>
      <c r="H63" s="124">
        <v>229.50659407696921</v>
      </c>
      <c r="I63" s="124">
        <v>420.20147382190407</v>
      </c>
      <c r="J63" s="124">
        <v>101.14425910794614</v>
      </c>
      <c r="K63" s="124">
        <v>14.228969751109183</v>
      </c>
      <c r="L63" s="124">
        <v>0.963071347207621</v>
      </c>
      <c r="M63" s="124">
        <v>7.8300985272872907</v>
      </c>
      <c r="N63" s="124">
        <v>1.2487294754752116</v>
      </c>
      <c r="O63" s="124">
        <v>34.140692573736089</v>
      </c>
      <c r="P63" s="137"/>
      <c r="Q63" s="124">
        <f>H63/G63</f>
        <v>0.58930457840874373</v>
      </c>
      <c r="R63" s="124">
        <f>F63/E63</f>
        <v>26.608187744174117</v>
      </c>
      <c r="S63" s="124">
        <f>I63/M63</f>
        <v>53.664902473134184</v>
      </c>
      <c r="T63" s="124">
        <f>C63/D63</f>
        <v>34.3850971423958</v>
      </c>
      <c r="U63" s="124">
        <f>K63/J63</f>
        <v>0.1406799543207225</v>
      </c>
      <c r="V63" s="124">
        <f>D63/L63</f>
        <v>8.4908145722369781</v>
      </c>
      <c r="W63" s="138">
        <f>N63/O63</f>
        <v>3.6575985468901707E-2</v>
      </c>
      <c r="AA63" s="81"/>
      <c r="AD63" s="81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79"/>
      <c r="AT63" s="79"/>
      <c r="AU63" s="79"/>
      <c r="AV63" s="79"/>
      <c r="AX63" s="79"/>
      <c r="AY63" s="79"/>
      <c r="AZ63" s="79"/>
      <c r="BA63" s="79"/>
      <c r="BB63" s="79"/>
      <c r="BC63" s="79"/>
      <c r="BD63" s="79"/>
      <c r="BE63" s="79"/>
      <c r="BF63" s="78"/>
      <c r="BG63" s="79"/>
      <c r="BH63" s="79"/>
      <c r="BI63" s="79"/>
      <c r="BJ63" s="79"/>
      <c r="BK63" s="79"/>
      <c r="BL63" s="79"/>
      <c r="BM63" s="79"/>
      <c r="BN63" s="79"/>
    </row>
    <row r="64" spans="2:66">
      <c r="B64" s="136">
        <v>1125.02025505241</v>
      </c>
      <c r="C64" s="124">
        <v>281.18853140068614</v>
      </c>
      <c r="D64" s="124">
        <v>8.159807532418327</v>
      </c>
      <c r="E64" s="124">
        <v>68.297781995491263</v>
      </c>
      <c r="F64" s="124">
        <v>1806.816083152258</v>
      </c>
      <c r="G64" s="124">
        <v>386.5563265789728</v>
      </c>
      <c r="H64" s="124">
        <v>228.42016027294781</v>
      </c>
      <c r="I64" s="124">
        <v>418.40940142965712</v>
      </c>
      <c r="J64" s="124">
        <v>101.04997809158384</v>
      </c>
      <c r="K64" s="124">
        <v>14.253717697732794</v>
      </c>
      <c r="L64" s="124">
        <v>0.97273908516230778</v>
      </c>
      <c r="M64" s="124">
        <v>7.7912922583650843</v>
      </c>
      <c r="N64" s="124">
        <v>1.2417263441368107</v>
      </c>
      <c r="O64" s="124">
        <v>35.133048792559279</v>
      </c>
      <c r="P64" s="137"/>
      <c r="Q64" s="124">
        <f>H64/G64</f>
        <v>0.59091041736263483</v>
      </c>
      <c r="R64" s="124">
        <f>F64/E64</f>
        <v>26.454974530088496</v>
      </c>
      <c r="S64" s="124">
        <f>I64/M64</f>
        <v>53.702182841419386</v>
      </c>
      <c r="T64" s="124">
        <f>C64/D64</f>
        <v>34.460191650788865</v>
      </c>
      <c r="U64" s="124">
        <f>K64/J64</f>
        <v>0.14105611863482378</v>
      </c>
      <c r="V64" s="124">
        <f>D64/L64</f>
        <v>8.3884853162416224</v>
      </c>
      <c r="W64" s="138">
        <f>N64/O64</f>
        <v>3.5343540820169078E-2</v>
      </c>
      <c r="AH64" s="79"/>
      <c r="AI64" s="79"/>
      <c r="AJ64" s="79"/>
      <c r="AK64" s="79"/>
      <c r="AL64" s="79"/>
      <c r="AM64" s="79"/>
    </row>
    <row r="65" spans="2:39">
      <c r="B65" s="136">
        <v>1120.02025505241</v>
      </c>
      <c r="C65" s="124">
        <v>281.18853140068614</v>
      </c>
      <c r="D65" s="124">
        <v>8.159807532418327</v>
      </c>
      <c r="E65" s="124">
        <v>68.297781995491263</v>
      </c>
      <c r="F65" s="124">
        <v>1806.816083152258</v>
      </c>
      <c r="G65" s="124">
        <v>386.5563265789728</v>
      </c>
      <c r="H65" s="124">
        <v>228.42016027294781</v>
      </c>
      <c r="I65" s="124">
        <v>418.40940142965712</v>
      </c>
      <c r="J65" s="124">
        <v>101.04997809158384</v>
      </c>
      <c r="K65" s="124">
        <v>14.253717697732794</v>
      </c>
      <c r="L65" s="124">
        <v>0.97273908516230778</v>
      </c>
      <c r="M65" s="124">
        <v>7.7912922583650843</v>
      </c>
      <c r="N65" s="124">
        <v>1.2417263441368107</v>
      </c>
      <c r="O65" s="124">
        <v>35.133048792559279</v>
      </c>
      <c r="P65" s="137"/>
      <c r="Q65" s="124">
        <f>H65/G65</f>
        <v>0.59091041736263483</v>
      </c>
      <c r="R65" s="124">
        <f>F65/E65</f>
        <v>26.454974530088496</v>
      </c>
      <c r="S65" s="124">
        <f>I65/M65</f>
        <v>53.702182841419386</v>
      </c>
      <c r="T65" s="124">
        <f>C65/D65</f>
        <v>34.460191650788865</v>
      </c>
      <c r="U65" s="124">
        <f>K65/J65</f>
        <v>0.14105611863482378</v>
      </c>
      <c r="V65" s="124">
        <f>D65/L65</f>
        <v>8.3884853162416224</v>
      </c>
      <c r="W65" s="138">
        <f>N65/O65</f>
        <v>3.5343540820169078E-2</v>
      </c>
      <c r="AH65" s="79"/>
      <c r="AI65" s="79"/>
      <c r="AJ65" s="79"/>
      <c r="AK65" s="79"/>
      <c r="AL65" s="79"/>
      <c r="AM65" s="79"/>
    </row>
    <row r="66" spans="2:39">
      <c r="B66" s="136">
        <v>1117.8082064780297</v>
      </c>
      <c r="C66" s="124">
        <v>281.14257185076042</v>
      </c>
      <c r="D66" s="124">
        <v>8.1415797262431564</v>
      </c>
      <c r="E66" s="124">
        <v>68.315401564479046</v>
      </c>
      <c r="F66" s="124">
        <v>1797.3663082058979</v>
      </c>
      <c r="G66" s="124">
        <v>383.65064388154246</v>
      </c>
      <c r="H66" s="124">
        <v>227.3076688372835</v>
      </c>
      <c r="I66" s="124">
        <v>416.56343148603213</v>
      </c>
      <c r="J66" s="124">
        <v>100.93368686016142</v>
      </c>
      <c r="K66" s="124">
        <v>14.274104741147388</v>
      </c>
      <c r="L66" s="124">
        <v>0.98594478278910791</v>
      </c>
      <c r="M66" s="124">
        <v>7.7519206918847487</v>
      </c>
      <c r="N66" s="124">
        <v>1.234651253788684</v>
      </c>
      <c r="O66" s="124">
        <v>36.201351235824838</v>
      </c>
      <c r="P66" s="137"/>
      <c r="Q66" s="124">
        <f>H66/G66</f>
        <v>0.59248608717953288</v>
      </c>
      <c r="R66" s="124">
        <f>F66/E66</f>
        <v>26.309825706132539</v>
      </c>
      <c r="S66" s="124">
        <f>I66/M66</f>
        <v>53.736802534902061</v>
      </c>
      <c r="T66" s="124">
        <f>C66/D66</f>
        <v>34.531697938735363</v>
      </c>
      <c r="U66" s="124">
        <f>K66/J66</f>
        <v>0.14142062164957322</v>
      </c>
      <c r="V66" s="124">
        <f>D66/L66</f>
        <v>8.2576426878711207</v>
      </c>
      <c r="W66" s="138">
        <f>N66/O66</f>
        <v>3.4105115186056197E-2</v>
      </c>
      <c r="AJ66" s="79"/>
      <c r="AK66" s="79"/>
      <c r="AL66" s="79"/>
      <c r="AM66" s="79"/>
    </row>
    <row r="67" spans="2:39">
      <c r="B67" s="136">
        <v>1112.8082064780297</v>
      </c>
      <c r="C67" s="124">
        <v>281.14257185076042</v>
      </c>
      <c r="D67" s="124">
        <v>8.1415797262431564</v>
      </c>
      <c r="E67" s="124">
        <v>68.315401564479046</v>
      </c>
      <c r="F67" s="124">
        <v>1797.3663082058979</v>
      </c>
      <c r="G67" s="124">
        <v>383.65064388154246</v>
      </c>
      <c r="H67" s="124">
        <v>227.3076688372835</v>
      </c>
      <c r="I67" s="124">
        <v>416.56343148603213</v>
      </c>
      <c r="J67" s="124">
        <v>100.93368686016142</v>
      </c>
      <c r="K67" s="124">
        <v>14.274104741147388</v>
      </c>
      <c r="L67" s="124">
        <v>0.98594478278910791</v>
      </c>
      <c r="M67" s="124">
        <v>7.7519206918847487</v>
      </c>
      <c r="N67" s="124">
        <v>1.234651253788684</v>
      </c>
      <c r="O67" s="124">
        <v>36.201351235824838</v>
      </c>
      <c r="P67" s="137"/>
      <c r="Q67" s="124">
        <f>H67/G67</f>
        <v>0.59248608717953288</v>
      </c>
      <c r="R67" s="124">
        <f>F67/E67</f>
        <v>26.309825706132539</v>
      </c>
      <c r="S67" s="124">
        <f>I67/M67</f>
        <v>53.736802534902061</v>
      </c>
      <c r="T67" s="124">
        <f>C67/D67</f>
        <v>34.531697938735363</v>
      </c>
      <c r="U67" s="124">
        <f>K67/J67</f>
        <v>0.14142062164957322</v>
      </c>
      <c r="V67" s="124">
        <f>D67/L67</f>
        <v>8.2576426878711207</v>
      </c>
      <c r="W67" s="138">
        <f>N67/O67</f>
        <v>3.4105115186056197E-2</v>
      </c>
      <c r="AA67" s="78"/>
      <c r="AB67" s="78"/>
      <c r="AC67" s="78"/>
      <c r="AD67" s="79"/>
      <c r="AE67" s="79"/>
      <c r="AF67" s="79"/>
      <c r="AG67" s="78"/>
      <c r="AH67" s="79"/>
      <c r="AI67" s="79"/>
      <c r="AJ67" s="79"/>
      <c r="AK67" s="79"/>
      <c r="AL67" s="79"/>
      <c r="AM67" s="79"/>
    </row>
    <row r="68" spans="2:39">
      <c r="B68" s="136">
        <v>1110.8578167452197</v>
      </c>
      <c r="C68" s="124">
        <v>281.04259216690838</v>
      </c>
      <c r="D68" s="124">
        <v>8.1243959455703738</v>
      </c>
      <c r="E68" s="124">
        <v>68.304566973690669</v>
      </c>
      <c r="F68" s="124">
        <v>1788.286130390801</v>
      </c>
      <c r="G68" s="124">
        <v>380.9429395868741</v>
      </c>
      <c r="H68" s="124">
        <v>226.25179563104504</v>
      </c>
      <c r="I68" s="124">
        <v>414.80314371851807</v>
      </c>
      <c r="J68" s="124">
        <v>100.80753579314572</v>
      </c>
      <c r="K68" s="124">
        <v>14.289527890931666</v>
      </c>
      <c r="L68" s="124">
        <v>1.0008325849458199</v>
      </c>
      <c r="M68" s="124">
        <v>7.714823498197263</v>
      </c>
      <c r="N68" s="124">
        <v>1.2280109348946986</v>
      </c>
      <c r="O68" s="124">
        <v>37.225689868759538</v>
      </c>
      <c r="P68" s="137"/>
      <c r="Q68" s="124">
        <f>H68/G68</f>
        <v>0.59392568313882155</v>
      </c>
      <c r="R68" s="124">
        <f>F68/E68</f>
        <v>26.181062403625326</v>
      </c>
      <c r="S68" s="124">
        <f>I68/M68</f>
        <v>53.767029643056112</v>
      </c>
      <c r="T68" s="124">
        <f>C68/D68</f>
        <v>34.592429277174745</v>
      </c>
      <c r="U68" s="124">
        <f>K68/J68</f>
        <v>0.14175059214078384</v>
      </c>
      <c r="V68" s="124">
        <f>D68/L68</f>
        <v>8.1176373229396681</v>
      </c>
      <c r="W68" s="138">
        <f>N68/O68</f>
        <v>3.2988265341061342E-2</v>
      </c>
      <c r="AA68" s="78"/>
      <c r="AB68" s="78"/>
      <c r="AC68" s="78"/>
      <c r="AD68" s="79"/>
      <c r="AE68" s="79"/>
      <c r="AF68" s="79"/>
      <c r="AG68" s="78"/>
      <c r="AH68" s="79"/>
      <c r="AI68" s="79"/>
      <c r="AJ68" s="79"/>
      <c r="AK68" s="79"/>
      <c r="AL68" s="79"/>
      <c r="AM68" s="79"/>
    </row>
    <row r="69" spans="2:39">
      <c r="B69" s="136">
        <v>1105.8578167452197</v>
      </c>
      <c r="C69" s="124">
        <v>281.04259216690838</v>
      </c>
      <c r="D69" s="124">
        <v>8.1243959455703738</v>
      </c>
      <c r="E69" s="124">
        <v>68.304566973690669</v>
      </c>
      <c r="F69" s="124">
        <v>1788.286130390801</v>
      </c>
      <c r="G69" s="124">
        <v>380.9429395868741</v>
      </c>
      <c r="H69" s="124">
        <v>226.25179563104504</v>
      </c>
      <c r="I69" s="124">
        <v>414.80314371851807</v>
      </c>
      <c r="J69" s="124">
        <v>100.80753579314572</v>
      </c>
      <c r="K69" s="124">
        <v>14.289527890931666</v>
      </c>
      <c r="L69" s="124">
        <v>1.0008325849458199</v>
      </c>
      <c r="M69" s="124">
        <v>7.714823498197263</v>
      </c>
      <c r="N69" s="124">
        <v>1.2280109348946986</v>
      </c>
      <c r="O69" s="124">
        <v>37.225689868759538</v>
      </c>
      <c r="P69" s="137"/>
      <c r="Q69" s="124">
        <f>H69/G69</f>
        <v>0.59392568313882155</v>
      </c>
      <c r="R69" s="124">
        <f>F69/E69</f>
        <v>26.181062403625326</v>
      </c>
      <c r="S69" s="124">
        <f>I69/M69</f>
        <v>53.767029643056112</v>
      </c>
      <c r="T69" s="124">
        <f>C69/D69</f>
        <v>34.592429277174745</v>
      </c>
      <c r="U69" s="124">
        <f>K69/J69</f>
        <v>0.14175059214078384</v>
      </c>
      <c r="V69" s="124">
        <f>D69/L69</f>
        <v>8.1176373229396681</v>
      </c>
      <c r="W69" s="138">
        <f>N69/O69</f>
        <v>3.2988265341061342E-2</v>
      </c>
      <c r="AA69" s="78"/>
      <c r="AB69" s="78"/>
      <c r="AC69" s="78"/>
      <c r="AD69" s="79"/>
      <c r="AE69" s="79"/>
      <c r="AF69" s="79"/>
      <c r="AG69" s="78"/>
      <c r="AH69" s="79"/>
      <c r="AI69" s="79"/>
      <c r="AJ69" s="79"/>
      <c r="AK69" s="79"/>
      <c r="AL69" s="79"/>
      <c r="AM69" s="79"/>
    </row>
    <row r="70" spans="2:39">
      <c r="B70" s="136">
        <v>1104.2515143729897</v>
      </c>
      <c r="C70" s="124">
        <v>280.89744603102577</v>
      </c>
      <c r="D70" s="124">
        <v>8.10930688165584</v>
      </c>
      <c r="E70" s="124">
        <v>68.272862299175628</v>
      </c>
      <c r="F70" s="124">
        <v>1779.7945600917997</v>
      </c>
      <c r="G70" s="124">
        <v>378.4916357680263</v>
      </c>
      <c r="H70" s="124">
        <v>225.28117973958095</v>
      </c>
      <c r="I70" s="124">
        <v>413.17972937442937</v>
      </c>
      <c r="J70" s="124">
        <v>100.68029132442665</v>
      </c>
      <c r="K70" s="124">
        <v>14.300943615193493</v>
      </c>
      <c r="L70" s="124">
        <v>1.0137621310738616</v>
      </c>
      <c r="M70" s="124">
        <v>7.6808835844695995</v>
      </c>
      <c r="N70" s="124">
        <v>1.2219571606332114</v>
      </c>
      <c r="O70" s="124">
        <v>38.111370279959431</v>
      </c>
      <c r="P70" s="137"/>
      <c r="Q70" s="124">
        <f>H70/G70</f>
        <v>0.59520781557681113</v>
      </c>
      <c r="R70" s="124">
        <f>F70/E70</f>
        <v>26.068843463639141</v>
      </c>
      <c r="S70" s="124">
        <f>I70/M70</f>
        <v>53.793255011683833</v>
      </c>
      <c r="T70" s="124">
        <f>C70/D70</f>
        <v>34.638897026630872</v>
      </c>
      <c r="U70" s="124">
        <f>K70/J70</f>
        <v>0.14204312906794159</v>
      </c>
      <c r="V70" s="124">
        <f>D70/L70</f>
        <v>7.9992205598228301</v>
      </c>
      <c r="W70" s="138">
        <f>N70/O70</f>
        <v>3.2062797838464711E-2</v>
      </c>
      <c r="AA70" s="78"/>
      <c r="AB70" s="78"/>
      <c r="AC70" s="78"/>
      <c r="AD70" s="79"/>
      <c r="AE70" s="79"/>
      <c r="AF70" s="79"/>
      <c r="AG70" s="78"/>
      <c r="AH70" s="79"/>
      <c r="AI70" s="79"/>
      <c r="AJ70" s="79"/>
      <c r="AK70" s="79"/>
      <c r="AL70" s="79"/>
      <c r="AM70" s="79"/>
    </row>
    <row r="71" spans="2:39">
      <c r="B71" s="136">
        <v>1099.2515143729897</v>
      </c>
      <c r="C71" s="124">
        <v>280.89744603102577</v>
      </c>
      <c r="D71" s="124">
        <v>8.10930688165584</v>
      </c>
      <c r="E71" s="124">
        <v>68.272862299175628</v>
      </c>
      <c r="F71" s="124">
        <v>1779.7945600917997</v>
      </c>
      <c r="G71" s="124">
        <v>378.4916357680263</v>
      </c>
      <c r="H71" s="124">
        <v>225.28117973958095</v>
      </c>
      <c r="I71" s="124">
        <v>413.17972937442937</v>
      </c>
      <c r="J71" s="124">
        <v>100.68029132442665</v>
      </c>
      <c r="K71" s="124">
        <v>14.300943615193493</v>
      </c>
      <c r="L71" s="124">
        <v>1.0137621310738616</v>
      </c>
      <c r="M71" s="124">
        <v>7.6808835844695995</v>
      </c>
      <c r="N71" s="124">
        <v>1.2219571606332114</v>
      </c>
      <c r="O71" s="124">
        <v>38.111370279959431</v>
      </c>
      <c r="P71" s="137"/>
      <c r="Q71" s="124">
        <f>H71/G71</f>
        <v>0.59520781557681113</v>
      </c>
      <c r="R71" s="124">
        <f>F71/E71</f>
        <v>26.068843463639141</v>
      </c>
      <c r="S71" s="124">
        <f>I71/M71</f>
        <v>53.793255011683833</v>
      </c>
      <c r="T71" s="124">
        <f>C71/D71</f>
        <v>34.638897026630872</v>
      </c>
      <c r="U71" s="124">
        <f>K71/J71</f>
        <v>0.14204312906794159</v>
      </c>
      <c r="V71" s="124">
        <f>D71/L71</f>
        <v>7.9992205598228301</v>
      </c>
      <c r="W71" s="138">
        <f>N71/O71</f>
        <v>3.2062797838464711E-2</v>
      </c>
      <c r="AA71" s="78"/>
      <c r="AB71" s="78"/>
      <c r="AC71" s="78"/>
      <c r="AD71" s="79"/>
      <c r="AE71" s="79"/>
      <c r="AF71" s="79"/>
      <c r="AG71" s="78"/>
      <c r="AH71" s="79"/>
      <c r="AI71" s="79"/>
      <c r="AJ71" s="79"/>
      <c r="AK71" s="79"/>
      <c r="AL71" s="79"/>
      <c r="AM71" s="79"/>
    </row>
    <row r="72" spans="2:39">
      <c r="B72" s="136">
        <v>1097.5822276044901</v>
      </c>
      <c r="C72" s="124">
        <v>280.67758740923944</v>
      </c>
      <c r="D72" s="124">
        <v>8.0936741193380826</v>
      </c>
      <c r="E72" s="124">
        <v>68.213657095003001</v>
      </c>
      <c r="F72" s="124">
        <v>1770.3638012097454</v>
      </c>
      <c r="G72" s="124">
        <v>375.86003419885805</v>
      </c>
      <c r="H72" s="124">
        <v>224.22093954347278</v>
      </c>
      <c r="I72" s="124">
        <v>411.40021205296222</v>
      </c>
      <c r="J72" s="124">
        <v>100.52807078400745</v>
      </c>
      <c r="K72" s="124">
        <v>14.310180659879288</v>
      </c>
      <c r="L72" s="124">
        <v>1.0270084982354406</v>
      </c>
      <c r="M72" s="124">
        <v>7.6440018252659403</v>
      </c>
      <c r="N72" s="124">
        <v>1.215403697591273</v>
      </c>
      <c r="O72" s="124">
        <v>39.014620836867032</v>
      </c>
      <c r="P72" s="137"/>
      <c r="Q72" s="124">
        <f>H72/G72</f>
        <v>0.59655435306229754</v>
      </c>
      <c r="R72" s="124">
        <f>F72/E72</f>
        <v>25.953216358772728</v>
      </c>
      <c r="S72" s="124">
        <f>I72/M72</f>
        <v>53.820004424011152</v>
      </c>
      <c r="T72" s="124">
        <f>C72/D72</f>
        <v>34.67863707764328</v>
      </c>
      <c r="U72" s="124">
        <f>K72/J72</f>
        <v>0.14235009732381962</v>
      </c>
      <c r="V72" s="124">
        <f>D72/L72</f>
        <v>7.880824874618142</v>
      </c>
      <c r="W72" s="138">
        <f>N72/O72</f>
        <v>3.1152518505133647E-2</v>
      </c>
      <c r="AA72" s="78"/>
      <c r="AB72" s="78"/>
      <c r="AC72" s="78"/>
      <c r="AD72" s="79"/>
      <c r="AE72" s="79"/>
      <c r="AF72" s="79"/>
      <c r="AG72" s="78"/>
      <c r="AH72" s="79"/>
      <c r="AI72" s="79"/>
      <c r="AJ72" s="79"/>
      <c r="AK72" s="79"/>
      <c r="AL72" s="79"/>
      <c r="AM72" s="79"/>
    </row>
    <row r="73" spans="2:39">
      <c r="B73" s="136">
        <v>1092.5822276044901</v>
      </c>
      <c r="C73" s="124">
        <v>280.67758740923944</v>
      </c>
      <c r="D73" s="124">
        <v>8.0936741193380826</v>
      </c>
      <c r="E73" s="124">
        <v>68.213657095003001</v>
      </c>
      <c r="F73" s="124">
        <v>1770.3638012097454</v>
      </c>
      <c r="G73" s="124">
        <v>375.86003419885805</v>
      </c>
      <c r="H73" s="124">
        <v>224.22093954347278</v>
      </c>
      <c r="I73" s="124">
        <v>411.40021205296222</v>
      </c>
      <c r="J73" s="124">
        <v>100.52807078400745</v>
      </c>
      <c r="K73" s="124">
        <v>14.310180659879288</v>
      </c>
      <c r="L73" s="124">
        <v>1.0270084982354406</v>
      </c>
      <c r="M73" s="124">
        <v>7.6440018252659403</v>
      </c>
      <c r="N73" s="124">
        <v>1.215403697591273</v>
      </c>
      <c r="O73" s="124">
        <v>39.014620836867032</v>
      </c>
      <c r="P73" s="137"/>
      <c r="Q73" s="124">
        <f>H73/G73</f>
        <v>0.59655435306229754</v>
      </c>
      <c r="R73" s="124">
        <f>F73/E73</f>
        <v>25.953216358772728</v>
      </c>
      <c r="S73" s="124">
        <f>I73/M73</f>
        <v>53.820004424011152</v>
      </c>
      <c r="T73" s="124">
        <f>C73/D73</f>
        <v>34.67863707764328</v>
      </c>
      <c r="U73" s="124">
        <f>K73/J73</f>
        <v>0.14235009732381962</v>
      </c>
      <c r="V73" s="124">
        <f>D73/L73</f>
        <v>7.880824874618142</v>
      </c>
      <c r="W73" s="138">
        <f>N73/O73</f>
        <v>3.1152518505133647E-2</v>
      </c>
      <c r="AA73" s="78"/>
      <c r="AB73" s="78"/>
      <c r="AC73" s="78"/>
      <c r="AD73" s="79"/>
      <c r="AE73" s="79"/>
      <c r="AF73" s="79"/>
      <c r="AG73" s="78"/>
      <c r="AH73" s="79"/>
      <c r="AI73" s="79"/>
      <c r="AJ73" s="79"/>
      <c r="AK73" s="79"/>
      <c r="AL73" s="79"/>
      <c r="AM73" s="79"/>
    </row>
    <row r="74" spans="2:39">
      <c r="B74" s="136">
        <v>1091.0190074915899</v>
      </c>
      <c r="C74" s="124">
        <v>280.37781310161455</v>
      </c>
      <c r="D74" s="124">
        <v>8.0780510413800197</v>
      </c>
      <c r="E74" s="124">
        <v>68.124727452516396</v>
      </c>
      <c r="F74" s="124">
        <v>1760.2018678192362</v>
      </c>
      <c r="G74" s="124">
        <v>373.12129814737892</v>
      </c>
      <c r="H74" s="124">
        <v>223.0958620169736</v>
      </c>
      <c r="I74" s="124">
        <v>409.50493007185878</v>
      </c>
      <c r="J74" s="124">
        <v>100.35185014741299</v>
      </c>
      <c r="K74" s="124">
        <v>14.316401582619555</v>
      </c>
      <c r="L74" s="124">
        <v>1.0401048497067655</v>
      </c>
      <c r="M74" s="124">
        <v>7.6050813660880534</v>
      </c>
      <c r="N74" s="124">
        <v>1.2085156677772733</v>
      </c>
      <c r="O74" s="124">
        <v>39.903676227768088</v>
      </c>
      <c r="P74" s="137"/>
      <c r="Q74" s="124">
        <f>H74/G74</f>
        <v>0.59791779007172385</v>
      </c>
      <c r="R74" s="124">
        <f>F74/E74</f>
        <v>25.837928952392716</v>
      </c>
      <c r="S74" s="124">
        <f>I74/M74</f>
        <v>53.846226011188932</v>
      </c>
      <c r="T74" s="124">
        <f>C74/D74</f>
        <v>34.708596376201655</v>
      </c>
      <c r="U74" s="124">
        <f>K74/J74</f>
        <v>0.1426620591607361</v>
      </c>
      <c r="V74" s="124">
        <f>D74/L74</f>
        <v>7.7665737676902928</v>
      </c>
      <c r="W74" s="138">
        <f>N74/O74</f>
        <v>3.0285822811891547E-2</v>
      </c>
      <c r="AA74" s="78"/>
      <c r="AB74" s="78"/>
      <c r="AC74" s="78"/>
      <c r="AD74" s="79"/>
      <c r="AE74" s="79"/>
      <c r="AF74" s="79"/>
      <c r="AG74" s="78"/>
      <c r="AH74" s="79"/>
      <c r="AI74" s="79"/>
      <c r="AJ74" s="79"/>
      <c r="AK74" s="79"/>
      <c r="AL74" s="79"/>
      <c r="AM74" s="79"/>
    </row>
    <row r="75" spans="2:39">
      <c r="B75" s="136">
        <v>1086.0190074915899</v>
      </c>
      <c r="C75" s="124">
        <v>280.37781310161455</v>
      </c>
      <c r="D75" s="124">
        <v>8.0780510413800197</v>
      </c>
      <c r="E75" s="124">
        <v>68.124727452516396</v>
      </c>
      <c r="F75" s="124">
        <v>1760.2018678192362</v>
      </c>
      <c r="G75" s="124">
        <v>373.12129814737892</v>
      </c>
      <c r="H75" s="124">
        <v>223.0958620169736</v>
      </c>
      <c r="I75" s="124">
        <v>409.50493007185878</v>
      </c>
      <c r="J75" s="124">
        <v>100.35185014741299</v>
      </c>
      <c r="K75" s="124">
        <v>14.316401582619555</v>
      </c>
      <c r="L75" s="124">
        <v>1.0401048497067655</v>
      </c>
      <c r="M75" s="124">
        <v>7.6050813660880534</v>
      </c>
      <c r="N75" s="124">
        <v>1.2085156677772733</v>
      </c>
      <c r="O75" s="124">
        <v>39.903676227768088</v>
      </c>
      <c r="P75" s="137"/>
      <c r="Q75" s="124">
        <f>H75/G75</f>
        <v>0.59791779007172385</v>
      </c>
      <c r="R75" s="124">
        <f>F75/E75</f>
        <v>25.837928952392716</v>
      </c>
      <c r="S75" s="124">
        <f>I75/M75</f>
        <v>53.846226011188932</v>
      </c>
      <c r="T75" s="124">
        <f>C75/D75</f>
        <v>34.708596376201655</v>
      </c>
      <c r="U75" s="124">
        <f>K75/J75</f>
        <v>0.1426620591607361</v>
      </c>
      <c r="V75" s="124">
        <f>D75/L75</f>
        <v>7.7665737676902928</v>
      </c>
      <c r="W75" s="138">
        <f>N75/O75</f>
        <v>3.0285822811891547E-2</v>
      </c>
      <c r="AA75" s="78"/>
      <c r="AB75" s="78"/>
      <c r="AC75" s="78"/>
      <c r="AD75" s="79"/>
      <c r="AE75" s="79"/>
      <c r="AF75" s="79"/>
      <c r="AG75" s="78"/>
      <c r="AH75" s="79"/>
      <c r="AI75" s="79"/>
      <c r="AJ75" s="79"/>
      <c r="AK75" s="79"/>
      <c r="AL75" s="79"/>
      <c r="AM75" s="79"/>
    </row>
    <row r="76" spans="2:39">
      <c r="B76" s="136">
        <v>1084.5084377759299</v>
      </c>
      <c r="C76" s="124">
        <v>280.001698422586</v>
      </c>
      <c r="D76" s="124">
        <v>8.063009452429057</v>
      </c>
      <c r="E76" s="124">
        <v>68.007217570295339</v>
      </c>
      <c r="F76" s="124">
        <v>1749.6032309639461</v>
      </c>
      <c r="G76" s="124">
        <v>370.36344807519896</v>
      </c>
      <c r="H76" s="124">
        <v>221.93816944404844</v>
      </c>
      <c r="I76" s="124">
        <v>407.54734558357438</v>
      </c>
      <c r="J76" s="124">
        <v>100.15510951948976</v>
      </c>
      <c r="K76" s="124">
        <v>14.319059795719383</v>
      </c>
      <c r="L76" s="124">
        <v>1.0525919366565657</v>
      </c>
      <c r="M76" s="124">
        <v>7.5652643841260101</v>
      </c>
      <c r="N76" s="124">
        <v>1.2014978105704937</v>
      </c>
      <c r="O76" s="124">
        <v>40.747958597778812</v>
      </c>
      <c r="P76" s="137"/>
      <c r="Q76" s="124">
        <f>H76/G76</f>
        <v>0.59924425749213217</v>
      </c>
      <c r="R76" s="124">
        <f>F76/E76</f>
        <v>25.726728624876866</v>
      </c>
      <c r="S76" s="124">
        <f>I76/M76</f>
        <v>53.870866223620681</v>
      </c>
      <c r="T76" s="124">
        <f>C76/D76</f>
        <v>34.726698520517409</v>
      </c>
      <c r="U76" s="124">
        <f>K76/J76</f>
        <v>0.14296883967695084</v>
      </c>
      <c r="V76" s="124">
        <f>D76/L76</f>
        <v>7.6601474623112322</v>
      </c>
      <c r="W76" s="138">
        <f>N76/O76</f>
        <v>2.9486085976242936E-2</v>
      </c>
      <c r="AA76" s="78"/>
      <c r="AB76" s="78"/>
      <c r="AC76" s="78"/>
      <c r="AD76" s="79"/>
      <c r="AE76" s="79"/>
      <c r="AF76" s="79"/>
      <c r="AG76" s="78"/>
      <c r="AH76" s="79"/>
      <c r="AI76" s="79"/>
      <c r="AJ76" s="79"/>
      <c r="AK76" s="79"/>
      <c r="AL76" s="79"/>
      <c r="AM76" s="79"/>
    </row>
    <row r="77" spans="2:39">
      <c r="B77" s="136">
        <v>1079.5084377759299</v>
      </c>
      <c r="C77" s="124">
        <v>282.03233132581141</v>
      </c>
      <c r="D77" s="124">
        <v>7.9535314252894063</v>
      </c>
      <c r="E77" s="124">
        <v>68.722497536102537</v>
      </c>
      <c r="F77" s="124">
        <v>1768.2699214637144</v>
      </c>
      <c r="G77" s="124">
        <v>374.31088688042769</v>
      </c>
      <c r="H77" s="124">
        <v>224.18849455747662</v>
      </c>
      <c r="I77" s="124">
        <v>411.73688977895364</v>
      </c>
      <c r="J77" s="124">
        <v>101.19876650608055</v>
      </c>
      <c r="K77" s="124">
        <v>14.46796065114405</v>
      </c>
      <c r="L77" s="124">
        <v>1.0496910843037144</v>
      </c>
      <c r="M77" s="124">
        <v>7.6439339584123669</v>
      </c>
      <c r="N77" s="124">
        <v>1.214095841086914</v>
      </c>
      <c r="O77" s="124">
        <v>41.092555957590989</v>
      </c>
      <c r="P77" s="137"/>
      <c r="Q77" s="124">
        <f>H77/G77</f>
        <v>0.59893661235958884</v>
      </c>
      <c r="R77" s="124">
        <f>F77/E77</f>
        <v>25.730582922059476</v>
      </c>
      <c r="S77" s="124">
        <f>I77/M77</f>
        <v>53.864527351891297</v>
      </c>
      <c r="T77" s="124">
        <f>C77/D77</f>
        <v>35.460013451263762</v>
      </c>
      <c r="U77" s="124">
        <f>K77/J77</f>
        <v>0.14296578061823254</v>
      </c>
      <c r="V77" s="124">
        <f>D77/L77</f>
        <v>7.5770210343028461</v>
      </c>
      <c r="W77" s="138">
        <f>N77/O77</f>
        <v>2.9545396064920008E-2</v>
      </c>
      <c r="AA77" s="78"/>
      <c r="AB77" s="78"/>
      <c r="AC77" s="78"/>
      <c r="AD77" s="79"/>
      <c r="AE77" s="79"/>
      <c r="AF77" s="79"/>
      <c r="AG77" s="78"/>
      <c r="AH77" s="79"/>
      <c r="AI77" s="79"/>
      <c r="AJ77" s="79"/>
      <c r="AK77" s="79"/>
      <c r="AL77" s="79"/>
      <c r="AM77" s="79"/>
    </row>
    <row r="78" spans="2:39">
      <c r="B78" s="136">
        <v>1078.3558357357197</v>
      </c>
      <c r="C78" s="124">
        <v>282.09519704380864</v>
      </c>
      <c r="D78" s="124">
        <v>7.893191576425151</v>
      </c>
      <c r="E78" s="124">
        <v>68.761703854426926</v>
      </c>
      <c r="F78" s="124">
        <v>1758.8561448187388</v>
      </c>
      <c r="G78" s="124">
        <v>371.73250881801272</v>
      </c>
      <c r="H78" s="124">
        <v>223.27105273521661</v>
      </c>
      <c r="I78" s="124">
        <v>410.31563029385831</v>
      </c>
      <c r="J78" s="124">
        <v>101.26175550891033</v>
      </c>
      <c r="K78" s="124">
        <v>14.520808616998329</v>
      </c>
      <c r="L78" s="124">
        <v>1.0656744266791554</v>
      </c>
      <c r="M78" s="124">
        <v>7.6133882521713163</v>
      </c>
      <c r="N78" s="124">
        <v>1.2082887372681426</v>
      </c>
      <c r="O78" s="124">
        <v>42.372130007694459</v>
      </c>
      <c r="P78" s="137"/>
      <c r="Q78" s="124">
        <f>H78/G78</f>
        <v>0.60062288726144841</v>
      </c>
      <c r="R78" s="124">
        <f>F78/E78</f>
        <v>25.579007590363869</v>
      </c>
      <c r="S78" s="124">
        <f>I78/M78</f>
        <v>53.893958472016379</v>
      </c>
      <c r="T78" s="124">
        <f>C78/D78</f>
        <v>35.739053627730442</v>
      </c>
      <c r="U78" s="124">
        <f>K78/J78</f>
        <v>0.14339874461015639</v>
      </c>
      <c r="V78" s="124">
        <f>D78/L78</f>
        <v>7.4067570533918508</v>
      </c>
      <c r="W78" s="138">
        <f>N78/O78</f>
        <v>2.8516119842186986E-2</v>
      </c>
      <c r="AA78" s="78"/>
      <c r="AB78" s="78"/>
      <c r="AC78" s="78"/>
      <c r="AD78" s="79"/>
      <c r="AE78" s="79"/>
      <c r="AF78" s="79"/>
      <c r="AG78" s="78"/>
      <c r="AH78" s="79"/>
      <c r="AI78" s="79"/>
      <c r="AJ78" s="79"/>
      <c r="AK78" s="79"/>
      <c r="AL78" s="79"/>
      <c r="AM78" s="79"/>
    </row>
    <row r="79" spans="2:39">
      <c r="B79" s="136">
        <v>1073.3558357357197</v>
      </c>
      <c r="C79" s="124">
        <v>291.5635217992899</v>
      </c>
      <c r="D79" s="124">
        <v>7.6121550585873834</v>
      </c>
      <c r="E79" s="124">
        <v>72.212932842466543</v>
      </c>
      <c r="F79" s="124">
        <v>1848.21452548928</v>
      </c>
      <c r="G79" s="124">
        <v>390.57838643931314</v>
      </c>
      <c r="H79" s="124">
        <v>234.16675517920413</v>
      </c>
      <c r="I79" s="124">
        <v>430.54634989420481</v>
      </c>
      <c r="J79" s="124">
        <v>106.30453334219587</v>
      </c>
      <c r="K79" s="124">
        <v>15.242945231983279</v>
      </c>
      <c r="L79" s="124">
        <v>1.0684256258116847</v>
      </c>
      <c r="M79" s="124">
        <v>7.991668543868605</v>
      </c>
      <c r="N79" s="124">
        <v>1.2687899205777615</v>
      </c>
      <c r="O79" s="124">
        <v>44.113904559507255</v>
      </c>
      <c r="P79" s="137"/>
      <c r="Q79" s="124">
        <f>H79/G79</f>
        <v>0.59953843660928796</v>
      </c>
      <c r="R79" s="124">
        <f>F79/E79</f>
        <v>25.593954610889217</v>
      </c>
      <c r="S79" s="124">
        <f>I79/M79</f>
        <v>53.87440026207419</v>
      </c>
      <c r="T79" s="124">
        <f>C79/D79</f>
        <v>38.302362413174023</v>
      </c>
      <c r="U79" s="124">
        <f>K79/J79</f>
        <v>0.14338941861412452</v>
      </c>
      <c r="V79" s="124">
        <f>D79/L79</f>
        <v>7.1246466526899495</v>
      </c>
      <c r="W79" s="138">
        <f>N79/O79</f>
        <v>2.8761678052466044E-2</v>
      </c>
      <c r="AA79" s="78"/>
      <c r="AB79" s="78"/>
      <c r="AC79" s="78"/>
      <c r="AD79" s="79"/>
      <c r="AE79" s="79"/>
      <c r="AF79" s="79"/>
      <c r="AG79" s="78"/>
      <c r="AH79" s="79"/>
      <c r="AI79" s="79"/>
      <c r="AJ79" s="79"/>
      <c r="AK79" s="79"/>
      <c r="AL79" s="79"/>
      <c r="AM79" s="79"/>
    </row>
    <row r="80" spans="2:39">
      <c r="B80" s="136">
        <v>1071.51372368477</v>
      </c>
      <c r="C80" s="124">
        <v>290.77379426828247</v>
      </c>
      <c r="D80" s="124">
        <v>7.5004014607406635</v>
      </c>
      <c r="E80" s="124">
        <v>71.980155770002668</v>
      </c>
      <c r="F80" s="124">
        <v>1822.9131277611659</v>
      </c>
      <c r="G80" s="124">
        <v>384.46027516527255</v>
      </c>
      <c r="H80" s="124">
        <v>231.62815127241115</v>
      </c>
      <c r="I80" s="124">
        <v>426.36871876046274</v>
      </c>
      <c r="J80" s="124">
        <v>106.05848029759009</v>
      </c>
      <c r="K80" s="124">
        <v>15.292356604858339</v>
      </c>
      <c r="L80" s="124">
        <v>1.094950349591445</v>
      </c>
      <c r="M80" s="124">
        <v>7.910813473404251</v>
      </c>
      <c r="N80" s="124">
        <v>1.2541080846801034</v>
      </c>
      <c r="O80" s="124">
        <v>46.399789722627297</v>
      </c>
      <c r="P80" s="137"/>
      <c r="Q80" s="124">
        <f>H80/G80</f>
        <v>0.60247616264863357</v>
      </c>
      <c r="R80" s="124">
        <f>F80/E80</f>
        <v>25.325217877909274</v>
      </c>
      <c r="S80" s="124">
        <f>I80/M80</f>
        <v>53.896950066373385</v>
      </c>
      <c r="T80" s="124">
        <f>C80/D80</f>
        <v>38.767764071067283</v>
      </c>
      <c r="U80" s="124">
        <f>K80/J80</f>
        <v>0.14418796650630322</v>
      </c>
      <c r="V80" s="124">
        <f>D80/L80</f>
        <v>6.8499922974034959</v>
      </c>
      <c r="W80" s="138">
        <f>N80/O80</f>
        <v>2.7028313968167093E-2</v>
      </c>
      <c r="AA80" s="78"/>
      <c r="AB80" s="78"/>
      <c r="AC80" s="78"/>
      <c r="AD80" s="79"/>
      <c r="AE80" s="79"/>
      <c r="AF80" s="79"/>
      <c r="AG80" s="78"/>
      <c r="AH80" s="79"/>
      <c r="AI80" s="79"/>
      <c r="AJ80" s="79"/>
      <c r="AK80" s="79"/>
      <c r="AL80" s="79"/>
      <c r="AM80" s="79"/>
    </row>
    <row r="81" spans="1:51">
      <c r="B81" s="136">
        <v>1066.51372368477</v>
      </c>
      <c r="C81" s="124">
        <v>298.06207179555764</v>
      </c>
      <c r="D81" s="124">
        <v>7.2075623502496224</v>
      </c>
      <c r="E81" s="124">
        <v>74.545387547193911</v>
      </c>
      <c r="F81" s="124">
        <v>1888.778321936067</v>
      </c>
      <c r="G81" s="124">
        <v>398.33796367667594</v>
      </c>
      <c r="H81" s="124">
        <v>239.59746081049826</v>
      </c>
      <c r="I81" s="124">
        <v>441.23322518319083</v>
      </c>
      <c r="J81" s="124">
        <v>109.80455618544499</v>
      </c>
      <c r="K81" s="124">
        <v>15.831418167557393</v>
      </c>
      <c r="L81" s="124">
        <v>1.0879029154614956</v>
      </c>
      <c r="M81" s="124">
        <v>8.1896727482291158</v>
      </c>
      <c r="N81" s="124">
        <v>1.2986694169214132</v>
      </c>
      <c r="O81" s="124">
        <v>47.742971356773431</v>
      </c>
      <c r="P81" s="137"/>
      <c r="Q81" s="124">
        <f>H81/G81</f>
        <v>0.60149290968654801</v>
      </c>
      <c r="R81" s="124">
        <f>F81/E81</f>
        <v>25.337292944386412</v>
      </c>
      <c r="S81" s="124">
        <f>I81/M81</f>
        <v>53.876783450059143</v>
      </c>
      <c r="T81" s="124">
        <f>C81/D81</f>
        <v>41.354074694232054</v>
      </c>
      <c r="U81" s="124">
        <f>K81/J81</f>
        <v>0.14417815359883862</v>
      </c>
      <c r="V81" s="124">
        <f>D81/L81</f>
        <v>6.6251889279955893</v>
      </c>
      <c r="W81" s="138">
        <f>N81/O81</f>
        <v>2.7201269213361755E-2</v>
      </c>
      <c r="AA81" s="78"/>
      <c r="AB81" s="78"/>
      <c r="AC81" s="78"/>
      <c r="AD81" s="79"/>
      <c r="AE81" s="79"/>
      <c r="AF81" s="79"/>
      <c r="AG81" s="78"/>
      <c r="AH81" s="79"/>
      <c r="AI81" s="79"/>
      <c r="AJ81" s="79"/>
      <c r="AK81" s="79"/>
      <c r="AL81" s="79"/>
      <c r="AM81" s="79"/>
    </row>
    <row r="82" spans="1:51">
      <c r="B82" s="136">
        <v>1065.3579122474698</v>
      </c>
      <c r="C82" s="124">
        <v>296.10019599331673</v>
      </c>
      <c r="D82" s="124">
        <v>7.1205381721796863</v>
      </c>
      <c r="E82" s="124">
        <v>73.931583681365183</v>
      </c>
      <c r="F82" s="124">
        <v>1856.5791996836417</v>
      </c>
      <c r="G82" s="124">
        <v>390.9159281382328</v>
      </c>
      <c r="H82" s="124">
        <v>236.19240608509881</v>
      </c>
      <c r="I82" s="124">
        <v>435.34906816571186</v>
      </c>
      <c r="J82" s="124">
        <v>109.01088713005237</v>
      </c>
      <c r="K82" s="124">
        <v>15.791998725224257</v>
      </c>
      <c r="L82" s="124">
        <v>1.1060968663930641</v>
      </c>
      <c r="M82" s="124">
        <v>8.0850586596791096</v>
      </c>
      <c r="N82" s="124">
        <v>1.2804604185884372</v>
      </c>
      <c r="O82" s="124">
        <v>49.559866557209006</v>
      </c>
      <c r="P82" s="137"/>
      <c r="Q82" s="124">
        <f>H82/G82</f>
        <v>0.60420256398858785</v>
      </c>
      <c r="R82" s="124">
        <f>F82/E82</f>
        <v>25.112125389944833</v>
      </c>
      <c r="S82" s="124">
        <f>I82/M82</f>
        <v>53.846123632576159</v>
      </c>
      <c r="T82" s="124">
        <f>C82/D82</f>
        <v>41.58396301422772</v>
      </c>
      <c r="U82" s="124">
        <f>K82/J82</f>
        <v>0.14486625272927151</v>
      </c>
      <c r="V82" s="124">
        <f>D82/L82</f>
        <v>6.4375357968416136</v>
      </c>
      <c r="W82" s="138">
        <f>N82/O82</f>
        <v>2.5836639755886927E-2</v>
      </c>
      <c r="AA82" s="78"/>
      <c r="AB82" s="78"/>
      <c r="AC82" s="78"/>
      <c r="AD82" s="79"/>
      <c r="AE82" s="79"/>
      <c r="AF82" s="79"/>
      <c r="AG82" s="78"/>
      <c r="AH82" s="79"/>
      <c r="AI82" s="79"/>
      <c r="AJ82" s="79"/>
      <c r="AK82" s="79"/>
      <c r="AL82" s="79"/>
      <c r="AM82" s="79"/>
    </row>
    <row r="83" spans="1:51">
      <c r="B83" s="136">
        <v>1060.3579122474698</v>
      </c>
      <c r="C83" s="124">
        <v>304.94415006708493</v>
      </c>
      <c r="D83" s="124">
        <v>6.7870747799310456</v>
      </c>
      <c r="E83" s="124">
        <v>77.089055154487255</v>
      </c>
      <c r="F83" s="124">
        <v>1936.9858339496943</v>
      </c>
      <c r="G83" s="124">
        <v>407.82932509037977</v>
      </c>
      <c r="H83" s="124">
        <v>245.9255478458177</v>
      </c>
      <c r="I83" s="124">
        <v>453.53141288175789</v>
      </c>
      <c r="J83" s="124">
        <v>113.6244484665545</v>
      </c>
      <c r="K83" s="124">
        <v>16.458994094508359</v>
      </c>
      <c r="L83" s="124">
        <v>1.0971751847828068</v>
      </c>
      <c r="M83" s="124">
        <v>8.426541506798559</v>
      </c>
      <c r="N83" s="124">
        <v>1.3349815551039881</v>
      </c>
      <c r="O83" s="124">
        <v>51.273508354603429</v>
      </c>
      <c r="P83" s="137"/>
      <c r="Q83" s="124">
        <f>H83/G83</f>
        <v>0.60301094775692676</v>
      </c>
      <c r="R83" s="124">
        <f>F83/E83</f>
        <v>25.126599749704479</v>
      </c>
      <c r="S83" s="124">
        <f>I83/M83</f>
        <v>53.821774035747332</v>
      </c>
      <c r="T83" s="124">
        <f>C83/D83</f>
        <v>44.930129688387353</v>
      </c>
      <c r="U83" s="124">
        <f>K83/J83</f>
        <v>0.14485433651502463</v>
      </c>
      <c r="V83" s="124">
        <f>D83/L83</f>
        <v>6.1859535961657688</v>
      </c>
      <c r="W83" s="138">
        <f>N83/O83</f>
        <v>2.6036477665451793E-2</v>
      </c>
      <c r="AA83" s="78"/>
      <c r="AB83" s="78"/>
      <c r="AC83" s="78"/>
      <c r="AD83" s="79"/>
      <c r="AE83" s="79"/>
      <c r="AF83" s="79"/>
      <c r="AG83" s="78"/>
      <c r="AH83" s="79"/>
      <c r="AI83" s="79"/>
      <c r="AJ83" s="79"/>
      <c r="AK83" s="79"/>
      <c r="AL83" s="79"/>
      <c r="AM83" s="79"/>
    </row>
    <row r="84" spans="1:51">
      <c r="B84" s="136">
        <v>1059.87394387621</v>
      </c>
      <c r="C84" s="124">
        <v>300.85029687247311</v>
      </c>
      <c r="D84" s="124">
        <v>6.726084954574242</v>
      </c>
      <c r="E84" s="124">
        <v>75.834364010431131</v>
      </c>
      <c r="F84" s="124">
        <v>1889.500732764317</v>
      </c>
      <c r="G84" s="124">
        <v>397.2668252091492</v>
      </c>
      <c r="H84" s="124">
        <v>240.66564786124283</v>
      </c>
      <c r="I84" s="124">
        <v>444.15651075585725</v>
      </c>
      <c r="J84" s="124">
        <v>111.91073150361773</v>
      </c>
      <c r="K84" s="124">
        <v>16.285489074772567</v>
      </c>
      <c r="L84" s="124">
        <v>1.1056874021314482</v>
      </c>
      <c r="M84" s="124">
        <v>8.2692241418209047</v>
      </c>
      <c r="N84" s="124">
        <v>1.3085240306039267</v>
      </c>
      <c r="O84" s="124">
        <v>52.706644974553704</v>
      </c>
      <c r="P84" s="137"/>
      <c r="Q84" s="124">
        <f>H84/G84</f>
        <v>0.60580353704223733</v>
      </c>
      <c r="R84" s="124">
        <f>F84/E84</f>
        <v>24.916154535223811</v>
      </c>
      <c r="S84" s="124">
        <f>I84/M84</f>
        <v>53.711993185621019</v>
      </c>
      <c r="T84" s="124">
        <f>C84/D84</f>
        <v>44.728887444080279</v>
      </c>
      <c r="U84" s="124">
        <f>K84/J84</f>
        <v>0.14552213944063183</v>
      </c>
      <c r="V84" s="124">
        <f>D84/L84</f>
        <v>6.0831704707933536</v>
      </c>
      <c r="W84" s="138">
        <f>N84/O84</f>
        <v>2.4826547605822195E-2</v>
      </c>
      <c r="AA84" s="78"/>
      <c r="AB84" s="78"/>
      <c r="AC84" s="78"/>
      <c r="AD84" s="79"/>
      <c r="AE84" s="79"/>
      <c r="AF84" s="79"/>
      <c r="AG84" s="78"/>
      <c r="AH84" s="79"/>
      <c r="AI84" s="79"/>
      <c r="AJ84" s="79"/>
      <c r="AK84" s="79"/>
      <c r="AL84" s="79"/>
      <c r="AM84" s="79"/>
    </row>
    <row r="85" spans="1:51">
      <c r="B85" s="136">
        <v>1054.87394387621</v>
      </c>
      <c r="C85" s="124">
        <v>312.88145614811583</v>
      </c>
      <c r="D85" s="124">
        <v>6.3063267314650915</v>
      </c>
      <c r="E85" s="124">
        <v>80.207529525795991</v>
      </c>
      <c r="F85" s="124">
        <v>2000.0339155744696</v>
      </c>
      <c r="G85" s="124">
        <v>420.48277977386391</v>
      </c>
      <c r="H85" s="124">
        <v>254.04541117532017</v>
      </c>
      <c r="I85" s="124">
        <v>469.19079798919148</v>
      </c>
      <c r="J85" s="124">
        <v>118.3045971665604</v>
      </c>
      <c r="K85" s="124">
        <v>17.214007785443297</v>
      </c>
      <c r="L85" s="124">
        <v>1.0931646543309868</v>
      </c>
      <c r="M85" s="124">
        <v>8.7406947438493585</v>
      </c>
      <c r="N85" s="124">
        <v>1.3837502528770038</v>
      </c>
      <c r="O85" s="124">
        <v>55.155145708435398</v>
      </c>
      <c r="P85" s="137"/>
      <c r="Q85" s="124">
        <f>H85/G85</f>
        <v>0.6041755415333443</v>
      </c>
      <c r="R85" s="124">
        <f>F85/E85</f>
        <v>24.935737672000325</v>
      </c>
      <c r="S85" s="124">
        <f>I85/M85</f>
        <v>53.678890721970483</v>
      </c>
      <c r="T85" s="124">
        <f>C85/D85</f>
        <v>49.613898783107757</v>
      </c>
      <c r="U85" s="124">
        <f>K85/J85</f>
        <v>0.1455058230848611</v>
      </c>
      <c r="V85" s="124">
        <f>D85/L85</f>
        <v>5.7688717856730767</v>
      </c>
      <c r="W85" s="138">
        <f>N85/O85</f>
        <v>2.5088325578756902E-2</v>
      </c>
      <c r="AA85" s="78"/>
      <c r="AB85" s="78"/>
      <c r="AC85" s="78"/>
      <c r="AD85" s="79"/>
      <c r="AE85" s="79"/>
      <c r="AF85" s="79"/>
      <c r="AG85" s="78"/>
      <c r="AH85" s="79"/>
      <c r="AI85" s="79"/>
      <c r="AJ85" s="79"/>
      <c r="AK85" s="79"/>
      <c r="AL85" s="79"/>
      <c r="AM85" s="79"/>
    </row>
    <row r="86" spans="1:51">
      <c r="B86" s="136">
        <v>1055.4626576437299</v>
      </c>
      <c r="C86" s="124">
        <v>304.62093957106907</v>
      </c>
      <c r="D86" s="124">
        <v>6.3526303056231477</v>
      </c>
      <c r="E86" s="124">
        <v>77.734579248044184</v>
      </c>
      <c r="F86" s="124">
        <v>1924.543521765052</v>
      </c>
      <c r="G86" s="124">
        <v>404.17031502337056</v>
      </c>
      <c r="H86" s="124">
        <v>245.26551975519729</v>
      </c>
      <c r="I86" s="124">
        <v>453.18752253930973</v>
      </c>
      <c r="J86" s="124">
        <v>114.80368902649656</v>
      </c>
      <c r="K86" s="124">
        <v>16.772592068279174</v>
      </c>
      <c r="L86" s="124">
        <v>1.0844801540644986</v>
      </c>
      <c r="M86" s="124">
        <v>8.4777025748877453</v>
      </c>
      <c r="N86" s="124">
        <v>1.3409307520510141</v>
      </c>
      <c r="O86" s="124">
        <v>55.60521660146528</v>
      </c>
      <c r="P86" s="137"/>
      <c r="Q86" s="124">
        <f>H86/G86</f>
        <v>0.60683704527141036</v>
      </c>
      <c r="R86" s="124">
        <f>F86/E86</f>
        <v>24.757881761011447</v>
      </c>
      <c r="S86" s="124">
        <f>I86/M86</f>
        <v>53.456407385854824</v>
      </c>
      <c r="T86" s="124">
        <f>C86/D86</f>
        <v>47.951938790051777</v>
      </c>
      <c r="U86" s="124">
        <f>K86/J86</f>
        <v>0.14609802359581039</v>
      </c>
      <c r="V86" s="124">
        <f>D86/L86</f>
        <v>5.8577653835473784</v>
      </c>
      <c r="W86" s="138">
        <f>N86/O86</f>
        <v>2.4115196990630527E-2</v>
      </c>
      <c r="AA86" s="78"/>
      <c r="AB86" s="78"/>
      <c r="AC86" s="78"/>
      <c r="AD86" s="79"/>
      <c r="AE86" s="79"/>
      <c r="AF86" s="79"/>
      <c r="AG86" s="78"/>
      <c r="AH86" s="79"/>
      <c r="AI86" s="79"/>
      <c r="AJ86" s="79"/>
      <c r="AK86" s="79"/>
      <c r="AL86" s="79"/>
      <c r="AM86" s="79"/>
    </row>
    <row r="87" spans="1:51">
      <c r="B87" s="139">
        <v>1050.4626576437299</v>
      </c>
      <c r="C87" s="127">
        <v>319.91761147516377</v>
      </c>
      <c r="D87" s="127">
        <v>5.8612782295460084</v>
      </c>
      <c r="E87" s="127">
        <v>83.402623499112366</v>
      </c>
      <c r="F87" s="127">
        <v>2066.9365231155934</v>
      </c>
      <c r="G87" s="127">
        <v>434.04304863459964</v>
      </c>
      <c r="H87" s="127">
        <v>262.49376585475255</v>
      </c>
      <c r="I87" s="127">
        <v>485.46996735780243</v>
      </c>
      <c r="J87" s="127">
        <v>123.09561113709169</v>
      </c>
      <c r="K87" s="127">
        <v>17.981461727395999</v>
      </c>
      <c r="L87" s="127">
        <v>1.0687165642564282</v>
      </c>
      <c r="M87" s="127">
        <v>9.0887254495918004</v>
      </c>
      <c r="N87" s="127">
        <v>1.4383973658846645</v>
      </c>
      <c r="O87" s="127">
        <v>58.857753350912795</v>
      </c>
      <c r="P87" s="86"/>
      <c r="Q87" s="127">
        <f>H87/G87</f>
        <v>0.60476435846743315</v>
      </c>
      <c r="R87" s="127">
        <f>F87/E87</f>
        <v>24.782631965259359</v>
      </c>
      <c r="S87" s="127">
        <f>I87/M87</f>
        <v>53.414526607755128</v>
      </c>
      <c r="T87" s="127">
        <f>C87/D87</f>
        <v>54.581543299292129</v>
      </c>
      <c r="U87" s="127">
        <f>K87/J87</f>
        <v>0.14607719610222356</v>
      </c>
      <c r="V87" s="127">
        <f>D87/L87</f>
        <v>5.4844085191325354</v>
      </c>
      <c r="W87" s="140">
        <f>N87/O87</f>
        <v>2.4438536709154853E-2</v>
      </c>
      <c r="AA87" s="78"/>
      <c r="AB87" s="78"/>
      <c r="AC87" s="78"/>
      <c r="AD87" s="79"/>
      <c r="AE87" s="79"/>
      <c r="AF87" s="79"/>
      <c r="AG87" s="78"/>
      <c r="AH87" s="79"/>
      <c r="AI87" s="79"/>
      <c r="AJ87" s="79"/>
      <c r="AK87" s="79"/>
      <c r="AL87" s="79"/>
      <c r="AM87" s="79"/>
    </row>
    <row r="88" spans="1:51">
      <c r="B88" s="77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R88" s="78"/>
      <c r="S88" s="78"/>
      <c r="T88" s="78"/>
      <c r="U88" s="78"/>
      <c r="V88" s="78"/>
      <c r="W88" s="78"/>
      <c r="Y88" s="78"/>
      <c r="Z88" s="78"/>
      <c r="AA88" s="78"/>
      <c r="AB88" s="78"/>
      <c r="AC88" s="78"/>
      <c r="AD88" s="79"/>
      <c r="AE88" s="79"/>
      <c r="AF88" s="79"/>
      <c r="AG88" s="78"/>
      <c r="AH88" s="79"/>
      <c r="AI88" s="79"/>
      <c r="AJ88" s="79"/>
      <c r="AK88" s="79"/>
      <c r="AL88" s="79"/>
      <c r="AM88" s="79"/>
    </row>
    <row r="89" spans="1:51">
      <c r="C89" s="77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9"/>
      <c r="AE89" s="79"/>
      <c r="AF89" s="79"/>
      <c r="AG89" s="78"/>
      <c r="AH89" s="79"/>
      <c r="AI89" s="79"/>
      <c r="AJ89" s="79"/>
      <c r="AK89" s="79"/>
      <c r="AL89" s="79"/>
      <c r="AM89" s="79"/>
    </row>
    <row r="90" spans="1:51">
      <c r="C90" s="77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9"/>
      <c r="AE90" s="79"/>
      <c r="AF90" s="79"/>
      <c r="AG90" s="78"/>
      <c r="AH90" s="79"/>
      <c r="AI90" s="79"/>
      <c r="AJ90" s="79"/>
      <c r="AK90" s="79"/>
      <c r="AL90" s="79"/>
      <c r="AM90" s="79"/>
    </row>
    <row r="91" spans="1:51">
      <c r="C91" s="77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9"/>
      <c r="AE91" s="79"/>
      <c r="AF91" s="79"/>
      <c r="AG91" s="78"/>
      <c r="AH91" s="79"/>
      <c r="AI91" s="79"/>
    </row>
    <row r="92" spans="1:51">
      <c r="AH92" s="79"/>
      <c r="AI92" s="79"/>
      <c r="AJ92" s="79"/>
      <c r="AK92" s="79"/>
      <c r="AL92" s="79"/>
      <c r="AM92" s="79"/>
    </row>
    <row r="93" spans="1:51" s="89" customFormat="1">
      <c r="B93" s="89" t="s">
        <v>14</v>
      </c>
      <c r="C93" s="89" t="s">
        <v>197</v>
      </c>
      <c r="D93" s="89" t="s">
        <v>197</v>
      </c>
      <c r="E93" s="89" t="s">
        <v>198</v>
      </c>
      <c r="F93" s="89" t="s">
        <v>199</v>
      </c>
      <c r="G93" s="89" t="s">
        <v>200</v>
      </c>
      <c r="H93" s="89" t="s">
        <v>201</v>
      </c>
      <c r="I93" s="89" t="s">
        <v>202</v>
      </c>
      <c r="J93" s="89" t="s">
        <v>203</v>
      </c>
      <c r="K93" s="89" t="s">
        <v>177</v>
      </c>
      <c r="L93" s="89" t="s">
        <v>178</v>
      </c>
      <c r="M93" s="89" t="s">
        <v>179</v>
      </c>
      <c r="N93" s="89" t="s">
        <v>180</v>
      </c>
      <c r="O93" s="89" t="s">
        <v>181</v>
      </c>
      <c r="P93" s="89" t="s">
        <v>182</v>
      </c>
      <c r="Q93" s="89" t="s">
        <v>183</v>
      </c>
      <c r="R93" s="89" t="s">
        <v>204</v>
      </c>
      <c r="S93" s="89" t="s">
        <v>184</v>
      </c>
      <c r="T93" s="89" t="s">
        <v>185</v>
      </c>
      <c r="U93" s="89" t="s">
        <v>186</v>
      </c>
      <c r="V93" s="89" t="s">
        <v>205</v>
      </c>
      <c r="W93" s="89" t="s">
        <v>206</v>
      </c>
      <c r="X93" s="89" t="s">
        <v>207</v>
      </c>
      <c r="Y93" s="89" t="s">
        <v>208</v>
      </c>
      <c r="Z93" s="89" t="s">
        <v>209</v>
      </c>
      <c r="AA93" s="89" t="s">
        <v>210</v>
      </c>
      <c r="AB93" s="89" t="s">
        <v>187</v>
      </c>
      <c r="AC93" s="89" t="s">
        <v>188</v>
      </c>
      <c r="AD93" s="89" t="s">
        <v>211</v>
      </c>
      <c r="AE93" s="89" t="s">
        <v>189</v>
      </c>
      <c r="AF93" s="89" t="s">
        <v>212</v>
      </c>
      <c r="AG93" s="89" t="s">
        <v>213</v>
      </c>
      <c r="AI93" s="89" t="s">
        <v>145</v>
      </c>
      <c r="AJ93" s="89" t="s">
        <v>146</v>
      </c>
      <c r="AK93" s="89" t="s">
        <v>147</v>
      </c>
      <c r="AL93" s="89" t="s">
        <v>148</v>
      </c>
      <c r="AM93" s="89" t="s">
        <v>149</v>
      </c>
      <c r="AN93" s="89" t="s">
        <v>150</v>
      </c>
      <c r="AO93" s="89" t="s">
        <v>193</v>
      </c>
      <c r="AP93" s="89" t="s">
        <v>196</v>
      </c>
      <c r="AQ93" s="89" t="s">
        <v>214</v>
      </c>
      <c r="AR93" s="89" t="s">
        <v>215</v>
      </c>
      <c r="AS93" s="89" t="s">
        <v>192</v>
      </c>
      <c r="AT93" s="89" t="s">
        <v>216</v>
      </c>
      <c r="AU93" s="89" t="s">
        <v>217</v>
      </c>
      <c r="AV93" s="89" t="s">
        <v>218</v>
      </c>
      <c r="AW93" s="89" t="s">
        <v>194</v>
      </c>
      <c r="AX93" s="89" t="s">
        <v>195</v>
      </c>
      <c r="AY93" s="89" t="s">
        <v>219</v>
      </c>
    </row>
    <row r="94" spans="1:51">
      <c r="A94" s="27" t="s">
        <v>220</v>
      </c>
      <c r="B94" s="27" t="s">
        <v>21</v>
      </c>
      <c r="C94" s="27" t="s">
        <v>22</v>
      </c>
      <c r="D94" s="27" t="s">
        <v>221</v>
      </c>
      <c r="E94" s="27">
        <v>2</v>
      </c>
      <c r="H94" s="27">
        <v>9</v>
      </c>
      <c r="I94" s="27">
        <v>11</v>
      </c>
      <c r="J94" s="27">
        <v>4</v>
      </c>
      <c r="K94" s="27">
        <v>274</v>
      </c>
      <c r="L94" s="27">
        <v>8</v>
      </c>
      <c r="M94" s="27">
        <v>64.900000000000006</v>
      </c>
      <c r="N94" s="27">
        <v>1781</v>
      </c>
      <c r="O94" s="27">
        <v>387</v>
      </c>
      <c r="P94" s="27">
        <v>225</v>
      </c>
      <c r="Q94" s="27">
        <v>411</v>
      </c>
      <c r="R94" s="27">
        <v>39.9</v>
      </c>
      <c r="S94" s="27">
        <v>97.3</v>
      </c>
      <c r="T94" s="27">
        <v>13.5</v>
      </c>
      <c r="U94" s="27">
        <v>0.90200000000000002</v>
      </c>
      <c r="V94" s="27">
        <v>8.83</v>
      </c>
      <c r="W94" s="27">
        <v>1.59</v>
      </c>
      <c r="X94" s="27">
        <v>10.6</v>
      </c>
      <c r="Y94" s="27">
        <v>2.41</v>
      </c>
      <c r="Z94" s="27">
        <v>7.47</v>
      </c>
      <c r="AA94" s="27">
        <v>1.1499999999999999</v>
      </c>
      <c r="AB94" s="27">
        <v>7.69</v>
      </c>
      <c r="AC94" s="27">
        <v>1.23</v>
      </c>
      <c r="AD94" s="27">
        <v>34.5</v>
      </c>
      <c r="AE94" s="27">
        <v>29</v>
      </c>
      <c r="AF94" s="27">
        <v>51.4</v>
      </c>
      <c r="AG94" s="27">
        <v>11.1</v>
      </c>
      <c r="AI94" s="79">
        <f>P94/O94</f>
        <v>0.58139534883720934</v>
      </c>
      <c r="AJ94" s="79">
        <f>N94/M94</f>
        <v>27.442218798151</v>
      </c>
      <c r="AK94" s="79">
        <f>P94/AB94</f>
        <v>29.258777633289984</v>
      </c>
      <c r="AL94" s="79">
        <f>S94/AB94</f>
        <v>12.652795838751624</v>
      </c>
      <c r="AM94" s="79">
        <f>J94/K94</f>
        <v>1.4598540145985401E-2</v>
      </c>
      <c r="AN94" s="79">
        <f>P94/K94</f>
        <v>0.82116788321167888</v>
      </c>
      <c r="AO94" s="79">
        <f>K94/L94</f>
        <v>34.25</v>
      </c>
      <c r="AP94" s="78">
        <f t="shared" ref="AP94:AP98" si="63">AC94/AE94</f>
        <v>4.2413793103448276E-2</v>
      </c>
      <c r="AQ94" s="79">
        <f>K94/T94</f>
        <v>20.296296296296298</v>
      </c>
      <c r="AR94" s="78">
        <f>T94/Q94</f>
        <v>3.2846715328467155E-2</v>
      </c>
      <c r="AS94" s="79">
        <f>Q94/AB94</f>
        <v>53.446033810143042</v>
      </c>
      <c r="AT94" s="79">
        <f>N94/Q94</f>
        <v>4.333333333333333</v>
      </c>
      <c r="AU94" s="79">
        <f>K94/S94</f>
        <v>2.816032887975334</v>
      </c>
      <c r="AV94" s="79">
        <f t="shared" ref="AV94:AV98" si="64">T94/AC94</f>
        <v>10.975609756097562</v>
      </c>
      <c r="AW94" s="78">
        <f>T94/S94</f>
        <v>0.13874614594039056</v>
      </c>
      <c r="AX94" s="79">
        <f>L94/U94</f>
        <v>8.8691796008869179</v>
      </c>
      <c r="AY94" s="79">
        <f>L94/K94</f>
        <v>2.9197080291970802E-2</v>
      </c>
    </row>
    <row r="95" spans="1:51">
      <c r="A95" s="27" t="s">
        <v>222</v>
      </c>
      <c r="B95" s="87" t="s">
        <v>223</v>
      </c>
      <c r="C95" s="87" t="s">
        <v>50</v>
      </c>
      <c r="D95" s="87" t="s">
        <v>225</v>
      </c>
      <c r="E95" s="82">
        <v>33</v>
      </c>
      <c r="F95" s="82">
        <v>100</v>
      </c>
      <c r="G95" s="82">
        <v>90</v>
      </c>
      <c r="H95" s="82">
        <v>46</v>
      </c>
      <c r="I95" s="82">
        <v>354</v>
      </c>
      <c r="J95" s="82">
        <v>172</v>
      </c>
      <c r="K95" s="82">
        <v>101</v>
      </c>
      <c r="L95" s="82">
        <v>96</v>
      </c>
      <c r="M95" s="82">
        <v>38.299999999999997</v>
      </c>
      <c r="N95" s="82">
        <v>176</v>
      </c>
      <c r="O95" s="82">
        <v>11</v>
      </c>
      <c r="P95" s="79">
        <v>24</v>
      </c>
      <c r="Q95" s="79">
        <v>52.6</v>
      </c>
      <c r="R95" s="78">
        <v>7.2</v>
      </c>
      <c r="S95" s="79">
        <v>29.2</v>
      </c>
      <c r="T95" s="78">
        <v>7.07</v>
      </c>
      <c r="U95" s="83">
        <v>1.74</v>
      </c>
      <c r="V95" s="78">
        <v>7.65</v>
      </c>
      <c r="W95" s="78">
        <v>1.29</v>
      </c>
      <c r="X95" s="78">
        <v>7.71</v>
      </c>
      <c r="Y95" s="78">
        <v>1.54</v>
      </c>
      <c r="Z95" s="78">
        <v>4.24</v>
      </c>
      <c r="AA95" s="78">
        <v>0.62</v>
      </c>
      <c r="AB95" s="78">
        <v>4</v>
      </c>
      <c r="AC95" s="83">
        <v>0.61499999999999999</v>
      </c>
      <c r="AD95" s="79">
        <v>4</v>
      </c>
      <c r="AE95" s="82">
        <v>7</v>
      </c>
      <c r="AF95" s="78">
        <v>4.5599999999999996</v>
      </c>
      <c r="AG95" s="78">
        <v>2.41</v>
      </c>
      <c r="AI95" s="79">
        <f>P95/O95</f>
        <v>2.1818181818181817</v>
      </c>
      <c r="AJ95" s="79">
        <f>N95/M95</f>
        <v>4.5953002610966065</v>
      </c>
      <c r="AK95" s="79">
        <f>P95/AB95</f>
        <v>6</v>
      </c>
      <c r="AL95" s="79">
        <f>S95/AB95</f>
        <v>7.3</v>
      </c>
      <c r="AM95" s="79">
        <f>J95/K95</f>
        <v>1.7029702970297029</v>
      </c>
      <c r="AN95" s="79">
        <f>P95/K95</f>
        <v>0.23762376237623761</v>
      </c>
      <c r="AO95" s="79">
        <f>K95/L95</f>
        <v>1.0520833333333333</v>
      </c>
      <c r="AP95" s="78">
        <f t="shared" si="63"/>
        <v>8.7857142857142856E-2</v>
      </c>
      <c r="AQ95" s="79">
        <f>K95/T95</f>
        <v>14.285714285714285</v>
      </c>
      <c r="AR95" s="78">
        <f>T95/Q95</f>
        <v>0.13441064638783271</v>
      </c>
      <c r="AS95" s="79">
        <f>Q95/AB95</f>
        <v>13.15</v>
      </c>
      <c r="AT95" s="79">
        <f>N95/Q95</f>
        <v>3.3460076045627374</v>
      </c>
      <c r="AU95" s="79">
        <f>K95/S95</f>
        <v>3.4589041095890414</v>
      </c>
      <c r="AV95" s="79">
        <f t="shared" si="64"/>
        <v>11.495934959349594</v>
      </c>
      <c r="AW95" s="78">
        <f>T95/S95</f>
        <v>0.2421232876712329</v>
      </c>
      <c r="AX95" s="79">
        <f>L95/U95</f>
        <v>55.172413793103452</v>
      </c>
      <c r="AY95" s="79">
        <f>L95/K95</f>
        <v>0.95049504950495045</v>
      </c>
    </row>
    <row r="96" spans="1:51">
      <c r="A96" s="27" t="s">
        <v>226</v>
      </c>
      <c r="B96" s="27" t="s">
        <v>227</v>
      </c>
      <c r="C96" s="88" t="s">
        <v>272</v>
      </c>
      <c r="D96" s="88" t="s">
        <v>229</v>
      </c>
      <c r="F96" s="27">
        <v>55</v>
      </c>
      <c r="G96" s="27">
        <v>176</v>
      </c>
      <c r="H96" s="27">
        <v>17</v>
      </c>
      <c r="I96" s="27">
        <v>101</v>
      </c>
      <c r="J96" s="27">
        <v>411.62</v>
      </c>
      <c r="K96" s="27">
        <v>117.78</v>
      </c>
      <c r="L96" s="27">
        <v>83.34</v>
      </c>
      <c r="M96" s="27">
        <v>23.5</v>
      </c>
      <c r="N96" s="27">
        <v>187.02</v>
      </c>
      <c r="O96" s="27">
        <v>12.97</v>
      </c>
      <c r="P96" s="27">
        <v>36.340000000000003</v>
      </c>
      <c r="Q96" s="27">
        <v>73.78</v>
      </c>
      <c r="R96" s="27">
        <v>9.09</v>
      </c>
      <c r="S96" s="27">
        <v>32.72</v>
      </c>
      <c r="T96" s="27">
        <v>6.4</v>
      </c>
      <c r="U96" s="27">
        <v>1.0720000000000001</v>
      </c>
      <c r="V96" s="27">
        <v>5.3209999999999997</v>
      </c>
      <c r="W96" s="27">
        <v>0.77</v>
      </c>
      <c r="X96" s="27">
        <v>4.258</v>
      </c>
      <c r="Y96" s="27">
        <v>0.83599999999999997</v>
      </c>
      <c r="Z96" s="27">
        <v>2.1829999999999998</v>
      </c>
      <c r="AA96" s="27">
        <v>0.29799999999999999</v>
      </c>
      <c r="AB96" s="27">
        <v>1.855</v>
      </c>
      <c r="AC96" s="27">
        <v>0.28100000000000003</v>
      </c>
      <c r="AD96" s="27">
        <v>4.75</v>
      </c>
      <c r="AE96" s="27">
        <v>62.89</v>
      </c>
      <c r="AF96" s="27">
        <v>41.02</v>
      </c>
      <c r="AG96" s="27">
        <v>13.18</v>
      </c>
      <c r="AI96" s="79">
        <f>P96/O96</f>
        <v>2.8018504240555129</v>
      </c>
      <c r="AJ96" s="79">
        <f>N96/M96</f>
        <v>7.9582978723404256</v>
      </c>
      <c r="AK96" s="79">
        <f>P96/AB96</f>
        <v>19.590296495956874</v>
      </c>
      <c r="AL96" s="79">
        <f>S96/AB96</f>
        <v>17.638814016172507</v>
      </c>
      <c r="AM96" s="79">
        <f>J96/K96</f>
        <v>3.4948208524367463</v>
      </c>
      <c r="AN96" s="79">
        <f>P96/K96</f>
        <v>0.30854134827644764</v>
      </c>
      <c r="AO96" s="79">
        <f>K96/L96</f>
        <v>1.4132469402447805</v>
      </c>
      <c r="AP96" s="78">
        <f t="shared" si="63"/>
        <v>4.4681189378279543E-3</v>
      </c>
      <c r="AQ96" s="79">
        <f>K96/T96</f>
        <v>18.403124999999999</v>
      </c>
      <c r="AR96" s="78">
        <f>T96/Q96</f>
        <v>8.6744375169422613E-2</v>
      </c>
      <c r="AS96" s="79">
        <f>Q96/AB96</f>
        <v>39.773584905660378</v>
      </c>
      <c r="AT96" s="79">
        <f>N96/Q96</f>
        <v>2.5348332881539712</v>
      </c>
      <c r="AU96" s="79">
        <f>K96/S96</f>
        <v>3.5996332518337408</v>
      </c>
      <c r="AV96" s="79">
        <f t="shared" si="64"/>
        <v>22.77580071174377</v>
      </c>
      <c r="AW96" s="78">
        <f>T96/S96</f>
        <v>0.19559902200488999</v>
      </c>
      <c r="AX96" s="79">
        <f>L96/U96</f>
        <v>77.742537313432834</v>
      </c>
      <c r="AY96" s="79">
        <f>L96/K96</f>
        <v>0.70759042282221096</v>
      </c>
    </row>
    <row r="97" spans="1:51">
      <c r="A97" s="27" t="s">
        <v>230</v>
      </c>
      <c r="C97" s="88" t="s">
        <v>272</v>
      </c>
      <c r="D97" s="88" t="s">
        <v>228</v>
      </c>
      <c r="E97" s="79">
        <f>E96/E94</f>
        <v>0</v>
      </c>
      <c r="F97" s="79"/>
      <c r="G97" s="79"/>
      <c r="H97" s="79">
        <f>H96/H94</f>
        <v>1.8888888888888888</v>
      </c>
      <c r="I97" s="79">
        <f>I96/I94</f>
        <v>9.1818181818181817</v>
      </c>
      <c r="J97" s="79">
        <f>J96/J94</f>
        <v>102.905</v>
      </c>
      <c r="K97" s="79">
        <f>K96/K94</f>
        <v>0.42985401459854017</v>
      </c>
      <c r="L97" s="79">
        <f>L96/L94</f>
        <v>10.4175</v>
      </c>
      <c r="M97" s="79">
        <f>M96/M94</f>
        <v>0.36209553158705698</v>
      </c>
      <c r="N97" s="79">
        <f>N96/N94</f>
        <v>0.10500842223469961</v>
      </c>
      <c r="O97" s="79">
        <f>O96/O94</f>
        <v>3.3514211886304913E-2</v>
      </c>
      <c r="P97" s="79">
        <f>P96/P94</f>
        <v>0.16151111111111113</v>
      </c>
      <c r="Q97" s="79">
        <f>Q96/Q94</f>
        <v>0.17951338199513384</v>
      </c>
      <c r="R97" s="79">
        <f>R96/R94</f>
        <v>0.22781954887218045</v>
      </c>
      <c r="S97" s="79">
        <f>S96/S94</f>
        <v>0.33627954779033914</v>
      </c>
      <c r="T97" s="79">
        <f>T96/T94</f>
        <v>0.47407407407407409</v>
      </c>
      <c r="U97" s="79">
        <f>U96/U94</f>
        <v>1.188470066518847</v>
      </c>
      <c r="V97" s="79">
        <f>V96/V94</f>
        <v>0.60260475651189127</v>
      </c>
      <c r="W97" s="79">
        <f>W96/W94</f>
        <v>0.48427672955974843</v>
      </c>
      <c r="X97" s="79">
        <f>X96/X94</f>
        <v>0.40169811320754717</v>
      </c>
      <c r="Y97" s="79">
        <f>Y96/Y94</f>
        <v>0.34688796680497924</v>
      </c>
      <c r="Z97" s="79">
        <f>Z96/Z94</f>
        <v>0.292235609103079</v>
      </c>
      <c r="AA97" s="79">
        <f>AA96/AA94</f>
        <v>0.25913043478260872</v>
      </c>
      <c r="AB97" s="79">
        <f>AB96/AB94</f>
        <v>0.24122236671001299</v>
      </c>
      <c r="AC97" s="79">
        <f>AC96/AC94</f>
        <v>0.22845528455284556</v>
      </c>
      <c r="AD97" s="79">
        <f>AD96/AD94</f>
        <v>0.13768115942028986</v>
      </c>
      <c r="AE97" s="79">
        <f>AE96/AE94</f>
        <v>2.1686206896551723</v>
      </c>
      <c r="AF97" s="79">
        <f>AF96/AF94</f>
        <v>0.79805447470817126</v>
      </c>
      <c r="AG97" s="79">
        <f>AG96/AG94</f>
        <v>1.1873873873873875</v>
      </c>
      <c r="AI97" s="79">
        <f>P97/O97</f>
        <v>4.8191827293754823</v>
      </c>
      <c r="AJ97" s="79">
        <f>N97/M97</f>
        <v>0.29000198310774489</v>
      </c>
      <c r="AK97" s="79">
        <f>P97/AB97</f>
        <v>0.66955280023959285</v>
      </c>
      <c r="AL97" s="79">
        <f>S97/AB97</f>
        <v>1.3940645404354222</v>
      </c>
      <c r="AM97" s="79">
        <f>J97/K97</f>
        <v>239.39522839191713</v>
      </c>
      <c r="AN97" s="79">
        <f>P97/K97</f>
        <v>0.37573479745665178</v>
      </c>
      <c r="AO97" s="79">
        <f>K97/L97</f>
        <v>4.1262684386708916E-2</v>
      </c>
      <c r="AP97" s="78">
        <f t="shared" si="63"/>
        <v>0.10534589365610623</v>
      </c>
      <c r="AQ97" s="79">
        <f>K97/T97</f>
        <v>0.90672331204379564</v>
      </c>
      <c r="AR97" s="78">
        <f>T97/Q97</f>
        <v>2.6408843107135325</v>
      </c>
      <c r="AS97" s="79">
        <f>Q97/AB97</f>
        <v>0.74418216040031226</v>
      </c>
      <c r="AT97" s="79">
        <f>N97/Q97</f>
        <v>0.58496152803553181</v>
      </c>
      <c r="AU97" s="79">
        <f>K97/S97</f>
        <v>1.2782639248300109</v>
      </c>
      <c r="AV97" s="79">
        <f t="shared" si="64"/>
        <v>2.07512850929221</v>
      </c>
      <c r="AW97" s="78">
        <f>T97/S97</f>
        <v>1.4097618400796885</v>
      </c>
      <c r="AX97" s="79">
        <f>L97/U97</f>
        <v>8.7654710820895527</v>
      </c>
      <c r="AY97" s="79">
        <f>L97/K97</f>
        <v>24.234971981660724</v>
      </c>
    </row>
    <row r="98" spans="1:51">
      <c r="A98" s="27" t="s">
        <v>231</v>
      </c>
      <c r="C98" s="87" t="s">
        <v>50</v>
      </c>
      <c r="D98" s="87" t="s">
        <v>224</v>
      </c>
      <c r="E98" s="79">
        <f>E95/E94</f>
        <v>16.5</v>
      </c>
      <c r="F98" s="79"/>
      <c r="G98" s="79"/>
      <c r="H98" s="79">
        <f>H95/H94</f>
        <v>5.1111111111111107</v>
      </c>
      <c r="I98" s="79">
        <f>I95/I94</f>
        <v>32.18181818181818</v>
      </c>
      <c r="J98" s="79">
        <f>J95/J94</f>
        <v>43</v>
      </c>
      <c r="K98" s="79">
        <f>K95/K94</f>
        <v>0.36861313868613138</v>
      </c>
      <c r="L98" s="79">
        <f>L95/L94</f>
        <v>12</v>
      </c>
      <c r="M98" s="79">
        <f>M95/M94</f>
        <v>0.5901386748844375</v>
      </c>
      <c r="N98" s="79">
        <f>N95/N94</f>
        <v>9.8820887142055031E-2</v>
      </c>
      <c r="O98" s="79">
        <f>O95/O94</f>
        <v>2.8423772609819122E-2</v>
      </c>
      <c r="P98" s="79">
        <f>P95/P94</f>
        <v>0.10666666666666667</v>
      </c>
      <c r="Q98" s="79">
        <f>Q95/Q94</f>
        <v>0.12798053527980535</v>
      </c>
      <c r="R98" s="79">
        <f>R95/R94</f>
        <v>0.18045112781954889</v>
      </c>
      <c r="S98" s="79">
        <f>S95/S94</f>
        <v>0.30010277492291881</v>
      </c>
      <c r="T98" s="79">
        <f>T95/T94</f>
        <v>0.52370370370370367</v>
      </c>
      <c r="U98" s="79">
        <f>U95/U94</f>
        <v>1.9290465631929046</v>
      </c>
      <c r="V98" s="79">
        <f>V95/V94</f>
        <v>0.86636466591166483</v>
      </c>
      <c r="W98" s="79">
        <f>W95/W94</f>
        <v>0.81132075471698106</v>
      </c>
      <c r="X98" s="79">
        <f>X95/X94</f>
        <v>0.72735849056603774</v>
      </c>
      <c r="Y98" s="79">
        <f>Y95/Y94</f>
        <v>0.63900414937759331</v>
      </c>
      <c r="Z98" s="79">
        <f>Z95/Z94</f>
        <v>0.56760374832663996</v>
      </c>
      <c r="AA98" s="79">
        <f>AA95/AA94</f>
        <v>0.53913043478260869</v>
      </c>
      <c r="AB98" s="79">
        <f>AB95/AB94</f>
        <v>0.52015604681404415</v>
      </c>
      <c r="AC98" s="79">
        <f>AC95/AC94</f>
        <v>0.5</v>
      </c>
      <c r="AD98" s="79">
        <f>AD95/AD94</f>
        <v>0.11594202898550725</v>
      </c>
      <c r="AE98" s="79">
        <f>AE95/AE94</f>
        <v>0.2413793103448276</v>
      </c>
      <c r="AF98" s="79">
        <f>AF95/AF94</f>
        <v>8.8715953307392986E-2</v>
      </c>
      <c r="AG98" s="79">
        <f>AG95/AG94</f>
        <v>0.21711711711711715</v>
      </c>
      <c r="AI98" s="79">
        <f>P98/O98</f>
        <v>3.7527272727272729</v>
      </c>
      <c r="AJ98" s="79">
        <f>N98/M98</f>
        <v>0.16745367037909589</v>
      </c>
      <c r="AK98" s="79">
        <f>P98/AB98</f>
        <v>0.2050666666666667</v>
      </c>
      <c r="AL98" s="79">
        <f>S98/AB98</f>
        <v>0.57694758478931152</v>
      </c>
      <c r="AM98" s="79">
        <f>J98/K98</f>
        <v>116.65346534653466</v>
      </c>
      <c r="AN98" s="79">
        <f>P98/K98</f>
        <v>0.28937293729372937</v>
      </c>
      <c r="AO98" s="79">
        <f>K98/L98</f>
        <v>3.0717761557177616E-2</v>
      </c>
      <c r="AP98" s="78">
        <f t="shared" si="63"/>
        <v>2.0714285714285712</v>
      </c>
      <c r="AQ98" s="79">
        <f>K98/T98</f>
        <v>0.70385818561001046</v>
      </c>
      <c r="AR98" s="78">
        <f>T98/Q98</f>
        <v>4.0920574566962395</v>
      </c>
      <c r="AS98" s="79">
        <f>Q98/AB98</f>
        <v>0.24604257907542582</v>
      </c>
      <c r="AT98" s="79">
        <f>N98/Q98</f>
        <v>0.77215560105293946</v>
      </c>
      <c r="AU98" s="79">
        <f>K98/S98</f>
        <v>1.2282896710328968</v>
      </c>
      <c r="AV98" s="79">
        <f t="shared" si="64"/>
        <v>1.0474074074074073</v>
      </c>
      <c r="AW98" s="78">
        <f>T98/S98</f>
        <v>1.7450811770674783</v>
      </c>
      <c r="AX98" s="79">
        <f>L98/U98</f>
        <v>6.2206896551724142</v>
      </c>
      <c r="AY98" s="79">
        <f>L98/K98</f>
        <v>32.554455445544555</v>
      </c>
    </row>
    <row r="99" spans="1:51">
      <c r="AI99" s="79"/>
      <c r="AJ99" s="79"/>
      <c r="AK99" s="79"/>
      <c r="AL99" s="79"/>
      <c r="AM99" s="79"/>
      <c r="AN99" s="79"/>
      <c r="AO99" s="79"/>
      <c r="AP99" s="78"/>
      <c r="AQ99" s="79"/>
      <c r="AR99" s="78"/>
      <c r="AS99" s="79"/>
      <c r="AT99" s="79"/>
      <c r="AU99" s="79"/>
      <c r="AV99" s="79"/>
      <c r="AW99" s="78"/>
      <c r="AX99" s="79"/>
      <c r="AY99" s="79"/>
    </row>
    <row r="100" spans="1:51">
      <c r="AH100" s="79"/>
      <c r="AI100" s="79"/>
      <c r="AJ100" s="79"/>
      <c r="AK100" s="79"/>
      <c r="AL100" s="79"/>
      <c r="AM100" s="79"/>
      <c r="AN100" s="79"/>
      <c r="AO100" s="78"/>
      <c r="AP100" s="79"/>
      <c r="AQ100" s="78"/>
      <c r="AR100" s="79"/>
      <c r="AS100" s="79"/>
      <c r="AT100" s="79"/>
      <c r="AU100" s="79"/>
      <c r="AV100" s="79"/>
      <c r="AW100" s="79"/>
      <c r="AX100" s="79"/>
    </row>
    <row r="101" spans="1:51">
      <c r="AH101" s="79"/>
      <c r="AI101" s="79"/>
      <c r="AJ101" s="79"/>
      <c r="AK101" s="79"/>
      <c r="AL101" s="79"/>
      <c r="AM101" s="79"/>
      <c r="AN101" s="79"/>
      <c r="AO101" s="78"/>
      <c r="AP101" s="79"/>
      <c r="AQ101" s="78"/>
      <c r="AR101" s="79"/>
      <c r="AS101" s="79"/>
      <c r="AT101" s="79"/>
      <c r="AU101" s="79"/>
      <c r="AV101" s="79"/>
      <c r="AW101" s="79"/>
      <c r="AX101" s="79"/>
    </row>
    <row r="102" spans="1:51">
      <c r="AH102" s="79"/>
      <c r="AI102" s="79"/>
      <c r="AJ102" s="79"/>
      <c r="AK102" s="79"/>
      <c r="AL102" s="79"/>
      <c r="AM102" s="79"/>
      <c r="AN102" s="79"/>
      <c r="AO102" s="78"/>
      <c r="AP102" s="79"/>
      <c r="AQ102" s="78"/>
      <c r="AR102" s="79"/>
      <c r="AS102" s="79"/>
      <c r="AT102" s="79"/>
      <c r="AU102" s="79"/>
      <c r="AV102" s="79"/>
      <c r="AW102" s="79"/>
      <c r="AX102" s="79"/>
    </row>
    <row r="103" spans="1:51">
      <c r="AH103" s="79"/>
      <c r="AI103" s="79"/>
      <c r="AJ103" s="79"/>
      <c r="AK103" s="79"/>
      <c r="AL103" s="79"/>
      <c r="AM103" s="79"/>
      <c r="AN103" s="79"/>
      <c r="AO103" s="78"/>
      <c r="AP103" s="79"/>
      <c r="AQ103" s="78"/>
      <c r="AR103" s="79"/>
      <c r="AS103" s="79"/>
      <c r="AT103" s="79"/>
      <c r="AU103" s="79"/>
      <c r="AV103" s="79"/>
      <c r="AW103" s="79"/>
      <c r="AX103" s="79"/>
    </row>
    <row r="104" spans="1:51">
      <c r="AH104" s="79"/>
      <c r="AI104" s="79"/>
      <c r="AJ104" s="79"/>
      <c r="AK104" s="79"/>
      <c r="AL104" s="79"/>
      <c r="AM104" s="79"/>
      <c r="AN104" s="79"/>
      <c r="AO104" s="78"/>
      <c r="AP104" s="79"/>
      <c r="AQ104" s="78"/>
      <c r="AR104" s="79"/>
      <c r="AS104" s="79"/>
      <c r="AT104" s="79"/>
      <c r="AU104" s="79"/>
      <c r="AV104" s="79"/>
      <c r="AW104" s="79"/>
      <c r="AX104" s="79"/>
    </row>
    <row r="105" spans="1:51">
      <c r="AH105" s="79"/>
      <c r="AI105" s="79"/>
      <c r="AJ105" s="79"/>
      <c r="AK105" s="79"/>
      <c r="AL105" s="79"/>
      <c r="AM105" s="79"/>
      <c r="AN105" s="79"/>
      <c r="AO105" s="78"/>
      <c r="AP105" s="79"/>
      <c r="AQ105" s="78"/>
      <c r="AR105" s="79"/>
      <c r="AS105" s="79"/>
      <c r="AT105" s="79"/>
      <c r="AU105" s="79"/>
      <c r="AV105" s="79"/>
      <c r="AW105" s="79"/>
      <c r="AX105" s="79"/>
    </row>
    <row r="106" spans="1:51">
      <c r="AH106" s="79"/>
      <c r="AI106" s="79"/>
      <c r="AJ106" s="79"/>
      <c r="AK106" s="79"/>
      <c r="AL106" s="79"/>
      <c r="AM106" s="79"/>
      <c r="AN106" s="79"/>
      <c r="AO106" s="78"/>
      <c r="AP106" s="79"/>
      <c r="AQ106" s="78"/>
      <c r="AR106" s="79"/>
      <c r="AS106" s="79"/>
      <c r="AT106" s="79"/>
      <c r="AU106" s="79"/>
      <c r="AV106" s="79"/>
      <c r="AW106" s="79"/>
      <c r="AX106" s="79"/>
    </row>
    <row r="107" spans="1:51">
      <c r="AH107" s="79"/>
      <c r="AI107" s="79"/>
      <c r="AJ107" s="79"/>
      <c r="AK107" s="79"/>
      <c r="AL107" s="79"/>
      <c r="AM107" s="79"/>
      <c r="AN107" s="79"/>
      <c r="AO107" s="78"/>
      <c r="AP107" s="79"/>
      <c r="AQ107" s="78"/>
      <c r="AR107" s="79"/>
      <c r="AS107" s="79"/>
      <c r="AT107" s="79"/>
      <c r="AU107" s="79"/>
      <c r="AV107" s="79"/>
      <c r="AW107" s="79"/>
      <c r="AX107" s="79"/>
    </row>
    <row r="108" spans="1:51">
      <c r="AH108" s="79"/>
      <c r="AI108" s="79"/>
      <c r="AJ108" s="79"/>
      <c r="AK108" s="79"/>
      <c r="AL108" s="79"/>
      <c r="AM108" s="79"/>
      <c r="AN108" s="79"/>
      <c r="AO108" s="78"/>
      <c r="AP108" s="79"/>
      <c r="AQ108" s="78"/>
      <c r="AR108" s="79"/>
      <c r="AS108" s="79"/>
      <c r="AT108" s="79"/>
      <c r="AU108" s="79"/>
      <c r="AV108" s="79"/>
      <c r="AW108" s="79"/>
      <c r="AX108" s="79"/>
    </row>
    <row r="109" spans="1:51">
      <c r="AH109" s="79"/>
      <c r="AI109" s="79"/>
      <c r="AJ109" s="79"/>
      <c r="AK109" s="79"/>
      <c r="AL109" s="79"/>
      <c r="AM109" s="79"/>
      <c r="AN109" s="79"/>
      <c r="AO109" s="78"/>
      <c r="AP109" s="79"/>
      <c r="AQ109" s="78"/>
      <c r="AR109" s="79"/>
      <c r="AS109" s="79"/>
      <c r="AT109" s="79"/>
      <c r="AU109" s="79"/>
      <c r="AV109" s="79"/>
      <c r="AW109" s="79"/>
      <c r="AX109" s="79"/>
    </row>
    <row r="110" spans="1:51">
      <c r="AH110" s="79"/>
      <c r="AI110" s="79"/>
      <c r="AJ110" s="79"/>
      <c r="AK110" s="79"/>
      <c r="AL110" s="79"/>
      <c r="AM110" s="79"/>
      <c r="AN110" s="79"/>
      <c r="AO110" s="78"/>
      <c r="AP110" s="79"/>
      <c r="AQ110" s="78"/>
      <c r="AR110" s="79"/>
      <c r="AS110" s="79"/>
      <c r="AT110" s="79"/>
      <c r="AU110" s="79"/>
      <c r="AV110" s="79"/>
      <c r="AW110" s="79"/>
      <c r="AX110" s="79"/>
    </row>
    <row r="111" spans="1:51">
      <c r="AH111" s="79"/>
      <c r="AI111" s="79"/>
      <c r="AJ111" s="79"/>
      <c r="AK111" s="79"/>
      <c r="AL111" s="79"/>
      <c r="AM111" s="79"/>
      <c r="AN111" s="79"/>
      <c r="AO111" s="78"/>
      <c r="AP111" s="79"/>
      <c r="AQ111" s="78"/>
      <c r="AR111" s="79"/>
      <c r="AS111" s="79"/>
      <c r="AT111" s="79"/>
      <c r="AU111" s="79"/>
      <c r="AV111" s="79"/>
      <c r="AW111" s="79"/>
      <c r="AX111" s="79"/>
    </row>
    <row r="112" spans="1:51">
      <c r="AH112" s="79"/>
      <c r="AI112" s="79"/>
      <c r="AJ112" s="79"/>
      <c r="AK112" s="79"/>
      <c r="AL112" s="79"/>
      <c r="AM112" s="79"/>
      <c r="AN112" s="79"/>
      <c r="AO112" s="78"/>
      <c r="AP112" s="79"/>
      <c r="AQ112" s="78"/>
      <c r="AR112" s="79"/>
      <c r="AS112" s="79"/>
      <c r="AT112" s="79"/>
      <c r="AU112" s="79"/>
      <c r="AV112" s="79"/>
      <c r="AW112" s="79"/>
      <c r="AX112" s="79"/>
    </row>
    <row r="113" spans="34:50">
      <c r="AH113" s="79"/>
      <c r="AI113" s="79"/>
      <c r="AJ113" s="79"/>
      <c r="AK113" s="79"/>
      <c r="AL113" s="79"/>
      <c r="AM113" s="79"/>
      <c r="AN113" s="79"/>
      <c r="AO113" s="78"/>
      <c r="AP113" s="79"/>
      <c r="AQ113" s="78"/>
      <c r="AR113" s="79"/>
      <c r="AS113" s="79"/>
      <c r="AT113" s="79"/>
      <c r="AU113" s="79"/>
      <c r="AV113" s="79"/>
      <c r="AW113" s="79"/>
      <c r="AX113" s="79"/>
    </row>
    <row r="114" spans="34:50">
      <c r="AH114" s="79"/>
      <c r="AI114" s="79"/>
      <c r="AJ114" s="79"/>
      <c r="AK114" s="79"/>
      <c r="AL114" s="79"/>
      <c r="AM114" s="79"/>
      <c r="AN114" s="79"/>
      <c r="AO114" s="78"/>
      <c r="AP114" s="79"/>
      <c r="AQ114" s="78"/>
      <c r="AR114" s="79"/>
      <c r="AS114" s="79"/>
      <c r="AT114" s="79"/>
      <c r="AU114" s="79"/>
      <c r="AV114" s="79"/>
      <c r="AW114" s="79"/>
      <c r="AX114" s="79"/>
    </row>
    <row r="115" spans="34:50">
      <c r="AH115" s="79"/>
      <c r="AI115" s="79"/>
      <c r="AJ115" s="79"/>
      <c r="AK115" s="79"/>
      <c r="AL115" s="79"/>
      <c r="AM115" s="79"/>
      <c r="AN115" s="79"/>
      <c r="AO115" s="78"/>
      <c r="AP115" s="79"/>
      <c r="AQ115" s="78"/>
      <c r="AR115" s="79"/>
      <c r="AS115" s="79"/>
      <c r="AT115" s="79"/>
      <c r="AU115" s="79"/>
      <c r="AV115" s="79"/>
      <c r="AW115" s="79"/>
      <c r="AX115" s="79"/>
    </row>
    <row r="116" spans="34:50">
      <c r="AH116" s="79"/>
      <c r="AI116" s="79"/>
      <c r="AJ116" s="79"/>
      <c r="AK116" s="79"/>
      <c r="AL116" s="79"/>
      <c r="AM116" s="79"/>
      <c r="AN116" s="79"/>
      <c r="AO116" s="78"/>
      <c r="AP116" s="79"/>
      <c r="AQ116" s="78"/>
      <c r="AR116" s="79"/>
      <c r="AS116" s="79"/>
      <c r="AT116" s="79"/>
      <c r="AU116" s="79"/>
      <c r="AV116" s="79"/>
      <c r="AW116" s="79"/>
      <c r="AX116" s="79"/>
    </row>
    <row r="117" spans="34:50">
      <c r="AH117" s="79"/>
      <c r="AI117" s="79"/>
      <c r="AJ117" s="79"/>
      <c r="AK117" s="79"/>
      <c r="AL117" s="79"/>
      <c r="AM117" s="79"/>
      <c r="AN117" s="79"/>
      <c r="AO117" s="78"/>
      <c r="AP117" s="79"/>
      <c r="AQ117" s="78"/>
      <c r="AR117" s="79"/>
      <c r="AS117" s="79"/>
      <c r="AT117" s="79"/>
      <c r="AU117" s="79"/>
      <c r="AV117" s="79"/>
      <c r="AW117" s="79"/>
      <c r="AX117" s="79"/>
    </row>
    <row r="118" spans="34:50">
      <c r="AH118" s="79"/>
      <c r="AI118" s="79"/>
      <c r="AJ118" s="79"/>
      <c r="AK118" s="79"/>
      <c r="AL118" s="79"/>
      <c r="AM118" s="79"/>
      <c r="AN118" s="79"/>
      <c r="AO118" s="78"/>
      <c r="AP118" s="79"/>
      <c r="AQ118" s="78"/>
      <c r="AR118" s="79"/>
      <c r="AS118" s="79"/>
      <c r="AT118" s="79"/>
      <c r="AU118" s="79"/>
      <c r="AV118" s="79"/>
      <c r="AW118" s="79"/>
      <c r="AX118" s="79"/>
    </row>
    <row r="119" spans="34:50">
      <c r="AH119" s="79"/>
      <c r="AI119" s="79"/>
      <c r="AJ119" s="79"/>
      <c r="AK119" s="79"/>
      <c r="AL119" s="79"/>
      <c r="AM119" s="79"/>
      <c r="AN119" s="79"/>
      <c r="AO119" s="78"/>
      <c r="AP119" s="79"/>
      <c r="AQ119" s="78"/>
      <c r="AR119" s="79"/>
      <c r="AS119" s="79"/>
      <c r="AT119" s="79"/>
      <c r="AU119" s="79"/>
      <c r="AV119" s="79"/>
      <c r="AW119" s="79"/>
      <c r="AX119" s="79"/>
    </row>
    <row r="120" spans="34:50">
      <c r="AH120" s="79"/>
      <c r="AI120" s="79"/>
      <c r="AJ120" s="79"/>
      <c r="AK120" s="79"/>
      <c r="AL120" s="79"/>
      <c r="AM120" s="79"/>
      <c r="AN120" s="79"/>
      <c r="AO120" s="78"/>
      <c r="AP120" s="79"/>
      <c r="AQ120" s="78"/>
      <c r="AR120" s="79"/>
      <c r="AS120" s="79"/>
      <c r="AT120" s="79"/>
      <c r="AU120" s="79"/>
      <c r="AV120" s="79"/>
      <c r="AW120" s="79"/>
      <c r="AX120" s="79"/>
    </row>
    <row r="121" spans="34:50">
      <c r="AH121" s="79"/>
      <c r="AI121" s="79"/>
      <c r="AJ121" s="79"/>
      <c r="AK121" s="79"/>
      <c r="AL121" s="79"/>
      <c r="AM121" s="79"/>
      <c r="AN121" s="79"/>
      <c r="AO121" s="78"/>
      <c r="AP121" s="79"/>
      <c r="AQ121" s="78"/>
      <c r="AR121" s="79"/>
      <c r="AS121" s="79"/>
      <c r="AT121" s="79"/>
      <c r="AU121" s="79"/>
      <c r="AV121" s="79"/>
      <c r="AW121" s="79"/>
      <c r="AX121" s="79"/>
    </row>
    <row r="122" spans="34:50">
      <c r="AH122" s="79"/>
      <c r="AI122" s="79"/>
      <c r="AJ122" s="79"/>
      <c r="AK122" s="79"/>
      <c r="AL122" s="79"/>
      <c r="AM122" s="79"/>
      <c r="AN122" s="79"/>
      <c r="AO122" s="78"/>
      <c r="AP122" s="79"/>
      <c r="AQ122" s="78"/>
      <c r="AR122" s="79"/>
      <c r="AS122" s="79"/>
      <c r="AT122" s="79"/>
      <c r="AU122" s="79"/>
      <c r="AV122" s="79"/>
      <c r="AW122" s="79"/>
      <c r="AX122" s="79"/>
    </row>
    <row r="123" spans="34:50">
      <c r="AH123" s="79"/>
      <c r="AI123" s="79"/>
      <c r="AJ123" s="79"/>
      <c r="AK123" s="79"/>
      <c r="AL123" s="79"/>
      <c r="AM123" s="79"/>
      <c r="AN123" s="79"/>
      <c r="AO123" s="78"/>
      <c r="AP123" s="79"/>
      <c r="AQ123" s="78"/>
      <c r="AR123" s="79"/>
      <c r="AS123" s="79"/>
      <c r="AT123" s="79"/>
      <c r="AU123" s="79"/>
      <c r="AV123" s="79"/>
      <c r="AW123" s="79"/>
      <c r="AX123" s="79"/>
    </row>
    <row r="124" spans="34:50">
      <c r="AH124" s="79"/>
      <c r="AI124" s="79"/>
      <c r="AJ124" s="79"/>
      <c r="AK124" s="79"/>
      <c r="AL124" s="79"/>
      <c r="AM124" s="79"/>
      <c r="AN124" s="79"/>
      <c r="AO124" s="78"/>
      <c r="AP124" s="79"/>
      <c r="AQ124" s="78"/>
      <c r="AR124" s="79"/>
      <c r="AS124" s="79"/>
      <c r="AT124" s="79"/>
      <c r="AU124" s="79"/>
      <c r="AV124" s="79"/>
      <c r="AW124" s="79"/>
      <c r="AX124" s="79"/>
    </row>
    <row r="125" spans="34:50">
      <c r="AH125" s="79"/>
      <c r="AI125" s="79"/>
      <c r="AJ125" s="79"/>
      <c r="AK125" s="79"/>
      <c r="AL125" s="79"/>
      <c r="AM125" s="79"/>
      <c r="AN125" s="79"/>
      <c r="AO125" s="78"/>
      <c r="AP125" s="79"/>
      <c r="AQ125" s="78"/>
      <c r="AR125" s="79"/>
      <c r="AS125" s="79"/>
      <c r="AT125" s="79"/>
      <c r="AU125" s="79"/>
      <c r="AV125" s="79"/>
      <c r="AW125" s="79"/>
      <c r="AX125" s="79"/>
    </row>
    <row r="126" spans="34:50">
      <c r="AH126" s="79"/>
      <c r="AI126" s="79"/>
      <c r="AJ126" s="79"/>
      <c r="AK126" s="79"/>
      <c r="AL126" s="79"/>
      <c r="AM126" s="79"/>
      <c r="AN126" s="79"/>
      <c r="AO126" s="78"/>
      <c r="AP126" s="79"/>
      <c r="AQ126" s="78"/>
      <c r="AR126" s="79"/>
      <c r="AS126" s="79"/>
      <c r="AT126" s="79"/>
      <c r="AU126" s="79"/>
      <c r="AV126" s="79"/>
      <c r="AW126" s="79"/>
      <c r="AX126" s="79"/>
    </row>
    <row r="127" spans="34:50">
      <c r="AH127" s="79"/>
      <c r="AI127" s="79"/>
      <c r="AJ127" s="79"/>
      <c r="AK127" s="79"/>
      <c r="AL127" s="79"/>
      <c r="AM127" s="79"/>
      <c r="AN127" s="79"/>
      <c r="AO127" s="78"/>
      <c r="AP127" s="79"/>
      <c r="AQ127" s="78"/>
      <c r="AR127" s="79"/>
      <c r="AS127" s="79"/>
      <c r="AT127" s="79"/>
      <c r="AU127" s="79"/>
      <c r="AV127" s="79"/>
      <c r="AW127" s="79"/>
      <c r="AX127" s="79"/>
    </row>
    <row r="128" spans="34:50">
      <c r="AH128" s="79"/>
      <c r="AI128" s="79"/>
      <c r="AJ128" s="79"/>
      <c r="AK128" s="79"/>
      <c r="AL128" s="79"/>
      <c r="AM128" s="79"/>
      <c r="AN128" s="79"/>
      <c r="AO128" s="78"/>
      <c r="AP128" s="79"/>
      <c r="AQ128" s="78"/>
      <c r="AR128" s="79"/>
      <c r="AS128" s="79"/>
      <c r="AT128" s="79"/>
      <c r="AU128" s="79"/>
      <c r="AV128" s="79"/>
      <c r="AW128" s="79"/>
      <c r="AX128" s="79"/>
    </row>
    <row r="129" spans="34:50">
      <c r="AH129" s="79"/>
      <c r="AI129" s="79"/>
      <c r="AJ129" s="79"/>
      <c r="AK129" s="79"/>
      <c r="AL129" s="79"/>
      <c r="AM129" s="79"/>
      <c r="AN129" s="79"/>
      <c r="AO129" s="78"/>
      <c r="AP129" s="79"/>
      <c r="AQ129" s="78"/>
      <c r="AR129" s="79"/>
      <c r="AS129" s="79"/>
      <c r="AT129" s="79"/>
      <c r="AU129" s="79"/>
      <c r="AV129" s="79"/>
      <c r="AW129" s="79"/>
      <c r="AX129" s="79"/>
    </row>
    <row r="130" spans="34:50">
      <c r="AH130" s="79"/>
      <c r="AI130" s="79"/>
      <c r="AJ130" s="79"/>
      <c r="AK130" s="79"/>
      <c r="AL130" s="79"/>
      <c r="AM130" s="79"/>
      <c r="AN130" s="79"/>
      <c r="AO130" s="78"/>
      <c r="AP130" s="79"/>
      <c r="AQ130" s="78"/>
      <c r="AR130" s="79"/>
      <c r="AS130" s="79"/>
      <c r="AT130" s="79"/>
      <c r="AU130" s="79"/>
      <c r="AV130" s="79"/>
      <c r="AW130" s="79"/>
      <c r="AX130" s="79"/>
    </row>
    <row r="131" spans="34:50">
      <c r="AH131" s="79"/>
      <c r="AI131" s="79"/>
      <c r="AJ131" s="79"/>
      <c r="AK131" s="79"/>
      <c r="AL131" s="79"/>
      <c r="AM131" s="79"/>
      <c r="AN131" s="79"/>
      <c r="AO131" s="78"/>
      <c r="AP131" s="79"/>
      <c r="AQ131" s="78"/>
      <c r="AR131" s="79"/>
      <c r="AS131" s="79"/>
      <c r="AT131" s="79"/>
      <c r="AU131" s="79"/>
      <c r="AV131" s="79"/>
      <c r="AW131" s="79"/>
      <c r="AX131" s="79"/>
    </row>
    <row r="132" spans="34:50">
      <c r="AH132" s="79"/>
      <c r="AI132" s="79"/>
      <c r="AJ132" s="79"/>
      <c r="AK132" s="79"/>
      <c r="AL132" s="79"/>
      <c r="AM132" s="79"/>
      <c r="AN132" s="79"/>
      <c r="AO132" s="78"/>
      <c r="AP132" s="79"/>
      <c r="AQ132" s="78"/>
      <c r="AR132" s="79"/>
      <c r="AS132" s="79"/>
      <c r="AT132" s="79"/>
      <c r="AU132" s="79"/>
      <c r="AV132" s="79"/>
      <c r="AW132" s="79"/>
      <c r="AX132" s="79"/>
    </row>
    <row r="133" spans="34:50">
      <c r="AH133" s="79"/>
      <c r="AI133" s="79"/>
      <c r="AJ133" s="79"/>
      <c r="AK133" s="79"/>
      <c r="AL133" s="79"/>
      <c r="AM133" s="79"/>
      <c r="AN133" s="79"/>
      <c r="AO133" s="78"/>
      <c r="AP133" s="79"/>
      <c r="AQ133" s="78"/>
      <c r="AR133" s="79"/>
      <c r="AS133" s="79"/>
      <c r="AT133" s="79"/>
      <c r="AU133" s="79"/>
      <c r="AV133" s="79"/>
      <c r="AW133" s="79"/>
      <c r="AX133" s="79"/>
    </row>
    <row r="134" spans="34:50">
      <c r="AH134" s="79"/>
      <c r="AI134" s="79"/>
      <c r="AJ134" s="79"/>
      <c r="AK134" s="79"/>
      <c r="AL134" s="79"/>
      <c r="AM134" s="79"/>
      <c r="AN134" s="79"/>
      <c r="AO134" s="78"/>
      <c r="AP134" s="79"/>
      <c r="AQ134" s="78"/>
      <c r="AR134" s="79"/>
      <c r="AS134" s="79"/>
      <c r="AT134" s="79"/>
      <c r="AU134" s="79"/>
      <c r="AV134" s="79"/>
      <c r="AW134" s="79"/>
      <c r="AX134" s="79"/>
    </row>
    <row r="135" spans="34:50">
      <c r="AH135" s="79"/>
      <c r="AI135" s="79"/>
      <c r="AJ135" s="79"/>
      <c r="AK135" s="79"/>
      <c r="AL135" s="79"/>
      <c r="AM135" s="79"/>
      <c r="AN135" s="79"/>
      <c r="AO135" s="78"/>
      <c r="AP135" s="79"/>
      <c r="AQ135" s="78"/>
      <c r="AR135" s="79"/>
      <c r="AS135" s="79"/>
      <c r="AT135" s="79"/>
      <c r="AU135" s="79"/>
      <c r="AV135" s="79"/>
      <c r="AW135" s="79"/>
      <c r="AX135" s="79"/>
    </row>
    <row r="136" spans="34:50">
      <c r="AH136" s="79"/>
      <c r="AI136" s="79"/>
      <c r="AJ136" s="79"/>
      <c r="AK136" s="79"/>
      <c r="AL136" s="79"/>
      <c r="AM136" s="79"/>
      <c r="AN136" s="79"/>
      <c r="AO136" s="78"/>
      <c r="AP136" s="79"/>
      <c r="AQ136" s="78"/>
      <c r="AR136" s="79"/>
      <c r="AS136" s="79"/>
      <c r="AT136" s="79"/>
      <c r="AU136" s="79"/>
      <c r="AV136" s="79"/>
      <c r="AW136" s="79"/>
      <c r="AX136" s="79"/>
    </row>
    <row r="137" spans="34:50">
      <c r="AH137" s="79"/>
      <c r="AI137" s="79"/>
      <c r="AJ137" s="79"/>
      <c r="AK137" s="79"/>
      <c r="AL137" s="79"/>
      <c r="AM137" s="79"/>
      <c r="AN137" s="79"/>
      <c r="AO137" s="78"/>
      <c r="AP137" s="79"/>
      <c r="AQ137" s="78"/>
      <c r="AR137" s="79"/>
      <c r="AS137" s="79"/>
      <c r="AT137" s="79"/>
      <c r="AU137" s="79"/>
      <c r="AV137" s="79"/>
      <c r="AW137" s="79"/>
      <c r="AX137" s="79"/>
    </row>
    <row r="138" spans="34:50">
      <c r="AH138" s="79"/>
      <c r="AI138" s="79"/>
      <c r="AJ138" s="79"/>
      <c r="AK138" s="79"/>
      <c r="AL138" s="79"/>
      <c r="AM138" s="79"/>
      <c r="AN138" s="79"/>
      <c r="AO138" s="78"/>
      <c r="AP138" s="79"/>
      <c r="AQ138" s="78"/>
      <c r="AR138" s="79"/>
      <c r="AS138" s="79"/>
      <c r="AT138" s="79"/>
      <c r="AU138" s="79"/>
      <c r="AV138" s="79"/>
      <c r="AW138" s="79"/>
      <c r="AX138" s="79"/>
    </row>
    <row r="139" spans="34:50">
      <c r="AH139" s="79"/>
      <c r="AI139" s="79"/>
      <c r="AJ139" s="79"/>
      <c r="AK139" s="79"/>
      <c r="AL139" s="79"/>
      <c r="AM139" s="79"/>
      <c r="AN139" s="79"/>
      <c r="AO139" s="78"/>
      <c r="AP139" s="79"/>
      <c r="AQ139" s="78"/>
      <c r="AR139" s="79"/>
      <c r="AS139" s="79"/>
      <c r="AT139" s="79"/>
      <c r="AU139" s="79"/>
      <c r="AV139" s="79"/>
      <c r="AW139" s="79"/>
      <c r="AX139" s="79"/>
    </row>
    <row r="140" spans="34:50">
      <c r="AH140" s="79"/>
      <c r="AI140" s="79"/>
      <c r="AJ140" s="79"/>
      <c r="AK140" s="79"/>
      <c r="AL140" s="79"/>
      <c r="AM140" s="79"/>
      <c r="AN140" s="79"/>
      <c r="AO140" s="78"/>
      <c r="AP140" s="79"/>
      <c r="AQ140" s="78"/>
      <c r="AR140" s="79"/>
      <c r="AS140" s="79"/>
      <c r="AT140" s="79"/>
      <c r="AU140" s="79"/>
      <c r="AV140" s="79"/>
      <c r="AW140" s="79"/>
      <c r="AX140" s="79"/>
    </row>
    <row r="141" spans="34:50">
      <c r="AH141" s="79"/>
      <c r="AI141" s="79"/>
      <c r="AJ141" s="79"/>
      <c r="AK141" s="79"/>
      <c r="AL141" s="79"/>
      <c r="AM141" s="79"/>
      <c r="AN141" s="79"/>
      <c r="AO141" s="78"/>
      <c r="AP141" s="79"/>
      <c r="AQ141" s="78"/>
      <c r="AR141" s="79"/>
      <c r="AS141" s="79"/>
      <c r="AT141" s="79"/>
      <c r="AU141" s="79"/>
      <c r="AV141" s="79"/>
      <c r="AW141" s="79"/>
      <c r="AX141" s="79"/>
    </row>
    <row r="142" spans="34:50">
      <c r="AH142" s="79"/>
      <c r="AI142" s="79"/>
      <c r="AJ142" s="79"/>
      <c r="AK142" s="79"/>
      <c r="AL142" s="79"/>
      <c r="AM142" s="79"/>
      <c r="AN142" s="79"/>
      <c r="AO142" s="78"/>
      <c r="AP142" s="79"/>
      <c r="AQ142" s="78"/>
      <c r="AR142" s="79"/>
      <c r="AS142" s="79"/>
      <c r="AT142" s="79"/>
      <c r="AU142" s="79"/>
      <c r="AV142" s="79"/>
      <c r="AW142" s="79"/>
      <c r="AX142" s="79"/>
    </row>
    <row r="143" spans="34:50">
      <c r="AH143" s="79"/>
      <c r="AI143" s="79"/>
      <c r="AJ143" s="79"/>
      <c r="AK143" s="79"/>
      <c r="AL143" s="79"/>
      <c r="AM143" s="79"/>
      <c r="AN143" s="79"/>
      <c r="AO143" s="78"/>
      <c r="AP143" s="79"/>
      <c r="AQ143" s="78"/>
      <c r="AR143" s="79"/>
      <c r="AS143" s="79"/>
      <c r="AT143" s="79"/>
      <c r="AU143" s="79"/>
      <c r="AV143" s="79"/>
      <c r="AW143" s="79"/>
      <c r="AX143" s="79"/>
    </row>
    <row r="144" spans="34:50">
      <c r="AH144" s="79"/>
      <c r="AI144" s="79"/>
      <c r="AJ144" s="79"/>
      <c r="AK144" s="79"/>
      <c r="AL144" s="79"/>
      <c r="AM144" s="79"/>
      <c r="AN144" s="79"/>
      <c r="AO144" s="78"/>
      <c r="AP144" s="79"/>
      <c r="AQ144" s="78"/>
      <c r="AR144" s="79"/>
      <c r="AS144" s="79"/>
      <c r="AT144" s="79"/>
      <c r="AU144" s="79"/>
      <c r="AV144" s="79"/>
      <c r="AW144" s="79"/>
      <c r="AX144" s="79"/>
    </row>
    <row r="145" spans="34:50">
      <c r="AH145" s="79"/>
      <c r="AI145" s="79"/>
      <c r="AJ145" s="79"/>
      <c r="AK145" s="79"/>
      <c r="AL145" s="79"/>
      <c r="AM145" s="79"/>
      <c r="AN145" s="79"/>
      <c r="AO145" s="78"/>
      <c r="AP145" s="79"/>
      <c r="AQ145" s="78"/>
      <c r="AR145" s="79"/>
      <c r="AS145" s="79"/>
      <c r="AT145" s="79"/>
      <c r="AU145" s="79"/>
      <c r="AV145" s="79"/>
      <c r="AW145" s="79"/>
      <c r="AX145" s="79"/>
    </row>
    <row r="146" spans="34:50">
      <c r="AH146" s="79"/>
      <c r="AI146" s="79"/>
      <c r="AJ146" s="79"/>
      <c r="AK146" s="79"/>
      <c r="AL146" s="79"/>
      <c r="AM146" s="79"/>
      <c r="AN146" s="79"/>
      <c r="AO146" s="78"/>
      <c r="AP146" s="79"/>
      <c r="AQ146" s="78"/>
      <c r="AR146" s="79"/>
      <c r="AS146" s="79"/>
      <c r="AT146" s="79"/>
      <c r="AU146" s="79"/>
      <c r="AV146" s="79"/>
      <c r="AW146" s="79"/>
      <c r="AX146" s="79"/>
    </row>
    <row r="147" spans="34:50">
      <c r="AH147" s="79"/>
      <c r="AI147" s="79"/>
      <c r="AJ147" s="79"/>
      <c r="AK147" s="79"/>
      <c r="AL147" s="79"/>
      <c r="AM147" s="79"/>
      <c r="AN147" s="79"/>
      <c r="AO147" s="78"/>
      <c r="AP147" s="79"/>
      <c r="AQ147" s="78"/>
      <c r="AR147" s="79"/>
      <c r="AS147" s="79"/>
      <c r="AT147" s="79"/>
      <c r="AU147" s="79"/>
      <c r="AV147" s="79"/>
      <c r="AW147" s="79"/>
      <c r="AX147" s="79"/>
    </row>
    <row r="148" spans="34:50">
      <c r="AH148" s="79"/>
      <c r="AI148" s="79"/>
      <c r="AJ148" s="79"/>
      <c r="AK148" s="79"/>
      <c r="AL148" s="79"/>
      <c r="AM148" s="79"/>
      <c r="AN148" s="79"/>
      <c r="AO148" s="78"/>
      <c r="AP148" s="79"/>
      <c r="AQ148" s="78"/>
      <c r="AR148" s="79"/>
      <c r="AS148" s="79"/>
      <c r="AT148" s="79"/>
      <c r="AU148" s="79"/>
      <c r="AV148" s="79"/>
      <c r="AW148" s="79"/>
      <c r="AX148" s="79"/>
    </row>
    <row r="149" spans="34:50">
      <c r="AH149" s="79"/>
      <c r="AI149" s="79"/>
      <c r="AJ149" s="79"/>
      <c r="AK149" s="79"/>
      <c r="AL149" s="79"/>
      <c r="AM149" s="79"/>
      <c r="AN149" s="79"/>
      <c r="AO149" s="78"/>
      <c r="AP149" s="79"/>
      <c r="AQ149" s="78"/>
      <c r="AR149" s="79"/>
      <c r="AS149" s="79"/>
      <c r="AT149" s="79"/>
      <c r="AU149" s="79"/>
      <c r="AV149" s="79"/>
      <c r="AW149" s="79"/>
      <c r="AX149" s="79"/>
    </row>
    <row r="150" spans="34:50">
      <c r="AH150" s="79"/>
      <c r="AI150" s="79"/>
      <c r="AJ150" s="79"/>
      <c r="AK150" s="79"/>
      <c r="AL150" s="79"/>
      <c r="AM150" s="79"/>
      <c r="AN150" s="79"/>
      <c r="AO150" s="78"/>
      <c r="AP150" s="79"/>
      <c r="AQ150" s="78"/>
      <c r="AR150" s="79"/>
      <c r="AS150" s="79"/>
      <c r="AT150" s="79"/>
      <c r="AU150" s="79"/>
      <c r="AV150" s="79"/>
      <c r="AW150" s="79"/>
      <c r="AX150" s="79"/>
    </row>
    <row r="151" spans="34:50">
      <c r="AH151" s="79"/>
      <c r="AI151" s="79"/>
      <c r="AJ151" s="79"/>
      <c r="AK151" s="79"/>
      <c r="AL151" s="79"/>
      <c r="AM151" s="79"/>
      <c r="AN151" s="79"/>
      <c r="AO151" s="78"/>
      <c r="AP151" s="79"/>
      <c r="AQ151" s="78"/>
      <c r="AR151" s="79"/>
      <c r="AS151" s="79"/>
      <c r="AT151" s="79"/>
      <c r="AU151" s="79"/>
      <c r="AV151" s="79"/>
      <c r="AW151" s="79"/>
      <c r="AX151" s="79"/>
    </row>
    <row r="152" spans="34:50">
      <c r="AH152" s="79"/>
      <c r="AI152" s="79"/>
      <c r="AJ152" s="79"/>
      <c r="AK152" s="79"/>
      <c r="AL152" s="79"/>
      <c r="AM152" s="79"/>
      <c r="AN152" s="79"/>
      <c r="AO152" s="78"/>
      <c r="AP152" s="79"/>
      <c r="AQ152" s="78"/>
      <c r="AR152" s="79"/>
      <c r="AS152" s="79"/>
      <c r="AT152" s="79"/>
      <c r="AU152" s="79"/>
      <c r="AV152" s="79"/>
      <c r="AW152" s="79"/>
      <c r="AX152" s="79"/>
    </row>
    <row r="153" spans="34:50">
      <c r="AH153" s="79"/>
      <c r="AI153" s="79"/>
      <c r="AJ153" s="79"/>
      <c r="AK153" s="79"/>
      <c r="AL153" s="79"/>
      <c r="AM153" s="79"/>
      <c r="AN153" s="79"/>
      <c r="AO153" s="78"/>
      <c r="AP153" s="79"/>
      <c r="AQ153" s="78"/>
      <c r="AR153" s="79"/>
      <c r="AS153" s="79"/>
      <c r="AT153" s="79"/>
      <c r="AU153" s="79"/>
      <c r="AV153" s="79"/>
      <c r="AW153" s="79"/>
      <c r="AX153" s="79"/>
    </row>
    <row r="154" spans="34:50">
      <c r="AH154" s="79"/>
      <c r="AI154" s="79"/>
      <c r="AJ154" s="79"/>
      <c r="AK154" s="79"/>
      <c r="AL154" s="79"/>
      <c r="AM154" s="79"/>
      <c r="AN154" s="79"/>
      <c r="AO154" s="78"/>
      <c r="AP154" s="79"/>
      <c r="AQ154" s="78"/>
      <c r="AR154" s="79"/>
      <c r="AS154" s="79"/>
      <c r="AT154" s="79"/>
      <c r="AU154" s="79"/>
      <c r="AV154" s="79"/>
      <c r="AW154" s="79"/>
      <c r="AX154" s="79"/>
    </row>
    <row r="155" spans="34:50">
      <c r="AH155" s="79"/>
      <c r="AI155" s="79"/>
      <c r="AJ155" s="79"/>
      <c r="AK155" s="79"/>
      <c r="AL155" s="79"/>
      <c r="AM155" s="79"/>
      <c r="AN155" s="79"/>
      <c r="AO155" s="78"/>
      <c r="AP155" s="79"/>
      <c r="AQ155" s="78"/>
      <c r="AR155" s="79"/>
      <c r="AS155" s="79"/>
      <c r="AT155" s="79"/>
      <c r="AU155" s="79"/>
      <c r="AV155" s="79"/>
      <c r="AW155" s="79"/>
      <c r="AX155" s="79"/>
    </row>
    <row r="156" spans="34:50">
      <c r="AH156" s="79"/>
      <c r="AI156" s="79"/>
      <c r="AJ156" s="79"/>
      <c r="AK156" s="79"/>
      <c r="AL156" s="79"/>
      <c r="AM156" s="79"/>
      <c r="AN156" s="79"/>
      <c r="AO156" s="78"/>
      <c r="AP156" s="79"/>
      <c r="AQ156" s="78"/>
      <c r="AR156" s="79"/>
      <c r="AS156" s="79"/>
      <c r="AT156" s="79"/>
      <c r="AU156" s="79"/>
      <c r="AV156" s="79"/>
      <c r="AW156" s="79"/>
      <c r="AX156" s="79"/>
    </row>
    <row r="157" spans="34:50">
      <c r="AH157" s="79"/>
      <c r="AI157" s="79"/>
      <c r="AJ157" s="79"/>
      <c r="AK157" s="79"/>
      <c r="AL157" s="79"/>
      <c r="AM157" s="79"/>
      <c r="AN157" s="79"/>
      <c r="AO157" s="78"/>
      <c r="AP157" s="79"/>
      <c r="AQ157" s="78"/>
      <c r="AR157" s="79"/>
      <c r="AS157" s="79"/>
      <c r="AT157" s="79"/>
      <c r="AU157" s="79"/>
      <c r="AV157" s="79"/>
      <c r="AW157" s="79"/>
      <c r="AX157" s="79"/>
    </row>
    <row r="158" spans="34:50">
      <c r="AH158" s="79"/>
      <c r="AI158" s="79"/>
      <c r="AJ158" s="79"/>
      <c r="AK158" s="79"/>
      <c r="AL158" s="79"/>
      <c r="AM158" s="79"/>
      <c r="AN158" s="79"/>
      <c r="AO158" s="78"/>
      <c r="AP158" s="79"/>
      <c r="AQ158" s="78"/>
      <c r="AR158" s="79"/>
      <c r="AS158" s="79"/>
      <c r="AT158" s="79"/>
      <c r="AU158" s="79"/>
      <c r="AV158" s="79"/>
      <c r="AW158" s="79"/>
      <c r="AX158" s="79"/>
    </row>
    <row r="159" spans="34:50">
      <c r="AH159" s="79"/>
      <c r="AI159" s="79"/>
      <c r="AJ159" s="79"/>
      <c r="AK159" s="79"/>
      <c r="AL159" s="79"/>
      <c r="AM159" s="79"/>
      <c r="AN159" s="79"/>
      <c r="AO159" s="78"/>
      <c r="AP159" s="79"/>
      <c r="AQ159" s="78"/>
      <c r="AR159" s="79"/>
      <c r="AS159" s="79"/>
      <c r="AT159" s="79"/>
      <c r="AU159" s="79"/>
      <c r="AV159" s="79"/>
      <c r="AW159" s="79"/>
      <c r="AX159" s="79"/>
    </row>
    <row r="160" spans="34:50">
      <c r="AH160" s="79"/>
      <c r="AI160" s="79"/>
      <c r="AJ160" s="79"/>
      <c r="AK160" s="79"/>
      <c r="AL160" s="79"/>
      <c r="AM160" s="79"/>
      <c r="AN160" s="79"/>
      <c r="AO160" s="78"/>
      <c r="AP160" s="79"/>
      <c r="AQ160" s="78"/>
      <c r="AR160" s="79"/>
      <c r="AS160" s="79"/>
      <c r="AT160" s="79"/>
      <c r="AU160" s="79"/>
      <c r="AV160" s="79"/>
      <c r="AW160" s="79"/>
      <c r="AX160" s="79"/>
    </row>
    <row r="161" spans="34:50">
      <c r="AH161" s="79"/>
      <c r="AI161" s="79"/>
      <c r="AJ161" s="79"/>
      <c r="AK161" s="79"/>
      <c r="AL161" s="79"/>
      <c r="AM161" s="79"/>
      <c r="AN161" s="79"/>
      <c r="AO161" s="78"/>
      <c r="AP161" s="79"/>
      <c r="AQ161" s="78"/>
      <c r="AR161" s="79"/>
      <c r="AS161" s="79"/>
      <c r="AT161" s="79"/>
      <c r="AU161" s="79"/>
      <c r="AV161" s="79"/>
      <c r="AW161" s="79"/>
      <c r="AX161" s="79"/>
    </row>
    <row r="162" spans="34:50">
      <c r="AH162" s="79"/>
      <c r="AI162" s="79"/>
      <c r="AJ162" s="79"/>
      <c r="AK162" s="79"/>
      <c r="AL162" s="79"/>
      <c r="AM162" s="79"/>
      <c r="AN162" s="79"/>
      <c r="AO162" s="78"/>
      <c r="AP162" s="79"/>
      <c r="AQ162" s="78"/>
      <c r="AR162" s="79"/>
      <c r="AS162" s="79"/>
      <c r="AT162" s="79"/>
      <c r="AU162" s="79"/>
      <c r="AV162" s="79"/>
      <c r="AW162" s="79"/>
      <c r="AX162" s="79"/>
    </row>
    <row r="163" spans="34:50">
      <c r="AH163" s="79"/>
      <c r="AI163" s="79"/>
      <c r="AJ163" s="79"/>
      <c r="AK163" s="79"/>
      <c r="AL163" s="79"/>
      <c r="AM163" s="79"/>
      <c r="AN163" s="79"/>
      <c r="AO163" s="78"/>
      <c r="AP163" s="79"/>
      <c r="AQ163" s="78"/>
      <c r="AR163" s="79"/>
      <c r="AS163" s="79"/>
      <c r="AT163" s="79"/>
      <c r="AU163" s="79"/>
      <c r="AV163" s="79"/>
      <c r="AW163" s="79"/>
      <c r="AX163" s="79"/>
    </row>
    <row r="164" spans="34:50">
      <c r="AH164" s="79"/>
      <c r="AI164" s="79"/>
      <c r="AJ164" s="79"/>
      <c r="AK164" s="79"/>
      <c r="AL164" s="79"/>
      <c r="AM164" s="79"/>
      <c r="AN164" s="79"/>
      <c r="AO164" s="78"/>
      <c r="AP164" s="79"/>
      <c r="AQ164" s="78"/>
      <c r="AR164" s="79"/>
      <c r="AS164" s="79"/>
      <c r="AT164" s="79"/>
      <c r="AU164" s="79"/>
      <c r="AV164" s="79"/>
      <c r="AW164" s="79"/>
      <c r="AX164" s="79"/>
    </row>
    <row r="165" spans="34:50">
      <c r="AH165" s="79"/>
      <c r="AI165" s="79"/>
      <c r="AJ165" s="79"/>
      <c r="AK165" s="79"/>
      <c r="AL165" s="79"/>
      <c r="AM165" s="79"/>
      <c r="AN165" s="79"/>
      <c r="AO165" s="78"/>
      <c r="AP165" s="79"/>
      <c r="AQ165" s="78"/>
      <c r="AR165" s="79"/>
      <c r="AS165" s="79"/>
      <c r="AT165" s="79"/>
      <c r="AU165" s="79"/>
      <c r="AV165" s="79"/>
      <c r="AW165" s="79"/>
      <c r="AX165" s="79"/>
    </row>
    <row r="166" spans="34:50">
      <c r="AH166" s="79"/>
      <c r="AI166" s="79"/>
      <c r="AJ166" s="79"/>
      <c r="AK166" s="79"/>
      <c r="AL166" s="79"/>
      <c r="AM166" s="79"/>
      <c r="AN166" s="79"/>
      <c r="AO166" s="78"/>
      <c r="AP166" s="79"/>
      <c r="AQ166" s="78"/>
      <c r="AR166" s="79"/>
      <c r="AS166" s="79"/>
      <c r="AT166" s="79"/>
      <c r="AU166" s="79"/>
      <c r="AV166" s="79"/>
      <c r="AW166" s="79"/>
      <c r="AX166" s="79"/>
    </row>
    <row r="167" spans="34:50">
      <c r="AH167" s="79"/>
      <c r="AI167" s="79"/>
      <c r="AJ167" s="79"/>
      <c r="AK167" s="79"/>
      <c r="AL167" s="79"/>
      <c r="AM167" s="79"/>
      <c r="AN167" s="79"/>
      <c r="AO167" s="78"/>
      <c r="AP167" s="79"/>
      <c r="AQ167" s="78"/>
      <c r="AR167" s="79"/>
      <c r="AS167" s="79"/>
      <c r="AT167" s="79"/>
      <c r="AU167" s="79"/>
      <c r="AV167" s="79"/>
      <c r="AW167" s="79"/>
      <c r="AX167" s="79"/>
    </row>
    <row r="168" spans="34:50">
      <c r="AH168" s="79"/>
      <c r="AI168" s="79"/>
      <c r="AJ168" s="79"/>
      <c r="AK168" s="79"/>
      <c r="AL168" s="79"/>
      <c r="AM168" s="79"/>
      <c r="AN168" s="79"/>
      <c r="AO168" s="78"/>
      <c r="AP168" s="79"/>
      <c r="AQ168" s="78"/>
      <c r="AR168" s="79"/>
      <c r="AS168" s="79"/>
      <c r="AT168" s="79"/>
      <c r="AU168" s="79"/>
      <c r="AV168" s="79"/>
      <c r="AW168" s="79"/>
      <c r="AX168" s="79"/>
    </row>
    <row r="169" spans="34:50">
      <c r="AH169" s="79"/>
      <c r="AI169" s="79"/>
      <c r="AJ169" s="79"/>
      <c r="AK169" s="79"/>
      <c r="AL169" s="79"/>
      <c r="AM169" s="79"/>
      <c r="AN169" s="79"/>
      <c r="AO169" s="78"/>
      <c r="AP169" s="79"/>
      <c r="AQ169" s="78"/>
      <c r="AR169" s="79"/>
      <c r="AS169" s="79"/>
      <c r="AT169" s="79"/>
      <c r="AU169" s="79"/>
      <c r="AV169" s="79"/>
      <c r="AW169" s="79"/>
      <c r="AX169" s="79"/>
    </row>
    <row r="170" spans="34:50">
      <c r="AH170" s="79"/>
      <c r="AI170" s="79"/>
      <c r="AJ170" s="79"/>
      <c r="AK170" s="79"/>
      <c r="AL170" s="79"/>
      <c r="AM170" s="79"/>
      <c r="AN170" s="79"/>
      <c r="AO170" s="78"/>
      <c r="AP170" s="79"/>
      <c r="AQ170" s="78"/>
      <c r="AR170" s="79"/>
      <c r="AS170" s="79"/>
      <c r="AT170" s="79"/>
      <c r="AU170" s="79"/>
      <c r="AV170" s="79"/>
      <c r="AW170" s="79"/>
      <c r="AX170" s="79"/>
    </row>
    <row r="171" spans="34:50">
      <c r="AH171" s="79"/>
      <c r="AI171" s="79"/>
      <c r="AJ171" s="79"/>
      <c r="AK171" s="79"/>
      <c r="AL171" s="79"/>
      <c r="AM171" s="79"/>
      <c r="AN171" s="79"/>
      <c r="AO171" s="78"/>
      <c r="AP171" s="79"/>
      <c r="AQ171" s="78"/>
      <c r="AR171" s="79"/>
      <c r="AS171" s="79"/>
      <c r="AT171" s="79"/>
      <c r="AU171" s="79"/>
      <c r="AV171" s="79"/>
      <c r="AW171" s="79"/>
      <c r="AX171" s="79"/>
    </row>
    <row r="172" spans="34:50">
      <c r="AH172" s="79"/>
      <c r="AI172" s="79"/>
      <c r="AJ172" s="79"/>
      <c r="AK172" s="79"/>
      <c r="AL172" s="79"/>
      <c r="AM172" s="79"/>
      <c r="AN172" s="79"/>
      <c r="AO172" s="78"/>
      <c r="AP172" s="79"/>
      <c r="AQ172" s="78"/>
      <c r="AR172" s="79"/>
      <c r="AS172" s="79"/>
      <c r="AT172" s="79"/>
      <c r="AU172" s="79"/>
      <c r="AV172" s="79"/>
      <c r="AW172" s="79"/>
      <c r="AX172" s="79"/>
    </row>
    <row r="173" spans="34:50">
      <c r="AH173" s="79"/>
      <c r="AI173" s="79"/>
      <c r="AJ173" s="79"/>
      <c r="AK173" s="79"/>
      <c r="AL173" s="79"/>
      <c r="AM173" s="79"/>
      <c r="AN173" s="79"/>
      <c r="AO173" s="78"/>
      <c r="AP173" s="79"/>
      <c r="AQ173" s="78"/>
      <c r="AR173" s="79"/>
      <c r="AS173" s="79"/>
      <c r="AT173" s="79"/>
      <c r="AU173" s="79"/>
      <c r="AV173" s="79"/>
      <c r="AW173" s="79"/>
      <c r="AX173" s="79"/>
    </row>
    <row r="174" spans="34:50">
      <c r="AH174" s="79"/>
      <c r="AI174" s="79"/>
      <c r="AJ174" s="79"/>
      <c r="AK174" s="79"/>
      <c r="AL174" s="79"/>
      <c r="AM174" s="79"/>
      <c r="AN174" s="79"/>
      <c r="AO174" s="78"/>
      <c r="AP174" s="79"/>
      <c r="AQ174" s="78"/>
      <c r="AR174" s="79"/>
      <c r="AS174" s="79"/>
      <c r="AT174" s="79"/>
      <c r="AU174" s="79"/>
      <c r="AV174" s="79"/>
      <c r="AW174" s="79"/>
      <c r="AX174" s="79"/>
    </row>
    <row r="175" spans="34:50">
      <c r="AH175" s="79"/>
      <c r="AI175" s="79"/>
      <c r="AJ175" s="79"/>
      <c r="AK175" s="79"/>
      <c r="AL175" s="79"/>
      <c r="AM175" s="79"/>
      <c r="AN175" s="79"/>
      <c r="AO175" s="78"/>
      <c r="AP175" s="79"/>
      <c r="AQ175" s="78"/>
      <c r="AR175" s="79"/>
      <c r="AS175" s="79"/>
      <c r="AT175" s="79"/>
      <c r="AU175" s="79"/>
      <c r="AV175" s="79"/>
      <c r="AW175" s="79"/>
      <c r="AX175" s="79"/>
    </row>
    <row r="176" spans="34:50">
      <c r="AH176" s="79"/>
      <c r="AI176" s="79"/>
      <c r="AJ176" s="79"/>
      <c r="AK176" s="79"/>
      <c r="AL176" s="79"/>
      <c r="AM176" s="79"/>
      <c r="AN176" s="79"/>
      <c r="AO176" s="78"/>
      <c r="AP176" s="79"/>
      <c r="AQ176" s="78"/>
      <c r="AR176" s="79"/>
      <c r="AS176" s="79"/>
      <c r="AT176" s="79"/>
      <c r="AU176" s="79"/>
      <c r="AV176" s="79"/>
      <c r="AW176" s="79"/>
      <c r="AX176" s="79"/>
    </row>
    <row r="177" spans="34:50">
      <c r="AH177" s="79"/>
      <c r="AI177" s="79"/>
      <c r="AJ177" s="79"/>
      <c r="AK177" s="79"/>
      <c r="AL177" s="79"/>
      <c r="AM177" s="79"/>
      <c r="AN177" s="79"/>
      <c r="AO177" s="78"/>
      <c r="AP177" s="79"/>
      <c r="AQ177" s="78"/>
      <c r="AR177" s="79"/>
      <c r="AS177" s="79"/>
      <c r="AT177" s="79"/>
      <c r="AU177" s="79"/>
      <c r="AV177" s="79"/>
      <c r="AW177" s="79"/>
      <c r="AX177" s="79"/>
    </row>
    <row r="178" spans="34:50">
      <c r="AH178" s="79"/>
      <c r="AI178" s="79"/>
      <c r="AJ178" s="79"/>
      <c r="AK178" s="79"/>
      <c r="AL178" s="79"/>
      <c r="AM178" s="79"/>
      <c r="AN178" s="79"/>
      <c r="AO178" s="78"/>
      <c r="AP178" s="79"/>
      <c r="AQ178" s="78"/>
      <c r="AR178" s="79"/>
      <c r="AS178" s="79"/>
      <c r="AT178" s="79"/>
      <c r="AU178" s="79"/>
      <c r="AV178" s="79"/>
      <c r="AW178" s="79"/>
      <c r="AX178" s="79"/>
    </row>
    <row r="179" spans="34:50">
      <c r="AH179" s="79"/>
      <c r="AI179" s="79"/>
      <c r="AJ179" s="79"/>
      <c r="AK179" s="79"/>
      <c r="AL179" s="79"/>
      <c r="AM179" s="79"/>
      <c r="AN179" s="79"/>
      <c r="AO179" s="78"/>
      <c r="AP179" s="79"/>
      <c r="AQ179" s="78"/>
      <c r="AR179" s="79"/>
      <c r="AS179" s="79"/>
      <c r="AT179" s="79"/>
      <c r="AU179" s="79"/>
      <c r="AV179" s="79"/>
      <c r="AW179" s="79"/>
      <c r="AX179" s="79"/>
    </row>
    <row r="180" spans="34:50">
      <c r="AH180" s="79"/>
      <c r="AI180" s="79"/>
      <c r="AJ180" s="79"/>
      <c r="AK180" s="79"/>
      <c r="AL180" s="79"/>
      <c r="AM180" s="79"/>
      <c r="AN180" s="79"/>
      <c r="AO180" s="78"/>
      <c r="AP180" s="79"/>
      <c r="AQ180" s="78"/>
      <c r="AR180" s="79"/>
      <c r="AS180" s="79"/>
      <c r="AT180" s="79"/>
      <c r="AU180" s="79"/>
      <c r="AV180" s="79"/>
      <c r="AW180" s="79"/>
      <c r="AX180" s="79"/>
    </row>
    <row r="181" spans="34:50">
      <c r="AH181" s="79"/>
      <c r="AI181" s="79"/>
      <c r="AJ181" s="79"/>
      <c r="AK181" s="79"/>
      <c r="AL181" s="79"/>
      <c r="AM181" s="79"/>
      <c r="AN181" s="79"/>
      <c r="AO181" s="78"/>
      <c r="AP181" s="79"/>
      <c r="AQ181" s="78"/>
      <c r="AR181" s="79"/>
      <c r="AS181" s="79"/>
      <c r="AT181" s="79"/>
      <c r="AU181" s="79"/>
      <c r="AV181" s="79"/>
      <c r="AW181" s="79"/>
      <c r="AX181" s="79"/>
    </row>
    <row r="182" spans="34:50">
      <c r="AH182" s="79"/>
      <c r="AI182" s="79"/>
      <c r="AJ182" s="79"/>
      <c r="AK182" s="79"/>
      <c r="AL182" s="79"/>
      <c r="AM182" s="79"/>
      <c r="AN182" s="79"/>
      <c r="AO182" s="78"/>
      <c r="AP182" s="79"/>
      <c r="AQ182" s="78"/>
      <c r="AR182" s="79"/>
      <c r="AS182" s="79"/>
      <c r="AT182" s="79"/>
      <c r="AU182" s="79"/>
      <c r="AV182" s="79"/>
      <c r="AW182" s="79"/>
      <c r="AX182" s="79"/>
    </row>
    <row r="183" spans="34:50">
      <c r="AH183" s="79"/>
      <c r="AI183" s="79"/>
      <c r="AJ183" s="79"/>
      <c r="AK183" s="79"/>
      <c r="AL183" s="79"/>
      <c r="AM183" s="79"/>
      <c r="AN183" s="79"/>
      <c r="AO183" s="78"/>
      <c r="AP183" s="79"/>
      <c r="AQ183" s="78"/>
      <c r="AR183" s="79"/>
      <c r="AS183" s="79"/>
      <c r="AT183" s="79"/>
      <c r="AU183" s="79"/>
      <c r="AV183" s="79"/>
      <c r="AW183" s="79"/>
      <c r="AX183" s="79"/>
    </row>
    <row r="184" spans="34:50">
      <c r="AH184" s="79"/>
      <c r="AI184" s="79"/>
      <c r="AJ184" s="79"/>
      <c r="AK184" s="79"/>
      <c r="AL184" s="79"/>
      <c r="AM184" s="79"/>
      <c r="AN184" s="79"/>
      <c r="AO184" s="78"/>
      <c r="AP184" s="79"/>
      <c r="AQ184" s="78"/>
      <c r="AR184" s="79"/>
      <c r="AS184" s="79"/>
      <c r="AT184" s="79"/>
      <c r="AU184" s="79"/>
      <c r="AV184" s="79"/>
      <c r="AW184" s="79"/>
      <c r="AX184" s="79"/>
    </row>
    <row r="185" spans="34:50">
      <c r="AH185" s="79"/>
      <c r="AI185" s="79"/>
      <c r="AJ185" s="79"/>
      <c r="AK185" s="79"/>
      <c r="AL185" s="79"/>
      <c r="AM185" s="79"/>
      <c r="AN185" s="79"/>
      <c r="AO185" s="78"/>
      <c r="AP185" s="79"/>
      <c r="AQ185" s="78"/>
      <c r="AR185" s="79"/>
      <c r="AS185" s="79"/>
      <c r="AT185" s="79"/>
      <c r="AU185" s="79"/>
      <c r="AV185" s="79"/>
      <c r="AW185" s="79"/>
      <c r="AX185" s="79"/>
    </row>
    <row r="186" spans="34:50">
      <c r="AH186" s="79"/>
      <c r="AI186" s="79"/>
      <c r="AJ186" s="79"/>
      <c r="AK186" s="79"/>
      <c r="AL186" s="79"/>
      <c r="AM186" s="79"/>
      <c r="AN186" s="79"/>
      <c r="AO186" s="78"/>
      <c r="AP186" s="79"/>
      <c r="AQ186" s="78"/>
      <c r="AR186" s="79"/>
      <c r="AS186" s="79"/>
      <c r="AT186" s="79"/>
      <c r="AU186" s="79"/>
      <c r="AV186" s="79"/>
      <c r="AW186" s="79"/>
      <c r="AX186" s="79"/>
    </row>
    <row r="187" spans="34:50">
      <c r="AH187" s="79"/>
      <c r="AI187" s="79"/>
      <c r="AJ187" s="79"/>
      <c r="AK187" s="79"/>
      <c r="AL187" s="79"/>
      <c r="AM187" s="79"/>
      <c r="AN187" s="79"/>
      <c r="AO187" s="78"/>
      <c r="AP187" s="79"/>
      <c r="AQ187" s="78"/>
      <c r="AR187" s="79"/>
      <c r="AS187" s="79"/>
      <c r="AT187" s="79"/>
      <c r="AU187" s="79"/>
      <c r="AV187" s="79"/>
      <c r="AW187" s="79"/>
      <c r="AX187" s="79"/>
    </row>
    <row r="188" spans="34:50">
      <c r="AH188" s="79"/>
      <c r="AI188" s="79"/>
      <c r="AJ188" s="79"/>
      <c r="AK188" s="79"/>
      <c r="AL188" s="79"/>
      <c r="AM188" s="79"/>
      <c r="AN188" s="79"/>
      <c r="AO188" s="78"/>
      <c r="AP188" s="79"/>
      <c r="AQ188" s="78"/>
      <c r="AR188" s="79"/>
      <c r="AS188" s="79"/>
      <c r="AT188" s="79"/>
      <c r="AU188" s="79"/>
      <c r="AV188" s="79"/>
      <c r="AW188" s="79"/>
      <c r="AX188" s="79"/>
    </row>
    <row r="189" spans="34:50">
      <c r="AH189" s="79"/>
      <c r="AI189" s="79"/>
      <c r="AJ189" s="79"/>
      <c r="AK189" s="79"/>
      <c r="AL189" s="79"/>
      <c r="AM189" s="79"/>
      <c r="AN189" s="79"/>
      <c r="AO189" s="78"/>
      <c r="AP189" s="79"/>
      <c r="AQ189" s="78"/>
      <c r="AR189" s="79"/>
      <c r="AS189" s="79"/>
      <c r="AT189" s="79"/>
      <c r="AU189" s="79"/>
      <c r="AV189" s="79"/>
      <c r="AW189" s="79"/>
      <c r="AX189" s="79"/>
    </row>
    <row r="190" spans="34:50">
      <c r="AH190" s="79"/>
      <c r="AI190" s="79"/>
      <c r="AJ190" s="79"/>
      <c r="AK190" s="79"/>
      <c r="AL190" s="79"/>
      <c r="AM190" s="79"/>
      <c r="AN190" s="79"/>
      <c r="AO190" s="78"/>
      <c r="AP190" s="79"/>
      <c r="AQ190" s="78"/>
      <c r="AR190" s="79"/>
      <c r="AS190" s="79"/>
      <c r="AT190" s="79"/>
      <c r="AU190" s="79"/>
      <c r="AV190" s="79"/>
      <c r="AW190" s="79"/>
      <c r="AX190" s="79"/>
    </row>
    <row r="191" spans="34:50">
      <c r="AH191" s="79"/>
      <c r="AI191" s="79"/>
      <c r="AJ191" s="79"/>
      <c r="AK191" s="79"/>
      <c r="AL191" s="79"/>
      <c r="AM191" s="79"/>
      <c r="AN191" s="79"/>
      <c r="AO191" s="78"/>
      <c r="AP191" s="79"/>
      <c r="AQ191" s="78"/>
      <c r="AR191" s="79"/>
      <c r="AS191" s="79"/>
      <c r="AT191" s="79"/>
      <c r="AU191" s="79"/>
      <c r="AV191" s="79"/>
      <c r="AW191" s="79"/>
      <c r="AX191" s="79"/>
    </row>
    <row r="192" spans="34:50">
      <c r="AH192" s="79"/>
      <c r="AI192" s="79"/>
      <c r="AJ192" s="79"/>
      <c r="AK192" s="79"/>
      <c r="AL192" s="79"/>
      <c r="AM192" s="79"/>
      <c r="AN192" s="79"/>
      <c r="AO192" s="78"/>
      <c r="AP192" s="79"/>
      <c r="AQ192" s="78"/>
      <c r="AR192" s="79"/>
      <c r="AS192" s="79"/>
      <c r="AT192" s="79"/>
      <c r="AU192" s="79"/>
      <c r="AV192" s="79"/>
      <c r="AW192" s="79"/>
      <c r="AX192" s="79"/>
    </row>
    <row r="193" spans="34:50">
      <c r="AH193" s="79"/>
      <c r="AI193" s="79"/>
      <c r="AJ193" s="79"/>
      <c r="AK193" s="79"/>
      <c r="AL193" s="79"/>
      <c r="AM193" s="79"/>
      <c r="AN193" s="79"/>
      <c r="AO193" s="78"/>
      <c r="AP193" s="79"/>
      <c r="AQ193" s="78"/>
      <c r="AR193" s="79"/>
      <c r="AS193" s="79"/>
      <c r="AT193" s="79"/>
      <c r="AU193" s="79"/>
      <c r="AV193" s="79"/>
      <c r="AW193" s="79"/>
      <c r="AX193" s="79"/>
    </row>
    <row r="194" spans="34:50">
      <c r="AH194" s="79"/>
      <c r="AI194" s="79"/>
      <c r="AJ194" s="79"/>
      <c r="AK194" s="79"/>
      <c r="AL194" s="79"/>
      <c r="AM194" s="79"/>
      <c r="AN194" s="79"/>
      <c r="AO194" s="78"/>
      <c r="AP194" s="79"/>
      <c r="AQ194" s="78"/>
      <c r="AR194" s="79"/>
      <c r="AS194" s="79"/>
      <c r="AT194" s="79"/>
      <c r="AU194" s="79"/>
      <c r="AV194" s="79"/>
      <c r="AW194" s="79"/>
      <c r="AX194" s="79"/>
    </row>
    <row r="195" spans="34:50">
      <c r="AH195" s="79"/>
      <c r="AI195" s="79"/>
      <c r="AJ195" s="79"/>
      <c r="AK195" s="79"/>
      <c r="AL195" s="79"/>
      <c r="AM195" s="79"/>
      <c r="AN195" s="79"/>
      <c r="AO195" s="78"/>
      <c r="AP195" s="79"/>
      <c r="AQ195" s="78"/>
      <c r="AR195" s="79"/>
      <c r="AS195" s="79"/>
      <c r="AT195" s="79"/>
      <c r="AU195" s="79"/>
      <c r="AV195" s="79"/>
      <c r="AW195" s="79"/>
      <c r="AX195" s="79"/>
    </row>
    <row r="196" spans="34:50">
      <c r="AH196" s="79"/>
      <c r="AI196" s="79"/>
      <c r="AJ196" s="79"/>
      <c r="AK196" s="79"/>
      <c r="AL196" s="79"/>
      <c r="AM196" s="79"/>
      <c r="AN196" s="79"/>
      <c r="AO196" s="78"/>
      <c r="AP196" s="79"/>
      <c r="AQ196" s="78"/>
      <c r="AR196" s="79"/>
      <c r="AS196" s="79"/>
      <c r="AT196" s="79"/>
      <c r="AU196" s="79"/>
      <c r="AV196" s="79"/>
      <c r="AW196" s="79"/>
      <c r="AX196" s="79"/>
    </row>
    <row r="197" spans="34:50">
      <c r="AH197" s="79"/>
      <c r="AI197" s="79"/>
      <c r="AJ197" s="79"/>
      <c r="AK197" s="79"/>
      <c r="AL197" s="79"/>
      <c r="AM197" s="79"/>
      <c r="AN197" s="79"/>
      <c r="AO197" s="78"/>
      <c r="AP197" s="79"/>
      <c r="AQ197" s="78"/>
      <c r="AR197" s="79"/>
      <c r="AS197" s="79"/>
      <c r="AT197" s="79"/>
      <c r="AU197" s="79"/>
      <c r="AV197" s="79"/>
      <c r="AW197" s="79"/>
      <c r="AX197" s="79"/>
    </row>
    <row r="198" spans="34:50">
      <c r="AH198" s="79"/>
      <c r="AI198" s="79"/>
      <c r="AJ198" s="79"/>
      <c r="AK198" s="79"/>
      <c r="AL198" s="79"/>
      <c r="AM198" s="79"/>
      <c r="AN198" s="79"/>
      <c r="AO198" s="78"/>
      <c r="AP198" s="79"/>
      <c r="AQ198" s="78"/>
      <c r="AR198" s="79"/>
      <c r="AS198" s="79"/>
      <c r="AT198" s="79"/>
      <c r="AU198" s="79"/>
      <c r="AV198" s="79"/>
      <c r="AW198" s="79"/>
      <c r="AX198" s="79"/>
    </row>
    <row r="199" spans="34:50">
      <c r="AH199" s="79"/>
      <c r="AI199" s="79"/>
      <c r="AJ199" s="79"/>
      <c r="AK199" s="79"/>
      <c r="AL199" s="79"/>
      <c r="AM199" s="79"/>
      <c r="AN199" s="79"/>
      <c r="AO199" s="78"/>
      <c r="AP199" s="79"/>
      <c r="AQ199" s="78"/>
      <c r="AR199" s="79"/>
      <c r="AS199" s="79"/>
      <c r="AT199" s="79"/>
      <c r="AU199" s="79"/>
      <c r="AV199" s="79"/>
      <c r="AW199" s="79"/>
      <c r="AX199" s="79"/>
    </row>
    <row r="200" spans="34:50">
      <c r="AH200" s="79"/>
      <c r="AI200" s="79"/>
      <c r="AJ200" s="79"/>
      <c r="AK200" s="79"/>
      <c r="AL200" s="79"/>
      <c r="AM200" s="79"/>
      <c r="AN200" s="79"/>
      <c r="AO200" s="78"/>
      <c r="AP200" s="79"/>
      <c r="AQ200" s="78"/>
      <c r="AR200" s="79"/>
      <c r="AS200" s="79"/>
      <c r="AT200" s="79"/>
      <c r="AU200" s="79"/>
      <c r="AV200" s="79"/>
      <c r="AW200" s="79"/>
      <c r="AX200" s="79"/>
    </row>
    <row r="201" spans="34:50">
      <c r="AH201" s="79"/>
      <c r="AI201" s="79"/>
      <c r="AJ201" s="79"/>
      <c r="AK201" s="79"/>
      <c r="AL201" s="79"/>
      <c r="AM201" s="79"/>
      <c r="AN201" s="79"/>
      <c r="AO201" s="78"/>
      <c r="AP201" s="79"/>
      <c r="AQ201" s="78"/>
      <c r="AR201" s="79"/>
      <c r="AS201" s="79"/>
      <c r="AT201" s="79"/>
      <c r="AU201" s="79"/>
      <c r="AV201" s="79"/>
      <c r="AW201" s="79"/>
      <c r="AX201" s="79"/>
    </row>
    <row r="202" spans="34:50">
      <c r="AH202" s="79"/>
      <c r="AI202" s="79"/>
      <c r="AJ202" s="79"/>
      <c r="AK202" s="79"/>
      <c r="AL202" s="79"/>
      <c r="AM202" s="79"/>
      <c r="AN202" s="79"/>
      <c r="AO202" s="78"/>
      <c r="AP202" s="79"/>
      <c r="AQ202" s="78"/>
      <c r="AR202" s="79"/>
      <c r="AS202" s="79"/>
      <c r="AT202" s="79"/>
      <c r="AU202" s="79"/>
      <c r="AV202" s="79"/>
      <c r="AW202" s="79"/>
      <c r="AX202" s="79"/>
    </row>
    <row r="203" spans="34:50">
      <c r="AH203" s="79"/>
      <c r="AI203" s="79"/>
      <c r="AJ203" s="79"/>
      <c r="AK203" s="79"/>
      <c r="AL203" s="79"/>
      <c r="AM203" s="79"/>
      <c r="AN203" s="79"/>
      <c r="AO203" s="78"/>
      <c r="AP203" s="79"/>
      <c r="AQ203" s="78"/>
      <c r="AR203" s="79"/>
      <c r="AS203" s="79"/>
      <c r="AT203" s="79"/>
      <c r="AU203" s="79"/>
      <c r="AV203" s="79"/>
      <c r="AW203" s="79"/>
      <c r="AX203" s="79"/>
    </row>
    <row r="204" spans="34:50">
      <c r="AH204" s="79"/>
      <c r="AI204" s="79"/>
      <c r="AJ204" s="79"/>
      <c r="AK204" s="79"/>
      <c r="AL204" s="79"/>
      <c r="AM204" s="79"/>
      <c r="AN204" s="79"/>
      <c r="AO204" s="78"/>
      <c r="AP204" s="79"/>
      <c r="AQ204" s="78"/>
      <c r="AR204" s="79"/>
      <c r="AS204" s="79"/>
      <c r="AT204" s="79"/>
      <c r="AU204" s="79"/>
      <c r="AV204" s="79"/>
      <c r="AW204" s="79"/>
      <c r="AX204" s="79"/>
    </row>
    <row r="205" spans="34:50">
      <c r="AH205" s="79"/>
      <c r="AI205" s="79"/>
      <c r="AJ205" s="79"/>
      <c r="AK205" s="79"/>
      <c r="AL205" s="79"/>
      <c r="AM205" s="79"/>
      <c r="AN205" s="79"/>
      <c r="AO205" s="78"/>
      <c r="AP205" s="79"/>
      <c r="AQ205" s="78"/>
      <c r="AR205" s="79"/>
      <c r="AS205" s="79"/>
      <c r="AT205" s="79"/>
      <c r="AU205" s="79"/>
      <c r="AV205" s="79"/>
      <c r="AW205" s="79"/>
      <c r="AX205" s="79"/>
    </row>
    <row r="206" spans="34:50">
      <c r="AH206" s="79"/>
      <c r="AI206" s="79"/>
      <c r="AJ206" s="79"/>
      <c r="AK206" s="79"/>
      <c r="AL206" s="79"/>
      <c r="AM206" s="79"/>
      <c r="AN206" s="79"/>
      <c r="AO206" s="78"/>
      <c r="AP206" s="79"/>
      <c r="AQ206" s="78"/>
      <c r="AR206" s="79"/>
      <c r="AS206" s="79"/>
      <c r="AT206" s="79"/>
      <c r="AU206" s="79"/>
      <c r="AV206" s="79"/>
      <c r="AW206" s="79"/>
      <c r="AX206" s="79"/>
    </row>
    <row r="207" spans="34:50">
      <c r="AH207" s="79"/>
      <c r="AI207" s="79"/>
      <c r="AJ207" s="79"/>
      <c r="AK207" s="79"/>
      <c r="AL207" s="79"/>
      <c r="AM207" s="79"/>
      <c r="AN207" s="79"/>
      <c r="AO207" s="78"/>
      <c r="AP207" s="79"/>
      <c r="AQ207" s="78"/>
      <c r="AR207" s="79"/>
      <c r="AS207" s="79"/>
      <c r="AT207" s="79"/>
      <c r="AU207" s="79"/>
      <c r="AV207" s="79"/>
      <c r="AW207" s="79"/>
      <c r="AX207" s="7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7CC8B-41AE-4BC7-B20B-75135F1817AB}">
  <dimension ref="A1:AT107"/>
  <sheetViews>
    <sheetView zoomScaleNormal="100" workbookViewId="0"/>
  </sheetViews>
  <sheetFormatPr defaultColWidth="9.109375" defaultRowHeight="13.8"/>
  <cols>
    <col min="1" max="1" width="23.109375" style="26" customWidth="1"/>
    <col min="2" max="2" width="18.21875" style="26" customWidth="1"/>
    <col min="3" max="7" width="12.5546875" style="26" customWidth="1"/>
    <col min="8" max="8" width="9.5546875" style="26" customWidth="1"/>
    <col min="9" max="9" width="12.109375" style="26" customWidth="1"/>
    <col min="10" max="10" width="6" style="26" customWidth="1"/>
    <col min="11" max="11" width="10.5546875" style="26" bestFit="1" customWidth="1"/>
    <col min="12" max="12" width="11.109375" style="26" customWidth="1"/>
    <col min="13" max="13" width="11" style="26" customWidth="1"/>
    <col min="14" max="14" width="8.5546875" style="26" bestFit="1" customWidth="1"/>
    <col min="15" max="17" width="8.5546875" style="26" customWidth="1"/>
    <col min="18" max="18" width="10.44140625" style="26" customWidth="1"/>
    <col min="19" max="19" width="12" style="26" customWidth="1"/>
    <col min="20" max="20" width="13" style="26" customWidth="1"/>
    <col min="21" max="21" width="9.88671875" style="26" bestFit="1" customWidth="1"/>
    <col min="22" max="22" width="12.109375" style="26" bestFit="1" customWidth="1"/>
    <col min="23" max="23" width="12.109375" style="26" customWidth="1"/>
    <col min="24" max="24" width="14.88671875" style="26" customWidth="1"/>
    <col min="25" max="25" width="19.77734375" style="26" customWidth="1"/>
    <col min="26" max="26" width="22.6640625" style="26" customWidth="1"/>
    <col min="27" max="27" width="16.44140625" style="26" bestFit="1" customWidth="1"/>
    <col min="28" max="30" width="16.44140625" style="26" customWidth="1"/>
    <col min="31" max="31" width="16.109375" style="26" customWidth="1"/>
    <col min="32" max="32" width="10.44140625" style="26" bestFit="1" customWidth="1"/>
    <col min="33" max="33" width="9.5546875" style="26" customWidth="1"/>
    <col min="34" max="34" width="12" style="26" bestFit="1" customWidth="1"/>
    <col min="35" max="37" width="12.109375" style="26" customWidth="1"/>
    <col min="38" max="275" width="9.109375" style="26"/>
    <col min="276" max="276" width="23.109375" style="26" customWidth="1"/>
    <col min="277" max="277" width="14.33203125" style="26" bestFit="1" customWidth="1"/>
    <col min="278" max="278" width="8.5546875" style="26" bestFit="1" customWidth="1"/>
    <col min="279" max="279" width="9.5546875" style="26" bestFit="1" customWidth="1"/>
    <col min="280" max="280" width="12.109375" style="26" customWidth="1"/>
    <col min="281" max="281" width="4.5546875" style="26" bestFit="1" customWidth="1"/>
    <col min="282" max="282" width="7" style="26" bestFit="1" customWidth="1"/>
    <col min="283" max="283" width="6.5546875" style="26" bestFit="1" customWidth="1"/>
    <col min="284" max="284" width="7" style="26" bestFit="1" customWidth="1"/>
    <col min="285" max="285" width="8.5546875" style="26" bestFit="1" customWidth="1"/>
    <col min="286" max="286" width="9.88671875" style="26" bestFit="1" customWidth="1"/>
    <col min="287" max="287" width="12.109375" style="26" bestFit="1" customWidth="1"/>
    <col min="288" max="289" width="16.44140625" style="26" bestFit="1" customWidth="1"/>
    <col min="290" max="290" width="6" style="26" bestFit="1" customWidth="1"/>
    <col min="291" max="291" width="10.44140625" style="26" bestFit="1" customWidth="1"/>
    <col min="292" max="292" width="9.5546875" style="26" customWidth="1"/>
    <col min="293" max="293" width="12" style="26" bestFit="1" customWidth="1"/>
    <col min="294" max="531" width="9.109375" style="26"/>
    <col min="532" max="532" width="23.109375" style="26" customWidth="1"/>
    <col min="533" max="533" width="14.33203125" style="26" bestFit="1" customWidth="1"/>
    <col min="534" max="534" width="8.5546875" style="26" bestFit="1" customWidth="1"/>
    <col min="535" max="535" width="9.5546875" style="26" bestFit="1" customWidth="1"/>
    <col min="536" max="536" width="12.109375" style="26" customWidth="1"/>
    <col min="537" max="537" width="4.5546875" style="26" bestFit="1" customWidth="1"/>
    <col min="538" max="538" width="7" style="26" bestFit="1" customWidth="1"/>
    <col min="539" max="539" width="6.5546875" style="26" bestFit="1" customWidth="1"/>
    <col min="540" max="540" width="7" style="26" bestFit="1" customWidth="1"/>
    <col min="541" max="541" width="8.5546875" style="26" bestFit="1" customWidth="1"/>
    <col min="542" max="542" width="9.88671875" style="26" bestFit="1" customWidth="1"/>
    <col min="543" max="543" width="12.109375" style="26" bestFit="1" customWidth="1"/>
    <col min="544" max="545" width="16.44140625" style="26" bestFit="1" customWidth="1"/>
    <col min="546" max="546" width="6" style="26" bestFit="1" customWidth="1"/>
    <col min="547" max="547" width="10.44140625" style="26" bestFit="1" customWidth="1"/>
    <col min="548" max="548" width="9.5546875" style="26" customWidth="1"/>
    <col min="549" max="549" width="12" style="26" bestFit="1" customWidth="1"/>
    <col min="550" max="787" width="9.109375" style="26"/>
    <col min="788" max="788" width="23.109375" style="26" customWidth="1"/>
    <col min="789" max="789" width="14.33203125" style="26" bestFit="1" customWidth="1"/>
    <col min="790" max="790" width="8.5546875" style="26" bestFit="1" customWidth="1"/>
    <col min="791" max="791" width="9.5546875" style="26" bestFit="1" customWidth="1"/>
    <col min="792" max="792" width="12.109375" style="26" customWidth="1"/>
    <col min="793" max="793" width="4.5546875" style="26" bestFit="1" customWidth="1"/>
    <col min="794" max="794" width="7" style="26" bestFit="1" customWidth="1"/>
    <col min="795" max="795" width="6.5546875" style="26" bestFit="1" customWidth="1"/>
    <col min="796" max="796" width="7" style="26" bestFit="1" customWidth="1"/>
    <col min="797" max="797" width="8.5546875" style="26" bestFit="1" customWidth="1"/>
    <col min="798" max="798" width="9.88671875" style="26" bestFit="1" customWidth="1"/>
    <col min="799" max="799" width="12.109375" style="26" bestFit="1" customWidth="1"/>
    <col min="800" max="801" width="16.44140625" style="26" bestFit="1" customWidth="1"/>
    <col min="802" max="802" width="6" style="26" bestFit="1" customWidth="1"/>
    <col min="803" max="803" width="10.44140625" style="26" bestFit="1" customWidth="1"/>
    <col min="804" max="804" width="9.5546875" style="26" customWidth="1"/>
    <col min="805" max="805" width="12" style="26" bestFit="1" customWidth="1"/>
    <col min="806" max="1043" width="9.109375" style="26"/>
    <col min="1044" max="1044" width="23.109375" style="26" customWidth="1"/>
    <col min="1045" max="1045" width="14.33203125" style="26" bestFit="1" customWidth="1"/>
    <col min="1046" max="1046" width="8.5546875" style="26" bestFit="1" customWidth="1"/>
    <col min="1047" max="1047" width="9.5546875" style="26" bestFit="1" customWidth="1"/>
    <col min="1048" max="1048" width="12.109375" style="26" customWidth="1"/>
    <col min="1049" max="1049" width="4.5546875" style="26" bestFit="1" customWidth="1"/>
    <col min="1050" max="1050" width="7" style="26" bestFit="1" customWidth="1"/>
    <col min="1051" max="1051" width="6.5546875" style="26" bestFit="1" customWidth="1"/>
    <col min="1052" max="1052" width="7" style="26" bestFit="1" customWidth="1"/>
    <col min="1053" max="1053" width="8.5546875" style="26" bestFit="1" customWidth="1"/>
    <col min="1054" max="1054" width="9.88671875" style="26" bestFit="1" customWidth="1"/>
    <col min="1055" max="1055" width="12.109375" style="26" bestFit="1" customWidth="1"/>
    <col min="1056" max="1057" width="16.44140625" style="26" bestFit="1" customWidth="1"/>
    <col min="1058" max="1058" width="6" style="26" bestFit="1" customWidth="1"/>
    <col min="1059" max="1059" width="10.44140625" style="26" bestFit="1" customWidth="1"/>
    <col min="1060" max="1060" width="9.5546875" style="26" customWidth="1"/>
    <col min="1061" max="1061" width="12" style="26" bestFit="1" customWidth="1"/>
    <col min="1062" max="1299" width="9.109375" style="26"/>
    <col min="1300" max="1300" width="23.109375" style="26" customWidth="1"/>
    <col min="1301" max="1301" width="14.33203125" style="26" bestFit="1" customWidth="1"/>
    <col min="1302" max="1302" width="8.5546875" style="26" bestFit="1" customWidth="1"/>
    <col min="1303" max="1303" width="9.5546875" style="26" bestFit="1" customWidth="1"/>
    <col min="1304" max="1304" width="12.109375" style="26" customWidth="1"/>
    <col min="1305" max="1305" width="4.5546875" style="26" bestFit="1" customWidth="1"/>
    <col min="1306" max="1306" width="7" style="26" bestFit="1" customWidth="1"/>
    <col min="1307" max="1307" width="6.5546875" style="26" bestFit="1" customWidth="1"/>
    <col min="1308" max="1308" width="7" style="26" bestFit="1" customWidth="1"/>
    <col min="1309" max="1309" width="8.5546875" style="26" bestFit="1" customWidth="1"/>
    <col min="1310" max="1310" width="9.88671875" style="26" bestFit="1" customWidth="1"/>
    <col min="1311" max="1311" width="12.109375" style="26" bestFit="1" customWidth="1"/>
    <col min="1312" max="1313" width="16.44140625" style="26" bestFit="1" customWidth="1"/>
    <col min="1314" max="1314" width="6" style="26" bestFit="1" customWidth="1"/>
    <col min="1315" max="1315" width="10.44140625" style="26" bestFit="1" customWidth="1"/>
    <col min="1316" max="1316" width="9.5546875" style="26" customWidth="1"/>
    <col min="1317" max="1317" width="12" style="26" bestFit="1" customWidth="1"/>
    <col min="1318" max="1555" width="9.109375" style="26"/>
    <col min="1556" max="1556" width="23.109375" style="26" customWidth="1"/>
    <col min="1557" max="1557" width="14.33203125" style="26" bestFit="1" customWidth="1"/>
    <col min="1558" max="1558" width="8.5546875" style="26" bestFit="1" customWidth="1"/>
    <col min="1559" max="1559" width="9.5546875" style="26" bestFit="1" customWidth="1"/>
    <col min="1560" max="1560" width="12.109375" style="26" customWidth="1"/>
    <col min="1561" max="1561" width="4.5546875" style="26" bestFit="1" customWidth="1"/>
    <col min="1562" max="1562" width="7" style="26" bestFit="1" customWidth="1"/>
    <col min="1563" max="1563" width="6.5546875" style="26" bestFit="1" customWidth="1"/>
    <col min="1564" max="1564" width="7" style="26" bestFit="1" customWidth="1"/>
    <col min="1565" max="1565" width="8.5546875" style="26" bestFit="1" customWidth="1"/>
    <col min="1566" max="1566" width="9.88671875" style="26" bestFit="1" customWidth="1"/>
    <col min="1567" max="1567" width="12.109375" style="26" bestFit="1" customWidth="1"/>
    <col min="1568" max="1569" width="16.44140625" style="26" bestFit="1" customWidth="1"/>
    <col min="1570" max="1570" width="6" style="26" bestFit="1" customWidth="1"/>
    <col min="1571" max="1571" width="10.44140625" style="26" bestFit="1" customWidth="1"/>
    <col min="1572" max="1572" width="9.5546875" style="26" customWidth="1"/>
    <col min="1573" max="1573" width="12" style="26" bestFit="1" customWidth="1"/>
    <col min="1574" max="1811" width="9.109375" style="26"/>
    <col min="1812" max="1812" width="23.109375" style="26" customWidth="1"/>
    <col min="1813" max="1813" width="14.33203125" style="26" bestFit="1" customWidth="1"/>
    <col min="1814" max="1814" width="8.5546875" style="26" bestFit="1" customWidth="1"/>
    <col min="1815" max="1815" width="9.5546875" style="26" bestFit="1" customWidth="1"/>
    <col min="1816" max="1816" width="12.109375" style="26" customWidth="1"/>
    <col min="1817" max="1817" width="4.5546875" style="26" bestFit="1" customWidth="1"/>
    <col min="1818" max="1818" width="7" style="26" bestFit="1" customWidth="1"/>
    <col min="1819" max="1819" width="6.5546875" style="26" bestFit="1" customWidth="1"/>
    <col min="1820" max="1820" width="7" style="26" bestFit="1" customWidth="1"/>
    <col min="1821" max="1821" width="8.5546875" style="26" bestFit="1" customWidth="1"/>
    <col min="1822" max="1822" width="9.88671875" style="26" bestFit="1" customWidth="1"/>
    <col min="1823" max="1823" width="12.109375" style="26" bestFit="1" customWidth="1"/>
    <col min="1824" max="1825" width="16.44140625" style="26" bestFit="1" customWidth="1"/>
    <col min="1826" max="1826" width="6" style="26" bestFit="1" customWidth="1"/>
    <col min="1827" max="1827" width="10.44140625" style="26" bestFit="1" customWidth="1"/>
    <col min="1828" max="1828" width="9.5546875" style="26" customWidth="1"/>
    <col min="1829" max="1829" width="12" style="26" bestFit="1" customWidth="1"/>
    <col min="1830" max="2067" width="9.109375" style="26"/>
    <col min="2068" max="2068" width="23.109375" style="26" customWidth="1"/>
    <col min="2069" max="2069" width="14.33203125" style="26" bestFit="1" customWidth="1"/>
    <col min="2070" max="2070" width="8.5546875" style="26" bestFit="1" customWidth="1"/>
    <col min="2071" max="2071" width="9.5546875" style="26" bestFit="1" customWidth="1"/>
    <col min="2072" max="2072" width="12.109375" style="26" customWidth="1"/>
    <col min="2073" max="2073" width="4.5546875" style="26" bestFit="1" customWidth="1"/>
    <col min="2074" max="2074" width="7" style="26" bestFit="1" customWidth="1"/>
    <col min="2075" max="2075" width="6.5546875" style="26" bestFit="1" customWidth="1"/>
    <col min="2076" max="2076" width="7" style="26" bestFit="1" customWidth="1"/>
    <col min="2077" max="2077" width="8.5546875" style="26" bestFit="1" customWidth="1"/>
    <col min="2078" max="2078" width="9.88671875" style="26" bestFit="1" customWidth="1"/>
    <col min="2079" max="2079" width="12.109375" style="26" bestFit="1" customWidth="1"/>
    <col min="2080" max="2081" width="16.44140625" style="26" bestFit="1" customWidth="1"/>
    <col min="2082" max="2082" width="6" style="26" bestFit="1" customWidth="1"/>
    <col min="2083" max="2083" width="10.44140625" style="26" bestFit="1" customWidth="1"/>
    <col min="2084" max="2084" width="9.5546875" style="26" customWidth="1"/>
    <col min="2085" max="2085" width="12" style="26" bestFit="1" customWidth="1"/>
    <col min="2086" max="2323" width="9.109375" style="26"/>
    <col min="2324" max="2324" width="23.109375" style="26" customWidth="1"/>
    <col min="2325" max="2325" width="14.33203125" style="26" bestFit="1" customWidth="1"/>
    <col min="2326" max="2326" width="8.5546875" style="26" bestFit="1" customWidth="1"/>
    <col min="2327" max="2327" width="9.5546875" style="26" bestFit="1" customWidth="1"/>
    <col min="2328" max="2328" width="12.109375" style="26" customWidth="1"/>
    <col min="2329" max="2329" width="4.5546875" style="26" bestFit="1" customWidth="1"/>
    <col min="2330" max="2330" width="7" style="26" bestFit="1" customWidth="1"/>
    <col min="2331" max="2331" width="6.5546875" style="26" bestFit="1" customWidth="1"/>
    <col min="2332" max="2332" width="7" style="26" bestFit="1" customWidth="1"/>
    <col min="2333" max="2333" width="8.5546875" style="26" bestFit="1" customWidth="1"/>
    <col min="2334" max="2334" width="9.88671875" style="26" bestFit="1" customWidth="1"/>
    <col min="2335" max="2335" width="12.109375" style="26" bestFit="1" customWidth="1"/>
    <col min="2336" max="2337" width="16.44140625" style="26" bestFit="1" customWidth="1"/>
    <col min="2338" max="2338" width="6" style="26" bestFit="1" customWidth="1"/>
    <col min="2339" max="2339" width="10.44140625" style="26" bestFit="1" customWidth="1"/>
    <col min="2340" max="2340" width="9.5546875" style="26" customWidth="1"/>
    <col min="2341" max="2341" width="12" style="26" bestFit="1" customWidth="1"/>
    <col min="2342" max="2579" width="9.109375" style="26"/>
    <col min="2580" max="2580" width="23.109375" style="26" customWidth="1"/>
    <col min="2581" max="2581" width="14.33203125" style="26" bestFit="1" customWidth="1"/>
    <col min="2582" max="2582" width="8.5546875" style="26" bestFit="1" customWidth="1"/>
    <col min="2583" max="2583" width="9.5546875" style="26" bestFit="1" customWidth="1"/>
    <col min="2584" max="2584" width="12.109375" style="26" customWidth="1"/>
    <col min="2585" max="2585" width="4.5546875" style="26" bestFit="1" customWidth="1"/>
    <col min="2586" max="2586" width="7" style="26" bestFit="1" customWidth="1"/>
    <col min="2587" max="2587" width="6.5546875" style="26" bestFit="1" customWidth="1"/>
    <col min="2588" max="2588" width="7" style="26" bestFit="1" customWidth="1"/>
    <col min="2589" max="2589" width="8.5546875" style="26" bestFit="1" customWidth="1"/>
    <col min="2590" max="2590" width="9.88671875" style="26" bestFit="1" customWidth="1"/>
    <col min="2591" max="2591" width="12.109375" style="26" bestFit="1" customWidth="1"/>
    <col min="2592" max="2593" width="16.44140625" style="26" bestFit="1" customWidth="1"/>
    <col min="2594" max="2594" width="6" style="26" bestFit="1" customWidth="1"/>
    <col min="2595" max="2595" width="10.44140625" style="26" bestFit="1" customWidth="1"/>
    <col min="2596" max="2596" width="9.5546875" style="26" customWidth="1"/>
    <col min="2597" max="2597" width="12" style="26" bestFit="1" customWidth="1"/>
    <col min="2598" max="2835" width="9.109375" style="26"/>
    <col min="2836" max="2836" width="23.109375" style="26" customWidth="1"/>
    <col min="2837" max="2837" width="14.33203125" style="26" bestFit="1" customWidth="1"/>
    <col min="2838" max="2838" width="8.5546875" style="26" bestFit="1" customWidth="1"/>
    <col min="2839" max="2839" width="9.5546875" style="26" bestFit="1" customWidth="1"/>
    <col min="2840" max="2840" width="12.109375" style="26" customWidth="1"/>
    <col min="2841" max="2841" width="4.5546875" style="26" bestFit="1" customWidth="1"/>
    <col min="2842" max="2842" width="7" style="26" bestFit="1" customWidth="1"/>
    <col min="2843" max="2843" width="6.5546875" style="26" bestFit="1" customWidth="1"/>
    <col min="2844" max="2844" width="7" style="26" bestFit="1" customWidth="1"/>
    <col min="2845" max="2845" width="8.5546875" style="26" bestFit="1" customWidth="1"/>
    <col min="2846" max="2846" width="9.88671875" style="26" bestFit="1" customWidth="1"/>
    <col min="2847" max="2847" width="12.109375" style="26" bestFit="1" customWidth="1"/>
    <col min="2848" max="2849" width="16.44140625" style="26" bestFit="1" customWidth="1"/>
    <col min="2850" max="2850" width="6" style="26" bestFit="1" customWidth="1"/>
    <col min="2851" max="2851" width="10.44140625" style="26" bestFit="1" customWidth="1"/>
    <col min="2852" max="2852" width="9.5546875" style="26" customWidth="1"/>
    <col min="2853" max="2853" width="12" style="26" bestFit="1" customWidth="1"/>
    <col min="2854" max="3091" width="9.109375" style="26"/>
    <col min="3092" max="3092" width="23.109375" style="26" customWidth="1"/>
    <col min="3093" max="3093" width="14.33203125" style="26" bestFit="1" customWidth="1"/>
    <col min="3094" max="3094" width="8.5546875" style="26" bestFit="1" customWidth="1"/>
    <col min="3095" max="3095" width="9.5546875" style="26" bestFit="1" customWidth="1"/>
    <col min="3096" max="3096" width="12.109375" style="26" customWidth="1"/>
    <col min="3097" max="3097" width="4.5546875" style="26" bestFit="1" customWidth="1"/>
    <col min="3098" max="3098" width="7" style="26" bestFit="1" customWidth="1"/>
    <col min="3099" max="3099" width="6.5546875" style="26" bestFit="1" customWidth="1"/>
    <col min="3100" max="3100" width="7" style="26" bestFit="1" customWidth="1"/>
    <col min="3101" max="3101" width="8.5546875" style="26" bestFit="1" customWidth="1"/>
    <col min="3102" max="3102" width="9.88671875" style="26" bestFit="1" customWidth="1"/>
    <col min="3103" max="3103" width="12.109375" style="26" bestFit="1" customWidth="1"/>
    <col min="3104" max="3105" width="16.44140625" style="26" bestFit="1" customWidth="1"/>
    <col min="3106" max="3106" width="6" style="26" bestFit="1" customWidth="1"/>
    <col min="3107" max="3107" width="10.44140625" style="26" bestFit="1" customWidth="1"/>
    <col min="3108" max="3108" width="9.5546875" style="26" customWidth="1"/>
    <col min="3109" max="3109" width="12" style="26" bestFit="1" customWidth="1"/>
    <col min="3110" max="3347" width="9.109375" style="26"/>
    <col min="3348" max="3348" width="23.109375" style="26" customWidth="1"/>
    <col min="3349" max="3349" width="14.33203125" style="26" bestFit="1" customWidth="1"/>
    <col min="3350" max="3350" width="8.5546875" style="26" bestFit="1" customWidth="1"/>
    <col min="3351" max="3351" width="9.5546875" style="26" bestFit="1" customWidth="1"/>
    <col min="3352" max="3352" width="12.109375" style="26" customWidth="1"/>
    <col min="3353" max="3353" width="4.5546875" style="26" bestFit="1" customWidth="1"/>
    <col min="3354" max="3354" width="7" style="26" bestFit="1" customWidth="1"/>
    <col min="3355" max="3355" width="6.5546875" style="26" bestFit="1" customWidth="1"/>
    <col min="3356" max="3356" width="7" style="26" bestFit="1" customWidth="1"/>
    <col min="3357" max="3357" width="8.5546875" style="26" bestFit="1" customWidth="1"/>
    <col min="3358" max="3358" width="9.88671875" style="26" bestFit="1" customWidth="1"/>
    <col min="3359" max="3359" width="12.109375" style="26" bestFit="1" customWidth="1"/>
    <col min="3360" max="3361" width="16.44140625" style="26" bestFit="1" customWidth="1"/>
    <col min="3362" max="3362" width="6" style="26" bestFit="1" customWidth="1"/>
    <col min="3363" max="3363" width="10.44140625" style="26" bestFit="1" customWidth="1"/>
    <col min="3364" max="3364" width="9.5546875" style="26" customWidth="1"/>
    <col min="3365" max="3365" width="12" style="26" bestFit="1" customWidth="1"/>
    <col min="3366" max="3603" width="9.109375" style="26"/>
    <col min="3604" max="3604" width="23.109375" style="26" customWidth="1"/>
    <col min="3605" max="3605" width="14.33203125" style="26" bestFit="1" customWidth="1"/>
    <col min="3606" max="3606" width="8.5546875" style="26" bestFit="1" customWidth="1"/>
    <col min="3607" max="3607" width="9.5546875" style="26" bestFit="1" customWidth="1"/>
    <col min="3608" max="3608" width="12.109375" style="26" customWidth="1"/>
    <col min="3609" max="3609" width="4.5546875" style="26" bestFit="1" customWidth="1"/>
    <col min="3610" max="3610" width="7" style="26" bestFit="1" customWidth="1"/>
    <col min="3611" max="3611" width="6.5546875" style="26" bestFit="1" customWidth="1"/>
    <col min="3612" max="3612" width="7" style="26" bestFit="1" customWidth="1"/>
    <col min="3613" max="3613" width="8.5546875" style="26" bestFit="1" customWidth="1"/>
    <col min="3614" max="3614" width="9.88671875" style="26" bestFit="1" customWidth="1"/>
    <col min="3615" max="3615" width="12.109375" style="26" bestFit="1" customWidth="1"/>
    <col min="3616" max="3617" width="16.44140625" style="26" bestFit="1" customWidth="1"/>
    <col min="3618" max="3618" width="6" style="26" bestFit="1" customWidth="1"/>
    <col min="3619" max="3619" width="10.44140625" style="26" bestFit="1" customWidth="1"/>
    <col min="3620" max="3620" width="9.5546875" style="26" customWidth="1"/>
    <col min="3621" max="3621" width="12" style="26" bestFit="1" customWidth="1"/>
    <col min="3622" max="3859" width="9.109375" style="26"/>
    <col min="3860" max="3860" width="23.109375" style="26" customWidth="1"/>
    <col min="3861" max="3861" width="14.33203125" style="26" bestFit="1" customWidth="1"/>
    <col min="3862" max="3862" width="8.5546875" style="26" bestFit="1" customWidth="1"/>
    <col min="3863" max="3863" width="9.5546875" style="26" bestFit="1" customWidth="1"/>
    <col min="3864" max="3864" width="12.109375" style="26" customWidth="1"/>
    <col min="3865" max="3865" width="4.5546875" style="26" bestFit="1" customWidth="1"/>
    <col min="3866" max="3866" width="7" style="26" bestFit="1" customWidth="1"/>
    <col min="3867" max="3867" width="6.5546875" style="26" bestFit="1" customWidth="1"/>
    <col min="3868" max="3868" width="7" style="26" bestFit="1" customWidth="1"/>
    <col min="3869" max="3869" width="8.5546875" style="26" bestFit="1" customWidth="1"/>
    <col min="3870" max="3870" width="9.88671875" style="26" bestFit="1" customWidth="1"/>
    <col min="3871" max="3871" width="12.109375" style="26" bestFit="1" customWidth="1"/>
    <col min="3872" max="3873" width="16.44140625" style="26" bestFit="1" customWidth="1"/>
    <col min="3874" max="3874" width="6" style="26" bestFit="1" customWidth="1"/>
    <col min="3875" max="3875" width="10.44140625" style="26" bestFit="1" customWidth="1"/>
    <col min="3876" max="3876" width="9.5546875" style="26" customWidth="1"/>
    <col min="3877" max="3877" width="12" style="26" bestFit="1" customWidth="1"/>
    <col min="3878" max="4115" width="9.109375" style="26"/>
    <col min="4116" max="4116" width="23.109375" style="26" customWidth="1"/>
    <col min="4117" max="4117" width="14.33203125" style="26" bestFit="1" customWidth="1"/>
    <col min="4118" max="4118" width="8.5546875" style="26" bestFit="1" customWidth="1"/>
    <col min="4119" max="4119" width="9.5546875" style="26" bestFit="1" customWidth="1"/>
    <col min="4120" max="4120" width="12.109375" style="26" customWidth="1"/>
    <col min="4121" max="4121" width="4.5546875" style="26" bestFit="1" customWidth="1"/>
    <col min="4122" max="4122" width="7" style="26" bestFit="1" customWidth="1"/>
    <col min="4123" max="4123" width="6.5546875" style="26" bestFit="1" customWidth="1"/>
    <col min="4124" max="4124" width="7" style="26" bestFit="1" customWidth="1"/>
    <col min="4125" max="4125" width="8.5546875" style="26" bestFit="1" customWidth="1"/>
    <col min="4126" max="4126" width="9.88671875" style="26" bestFit="1" customWidth="1"/>
    <col min="4127" max="4127" width="12.109375" style="26" bestFit="1" customWidth="1"/>
    <col min="4128" max="4129" width="16.44140625" style="26" bestFit="1" customWidth="1"/>
    <col min="4130" max="4130" width="6" style="26" bestFit="1" customWidth="1"/>
    <col min="4131" max="4131" width="10.44140625" style="26" bestFit="1" customWidth="1"/>
    <col min="4132" max="4132" width="9.5546875" style="26" customWidth="1"/>
    <col min="4133" max="4133" width="12" style="26" bestFit="1" customWidth="1"/>
    <col min="4134" max="4371" width="9.109375" style="26"/>
    <col min="4372" max="4372" width="23.109375" style="26" customWidth="1"/>
    <col min="4373" max="4373" width="14.33203125" style="26" bestFit="1" customWidth="1"/>
    <col min="4374" max="4374" width="8.5546875" style="26" bestFit="1" customWidth="1"/>
    <col min="4375" max="4375" width="9.5546875" style="26" bestFit="1" customWidth="1"/>
    <col min="4376" max="4376" width="12.109375" style="26" customWidth="1"/>
    <col min="4377" max="4377" width="4.5546875" style="26" bestFit="1" customWidth="1"/>
    <col min="4378" max="4378" width="7" style="26" bestFit="1" customWidth="1"/>
    <col min="4379" max="4379" width="6.5546875" style="26" bestFit="1" customWidth="1"/>
    <col min="4380" max="4380" width="7" style="26" bestFit="1" customWidth="1"/>
    <col min="4381" max="4381" width="8.5546875" style="26" bestFit="1" customWidth="1"/>
    <col min="4382" max="4382" width="9.88671875" style="26" bestFit="1" customWidth="1"/>
    <col min="4383" max="4383" width="12.109375" style="26" bestFit="1" customWidth="1"/>
    <col min="4384" max="4385" width="16.44140625" style="26" bestFit="1" customWidth="1"/>
    <col min="4386" max="4386" width="6" style="26" bestFit="1" customWidth="1"/>
    <col min="4387" max="4387" width="10.44140625" style="26" bestFit="1" customWidth="1"/>
    <col min="4388" max="4388" width="9.5546875" style="26" customWidth="1"/>
    <col min="4389" max="4389" width="12" style="26" bestFit="1" customWidth="1"/>
    <col min="4390" max="4627" width="9.109375" style="26"/>
    <col min="4628" max="4628" width="23.109375" style="26" customWidth="1"/>
    <col min="4629" max="4629" width="14.33203125" style="26" bestFit="1" customWidth="1"/>
    <col min="4630" max="4630" width="8.5546875" style="26" bestFit="1" customWidth="1"/>
    <col min="4631" max="4631" width="9.5546875" style="26" bestFit="1" customWidth="1"/>
    <col min="4632" max="4632" width="12.109375" style="26" customWidth="1"/>
    <col min="4633" max="4633" width="4.5546875" style="26" bestFit="1" customWidth="1"/>
    <col min="4634" max="4634" width="7" style="26" bestFit="1" customWidth="1"/>
    <col min="4635" max="4635" width="6.5546875" style="26" bestFit="1" customWidth="1"/>
    <col min="4636" max="4636" width="7" style="26" bestFit="1" customWidth="1"/>
    <col min="4637" max="4637" width="8.5546875" style="26" bestFit="1" customWidth="1"/>
    <col min="4638" max="4638" width="9.88671875" style="26" bestFit="1" customWidth="1"/>
    <col min="4639" max="4639" width="12.109375" style="26" bestFit="1" customWidth="1"/>
    <col min="4640" max="4641" width="16.44140625" style="26" bestFit="1" customWidth="1"/>
    <col min="4642" max="4642" width="6" style="26" bestFit="1" customWidth="1"/>
    <col min="4643" max="4643" width="10.44140625" style="26" bestFit="1" customWidth="1"/>
    <col min="4644" max="4644" width="9.5546875" style="26" customWidth="1"/>
    <col min="4645" max="4645" width="12" style="26" bestFit="1" customWidth="1"/>
    <col min="4646" max="4883" width="9.109375" style="26"/>
    <col min="4884" max="4884" width="23.109375" style="26" customWidth="1"/>
    <col min="4885" max="4885" width="14.33203125" style="26" bestFit="1" customWidth="1"/>
    <col min="4886" max="4886" width="8.5546875" style="26" bestFit="1" customWidth="1"/>
    <col min="4887" max="4887" width="9.5546875" style="26" bestFit="1" customWidth="1"/>
    <col min="4888" max="4888" width="12.109375" style="26" customWidth="1"/>
    <col min="4889" max="4889" width="4.5546875" style="26" bestFit="1" customWidth="1"/>
    <col min="4890" max="4890" width="7" style="26" bestFit="1" customWidth="1"/>
    <col min="4891" max="4891" width="6.5546875" style="26" bestFit="1" customWidth="1"/>
    <col min="4892" max="4892" width="7" style="26" bestFit="1" customWidth="1"/>
    <col min="4893" max="4893" width="8.5546875" style="26" bestFit="1" customWidth="1"/>
    <col min="4894" max="4894" width="9.88671875" style="26" bestFit="1" customWidth="1"/>
    <col min="4895" max="4895" width="12.109375" style="26" bestFit="1" customWidth="1"/>
    <col min="4896" max="4897" width="16.44140625" style="26" bestFit="1" customWidth="1"/>
    <col min="4898" max="4898" width="6" style="26" bestFit="1" customWidth="1"/>
    <col min="4899" max="4899" width="10.44140625" style="26" bestFit="1" customWidth="1"/>
    <col min="4900" max="4900" width="9.5546875" style="26" customWidth="1"/>
    <col min="4901" max="4901" width="12" style="26" bestFit="1" customWidth="1"/>
    <col min="4902" max="5139" width="9.109375" style="26"/>
    <col min="5140" max="5140" width="23.109375" style="26" customWidth="1"/>
    <col min="5141" max="5141" width="14.33203125" style="26" bestFit="1" customWidth="1"/>
    <col min="5142" max="5142" width="8.5546875" style="26" bestFit="1" customWidth="1"/>
    <col min="5143" max="5143" width="9.5546875" style="26" bestFit="1" customWidth="1"/>
    <col min="5144" max="5144" width="12.109375" style="26" customWidth="1"/>
    <col min="5145" max="5145" width="4.5546875" style="26" bestFit="1" customWidth="1"/>
    <col min="5146" max="5146" width="7" style="26" bestFit="1" customWidth="1"/>
    <col min="5147" max="5147" width="6.5546875" style="26" bestFit="1" customWidth="1"/>
    <col min="5148" max="5148" width="7" style="26" bestFit="1" customWidth="1"/>
    <col min="5149" max="5149" width="8.5546875" style="26" bestFit="1" customWidth="1"/>
    <col min="5150" max="5150" width="9.88671875" style="26" bestFit="1" customWidth="1"/>
    <col min="5151" max="5151" width="12.109375" style="26" bestFit="1" customWidth="1"/>
    <col min="5152" max="5153" width="16.44140625" style="26" bestFit="1" customWidth="1"/>
    <col min="5154" max="5154" width="6" style="26" bestFit="1" customWidth="1"/>
    <col min="5155" max="5155" width="10.44140625" style="26" bestFit="1" customWidth="1"/>
    <col min="5156" max="5156" width="9.5546875" style="26" customWidth="1"/>
    <col min="5157" max="5157" width="12" style="26" bestFit="1" customWidth="1"/>
    <col min="5158" max="5395" width="9.109375" style="26"/>
    <col min="5396" max="5396" width="23.109375" style="26" customWidth="1"/>
    <col min="5397" max="5397" width="14.33203125" style="26" bestFit="1" customWidth="1"/>
    <col min="5398" max="5398" width="8.5546875" style="26" bestFit="1" customWidth="1"/>
    <col min="5399" max="5399" width="9.5546875" style="26" bestFit="1" customWidth="1"/>
    <col min="5400" max="5400" width="12.109375" style="26" customWidth="1"/>
    <col min="5401" max="5401" width="4.5546875" style="26" bestFit="1" customWidth="1"/>
    <col min="5402" max="5402" width="7" style="26" bestFit="1" customWidth="1"/>
    <col min="5403" max="5403" width="6.5546875" style="26" bestFit="1" customWidth="1"/>
    <col min="5404" max="5404" width="7" style="26" bestFit="1" customWidth="1"/>
    <col min="5405" max="5405" width="8.5546875" style="26" bestFit="1" customWidth="1"/>
    <col min="5406" max="5406" width="9.88671875" style="26" bestFit="1" customWidth="1"/>
    <col min="5407" max="5407" width="12.109375" style="26" bestFit="1" customWidth="1"/>
    <col min="5408" max="5409" width="16.44140625" style="26" bestFit="1" customWidth="1"/>
    <col min="5410" max="5410" width="6" style="26" bestFit="1" customWidth="1"/>
    <col min="5411" max="5411" width="10.44140625" style="26" bestFit="1" customWidth="1"/>
    <col min="5412" max="5412" width="9.5546875" style="26" customWidth="1"/>
    <col min="5413" max="5413" width="12" style="26" bestFit="1" customWidth="1"/>
    <col min="5414" max="5651" width="9.109375" style="26"/>
    <col min="5652" max="5652" width="23.109375" style="26" customWidth="1"/>
    <col min="5653" max="5653" width="14.33203125" style="26" bestFit="1" customWidth="1"/>
    <col min="5654" max="5654" width="8.5546875" style="26" bestFit="1" customWidth="1"/>
    <col min="5655" max="5655" width="9.5546875" style="26" bestFit="1" customWidth="1"/>
    <col min="5656" max="5656" width="12.109375" style="26" customWidth="1"/>
    <col min="5657" max="5657" width="4.5546875" style="26" bestFit="1" customWidth="1"/>
    <col min="5658" max="5658" width="7" style="26" bestFit="1" customWidth="1"/>
    <col min="5659" max="5659" width="6.5546875" style="26" bestFit="1" customWidth="1"/>
    <col min="5660" max="5660" width="7" style="26" bestFit="1" customWidth="1"/>
    <col min="5661" max="5661" width="8.5546875" style="26" bestFit="1" customWidth="1"/>
    <col min="5662" max="5662" width="9.88671875" style="26" bestFit="1" customWidth="1"/>
    <col min="5663" max="5663" width="12.109375" style="26" bestFit="1" customWidth="1"/>
    <col min="5664" max="5665" width="16.44140625" style="26" bestFit="1" customWidth="1"/>
    <col min="5666" max="5666" width="6" style="26" bestFit="1" customWidth="1"/>
    <col min="5667" max="5667" width="10.44140625" style="26" bestFit="1" customWidth="1"/>
    <col min="5668" max="5668" width="9.5546875" style="26" customWidth="1"/>
    <col min="5669" max="5669" width="12" style="26" bestFit="1" customWidth="1"/>
    <col min="5670" max="5907" width="9.109375" style="26"/>
    <col min="5908" max="5908" width="23.109375" style="26" customWidth="1"/>
    <col min="5909" max="5909" width="14.33203125" style="26" bestFit="1" customWidth="1"/>
    <col min="5910" max="5910" width="8.5546875" style="26" bestFit="1" customWidth="1"/>
    <col min="5911" max="5911" width="9.5546875" style="26" bestFit="1" customWidth="1"/>
    <col min="5912" max="5912" width="12.109375" style="26" customWidth="1"/>
    <col min="5913" max="5913" width="4.5546875" style="26" bestFit="1" customWidth="1"/>
    <col min="5914" max="5914" width="7" style="26" bestFit="1" customWidth="1"/>
    <col min="5915" max="5915" width="6.5546875" style="26" bestFit="1" customWidth="1"/>
    <col min="5916" max="5916" width="7" style="26" bestFit="1" customWidth="1"/>
    <col min="5917" max="5917" width="8.5546875" style="26" bestFit="1" customWidth="1"/>
    <col min="5918" max="5918" width="9.88671875" style="26" bestFit="1" customWidth="1"/>
    <col min="5919" max="5919" width="12.109375" style="26" bestFit="1" customWidth="1"/>
    <col min="5920" max="5921" width="16.44140625" style="26" bestFit="1" customWidth="1"/>
    <col min="5922" max="5922" width="6" style="26" bestFit="1" customWidth="1"/>
    <col min="5923" max="5923" width="10.44140625" style="26" bestFit="1" customWidth="1"/>
    <col min="5924" max="5924" width="9.5546875" style="26" customWidth="1"/>
    <col min="5925" max="5925" width="12" style="26" bestFit="1" customWidth="1"/>
    <col min="5926" max="6163" width="9.109375" style="26"/>
    <col min="6164" max="6164" width="23.109375" style="26" customWidth="1"/>
    <col min="6165" max="6165" width="14.33203125" style="26" bestFit="1" customWidth="1"/>
    <col min="6166" max="6166" width="8.5546875" style="26" bestFit="1" customWidth="1"/>
    <col min="6167" max="6167" width="9.5546875" style="26" bestFit="1" customWidth="1"/>
    <col min="6168" max="6168" width="12.109375" style="26" customWidth="1"/>
    <col min="6169" max="6169" width="4.5546875" style="26" bestFit="1" customWidth="1"/>
    <col min="6170" max="6170" width="7" style="26" bestFit="1" customWidth="1"/>
    <col min="6171" max="6171" width="6.5546875" style="26" bestFit="1" customWidth="1"/>
    <col min="6172" max="6172" width="7" style="26" bestFit="1" customWidth="1"/>
    <col min="6173" max="6173" width="8.5546875" style="26" bestFit="1" customWidth="1"/>
    <col min="6174" max="6174" width="9.88671875" style="26" bestFit="1" customWidth="1"/>
    <col min="6175" max="6175" width="12.109375" style="26" bestFit="1" customWidth="1"/>
    <col min="6176" max="6177" width="16.44140625" style="26" bestFit="1" customWidth="1"/>
    <col min="6178" max="6178" width="6" style="26" bestFit="1" customWidth="1"/>
    <col min="6179" max="6179" width="10.44140625" style="26" bestFit="1" customWidth="1"/>
    <col min="6180" max="6180" width="9.5546875" style="26" customWidth="1"/>
    <col min="6181" max="6181" width="12" style="26" bestFit="1" customWidth="1"/>
    <col min="6182" max="6419" width="9.109375" style="26"/>
    <col min="6420" max="6420" width="23.109375" style="26" customWidth="1"/>
    <col min="6421" max="6421" width="14.33203125" style="26" bestFit="1" customWidth="1"/>
    <col min="6422" max="6422" width="8.5546875" style="26" bestFit="1" customWidth="1"/>
    <col min="6423" max="6423" width="9.5546875" style="26" bestFit="1" customWidth="1"/>
    <col min="6424" max="6424" width="12.109375" style="26" customWidth="1"/>
    <col min="6425" max="6425" width="4.5546875" style="26" bestFit="1" customWidth="1"/>
    <col min="6426" max="6426" width="7" style="26" bestFit="1" customWidth="1"/>
    <col min="6427" max="6427" width="6.5546875" style="26" bestFit="1" customWidth="1"/>
    <col min="6428" max="6428" width="7" style="26" bestFit="1" customWidth="1"/>
    <col min="6429" max="6429" width="8.5546875" style="26" bestFit="1" customWidth="1"/>
    <col min="6430" max="6430" width="9.88671875" style="26" bestFit="1" customWidth="1"/>
    <col min="6431" max="6431" width="12.109375" style="26" bestFit="1" customWidth="1"/>
    <col min="6432" max="6433" width="16.44140625" style="26" bestFit="1" customWidth="1"/>
    <col min="6434" max="6434" width="6" style="26" bestFit="1" customWidth="1"/>
    <col min="6435" max="6435" width="10.44140625" style="26" bestFit="1" customWidth="1"/>
    <col min="6436" max="6436" width="9.5546875" style="26" customWidth="1"/>
    <col min="6437" max="6437" width="12" style="26" bestFit="1" customWidth="1"/>
    <col min="6438" max="6675" width="9.109375" style="26"/>
    <col min="6676" max="6676" width="23.109375" style="26" customWidth="1"/>
    <col min="6677" max="6677" width="14.33203125" style="26" bestFit="1" customWidth="1"/>
    <col min="6678" max="6678" width="8.5546875" style="26" bestFit="1" customWidth="1"/>
    <col min="6679" max="6679" width="9.5546875" style="26" bestFit="1" customWidth="1"/>
    <col min="6680" max="6680" width="12.109375" style="26" customWidth="1"/>
    <col min="6681" max="6681" width="4.5546875" style="26" bestFit="1" customWidth="1"/>
    <col min="6682" max="6682" width="7" style="26" bestFit="1" customWidth="1"/>
    <col min="6683" max="6683" width="6.5546875" style="26" bestFit="1" customWidth="1"/>
    <col min="6684" max="6684" width="7" style="26" bestFit="1" customWidth="1"/>
    <col min="6685" max="6685" width="8.5546875" style="26" bestFit="1" customWidth="1"/>
    <col min="6686" max="6686" width="9.88671875" style="26" bestFit="1" customWidth="1"/>
    <col min="6687" max="6687" width="12.109375" style="26" bestFit="1" customWidth="1"/>
    <col min="6688" max="6689" width="16.44140625" style="26" bestFit="1" customWidth="1"/>
    <col min="6690" max="6690" width="6" style="26" bestFit="1" customWidth="1"/>
    <col min="6691" max="6691" width="10.44140625" style="26" bestFit="1" customWidth="1"/>
    <col min="6692" max="6692" width="9.5546875" style="26" customWidth="1"/>
    <col min="6693" max="6693" width="12" style="26" bestFit="1" customWidth="1"/>
    <col min="6694" max="6931" width="9.109375" style="26"/>
    <col min="6932" max="6932" width="23.109375" style="26" customWidth="1"/>
    <col min="6933" max="6933" width="14.33203125" style="26" bestFit="1" customWidth="1"/>
    <col min="6934" max="6934" width="8.5546875" style="26" bestFit="1" customWidth="1"/>
    <col min="6935" max="6935" width="9.5546875" style="26" bestFit="1" customWidth="1"/>
    <col min="6936" max="6936" width="12.109375" style="26" customWidth="1"/>
    <col min="6937" max="6937" width="4.5546875" style="26" bestFit="1" customWidth="1"/>
    <col min="6938" max="6938" width="7" style="26" bestFit="1" customWidth="1"/>
    <col min="6939" max="6939" width="6.5546875" style="26" bestFit="1" customWidth="1"/>
    <col min="6940" max="6940" width="7" style="26" bestFit="1" customWidth="1"/>
    <col min="6941" max="6941" width="8.5546875" style="26" bestFit="1" customWidth="1"/>
    <col min="6942" max="6942" width="9.88671875" style="26" bestFit="1" customWidth="1"/>
    <col min="6943" max="6943" width="12.109375" style="26" bestFit="1" customWidth="1"/>
    <col min="6944" max="6945" width="16.44140625" style="26" bestFit="1" customWidth="1"/>
    <col min="6946" max="6946" width="6" style="26" bestFit="1" customWidth="1"/>
    <col min="6947" max="6947" width="10.44140625" style="26" bestFit="1" customWidth="1"/>
    <col min="6948" max="6948" width="9.5546875" style="26" customWidth="1"/>
    <col min="6949" max="6949" width="12" style="26" bestFit="1" customWidth="1"/>
    <col min="6950" max="7187" width="9.109375" style="26"/>
    <col min="7188" max="7188" width="23.109375" style="26" customWidth="1"/>
    <col min="7189" max="7189" width="14.33203125" style="26" bestFit="1" customWidth="1"/>
    <col min="7190" max="7190" width="8.5546875" style="26" bestFit="1" customWidth="1"/>
    <col min="7191" max="7191" width="9.5546875" style="26" bestFit="1" customWidth="1"/>
    <col min="7192" max="7192" width="12.109375" style="26" customWidth="1"/>
    <col min="7193" max="7193" width="4.5546875" style="26" bestFit="1" customWidth="1"/>
    <col min="7194" max="7194" width="7" style="26" bestFit="1" customWidth="1"/>
    <col min="7195" max="7195" width="6.5546875" style="26" bestFit="1" customWidth="1"/>
    <col min="7196" max="7196" width="7" style="26" bestFit="1" customWidth="1"/>
    <col min="7197" max="7197" width="8.5546875" style="26" bestFit="1" customWidth="1"/>
    <col min="7198" max="7198" width="9.88671875" style="26" bestFit="1" customWidth="1"/>
    <col min="7199" max="7199" width="12.109375" style="26" bestFit="1" customWidth="1"/>
    <col min="7200" max="7201" width="16.44140625" style="26" bestFit="1" customWidth="1"/>
    <col min="7202" max="7202" width="6" style="26" bestFit="1" customWidth="1"/>
    <col min="7203" max="7203" width="10.44140625" style="26" bestFit="1" customWidth="1"/>
    <col min="7204" max="7204" width="9.5546875" style="26" customWidth="1"/>
    <col min="7205" max="7205" width="12" style="26" bestFit="1" customWidth="1"/>
    <col min="7206" max="7443" width="9.109375" style="26"/>
    <col min="7444" max="7444" width="23.109375" style="26" customWidth="1"/>
    <col min="7445" max="7445" width="14.33203125" style="26" bestFit="1" customWidth="1"/>
    <col min="7446" max="7446" width="8.5546875" style="26" bestFit="1" customWidth="1"/>
    <col min="7447" max="7447" width="9.5546875" style="26" bestFit="1" customWidth="1"/>
    <col min="7448" max="7448" width="12.109375" style="26" customWidth="1"/>
    <col min="7449" max="7449" width="4.5546875" style="26" bestFit="1" customWidth="1"/>
    <col min="7450" max="7450" width="7" style="26" bestFit="1" customWidth="1"/>
    <col min="7451" max="7451" width="6.5546875" style="26" bestFit="1" customWidth="1"/>
    <col min="7452" max="7452" width="7" style="26" bestFit="1" customWidth="1"/>
    <col min="7453" max="7453" width="8.5546875" style="26" bestFit="1" customWidth="1"/>
    <col min="7454" max="7454" width="9.88671875" style="26" bestFit="1" customWidth="1"/>
    <col min="7455" max="7455" width="12.109375" style="26" bestFit="1" customWidth="1"/>
    <col min="7456" max="7457" width="16.44140625" style="26" bestFit="1" customWidth="1"/>
    <col min="7458" max="7458" width="6" style="26" bestFit="1" customWidth="1"/>
    <col min="7459" max="7459" width="10.44140625" style="26" bestFit="1" customWidth="1"/>
    <col min="7460" max="7460" width="9.5546875" style="26" customWidth="1"/>
    <col min="7461" max="7461" width="12" style="26" bestFit="1" customWidth="1"/>
    <col min="7462" max="7699" width="9.109375" style="26"/>
    <col min="7700" max="7700" width="23.109375" style="26" customWidth="1"/>
    <col min="7701" max="7701" width="14.33203125" style="26" bestFit="1" customWidth="1"/>
    <col min="7702" max="7702" width="8.5546875" style="26" bestFit="1" customWidth="1"/>
    <col min="7703" max="7703" width="9.5546875" style="26" bestFit="1" customWidth="1"/>
    <col min="7704" max="7704" width="12.109375" style="26" customWidth="1"/>
    <col min="7705" max="7705" width="4.5546875" style="26" bestFit="1" customWidth="1"/>
    <col min="7706" max="7706" width="7" style="26" bestFit="1" customWidth="1"/>
    <col min="7707" max="7707" width="6.5546875" style="26" bestFit="1" customWidth="1"/>
    <col min="7708" max="7708" width="7" style="26" bestFit="1" customWidth="1"/>
    <col min="7709" max="7709" width="8.5546875" style="26" bestFit="1" customWidth="1"/>
    <col min="7710" max="7710" width="9.88671875" style="26" bestFit="1" customWidth="1"/>
    <col min="7711" max="7711" width="12.109375" style="26" bestFit="1" customWidth="1"/>
    <col min="7712" max="7713" width="16.44140625" style="26" bestFit="1" customWidth="1"/>
    <col min="7714" max="7714" width="6" style="26" bestFit="1" customWidth="1"/>
    <col min="7715" max="7715" width="10.44140625" style="26" bestFit="1" customWidth="1"/>
    <col min="7716" max="7716" width="9.5546875" style="26" customWidth="1"/>
    <col min="7717" max="7717" width="12" style="26" bestFit="1" customWidth="1"/>
    <col min="7718" max="7955" width="9.109375" style="26"/>
    <col min="7956" max="7956" width="23.109375" style="26" customWidth="1"/>
    <col min="7957" max="7957" width="14.33203125" style="26" bestFit="1" customWidth="1"/>
    <col min="7958" max="7958" width="8.5546875" style="26" bestFit="1" customWidth="1"/>
    <col min="7959" max="7959" width="9.5546875" style="26" bestFit="1" customWidth="1"/>
    <col min="7960" max="7960" width="12.109375" style="26" customWidth="1"/>
    <col min="7961" max="7961" width="4.5546875" style="26" bestFit="1" customWidth="1"/>
    <col min="7962" max="7962" width="7" style="26" bestFit="1" customWidth="1"/>
    <col min="7963" max="7963" width="6.5546875" style="26" bestFit="1" customWidth="1"/>
    <col min="7964" max="7964" width="7" style="26" bestFit="1" customWidth="1"/>
    <col min="7965" max="7965" width="8.5546875" style="26" bestFit="1" customWidth="1"/>
    <col min="7966" max="7966" width="9.88671875" style="26" bestFit="1" customWidth="1"/>
    <col min="7967" max="7967" width="12.109375" style="26" bestFit="1" customWidth="1"/>
    <col min="7968" max="7969" width="16.44140625" style="26" bestFit="1" customWidth="1"/>
    <col min="7970" max="7970" width="6" style="26" bestFit="1" customWidth="1"/>
    <col min="7971" max="7971" width="10.44140625" style="26" bestFit="1" customWidth="1"/>
    <col min="7972" max="7972" width="9.5546875" style="26" customWidth="1"/>
    <col min="7973" max="7973" width="12" style="26" bestFit="1" customWidth="1"/>
    <col min="7974" max="8211" width="9.109375" style="26"/>
    <col min="8212" max="8212" width="23.109375" style="26" customWidth="1"/>
    <col min="8213" max="8213" width="14.33203125" style="26" bestFit="1" customWidth="1"/>
    <col min="8214" max="8214" width="8.5546875" style="26" bestFit="1" customWidth="1"/>
    <col min="8215" max="8215" width="9.5546875" style="26" bestFit="1" customWidth="1"/>
    <col min="8216" max="8216" width="12.109375" style="26" customWidth="1"/>
    <col min="8217" max="8217" width="4.5546875" style="26" bestFit="1" customWidth="1"/>
    <col min="8218" max="8218" width="7" style="26" bestFit="1" customWidth="1"/>
    <col min="8219" max="8219" width="6.5546875" style="26" bestFit="1" customWidth="1"/>
    <col min="8220" max="8220" width="7" style="26" bestFit="1" customWidth="1"/>
    <col min="8221" max="8221" width="8.5546875" style="26" bestFit="1" customWidth="1"/>
    <col min="8222" max="8222" width="9.88671875" style="26" bestFit="1" customWidth="1"/>
    <col min="8223" max="8223" width="12.109375" style="26" bestFit="1" customWidth="1"/>
    <col min="8224" max="8225" width="16.44140625" style="26" bestFit="1" customWidth="1"/>
    <col min="8226" max="8226" width="6" style="26" bestFit="1" customWidth="1"/>
    <col min="8227" max="8227" width="10.44140625" style="26" bestFit="1" customWidth="1"/>
    <col min="8228" max="8228" width="9.5546875" style="26" customWidth="1"/>
    <col min="8229" max="8229" width="12" style="26" bestFit="1" customWidth="1"/>
    <col min="8230" max="8467" width="9.109375" style="26"/>
    <col min="8468" max="8468" width="23.109375" style="26" customWidth="1"/>
    <col min="8469" max="8469" width="14.33203125" style="26" bestFit="1" customWidth="1"/>
    <col min="8470" max="8470" width="8.5546875" style="26" bestFit="1" customWidth="1"/>
    <col min="8471" max="8471" width="9.5546875" style="26" bestFit="1" customWidth="1"/>
    <col min="8472" max="8472" width="12.109375" style="26" customWidth="1"/>
    <col min="8473" max="8473" width="4.5546875" style="26" bestFit="1" customWidth="1"/>
    <col min="8474" max="8474" width="7" style="26" bestFit="1" customWidth="1"/>
    <col min="8475" max="8475" width="6.5546875" style="26" bestFit="1" customWidth="1"/>
    <col min="8476" max="8476" width="7" style="26" bestFit="1" customWidth="1"/>
    <col min="8477" max="8477" width="8.5546875" style="26" bestFit="1" customWidth="1"/>
    <col min="8478" max="8478" width="9.88671875" style="26" bestFit="1" customWidth="1"/>
    <col min="8479" max="8479" width="12.109375" style="26" bestFit="1" customWidth="1"/>
    <col min="8480" max="8481" width="16.44140625" style="26" bestFit="1" customWidth="1"/>
    <col min="8482" max="8482" width="6" style="26" bestFit="1" customWidth="1"/>
    <col min="8483" max="8483" width="10.44140625" style="26" bestFit="1" customWidth="1"/>
    <col min="8484" max="8484" width="9.5546875" style="26" customWidth="1"/>
    <col min="8485" max="8485" width="12" style="26" bestFit="1" customWidth="1"/>
    <col min="8486" max="8723" width="9.109375" style="26"/>
    <col min="8724" max="8724" width="23.109375" style="26" customWidth="1"/>
    <col min="8725" max="8725" width="14.33203125" style="26" bestFit="1" customWidth="1"/>
    <col min="8726" max="8726" width="8.5546875" style="26" bestFit="1" customWidth="1"/>
    <col min="8727" max="8727" width="9.5546875" style="26" bestFit="1" customWidth="1"/>
    <col min="8728" max="8728" width="12.109375" style="26" customWidth="1"/>
    <col min="8729" max="8729" width="4.5546875" style="26" bestFit="1" customWidth="1"/>
    <col min="8730" max="8730" width="7" style="26" bestFit="1" customWidth="1"/>
    <col min="8731" max="8731" width="6.5546875" style="26" bestFit="1" customWidth="1"/>
    <col min="8732" max="8732" width="7" style="26" bestFit="1" customWidth="1"/>
    <col min="8733" max="8733" width="8.5546875" style="26" bestFit="1" customWidth="1"/>
    <col min="8734" max="8734" width="9.88671875" style="26" bestFit="1" customWidth="1"/>
    <col min="8735" max="8735" width="12.109375" style="26" bestFit="1" customWidth="1"/>
    <col min="8736" max="8737" width="16.44140625" style="26" bestFit="1" customWidth="1"/>
    <col min="8738" max="8738" width="6" style="26" bestFit="1" customWidth="1"/>
    <col min="8739" max="8739" width="10.44140625" style="26" bestFit="1" customWidth="1"/>
    <col min="8740" max="8740" width="9.5546875" style="26" customWidth="1"/>
    <col min="8741" max="8741" width="12" style="26" bestFit="1" customWidth="1"/>
    <col min="8742" max="8979" width="9.109375" style="26"/>
    <col min="8980" max="8980" width="23.109375" style="26" customWidth="1"/>
    <col min="8981" max="8981" width="14.33203125" style="26" bestFit="1" customWidth="1"/>
    <col min="8982" max="8982" width="8.5546875" style="26" bestFit="1" customWidth="1"/>
    <col min="8983" max="8983" width="9.5546875" style="26" bestFit="1" customWidth="1"/>
    <col min="8984" max="8984" width="12.109375" style="26" customWidth="1"/>
    <col min="8985" max="8985" width="4.5546875" style="26" bestFit="1" customWidth="1"/>
    <col min="8986" max="8986" width="7" style="26" bestFit="1" customWidth="1"/>
    <col min="8987" max="8987" width="6.5546875" style="26" bestFit="1" customWidth="1"/>
    <col min="8988" max="8988" width="7" style="26" bestFit="1" customWidth="1"/>
    <col min="8989" max="8989" width="8.5546875" style="26" bestFit="1" customWidth="1"/>
    <col min="8990" max="8990" width="9.88671875" style="26" bestFit="1" customWidth="1"/>
    <col min="8991" max="8991" width="12.109375" style="26" bestFit="1" customWidth="1"/>
    <col min="8992" max="8993" width="16.44140625" style="26" bestFit="1" customWidth="1"/>
    <col min="8994" max="8994" width="6" style="26" bestFit="1" customWidth="1"/>
    <col min="8995" max="8995" width="10.44140625" style="26" bestFit="1" customWidth="1"/>
    <col min="8996" max="8996" width="9.5546875" style="26" customWidth="1"/>
    <col min="8997" max="8997" width="12" style="26" bestFit="1" customWidth="1"/>
    <col min="8998" max="9235" width="9.109375" style="26"/>
    <col min="9236" max="9236" width="23.109375" style="26" customWidth="1"/>
    <col min="9237" max="9237" width="14.33203125" style="26" bestFit="1" customWidth="1"/>
    <col min="9238" max="9238" width="8.5546875" style="26" bestFit="1" customWidth="1"/>
    <col min="9239" max="9239" width="9.5546875" style="26" bestFit="1" customWidth="1"/>
    <col min="9240" max="9240" width="12.109375" style="26" customWidth="1"/>
    <col min="9241" max="9241" width="4.5546875" style="26" bestFit="1" customWidth="1"/>
    <col min="9242" max="9242" width="7" style="26" bestFit="1" customWidth="1"/>
    <col min="9243" max="9243" width="6.5546875" style="26" bestFit="1" customWidth="1"/>
    <col min="9244" max="9244" width="7" style="26" bestFit="1" customWidth="1"/>
    <col min="9245" max="9245" width="8.5546875" style="26" bestFit="1" customWidth="1"/>
    <col min="9246" max="9246" width="9.88671875" style="26" bestFit="1" customWidth="1"/>
    <col min="9247" max="9247" width="12.109375" style="26" bestFit="1" customWidth="1"/>
    <col min="9248" max="9249" width="16.44140625" style="26" bestFit="1" customWidth="1"/>
    <col min="9250" max="9250" width="6" style="26" bestFit="1" customWidth="1"/>
    <col min="9251" max="9251" width="10.44140625" style="26" bestFit="1" customWidth="1"/>
    <col min="9252" max="9252" width="9.5546875" style="26" customWidth="1"/>
    <col min="9253" max="9253" width="12" style="26" bestFit="1" customWidth="1"/>
    <col min="9254" max="9491" width="9.109375" style="26"/>
    <col min="9492" max="9492" width="23.109375" style="26" customWidth="1"/>
    <col min="9493" max="9493" width="14.33203125" style="26" bestFit="1" customWidth="1"/>
    <col min="9494" max="9494" width="8.5546875" style="26" bestFit="1" customWidth="1"/>
    <col min="9495" max="9495" width="9.5546875" style="26" bestFit="1" customWidth="1"/>
    <col min="9496" max="9496" width="12.109375" style="26" customWidth="1"/>
    <col min="9497" max="9497" width="4.5546875" style="26" bestFit="1" customWidth="1"/>
    <col min="9498" max="9498" width="7" style="26" bestFit="1" customWidth="1"/>
    <col min="9499" max="9499" width="6.5546875" style="26" bestFit="1" customWidth="1"/>
    <col min="9500" max="9500" width="7" style="26" bestFit="1" customWidth="1"/>
    <col min="9501" max="9501" width="8.5546875" style="26" bestFit="1" customWidth="1"/>
    <col min="9502" max="9502" width="9.88671875" style="26" bestFit="1" customWidth="1"/>
    <col min="9503" max="9503" width="12.109375" style="26" bestFit="1" customWidth="1"/>
    <col min="9504" max="9505" width="16.44140625" style="26" bestFit="1" customWidth="1"/>
    <col min="9506" max="9506" width="6" style="26" bestFit="1" customWidth="1"/>
    <col min="9507" max="9507" width="10.44140625" style="26" bestFit="1" customWidth="1"/>
    <col min="9508" max="9508" width="9.5546875" style="26" customWidth="1"/>
    <col min="9509" max="9509" width="12" style="26" bestFit="1" customWidth="1"/>
    <col min="9510" max="9747" width="9.109375" style="26"/>
    <col min="9748" max="9748" width="23.109375" style="26" customWidth="1"/>
    <col min="9749" max="9749" width="14.33203125" style="26" bestFit="1" customWidth="1"/>
    <col min="9750" max="9750" width="8.5546875" style="26" bestFit="1" customWidth="1"/>
    <col min="9751" max="9751" width="9.5546875" style="26" bestFit="1" customWidth="1"/>
    <col min="9752" max="9752" width="12.109375" style="26" customWidth="1"/>
    <col min="9753" max="9753" width="4.5546875" style="26" bestFit="1" customWidth="1"/>
    <col min="9754" max="9754" width="7" style="26" bestFit="1" customWidth="1"/>
    <col min="9755" max="9755" width="6.5546875" style="26" bestFit="1" customWidth="1"/>
    <col min="9756" max="9756" width="7" style="26" bestFit="1" customWidth="1"/>
    <col min="9757" max="9757" width="8.5546875" style="26" bestFit="1" customWidth="1"/>
    <col min="9758" max="9758" width="9.88671875" style="26" bestFit="1" customWidth="1"/>
    <col min="9759" max="9759" width="12.109375" style="26" bestFit="1" customWidth="1"/>
    <col min="9760" max="9761" width="16.44140625" style="26" bestFit="1" customWidth="1"/>
    <col min="9762" max="9762" width="6" style="26" bestFit="1" customWidth="1"/>
    <col min="9763" max="9763" width="10.44140625" style="26" bestFit="1" customWidth="1"/>
    <col min="9764" max="9764" width="9.5546875" style="26" customWidth="1"/>
    <col min="9765" max="9765" width="12" style="26" bestFit="1" customWidth="1"/>
    <col min="9766" max="10003" width="9.109375" style="26"/>
    <col min="10004" max="10004" width="23.109375" style="26" customWidth="1"/>
    <col min="10005" max="10005" width="14.33203125" style="26" bestFit="1" customWidth="1"/>
    <col min="10006" max="10006" width="8.5546875" style="26" bestFit="1" customWidth="1"/>
    <col min="10007" max="10007" width="9.5546875" style="26" bestFit="1" customWidth="1"/>
    <col min="10008" max="10008" width="12.109375" style="26" customWidth="1"/>
    <col min="10009" max="10009" width="4.5546875" style="26" bestFit="1" customWidth="1"/>
    <col min="10010" max="10010" width="7" style="26" bestFit="1" customWidth="1"/>
    <col min="10011" max="10011" width="6.5546875" style="26" bestFit="1" customWidth="1"/>
    <col min="10012" max="10012" width="7" style="26" bestFit="1" customWidth="1"/>
    <col min="10013" max="10013" width="8.5546875" style="26" bestFit="1" customWidth="1"/>
    <col min="10014" max="10014" width="9.88671875" style="26" bestFit="1" customWidth="1"/>
    <col min="10015" max="10015" width="12.109375" style="26" bestFit="1" customWidth="1"/>
    <col min="10016" max="10017" width="16.44140625" style="26" bestFit="1" customWidth="1"/>
    <col min="10018" max="10018" width="6" style="26" bestFit="1" customWidth="1"/>
    <col min="10019" max="10019" width="10.44140625" style="26" bestFit="1" customWidth="1"/>
    <col min="10020" max="10020" width="9.5546875" style="26" customWidth="1"/>
    <col min="10021" max="10021" width="12" style="26" bestFit="1" customWidth="1"/>
    <col min="10022" max="10259" width="9.109375" style="26"/>
    <col min="10260" max="10260" width="23.109375" style="26" customWidth="1"/>
    <col min="10261" max="10261" width="14.33203125" style="26" bestFit="1" customWidth="1"/>
    <col min="10262" max="10262" width="8.5546875" style="26" bestFit="1" customWidth="1"/>
    <col min="10263" max="10263" width="9.5546875" style="26" bestFit="1" customWidth="1"/>
    <col min="10264" max="10264" width="12.109375" style="26" customWidth="1"/>
    <col min="10265" max="10265" width="4.5546875" style="26" bestFit="1" customWidth="1"/>
    <col min="10266" max="10266" width="7" style="26" bestFit="1" customWidth="1"/>
    <col min="10267" max="10267" width="6.5546875" style="26" bestFit="1" customWidth="1"/>
    <col min="10268" max="10268" width="7" style="26" bestFit="1" customWidth="1"/>
    <col min="10269" max="10269" width="8.5546875" style="26" bestFit="1" customWidth="1"/>
    <col min="10270" max="10270" width="9.88671875" style="26" bestFit="1" customWidth="1"/>
    <col min="10271" max="10271" width="12.109375" style="26" bestFit="1" customWidth="1"/>
    <col min="10272" max="10273" width="16.44140625" style="26" bestFit="1" customWidth="1"/>
    <col min="10274" max="10274" width="6" style="26" bestFit="1" customWidth="1"/>
    <col min="10275" max="10275" width="10.44140625" style="26" bestFit="1" customWidth="1"/>
    <col min="10276" max="10276" width="9.5546875" style="26" customWidth="1"/>
    <col min="10277" max="10277" width="12" style="26" bestFit="1" customWidth="1"/>
    <col min="10278" max="10515" width="9.109375" style="26"/>
    <col min="10516" max="10516" width="23.109375" style="26" customWidth="1"/>
    <col min="10517" max="10517" width="14.33203125" style="26" bestFit="1" customWidth="1"/>
    <col min="10518" max="10518" width="8.5546875" style="26" bestFit="1" customWidth="1"/>
    <col min="10519" max="10519" width="9.5546875" style="26" bestFit="1" customWidth="1"/>
    <col min="10520" max="10520" width="12.109375" style="26" customWidth="1"/>
    <col min="10521" max="10521" width="4.5546875" style="26" bestFit="1" customWidth="1"/>
    <col min="10522" max="10522" width="7" style="26" bestFit="1" customWidth="1"/>
    <col min="10523" max="10523" width="6.5546875" style="26" bestFit="1" customWidth="1"/>
    <col min="10524" max="10524" width="7" style="26" bestFit="1" customWidth="1"/>
    <col min="10525" max="10525" width="8.5546875" style="26" bestFit="1" customWidth="1"/>
    <col min="10526" max="10526" width="9.88671875" style="26" bestFit="1" customWidth="1"/>
    <col min="10527" max="10527" width="12.109375" style="26" bestFit="1" customWidth="1"/>
    <col min="10528" max="10529" width="16.44140625" style="26" bestFit="1" customWidth="1"/>
    <col min="10530" max="10530" width="6" style="26" bestFit="1" customWidth="1"/>
    <col min="10531" max="10531" width="10.44140625" style="26" bestFit="1" customWidth="1"/>
    <col min="10532" max="10532" width="9.5546875" style="26" customWidth="1"/>
    <col min="10533" max="10533" width="12" style="26" bestFit="1" customWidth="1"/>
    <col min="10534" max="10771" width="9.109375" style="26"/>
    <col min="10772" max="10772" width="23.109375" style="26" customWidth="1"/>
    <col min="10773" max="10773" width="14.33203125" style="26" bestFit="1" customWidth="1"/>
    <col min="10774" max="10774" width="8.5546875" style="26" bestFit="1" customWidth="1"/>
    <col min="10775" max="10775" width="9.5546875" style="26" bestFit="1" customWidth="1"/>
    <col min="10776" max="10776" width="12.109375" style="26" customWidth="1"/>
    <col min="10777" max="10777" width="4.5546875" style="26" bestFit="1" customWidth="1"/>
    <col min="10778" max="10778" width="7" style="26" bestFit="1" customWidth="1"/>
    <col min="10779" max="10779" width="6.5546875" style="26" bestFit="1" customWidth="1"/>
    <col min="10780" max="10780" width="7" style="26" bestFit="1" customWidth="1"/>
    <col min="10781" max="10781" width="8.5546875" style="26" bestFit="1" customWidth="1"/>
    <col min="10782" max="10782" width="9.88671875" style="26" bestFit="1" customWidth="1"/>
    <col min="10783" max="10783" width="12.109375" style="26" bestFit="1" customWidth="1"/>
    <col min="10784" max="10785" width="16.44140625" style="26" bestFit="1" customWidth="1"/>
    <col min="10786" max="10786" width="6" style="26" bestFit="1" customWidth="1"/>
    <col min="10787" max="10787" width="10.44140625" style="26" bestFit="1" customWidth="1"/>
    <col min="10788" max="10788" width="9.5546875" style="26" customWidth="1"/>
    <col min="10789" max="10789" width="12" style="26" bestFit="1" customWidth="1"/>
    <col min="10790" max="11027" width="9.109375" style="26"/>
    <col min="11028" max="11028" width="23.109375" style="26" customWidth="1"/>
    <col min="11029" max="11029" width="14.33203125" style="26" bestFit="1" customWidth="1"/>
    <col min="11030" max="11030" width="8.5546875" style="26" bestFit="1" customWidth="1"/>
    <col min="11031" max="11031" width="9.5546875" style="26" bestFit="1" customWidth="1"/>
    <col min="11032" max="11032" width="12.109375" style="26" customWidth="1"/>
    <col min="11033" max="11033" width="4.5546875" style="26" bestFit="1" customWidth="1"/>
    <col min="11034" max="11034" width="7" style="26" bestFit="1" customWidth="1"/>
    <col min="11035" max="11035" width="6.5546875" style="26" bestFit="1" customWidth="1"/>
    <col min="11036" max="11036" width="7" style="26" bestFit="1" customWidth="1"/>
    <col min="11037" max="11037" width="8.5546875" style="26" bestFit="1" customWidth="1"/>
    <col min="11038" max="11038" width="9.88671875" style="26" bestFit="1" customWidth="1"/>
    <col min="11039" max="11039" width="12.109375" style="26" bestFit="1" customWidth="1"/>
    <col min="11040" max="11041" width="16.44140625" style="26" bestFit="1" customWidth="1"/>
    <col min="11042" max="11042" width="6" style="26" bestFit="1" customWidth="1"/>
    <col min="11043" max="11043" width="10.44140625" style="26" bestFit="1" customWidth="1"/>
    <col min="11044" max="11044" width="9.5546875" style="26" customWidth="1"/>
    <col min="11045" max="11045" width="12" style="26" bestFit="1" customWidth="1"/>
    <col min="11046" max="11283" width="9.109375" style="26"/>
    <col min="11284" max="11284" width="23.109375" style="26" customWidth="1"/>
    <col min="11285" max="11285" width="14.33203125" style="26" bestFit="1" customWidth="1"/>
    <col min="11286" max="11286" width="8.5546875" style="26" bestFit="1" customWidth="1"/>
    <col min="11287" max="11287" width="9.5546875" style="26" bestFit="1" customWidth="1"/>
    <col min="11288" max="11288" width="12.109375" style="26" customWidth="1"/>
    <col min="11289" max="11289" width="4.5546875" style="26" bestFit="1" customWidth="1"/>
    <col min="11290" max="11290" width="7" style="26" bestFit="1" customWidth="1"/>
    <col min="11291" max="11291" width="6.5546875" style="26" bestFit="1" customWidth="1"/>
    <col min="11292" max="11292" width="7" style="26" bestFit="1" customWidth="1"/>
    <col min="11293" max="11293" width="8.5546875" style="26" bestFit="1" customWidth="1"/>
    <col min="11294" max="11294" width="9.88671875" style="26" bestFit="1" customWidth="1"/>
    <col min="11295" max="11295" width="12.109375" style="26" bestFit="1" customWidth="1"/>
    <col min="11296" max="11297" width="16.44140625" style="26" bestFit="1" customWidth="1"/>
    <col min="11298" max="11298" width="6" style="26" bestFit="1" customWidth="1"/>
    <col min="11299" max="11299" width="10.44140625" style="26" bestFit="1" customWidth="1"/>
    <col min="11300" max="11300" width="9.5546875" style="26" customWidth="1"/>
    <col min="11301" max="11301" width="12" style="26" bestFit="1" customWidth="1"/>
    <col min="11302" max="11539" width="9.109375" style="26"/>
    <col min="11540" max="11540" width="23.109375" style="26" customWidth="1"/>
    <col min="11541" max="11541" width="14.33203125" style="26" bestFit="1" customWidth="1"/>
    <col min="11542" max="11542" width="8.5546875" style="26" bestFit="1" customWidth="1"/>
    <col min="11543" max="11543" width="9.5546875" style="26" bestFit="1" customWidth="1"/>
    <col min="11544" max="11544" width="12.109375" style="26" customWidth="1"/>
    <col min="11545" max="11545" width="4.5546875" style="26" bestFit="1" customWidth="1"/>
    <col min="11546" max="11546" width="7" style="26" bestFit="1" customWidth="1"/>
    <col min="11547" max="11547" width="6.5546875" style="26" bestFit="1" customWidth="1"/>
    <col min="11548" max="11548" width="7" style="26" bestFit="1" customWidth="1"/>
    <col min="11549" max="11549" width="8.5546875" style="26" bestFit="1" customWidth="1"/>
    <col min="11550" max="11550" width="9.88671875" style="26" bestFit="1" customWidth="1"/>
    <col min="11551" max="11551" width="12.109375" style="26" bestFit="1" customWidth="1"/>
    <col min="11552" max="11553" width="16.44140625" style="26" bestFit="1" customWidth="1"/>
    <col min="11554" max="11554" width="6" style="26" bestFit="1" customWidth="1"/>
    <col min="11555" max="11555" width="10.44140625" style="26" bestFit="1" customWidth="1"/>
    <col min="11556" max="11556" width="9.5546875" style="26" customWidth="1"/>
    <col min="11557" max="11557" width="12" style="26" bestFit="1" customWidth="1"/>
    <col min="11558" max="11795" width="9.109375" style="26"/>
    <col min="11796" max="11796" width="23.109375" style="26" customWidth="1"/>
    <col min="11797" max="11797" width="14.33203125" style="26" bestFit="1" customWidth="1"/>
    <col min="11798" max="11798" width="8.5546875" style="26" bestFit="1" customWidth="1"/>
    <col min="11799" max="11799" width="9.5546875" style="26" bestFit="1" customWidth="1"/>
    <col min="11800" max="11800" width="12.109375" style="26" customWidth="1"/>
    <col min="11801" max="11801" width="4.5546875" style="26" bestFit="1" customWidth="1"/>
    <col min="11802" max="11802" width="7" style="26" bestFit="1" customWidth="1"/>
    <col min="11803" max="11803" width="6.5546875" style="26" bestFit="1" customWidth="1"/>
    <col min="11804" max="11804" width="7" style="26" bestFit="1" customWidth="1"/>
    <col min="11805" max="11805" width="8.5546875" style="26" bestFit="1" customWidth="1"/>
    <col min="11806" max="11806" width="9.88671875" style="26" bestFit="1" customWidth="1"/>
    <col min="11807" max="11807" width="12.109375" style="26" bestFit="1" customWidth="1"/>
    <col min="11808" max="11809" width="16.44140625" style="26" bestFit="1" customWidth="1"/>
    <col min="11810" max="11810" width="6" style="26" bestFit="1" customWidth="1"/>
    <col min="11811" max="11811" width="10.44140625" style="26" bestFit="1" customWidth="1"/>
    <col min="11812" max="11812" width="9.5546875" style="26" customWidth="1"/>
    <col min="11813" max="11813" width="12" style="26" bestFit="1" customWidth="1"/>
    <col min="11814" max="12051" width="9.109375" style="26"/>
    <col min="12052" max="12052" width="23.109375" style="26" customWidth="1"/>
    <col min="12053" max="12053" width="14.33203125" style="26" bestFit="1" customWidth="1"/>
    <col min="12054" max="12054" width="8.5546875" style="26" bestFit="1" customWidth="1"/>
    <col min="12055" max="12055" width="9.5546875" style="26" bestFit="1" customWidth="1"/>
    <col min="12056" max="12056" width="12.109375" style="26" customWidth="1"/>
    <col min="12057" max="12057" width="4.5546875" style="26" bestFit="1" customWidth="1"/>
    <col min="12058" max="12058" width="7" style="26" bestFit="1" customWidth="1"/>
    <col min="12059" max="12059" width="6.5546875" style="26" bestFit="1" customWidth="1"/>
    <col min="12060" max="12060" width="7" style="26" bestFit="1" customWidth="1"/>
    <col min="12061" max="12061" width="8.5546875" style="26" bestFit="1" customWidth="1"/>
    <col min="12062" max="12062" width="9.88671875" style="26" bestFit="1" customWidth="1"/>
    <col min="12063" max="12063" width="12.109375" style="26" bestFit="1" customWidth="1"/>
    <col min="12064" max="12065" width="16.44140625" style="26" bestFit="1" customWidth="1"/>
    <col min="12066" max="12066" width="6" style="26" bestFit="1" customWidth="1"/>
    <col min="12067" max="12067" width="10.44140625" style="26" bestFit="1" customWidth="1"/>
    <col min="12068" max="12068" width="9.5546875" style="26" customWidth="1"/>
    <col min="12069" max="12069" width="12" style="26" bestFit="1" customWidth="1"/>
    <col min="12070" max="12307" width="9.109375" style="26"/>
    <col min="12308" max="12308" width="23.109375" style="26" customWidth="1"/>
    <col min="12309" max="12309" width="14.33203125" style="26" bestFit="1" customWidth="1"/>
    <col min="12310" max="12310" width="8.5546875" style="26" bestFit="1" customWidth="1"/>
    <col min="12311" max="12311" width="9.5546875" style="26" bestFit="1" customWidth="1"/>
    <col min="12312" max="12312" width="12.109375" style="26" customWidth="1"/>
    <col min="12313" max="12313" width="4.5546875" style="26" bestFit="1" customWidth="1"/>
    <col min="12314" max="12314" width="7" style="26" bestFit="1" customWidth="1"/>
    <col min="12315" max="12315" width="6.5546875" style="26" bestFit="1" customWidth="1"/>
    <col min="12316" max="12316" width="7" style="26" bestFit="1" customWidth="1"/>
    <col min="12317" max="12317" width="8.5546875" style="26" bestFit="1" customWidth="1"/>
    <col min="12318" max="12318" width="9.88671875" style="26" bestFit="1" customWidth="1"/>
    <col min="12319" max="12319" width="12.109375" style="26" bestFit="1" customWidth="1"/>
    <col min="12320" max="12321" width="16.44140625" style="26" bestFit="1" customWidth="1"/>
    <col min="12322" max="12322" width="6" style="26" bestFit="1" customWidth="1"/>
    <col min="12323" max="12323" width="10.44140625" style="26" bestFit="1" customWidth="1"/>
    <col min="12324" max="12324" width="9.5546875" style="26" customWidth="1"/>
    <col min="12325" max="12325" width="12" style="26" bestFit="1" customWidth="1"/>
    <col min="12326" max="12563" width="9.109375" style="26"/>
    <col min="12564" max="12564" width="23.109375" style="26" customWidth="1"/>
    <col min="12565" max="12565" width="14.33203125" style="26" bestFit="1" customWidth="1"/>
    <col min="12566" max="12566" width="8.5546875" style="26" bestFit="1" customWidth="1"/>
    <col min="12567" max="12567" width="9.5546875" style="26" bestFit="1" customWidth="1"/>
    <col min="12568" max="12568" width="12.109375" style="26" customWidth="1"/>
    <col min="12569" max="12569" width="4.5546875" style="26" bestFit="1" customWidth="1"/>
    <col min="12570" max="12570" width="7" style="26" bestFit="1" customWidth="1"/>
    <col min="12571" max="12571" width="6.5546875" style="26" bestFit="1" customWidth="1"/>
    <col min="12572" max="12572" width="7" style="26" bestFit="1" customWidth="1"/>
    <col min="12573" max="12573" width="8.5546875" style="26" bestFit="1" customWidth="1"/>
    <col min="12574" max="12574" width="9.88671875" style="26" bestFit="1" customWidth="1"/>
    <col min="12575" max="12575" width="12.109375" style="26" bestFit="1" customWidth="1"/>
    <col min="12576" max="12577" width="16.44140625" style="26" bestFit="1" customWidth="1"/>
    <col min="12578" max="12578" width="6" style="26" bestFit="1" customWidth="1"/>
    <col min="12579" max="12579" width="10.44140625" style="26" bestFit="1" customWidth="1"/>
    <col min="12580" max="12580" width="9.5546875" style="26" customWidth="1"/>
    <col min="12581" max="12581" width="12" style="26" bestFit="1" customWidth="1"/>
    <col min="12582" max="12819" width="9.109375" style="26"/>
    <col min="12820" max="12820" width="23.109375" style="26" customWidth="1"/>
    <col min="12821" max="12821" width="14.33203125" style="26" bestFit="1" customWidth="1"/>
    <col min="12822" max="12822" width="8.5546875" style="26" bestFit="1" customWidth="1"/>
    <col min="12823" max="12823" width="9.5546875" style="26" bestFit="1" customWidth="1"/>
    <col min="12824" max="12824" width="12.109375" style="26" customWidth="1"/>
    <col min="12825" max="12825" width="4.5546875" style="26" bestFit="1" customWidth="1"/>
    <col min="12826" max="12826" width="7" style="26" bestFit="1" customWidth="1"/>
    <col min="12827" max="12827" width="6.5546875" style="26" bestFit="1" customWidth="1"/>
    <col min="12828" max="12828" width="7" style="26" bestFit="1" customWidth="1"/>
    <col min="12829" max="12829" width="8.5546875" style="26" bestFit="1" customWidth="1"/>
    <col min="12830" max="12830" width="9.88671875" style="26" bestFit="1" customWidth="1"/>
    <col min="12831" max="12831" width="12.109375" style="26" bestFit="1" customWidth="1"/>
    <col min="12832" max="12833" width="16.44140625" style="26" bestFit="1" customWidth="1"/>
    <col min="12834" max="12834" width="6" style="26" bestFit="1" customWidth="1"/>
    <col min="12835" max="12835" width="10.44140625" style="26" bestFit="1" customWidth="1"/>
    <col min="12836" max="12836" width="9.5546875" style="26" customWidth="1"/>
    <col min="12837" max="12837" width="12" style="26" bestFit="1" customWidth="1"/>
    <col min="12838" max="13075" width="9.109375" style="26"/>
    <col min="13076" max="13076" width="23.109375" style="26" customWidth="1"/>
    <col min="13077" max="13077" width="14.33203125" style="26" bestFit="1" customWidth="1"/>
    <col min="13078" max="13078" width="8.5546875" style="26" bestFit="1" customWidth="1"/>
    <col min="13079" max="13079" width="9.5546875" style="26" bestFit="1" customWidth="1"/>
    <col min="13080" max="13080" width="12.109375" style="26" customWidth="1"/>
    <col min="13081" max="13081" width="4.5546875" style="26" bestFit="1" customWidth="1"/>
    <col min="13082" max="13082" width="7" style="26" bestFit="1" customWidth="1"/>
    <col min="13083" max="13083" width="6.5546875" style="26" bestFit="1" customWidth="1"/>
    <col min="13084" max="13084" width="7" style="26" bestFit="1" customWidth="1"/>
    <col min="13085" max="13085" width="8.5546875" style="26" bestFit="1" customWidth="1"/>
    <col min="13086" max="13086" width="9.88671875" style="26" bestFit="1" customWidth="1"/>
    <col min="13087" max="13087" width="12.109375" style="26" bestFit="1" customWidth="1"/>
    <col min="13088" max="13089" width="16.44140625" style="26" bestFit="1" customWidth="1"/>
    <col min="13090" max="13090" width="6" style="26" bestFit="1" customWidth="1"/>
    <col min="13091" max="13091" width="10.44140625" style="26" bestFit="1" customWidth="1"/>
    <col min="13092" max="13092" width="9.5546875" style="26" customWidth="1"/>
    <col min="13093" max="13093" width="12" style="26" bestFit="1" customWidth="1"/>
    <col min="13094" max="13331" width="9.109375" style="26"/>
    <col min="13332" max="13332" width="23.109375" style="26" customWidth="1"/>
    <col min="13333" max="13333" width="14.33203125" style="26" bestFit="1" customWidth="1"/>
    <col min="13334" max="13334" width="8.5546875" style="26" bestFit="1" customWidth="1"/>
    <col min="13335" max="13335" width="9.5546875" style="26" bestFit="1" customWidth="1"/>
    <col min="13336" max="13336" width="12.109375" style="26" customWidth="1"/>
    <col min="13337" max="13337" width="4.5546875" style="26" bestFit="1" customWidth="1"/>
    <col min="13338" max="13338" width="7" style="26" bestFit="1" customWidth="1"/>
    <col min="13339" max="13339" width="6.5546875" style="26" bestFit="1" customWidth="1"/>
    <col min="13340" max="13340" width="7" style="26" bestFit="1" customWidth="1"/>
    <col min="13341" max="13341" width="8.5546875" style="26" bestFit="1" customWidth="1"/>
    <col min="13342" max="13342" width="9.88671875" style="26" bestFit="1" customWidth="1"/>
    <col min="13343" max="13343" width="12.109375" style="26" bestFit="1" customWidth="1"/>
    <col min="13344" max="13345" width="16.44140625" style="26" bestFit="1" customWidth="1"/>
    <col min="13346" max="13346" width="6" style="26" bestFit="1" customWidth="1"/>
    <col min="13347" max="13347" width="10.44140625" style="26" bestFit="1" customWidth="1"/>
    <col min="13348" max="13348" width="9.5546875" style="26" customWidth="1"/>
    <col min="13349" max="13349" width="12" style="26" bestFit="1" customWidth="1"/>
    <col min="13350" max="13587" width="9.109375" style="26"/>
    <col min="13588" max="13588" width="23.109375" style="26" customWidth="1"/>
    <col min="13589" max="13589" width="14.33203125" style="26" bestFit="1" customWidth="1"/>
    <col min="13590" max="13590" width="8.5546875" style="26" bestFit="1" customWidth="1"/>
    <col min="13591" max="13591" width="9.5546875" style="26" bestFit="1" customWidth="1"/>
    <col min="13592" max="13592" width="12.109375" style="26" customWidth="1"/>
    <col min="13593" max="13593" width="4.5546875" style="26" bestFit="1" customWidth="1"/>
    <col min="13594" max="13594" width="7" style="26" bestFit="1" customWidth="1"/>
    <col min="13595" max="13595" width="6.5546875" style="26" bestFit="1" customWidth="1"/>
    <col min="13596" max="13596" width="7" style="26" bestFit="1" customWidth="1"/>
    <col min="13597" max="13597" width="8.5546875" style="26" bestFit="1" customWidth="1"/>
    <col min="13598" max="13598" width="9.88671875" style="26" bestFit="1" customWidth="1"/>
    <col min="13599" max="13599" width="12.109375" style="26" bestFit="1" customWidth="1"/>
    <col min="13600" max="13601" width="16.44140625" style="26" bestFit="1" customWidth="1"/>
    <col min="13602" max="13602" width="6" style="26" bestFit="1" customWidth="1"/>
    <col min="13603" max="13603" width="10.44140625" style="26" bestFit="1" customWidth="1"/>
    <col min="13604" max="13604" width="9.5546875" style="26" customWidth="1"/>
    <col min="13605" max="13605" width="12" style="26" bestFit="1" customWidth="1"/>
    <col min="13606" max="13843" width="9.109375" style="26"/>
    <col min="13844" max="13844" width="23.109375" style="26" customWidth="1"/>
    <col min="13845" max="13845" width="14.33203125" style="26" bestFit="1" customWidth="1"/>
    <col min="13846" max="13846" width="8.5546875" style="26" bestFit="1" customWidth="1"/>
    <col min="13847" max="13847" width="9.5546875" style="26" bestFit="1" customWidth="1"/>
    <col min="13848" max="13848" width="12.109375" style="26" customWidth="1"/>
    <col min="13849" max="13849" width="4.5546875" style="26" bestFit="1" customWidth="1"/>
    <col min="13850" max="13850" width="7" style="26" bestFit="1" customWidth="1"/>
    <col min="13851" max="13851" width="6.5546875" style="26" bestFit="1" customWidth="1"/>
    <col min="13852" max="13852" width="7" style="26" bestFit="1" customWidth="1"/>
    <col min="13853" max="13853" width="8.5546875" style="26" bestFit="1" customWidth="1"/>
    <col min="13854" max="13854" width="9.88671875" style="26" bestFit="1" customWidth="1"/>
    <col min="13855" max="13855" width="12.109375" style="26" bestFit="1" customWidth="1"/>
    <col min="13856" max="13857" width="16.44140625" style="26" bestFit="1" customWidth="1"/>
    <col min="13858" max="13858" width="6" style="26" bestFit="1" customWidth="1"/>
    <col min="13859" max="13859" width="10.44140625" style="26" bestFit="1" customWidth="1"/>
    <col min="13860" max="13860" width="9.5546875" style="26" customWidth="1"/>
    <col min="13861" max="13861" width="12" style="26" bestFit="1" customWidth="1"/>
    <col min="13862" max="14099" width="9.109375" style="26"/>
    <col min="14100" max="14100" width="23.109375" style="26" customWidth="1"/>
    <col min="14101" max="14101" width="14.33203125" style="26" bestFit="1" customWidth="1"/>
    <col min="14102" max="14102" width="8.5546875" style="26" bestFit="1" customWidth="1"/>
    <col min="14103" max="14103" width="9.5546875" style="26" bestFit="1" customWidth="1"/>
    <col min="14104" max="14104" width="12.109375" style="26" customWidth="1"/>
    <col min="14105" max="14105" width="4.5546875" style="26" bestFit="1" customWidth="1"/>
    <col min="14106" max="14106" width="7" style="26" bestFit="1" customWidth="1"/>
    <col min="14107" max="14107" width="6.5546875" style="26" bestFit="1" customWidth="1"/>
    <col min="14108" max="14108" width="7" style="26" bestFit="1" customWidth="1"/>
    <col min="14109" max="14109" width="8.5546875" style="26" bestFit="1" customWidth="1"/>
    <col min="14110" max="14110" width="9.88671875" style="26" bestFit="1" customWidth="1"/>
    <col min="14111" max="14111" width="12.109375" style="26" bestFit="1" customWidth="1"/>
    <col min="14112" max="14113" width="16.44140625" style="26" bestFit="1" customWidth="1"/>
    <col min="14114" max="14114" width="6" style="26" bestFit="1" customWidth="1"/>
    <col min="14115" max="14115" width="10.44140625" style="26" bestFit="1" customWidth="1"/>
    <col min="14116" max="14116" width="9.5546875" style="26" customWidth="1"/>
    <col min="14117" max="14117" width="12" style="26" bestFit="1" customWidth="1"/>
    <col min="14118" max="14355" width="9.109375" style="26"/>
    <col min="14356" max="14356" width="23.109375" style="26" customWidth="1"/>
    <col min="14357" max="14357" width="14.33203125" style="26" bestFit="1" customWidth="1"/>
    <col min="14358" max="14358" width="8.5546875" style="26" bestFit="1" customWidth="1"/>
    <col min="14359" max="14359" width="9.5546875" style="26" bestFit="1" customWidth="1"/>
    <col min="14360" max="14360" width="12.109375" style="26" customWidth="1"/>
    <col min="14361" max="14361" width="4.5546875" style="26" bestFit="1" customWidth="1"/>
    <col min="14362" max="14362" width="7" style="26" bestFit="1" customWidth="1"/>
    <col min="14363" max="14363" width="6.5546875" style="26" bestFit="1" customWidth="1"/>
    <col min="14364" max="14364" width="7" style="26" bestFit="1" customWidth="1"/>
    <col min="14365" max="14365" width="8.5546875" style="26" bestFit="1" customWidth="1"/>
    <col min="14366" max="14366" width="9.88671875" style="26" bestFit="1" customWidth="1"/>
    <col min="14367" max="14367" width="12.109375" style="26" bestFit="1" customWidth="1"/>
    <col min="14368" max="14369" width="16.44140625" style="26" bestFit="1" customWidth="1"/>
    <col min="14370" max="14370" width="6" style="26" bestFit="1" customWidth="1"/>
    <col min="14371" max="14371" width="10.44140625" style="26" bestFit="1" customWidth="1"/>
    <col min="14372" max="14372" width="9.5546875" style="26" customWidth="1"/>
    <col min="14373" max="14373" width="12" style="26" bestFit="1" customWidth="1"/>
    <col min="14374" max="14611" width="9.109375" style="26"/>
    <col min="14612" max="14612" width="23.109375" style="26" customWidth="1"/>
    <col min="14613" max="14613" width="14.33203125" style="26" bestFit="1" customWidth="1"/>
    <col min="14614" max="14614" width="8.5546875" style="26" bestFit="1" customWidth="1"/>
    <col min="14615" max="14615" width="9.5546875" style="26" bestFit="1" customWidth="1"/>
    <col min="14616" max="14616" width="12.109375" style="26" customWidth="1"/>
    <col min="14617" max="14617" width="4.5546875" style="26" bestFit="1" customWidth="1"/>
    <col min="14618" max="14618" width="7" style="26" bestFit="1" customWidth="1"/>
    <col min="14619" max="14619" width="6.5546875" style="26" bestFit="1" customWidth="1"/>
    <col min="14620" max="14620" width="7" style="26" bestFit="1" customWidth="1"/>
    <col min="14621" max="14621" width="8.5546875" style="26" bestFit="1" customWidth="1"/>
    <col min="14622" max="14622" width="9.88671875" style="26" bestFit="1" customWidth="1"/>
    <col min="14623" max="14623" width="12.109375" style="26" bestFit="1" customWidth="1"/>
    <col min="14624" max="14625" width="16.44140625" style="26" bestFit="1" customWidth="1"/>
    <col min="14626" max="14626" width="6" style="26" bestFit="1" customWidth="1"/>
    <col min="14627" max="14627" width="10.44140625" style="26" bestFit="1" customWidth="1"/>
    <col min="14628" max="14628" width="9.5546875" style="26" customWidth="1"/>
    <col min="14629" max="14629" width="12" style="26" bestFit="1" customWidth="1"/>
    <col min="14630" max="14867" width="9.109375" style="26"/>
    <col min="14868" max="14868" width="23.109375" style="26" customWidth="1"/>
    <col min="14869" max="14869" width="14.33203125" style="26" bestFit="1" customWidth="1"/>
    <col min="14870" max="14870" width="8.5546875" style="26" bestFit="1" customWidth="1"/>
    <col min="14871" max="14871" width="9.5546875" style="26" bestFit="1" customWidth="1"/>
    <col min="14872" max="14872" width="12.109375" style="26" customWidth="1"/>
    <col min="14873" max="14873" width="4.5546875" style="26" bestFit="1" customWidth="1"/>
    <col min="14874" max="14874" width="7" style="26" bestFit="1" customWidth="1"/>
    <col min="14875" max="14875" width="6.5546875" style="26" bestFit="1" customWidth="1"/>
    <col min="14876" max="14876" width="7" style="26" bestFit="1" customWidth="1"/>
    <col min="14877" max="14877" width="8.5546875" style="26" bestFit="1" customWidth="1"/>
    <col min="14878" max="14878" width="9.88671875" style="26" bestFit="1" customWidth="1"/>
    <col min="14879" max="14879" width="12.109375" style="26" bestFit="1" customWidth="1"/>
    <col min="14880" max="14881" width="16.44140625" style="26" bestFit="1" customWidth="1"/>
    <col min="14882" max="14882" width="6" style="26" bestFit="1" customWidth="1"/>
    <col min="14883" max="14883" width="10.44140625" style="26" bestFit="1" customWidth="1"/>
    <col min="14884" max="14884" width="9.5546875" style="26" customWidth="1"/>
    <col min="14885" max="14885" width="12" style="26" bestFit="1" customWidth="1"/>
    <col min="14886" max="15123" width="9.109375" style="26"/>
    <col min="15124" max="15124" width="23.109375" style="26" customWidth="1"/>
    <col min="15125" max="15125" width="14.33203125" style="26" bestFit="1" customWidth="1"/>
    <col min="15126" max="15126" width="8.5546875" style="26" bestFit="1" customWidth="1"/>
    <col min="15127" max="15127" width="9.5546875" style="26" bestFit="1" customWidth="1"/>
    <col min="15128" max="15128" width="12.109375" style="26" customWidth="1"/>
    <col min="15129" max="15129" width="4.5546875" style="26" bestFit="1" customWidth="1"/>
    <col min="15130" max="15130" width="7" style="26" bestFit="1" customWidth="1"/>
    <col min="15131" max="15131" width="6.5546875" style="26" bestFit="1" customWidth="1"/>
    <col min="15132" max="15132" width="7" style="26" bestFit="1" customWidth="1"/>
    <col min="15133" max="15133" width="8.5546875" style="26" bestFit="1" customWidth="1"/>
    <col min="15134" max="15134" width="9.88671875" style="26" bestFit="1" customWidth="1"/>
    <col min="15135" max="15135" width="12.109375" style="26" bestFit="1" customWidth="1"/>
    <col min="15136" max="15137" width="16.44140625" style="26" bestFit="1" customWidth="1"/>
    <col min="15138" max="15138" width="6" style="26" bestFit="1" customWidth="1"/>
    <col min="15139" max="15139" width="10.44140625" style="26" bestFit="1" customWidth="1"/>
    <col min="15140" max="15140" width="9.5546875" style="26" customWidth="1"/>
    <col min="15141" max="15141" width="12" style="26" bestFit="1" customWidth="1"/>
    <col min="15142" max="15379" width="9.109375" style="26"/>
    <col min="15380" max="15380" width="23.109375" style="26" customWidth="1"/>
    <col min="15381" max="15381" width="14.33203125" style="26" bestFit="1" customWidth="1"/>
    <col min="15382" max="15382" width="8.5546875" style="26" bestFit="1" customWidth="1"/>
    <col min="15383" max="15383" width="9.5546875" style="26" bestFit="1" customWidth="1"/>
    <col min="15384" max="15384" width="12.109375" style="26" customWidth="1"/>
    <col min="15385" max="15385" width="4.5546875" style="26" bestFit="1" customWidth="1"/>
    <col min="15386" max="15386" width="7" style="26" bestFit="1" customWidth="1"/>
    <col min="15387" max="15387" width="6.5546875" style="26" bestFit="1" customWidth="1"/>
    <col min="15388" max="15388" width="7" style="26" bestFit="1" customWidth="1"/>
    <col min="15389" max="15389" width="8.5546875" style="26" bestFit="1" customWidth="1"/>
    <col min="15390" max="15390" width="9.88671875" style="26" bestFit="1" customWidth="1"/>
    <col min="15391" max="15391" width="12.109375" style="26" bestFit="1" customWidth="1"/>
    <col min="15392" max="15393" width="16.44140625" style="26" bestFit="1" customWidth="1"/>
    <col min="15394" max="15394" width="6" style="26" bestFit="1" customWidth="1"/>
    <col min="15395" max="15395" width="10.44140625" style="26" bestFit="1" customWidth="1"/>
    <col min="15396" max="15396" width="9.5546875" style="26" customWidth="1"/>
    <col min="15397" max="15397" width="12" style="26" bestFit="1" customWidth="1"/>
    <col min="15398" max="15635" width="9.109375" style="26"/>
    <col min="15636" max="15636" width="23.109375" style="26" customWidth="1"/>
    <col min="15637" max="15637" width="14.33203125" style="26" bestFit="1" customWidth="1"/>
    <col min="15638" max="15638" width="8.5546875" style="26" bestFit="1" customWidth="1"/>
    <col min="15639" max="15639" width="9.5546875" style="26" bestFit="1" customWidth="1"/>
    <col min="15640" max="15640" width="12.109375" style="26" customWidth="1"/>
    <col min="15641" max="15641" width="4.5546875" style="26" bestFit="1" customWidth="1"/>
    <col min="15642" max="15642" width="7" style="26" bestFit="1" customWidth="1"/>
    <col min="15643" max="15643" width="6.5546875" style="26" bestFit="1" customWidth="1"/>
    <col min="15644" max="15644" width="7" style="26" bestFit="1" customWidth="1"/>
    <col min="15645" max="15645" width="8.5546875" style="26" bestFit="1" customWidth="1"/>
    <col min="15646" max="15646" width="9.88671875" style="26" bestFit="1" customWidth="1"/>
    <col min="15647" max="15647" width="12.109375" style="26" bestFit="1" customWidth="1"/>
    <col min="15648" max="15649" width="16.44140625" style="26" bestFit="1" customWidth="1"/>
    <col min="15650" max="15650" width="6" style="26" bestFit="1" customWidth="1"/>
    <col min="15651" max="15651" width="10.44140625" style="26" bestFit="1" customWidth="1"/>
    <col min="15652" max="15652" width="9.5546875" style="26" customWidth="1"/>
    <col min="15653" max="15653" width="12" style="26" bestFit="1" customWidth="1"/>
    <col min="15654" max="15891" width="9.109375" style="26"/>
    <col min="15892" max="15892" width="23.109375" style="26" customWidth="1"/>
    <col min="15893" max="15893" width="14.33203125" style="26" bestFit="1" customWidth="1"/>
    <col min="15894" max="15894" width="8.5546875" style="26" bestFit="1" customWidth="1"/>
    <col min="15895" max="15895" width="9.5546875" style="26" bestFit="1" customWidth="1"/>
    <col min="15896" max="15896" width="12.109375" style="26" customWidth="1"/>
    <col min="15897" max="15897" width="4.5546875" style="26" bestFit="1" customWidth="1"/>
    <col min="15898" max="15898" width="7" style="26" bestFit="1" customWidth="1"/>
    <col min="15899" max="15899" width="6.5546875" style="26" bestFit="1" customWidth="1"/>
    <col min="15900" max="15900" width="7" style="26" bestFit="1" customWidth="1"/>
    <col min="15901" max="15901" width="8.5546875" style="26" bestFit="1" customWidth="1"/>
    <col min="15902" max="15902" width="9.88671875" style="26" bestFit="1" customWidth="1"/>
    <col min="15903" max="15903" width="12.109375" style="26" bestFit="1" customWidth="1"/>
    <col min="15904" max="15905" width="16.44140625" style="26" bestFit="1" customWidth="1"/>
    <col min="15906" max="15906" width="6" style="26" bestFit="1" customWidth="1"/>
    <col min="15907" max="15907" width="10.44140625" style="26" bestFit="1" customWidth="1"/>
    <col min="15908" max="15908" width="9.5546875" style="26" customWidth="1"/>
    <col min="15909" max="15909" width="12" style="26" bestFit="1" customWidth="1"/>
    <col min="15910" max="16147" width="9.109375" style="26"/>
    <col min="16148" max="16148" width="23.109375" style="26" customWidth="1"/>
    <col min="16149" max="16149" width="14.33203125" style="26" bestFit="1" customWidth="1"/>
    <col min="16150" max="16150" width="8.5546875" style="26" bestFit="1" customWidth="1"/>
    <col min="16151" max="16151" width="9.5546875" style="26" bestFit="1" customWidth="1"/>
    <col min="16152" max="16152" width="12.109375" style="26" customWidth="1"/>
    <col min="16153" max="16153" width="4.5546875" style="26" bestFit="1" customWidth="1"/>
    <col min="16154" max="16154" width="7" style="26" bestFit="1" customWidth="1"/>
    <col min="16155" max="16155" width="6.5546875" style="26" bestFit="1" customWidth="1"/>
    <col min="16156" max="16156" width="7" style="26" bestFit="1" customWidth="1"/>
    <col min="16157" max="16157" width="8.5546875" style="26" bestFit="1" customWidth="1"/>
    <col min="16158" max="16158" width="9.88671875" style="26" bestFit="1" customWidth="1"/>
    <col min="16159" max="16159" width="12.109375" style="26" bestFit="1" customWidth="1"/>
    <col min="16160" max="16161" width="16.44140625" style="26" bestFit="1" customWidth="1"/>
    <col min="16162" max="16162" width="6" style="26" bestFit="1" customWidth="1"/>
    <col min="16163" max="16163" width="10.44140625" style="26" bestFit="1" customWidth="1"/>
    <col min="16164" max="16164" width="9.5546875" style="26" customWidth="1"/>
    <col min="16165" max="16165" width="12" style="26" bestFit="1" customWidth="1"/>
    <col min="16166" max="16384" width="9.109375" style="26"/>
  </cols>
  <sheetData>
    <row r="1" spans="1:38" s="90" customFormat="1" ht="20.399999999999999">
      <c r="A1" s="85" t="s">
        <v>273</v>
      </c>
      <c r="B1" s="93"/>
      <c r="C1" s="91"/>
      <c r="D1" s="91"/>
      <c r="E1" s="91"/>
      <c r="F1" s="91"/>
      <c r="G1" s="91"/>
      <c r="H1" s="91"/>
      <c r="J1" s="91"/>
      <c r="AL1" s="92"/>
    </row>
    <row r="2" spans="1:38">
      <c r="B2" s="94"/>
      <c r="C2" s="94"/>
      <c r="D2" s="94"/>
      <c r="E2" s="94"/>
      <c r="F2" s="94"/>
      <c r="G2" s="94"/>
      <c r="H2" s="94"/>
      <c r="J2" s="94"/>
      <c r="AL2" s="28"/>
    </row>
    <row r="3" spans="1:38" ht="17.399999999999999">
      <c r="A3" s="28"/>
      <c r="D3" s="94"/>
      <c r="E3" s="94"/>
      <c r="F3" s="94"/>
      <c r="G3" s="94"/>
      <c r="H3" s="94"/>
      <c r="I3" s="84" t="s">
        <v>161</v>
      </c>
      <c r="AL3" s="28"/>
    </row>
    <row r="4" spans="1:38">
      <c r="A4" s="28"/>
      <c r="B4" s="28"/>
      <c r="C4" s="28"/>
      <c r="D4" s="28"/>
      <c r="E4" s="28"/>
      <c r="F4" s="28"/>
      <c r="G4" s="28"/>
      <c r="J4" s="28"/>
      <c r="K4" s="28" t="s">
        <v>178</v>
      </c>
      <c r="L4" s="28" t="s">
        <v>178</v>
      </c>
      <c r="M4" s="28" t="s">
        <v>184</v>
      </c>
      <c r="N4" s="28" t="s">
        <v>184</v>
      </c>
      <c r="O4" s="28" t="s">
        <v>189</v>
      </c>
      <c r="P4" s="28" t="s">
        <v>189</v>
      </c>
      <c r="Q4" s="28"/>
      <c r="R4" s="28"/>
      <c r="S4" s="28"/>
      <c r="T4" s="28"/>
      <c r="U4" s="28"/>
      <c r="V4" s="28"/>
      <c r="X4" s="28"/>
      <c r="Y4" s="28"/>
      <c r="Z4" s="28"/>
      <c r="AA4" s="28"/>
      <c r="AB4" s="28"/>
      <c r="AL4" s="28"/>
    </row>
    <row r="5" spans="1:38" s="28" customFormat="1" ht="16.8">
      <c r="C5" s="95"/>
      <c r="D5" s="28" t="s">
        <v>232</v>
      </c>
      <c r="E5" s="28" t="s">
        <v>178</v>
      </c>
      <c r="F5" s="28" t="s">
        <v>184</v>
      </c>
      <c r="G5" s="28" t="s">
        <v>189</v>
      </c>
      <c r="I5" s="28" t="s">
        <v>101</v>
      </c>
      <c r="J5" s="28" t="s">
        <v>40</v>
      </c>
      <c r="K5" s="28" t="s">
        <v>275</v>
      </c>
      <c r="L5" s="28" t="s">
        <v>276</v>
      </c>
      <c r="M5" s="28" t="s">
        <v>275</v>
      </c>
      <c r="N5" s="28" t="s">
        <v>276</v>
      </c>
      <c r="O5" s="28" t="s">
        <v>275</v>
      </c>
      <c r="P5" s="28" t="s">
        <v>276</v>
      </c>
      <c r="R5" s="96" t="s">
        <v>277</v>
      </c>
      <c r="S5" s="96" t="s">
        <v>278</v>
      </c>
      <c r="T5" s="96" t="s">
        <v>279</v>
      </c>
      <c r="U5" s="96" t="s">
        <v>280</v>
      </c>
      <c r="V5" s="96" t="s">
        <v>281</v>
      </c>
    </row>
    <row r="6" spans="1:38" s="28" customFormat="1" ht="16.2">
      <c r="B6" s="28" t="s">
        <v>14</v>
      </c>
      <c r="C6" s="28" t="s">
        <v>197</v>
      </c>
      <c r="D6" s="28" t="s">
        <v>282</v>
      </c>
      <c r="E6" s="97">
        <v>2.06</v>
      </c>
      <c r="F6" s="97">
        <v>0.5</v>
      </c>
      <c r="G6" s="97">
        <v>0.5</v>
      </c>
      <c r="I6" s="99">
        <f>(1-J6)</f>
        <v>0</v>
      </c>
      <c r="J6" s="100">
        <v>1</v>
      </c>
      <c r="K6" s="100">
        <f>(($C$15/($C$15-1+$E$6))*(($E$11)*(1-(J6^-(($C$15-1+$E$6)/($C$15-1))))))+(J6^-(($C$15-1+$E$6)/($C$15-1)))</f>
        <v>1</v>
      </c>
      <c r="L6" s="100">
        <f>K6*$E$9</f>
        <v>745</v>
      </c>
      <c r="M6" s="100">
        <f>(($C$15/($C$15-1+$F$6))*(($F$11)*(1-(J6^-(($C$15-1+$F$6)/($C$15-1))))))+(J6^-(($C$15-1+$F$6)/($C$15-1)))</f>
        <v>1</v>
      </c>
      <c r="N6" s="100">
        <f>M6*$F$9</f>
        <v>129</v>
      </c>
      <c r="O6" s="100">
        <f>(($C$15/($C$15-1+$G$6))*(($G$11)*(1-(J6^-(($C$15-1+$G$6)/($C$15-1))))))+(J6^-(($C$15-1+$G$6)/($C$15-1)))</f>
        <v>1</v>
      </c>
      <c r="P6" s="100">
        <f>O6*$G$9</f>
        <v>16</v>
      </c>
      <c r="Q6" s="100"/>
      <c r="R6" s="101">
        <f>($C$17)+((($C$18-$C$17))*(1-(($E$9/L6)*(J6^-(($C$15-1+$E$6)/($C$15-1))))))</f>
        <v>0.70533056231424196</v>
      </c>
      <c r="S6" s="101">
        <f>($D$17)+((($D$18-$D$17))*(1-(($F$9/N6)*(J6^-(($C$15-1+$F$6)/($C$15-1))))))</f>
        <v>0.51232518065877997</v>
      </c>
      <c r="T6" s="102">
        <f>($E$17)+((($E$18-$E$17))*(1-(($G$9/P6)*(J6^-(($C$15-1+$G$6)/($C$15-1))))))</f>
        <v>38.24431722186884</v>
      </c>
      <c r="U6" s="102">
        <f>($F$17)+((($F$18-$F$17))*(1-(($G$9/P6)*(J6^-(($C$15-1+$G$6)/($C$15-1))))))</f>
        <v>15.529504231925022</v>
      </c>
      <c r="V6" s="102">
        <f>($G$17)+((($G$18-$G$17))*(1-(($G$9/P6)*(J6^-(($C$15-1+$G$6)/($C$15-1))))))</f>
        <v>18.14696772517274</v>
      </c>
      <c r="X6" s="102"/>
      <c r="Y6" s="102"/>
      <c r="Z6" s="102"/>
      <c r="AA6" s="102"/>
      <c r="AB6" s="102"/>
    </row>
    <row r="7" spans="1:38" s="28" customFormat="1">
      <c r="A7" s="28" t="s">
        <v>222</v>
      </c>
      <c r="B7" s="87" t="s">
        <v>223</v>
      </c>
      <c r="C7" s="28" t="s">
        <v>50</v>
      </c>
      <c r="D7" s="28" t="s">
        <v>233</v>
      </c>
      <c r="E7" s="100">
        <v>96</v>
      </c>
      <c r="F7" s="100">
        <v>29.2</v>
      </c>
      <c r="G7" s="100">
        <v>7</v>
      </c>
      <c r="H7" s="97"/>
      <c r="I7" s="99">
        <f t="shared" ref="I7:I26" si="0">(1-J7)</f>
        <v>5.0000000000000044E-2</v>
      </c>
      <c r="J7" s="100">
        <v>0.95</v>
      </c>
      <c r="K7" s="100">
        <f>(($C$15/($C$15-1+$E$6))*(($E$11)*(1-(J7^-(($C$15-1+$E$6)/($C$15-1))))))+(J7^-(($C$15-1+$E$6)/($C$15-1)))</f>
        <v>0.64165155162246934</v>
      </c>
      <c r="L7" s="100">
        <f>K7*$E$9</f>
        <v>478.03040595873966</v>
      </c>
      <c r="M7" s="100">
        <f>(($C$15/($C$15-1+$F$6))*(($F$11)*(1-(J7^-(($C$15-1+$F$6)/($C$15-1))))))+(J7^-(($C$15-1+$F$6)/($C$15-1)))</f>
        <v>0.97064608265349106</v>
      </c>
      <c r="N7" s="100">
        <f>M7*$F$9</f>
        <v>125.21334466230034</v>
      </c>
      <c r="O7" s="100">
        <f>(($C$15/($C$15-1+$G$6))*(($G$11)*(1-(J7^-(($C$15-1+$G$6)/($C$15-1))))))+(J7^-(($C$15-1+$G$6)/($C$15-1)))</f>
        <v>1.012342422873858</v>
      </c>
      <c r="P7" s="100">
        <f>O7*$G$9</f>
        <v>16.197478765981728</v>
      </c>
      <c r="Q7" s="100"/>
      <c r="R7" s="101">
        <f>($C$17)+((($C$18-$C$17))*(1-(($E$9/L7)*(J7^-(($C$15-1+$E$6)/($C$15-1))))))</f>
        <v>0.70811254511252775</v>
      </c>
      <c r="S7" s="101">
        <f>($D$17)+((($D$18-$D$17))*(1-(($F$9/N7)*(J7^-(($C$15-1+$F$6)/($C$15-1))))))</f>
        <v>0.51230968740969773</v>
      </c>
      <c r="T7" s="102">
        <f>($E$17)+((($E$18-$E$17))*(1-(($G$9/P7)*(J7^-(($C$15-1+$G$6)/($C$15-1))))))</f>
        <v>38.317929147906042</v>
      </c>
      <c r="U7" s="102">
        <f>($F$17)+((($F$18-$F$17))*(1-(($G$9/P7)*(J7^-(($C$15-1+$G$6)/($C$15-1))))))</f>
        <v>15.550881450940922</v>
      </c>
      <c r="V7" s="102">
        <f>($G$17)+((($G$18-$G$17))*(1-(($G$9/P7)*(J7^-(($C$15-1+$G$6)/($C$15-1))))))</f>
        <v>18.363226936730719</v>
      </c>
      <c r="X7" s="102"/>
      <c r="Y7" s="102"/>
      <c r="Z7" s="102"/>
      <c r="AA7" s="102"/>
      <c r="AB7" s="102"/>
    </row>
    <row r="8" spans="1:38" s="28" customFormat="1">
      <c r="A8" s="28" t="s">
        <v>226</v>
      </c>
      <c r="B8" s="27" t="s">
        <v>227</v>
      </c>
      <c r="C8" s="28" t="s">
        <v>260</v>
      </c>
      <c r="D8" s="28" t="s">
        <v>234</v>
      </c>
      <c r="E8" s="28">
        <v>83.34</v>
      </c>
      <c r="F8" s="28">
        <v>32.72</v>
      </c>
      <c r="G8" s="28">
        <v>62.89</v>
      </c>
      <c r="H8" s="97"/>
      <c r="I8" s="99">
        <f t="shared" si="0"/>
        <v>9.9999999999999978E-2</v>
      </c>
      <c r="J8" s="100">
        <v>0.9</v>
      </c>
      <c r="K8" s="100">
        <f>(($C$15/($C$15-1+$E$6))*(($E$11)*(1-(J8^-(($C$15-1+$E$6)/($C$15-1))))))+(J8^-(($C$15-1+$E$6)/($C$15-1)))</f>
        <v>0.40998557839464622</v>
      </c>
      <c r="L8" s="100">
        <f>K8*$E$9</f>
        <v>305.43925590401142</v>
      </c>
      <c r="M8" s="100">
        <f>(($C$15/($C$15-1+$F$6))*(($F$11)*(1-(J8^-(($C$15-1+$F$6)/($C$15-1))))))+(J8^-(($C$15-1+$F$6)/($C$15-1)))</f>
        <v>0.94205482203838231</v>
      </c>
      <c r="N8" s="100">
        <f>M8*$F$9</f>
        <v>121.52507204295132</v>
      </c>
      <c r="O8" s="100">
        <f>(($C$15/($C$15-1+$G$6))*(($G$11)*(1-(J8^-(($C$15-1+$G$6)/($C$15-1))))))+(J8^-(($C$15-1+$G$6)/($C$15-1)))</f>
        <v>1.0243641719590895</v>
      </c>
      <c r="P8" s="100">
        <f>O8*$G$9</f>
        <v>16.389826751345431</v>
      </c>
      <c r="Q8" s="100"/>
      <c r="R8" s="101">
        <f>($C$17)+((($C$18-$C$17))*(1-(($E$9/L8)*(J8^-(($C$15-1+$E$6)/($C$15-1))))))</f>
        <v>0.71249929205019269</v>
      </c>
      <c r="S8" s="101">
        <f>($D$17)+((($D$18-$D$17))*(1-(($F$9/N8)*(J8^-(($C$15-1+$F$6)/($C$15-1))))))</f>
        <v>0.51229366847749569</v>
      </c>
      <c r="T8" s="102">
        <f>($E$17)+((($E$18-$E$17))*(1-(($G$9/P8)*(J8^-(($C$15-1+$G$6)/($C$15-1))))))</f>
        <v>38.387923184148178</v>
      </c>
      <c r="U8" s="102">
        <f>($F$17)+((($F$18-$F$17))*(1-(($G$9/P8)*(J8^-(($C$15-1+$G$6)/($C$15-1))))))</f>
        <v>15.571208019244523</v>
      </c>
      <c r="V8" s="102">
        <f>($G$17)+((($G$18-$G$17))*(1-(($G$9/P8)*(J8^-(($C$15-1+$G$6)/($C$15-1))))))</f>
        <v>18.568857408671288</v>
      </c>
      <c r="X8" s="102"/>
      <c r="Y8" s="102"/>
      <c r="Z8" s="102"/>
      <c r="AA8" s="102"/>
      <c r="AB8" s="102"/>
    </row>
    <row r="9" spans="1:38" s="28" customFormat="1">
      <c r="A9" s="28" t="s">
        <v>220</v>
      </c>
      <c r="B9" s="27" t="s">
        <v>13</v>
      </c>
      <c r="C9" s="28" t="s">
        <v>22</v>
      </c>
      <c r="D9" s="28" t="s">
        <v>235</v>
      </c>
      <c r="E9" s="100">
        <v>745</v>
      </c>
      <c r="F9" s="100">
        <v>129</v>
      </c>
      <c r="G9" s="100">
        <v>16</v>
      </c>
      <c r="H9" s="97"/>
      <c r="I9" s="99">
        <f t="shared" si="0"/>
        <v>0.15000000000000002</v>
      </c>
      <c r="J9" s="100">
        <v>0.85</v>
      </c>
      <c r="K9" s="100">
        <f>(($C$15/($C$15-1+$E$6))*(($E$11)*(1-(J9^-(($C$15-1+$E$6)/($C$15-1))))))+(J9^-(($C$15-1+$E$6)/($C$15-1)))</f>
        <v>0.26379232490916982</v>
      </c>
      <c r="L9" s="100">
        <f>K9*$E$9</f>
        <v>196.52528205733151</v>
      </c>
      <c r="M9" s="100">
        <f>(($C$15/($C$15-1+$F$6))*(($F$11)*(1-(J9^-(($C$15-1+$F$6)/($C$15-1))))))+(J9^-(($C$15-1+$F$6)/($C$15-1)))</f>
        <v>0.91424713224455278</v>
      </c>
      <c r="N9" s="100">
        <f>M9*$F$9</f>
        <v>117.93788005954731</v>
      </c>
      <c r="O9" s="100">
        <f>(($C$15/($C$15-1+$G$6))*(($G$11)*(1-(J9^-(($C$15-1+$G$6)/($C$15-1))))))+(J9^-(($C$15-1+$G$6)/($C$15-1)))</f>
        <v>1.0360564535216841</v>
      </c>
      <c r="P9" s="100">
        <f>O9*$G$9</f>
        <v>16.576903256346945</v>
      </c>
      <c r="Q9" s="100"/>
      <c r="R9" s="101">
        <f>($C$17)+((($C$18-$C$17))*(1-(($E$9/L9)*(J9^-(($C$15-1+$E$6)/($C$15-1))))))</f>
        <v>0.71923285239071322</v>
      </c>
      <c r="S9" s="101">
        <f>($D$17)+((($D$18-$D$17))*(1-(($F$9/N9)*(J9^-(($C$15-1+$F$6)/($C$15-1))))))</f>
        <v>0.51227712745057208</v>
      </c>
      <c r="T9" s="102">
        <f>($E$17)+((($E$18-$E$17))*(1-(($G$9/P9)*(J9^-(($C$15-1+$G$6)/($C$15-1))))))</f>
        <v>38.45444079778914</v>
      </c>
      <c r="U9" s="102">
        <f>($F$17)+((($F$18-$F$17))*(1-(($G$9/P9)*(J9^-(($C$15-1+$G$6)/($C$15-1))))))</f>
        <v>15.590525019515635</v>
      </c>
      <c r="V9" s="102">
        <f>($G$17)+((($G$18-$G$17))*(1-(($G$9/P9)*(J9^-(($C$15-1+$G$6)/($C$15-1))))))</f>
        <v>18.764274747343311</v>
      </c>
      <c r="X9" s="102"/>
      <c r="Y9" s="102"/>
      <c r="Z9" s="102"/>
      <c r="AA9" s="102"/>
      <c r="AB9" s="102"/>
    </row>
    <row r="10" spans="1:38" s="28" customFormat="1">
      <c r="H10" s="97"/>
      <c r="I10" s="99">
        <f t="shared" si="0"/>
        <v>0.19999999999999996</v>
      </c>
      <c r="J10" s="100">
        <v>0.8</v>
      </c>
      <c r="K10" s="100">
        <f>(($C$15/($C$15-1+$E$6))*(($E$11)*(1-(J10^-(($C$15-1+$E$6)/($C$15-1))))))+(J10^-(($C$15-1+$E$6)/($C$15-1)))</f>
        <v>0.17399306337650622</v>
      </c>
      <c r="L10" s="100">
        <f>K10*$E$9</f>
        <v>129.62483221549712</v>
      </c>
      <c r="M10" s="100">
        <f>(($C$15/($C$15-1+$F$6))*(($F$11)*(1-(J10^-(($C$15-1+$F$6)/($C$15-1))))))+(J10^-(($C$15-1+$F$6)/($C$15-1)))</f>
        <v>0.88724574904266063</v>
      </c>
      <c r="N10" s="100">
        <f>M10*$F$9</f>
        <v>114.45470162650322</v>
      </c>
      <c r="O10" s="100">
        <f>(($C$15/($C$15-1+$G$6))*(($G$11)*(1-(J10^-(($C$15-1+$G$6)/($C$15-1))))))+(J10^-(($C$15-1+$G$6)/($C$15-1)))</f>
        <v>1.0474097078666778</v>
      </c>
      <c r="P10" s="100">
        <f>O10*$G$9</f>
        <v>16.758555325866844</v>
      </c>
      <c r="Q10" s="100"/>
      <c r="R10" s="101">
        <f>($C$17)+((($C$18-$C$17))*(1-(($E$9/L10)*(J10^-(($C$15-1+$E$6)/($C$15-1))))))</f>
        <v>0.72897886201683826</v>
      </c>
      <c r="S10" s="101">
        <f>($D$17)+((($D$18-$D$17))*(1-(($F$9/N10)*(J10^-(($C$15-1+$F$6)/($C$15-1))))))</f>
        <v>0.51226007386045491</v>
      </c>
      <c r="T10" s="102">
        <f>($E$17)+((($E$18-$E$17))*(1-(($G$9/P10)*(J10^-(($C$15-1+$G$6)/($C$15-1))))))</f>
        <v>38.51760856816955</v>
      </c>
      <c r="U10" s="102">
        <f>($F$17)+((($F$18-$F$17))*(1-(($G$9/P10)*(J10^-(($C$15-1+$G$6)/($C$15-1))))))</f>
        <v>15.608869210937627</v>
      </c>
      <c r="V10" s="102">
        <f>($G$17)+((($G$18-$G$17))*(1-(($G$9/P10)*(J10^-(($C$15-1+$G$6)/($C$15-1))))))</f>
        <v>18.949850821136557</v>
      </c>
      <c r="X10" s="102"/>
      <c r="Y10" s="102"/>
      <c r="Z10" s="102"/>
      <c r="AA10" s="102"/>
      <c r="AB10" s="102"/>
      <c r="AE10" s="104"/>
      <c r="AG10" s="102"/>
      <c r="AH10" s="102"/>
      <c r="AI10" s="102"/>
      <c r="AJ10" s="102"/>
      <c r="AK10" s="102"/>
    </row>
    <row r="11" spans="1:38" s="28" customFormat="1">
      <c r="D11" s="28" t="s">
        <v>230</v>
      </c>
      <c r="E11" s="100">
        <f>E7/E9</f>
        <v>0.12885906040268458</v>
      </c>
      <c r="F11" s="100">
        <f>F7/F9</f>
        <v>0.22635658914728682</v>
      </c>
      <c r="G11" s="100">
        <f>G7/G9</f>
        <v>0.4375</v>
      </c>
      <c r="H11" s="97"/>
      <c r="I11" s="99">
        <f t="shared" si="0"/>
        <v>0.25</v>
      </c>
      <c r="J11" s="100">
        <v>0.75</v>
      </c>
      <c r="K11" s="100">
        <f>(($C$15/($C$15-1+$E$6))*(($E$11)*(1-(J11^-(($C$15-1+$E$6)/($C$15-1))))))+(J11^-(($C$15-1+$E$6)/($C$15-1)))</f>
        <v>0.12048219436334809</v>
      </c>
      <c r="L11" s="100">
        <f>K11*$E$9</f>
        <v>89.75923480069433</v>
      </c>
      <c r="M11" s="100">
        <f>(($C$15/($C$15-1+$F$6))*(($F$11)*(1-(J11^-(($C$15-1+$F$6)/($C$15-1))))))+(J11^-(($C$15-1+$F$6)/($C$15-1)))</f>
        <v>0.86107551086666567</v>
      </c>
      <c r="N11" s="100">
        <f>M11*$F$9</f>
        <v>111.07874090179988</v>
      </c>
      <c r="O11" s="100">
        <f>(($C$15/($C$15-1+$G$6))*(($G$11)*(1-(J11^-(($C$15-1+$G$6)/($C$15-1))))))+(J11^-(($C$15-1+$G$6)/($C$15-1)))</f>
        <v>1.0584134911936118</v>
      </c>
      <c r="P11" s="100">
        <f>O11*$G$9</f>
        <v>16.934615859097789</v>
      </c>
      <c r="Q11" s="100"/>
      <c r="R11" s="101">
        <f>($C$17)+((($C$18-$C$17))*(1-(($E$9/L11)*(J11^-(($C$15-1+$E$6)/($C$15-1))))))</f>
        <v>0.74169441820782056</v>
      </c>
      <c r="S11" s="101">
        <f>($D$17)+((($D$18-$D$17))*(1-(($F$9/N11)*(J11^-(($C$15-1+$F$6)/($C$15-1))))))</f>
        <v>0.51224252455827679</v>
      </c>
      <c r="T11" s="102">
        <f>($E$17)+((($E$18-$E$17))*(1-(($G$9/P11)*(J11^-(($C$15-1+$G$6)/($C$15-1))))))</f>
        <v>38.577538704279078</v>
      </c>
      <c r="U11" s="102">
        <f>($F$17)+((($F$18-$F$17))*(1-(($G$9/P11)*(J11^-(($C$15-1+$G$6)/($C$15-1))))))</f>
        <v>15.626273179482324</v>
      </c>
      <c r="V11" s="102">
        <f>($G$17)+((($G$18-$G$17))*(1-(($G$9/P11)*(J11^-(($C$15-1+$G$6)/($C$15-1))))))</f>
        <v>19.125915280814713</v>
      </c>
      <c r="X11" s="102"/>
      <c r="Y11" s="102"/>
      <c r="Z11" s="102"/>
      <c r="AA11" s="102"/>
      <c r="AB11" s="102"/>
      <c r="AE11" s="104"/>
    </row>
    <row r="12" spans="1:38" s="28" customFormat="1">
      <c r="D12" s="28" t="s">
        <v>231</v>
      </c>
      <c r="E12" s="100">
        <f>E8/E9</f>
        <v>0.11186577181208054</v>
      </c>
      <c r="F12" s="100">
        <f>F8/F9</f>
        <v>0.25364341085271319</v>
      </c>
      <c r="G12" s="100">
        <f>G8/G9</f>
        <v>3.930625</v>
      </c>
      <c r="H12" s="97"/>
      <c r="I12" s="99">
        <f t="shared" si="0"/>
        <v>0.30000000000000004</v>
      </c>
      <c r="J12" s="100">
        <v>0.7</v>
      </c>
      <c r="K12" s="100">
        <f>(($C$15/($C$15-1+$E$6))*(($E$11)*(1-(J12^-(($C$15-1+$E$6)/($C$15-1))))))+(J12^-(($C$15-1+$E$6)/($C$15-1)))</f>
        <v>8.9672340691251046E-2</v>
      </c>
      <c r="L12" s="100">
        <f>K12*$E$9</f>
        <v>66.805893814982028</v>
      </c>
      <c r="M12" s="100">
        <f>(($C$15/($C$15-1+$F$6))*(($F$11)*(1-(J12^-(($C$15-1+$F$6)/($C$15-1))))))+(J12^-(($C$15-1+$F$6)/($C$15-1)))</f>
        <v>0.83576370451997162</v>
      </c>
      <c r="N12" s="100">
        <f>M12*$F$9</f>
        <v>107.81351788307634</v>
      </c>
      <c r="O12" s="100">
        <f>(($C$15/($C$15-1+$G$6))*(($G$11)*(1-(J12^-(($C$15-1+$G$6)/($C$15-1))))))+(J12^-(($C$15-1+$G$6)/($C$15-1)))</f>
        <v>1.0690563302376912</v>
      </c>
      <c r="P12" s="100">
        <f>O12*$G$9</f>
        <v>17.104901283803059</v>
      </c>
      <c r="Q12" s="100"/>
      <c r="R12" s="101">
        <f>($C$17)+((($C$18-$C$17))*(1-(($E$9/L12)*(J12^-(($C$15-1+$E$6)/($C$15-1))))))</f>
        <v>0.75589991483898744</v>
      </c>
      <c r="S12" s="101">
        <f>($D$17)+((($D$18-$D$17))*(1-(($F$9/N12)*(J12^-(($C$15-1+$F$6)/($C$15-1))))))</f>
        <v>0.51222450534869535</v>
      </c>
      <c r="T12" s="102">
        <f>($E$17)+((($E$18-$E$17))*(1-(($G$9/P12)*(J12^-(($C$15-1+$G$6)/($C$15-1))))))</f>
        <v>38.634329340409572</v>
      </c>
      <c r="U12" s="102">
        <f>($F$17)+((($F$18-$F$17))*(1-(($G$9/P12)*(J12^-(($C$15-1+$G$6)/($C$15-1))))))</f>
        <v>15.642765423768939</v>
      </c>
      <c r="V12" s="102">
        <f>($G$17)+((($G$18-$G$17))*(1-(($G$9/P12)*(J12^-(($C$15-1+$G$6)/($C$15-1))))))</f>
        <v>19.292756428093618</v>
      </c>
      <c r="X12" s="102"/>
      <c r="Y12" s="102"/>
      <c r="Z12" s="102"/>
      <c r="AA12" s="102"/>
      <c r="AB12" s="102"/>
      <c r="AE12" s="104"/>
    </row>
    <row r="13" spans="1:38" s="28" customFormat="1">
      <c r="I13" s="99">
        <f t="shared" si="0"/>
        <v>0.35</v>
      </c>
      <c r="J13" s="100">
        <v>0.65</v>
      </c>
      <c r="K13" s="100">
        <f>(($C$15/($C$15-1+$E$6))*(($E$11)*(1-(J13^-(($C$15-1+$E$6)/($C$15-1))))))+(J13^-(($C$15-1+$E$6)/($C$15-1)))</f>
        <v>7.2615452291980534E-2</v>
      </c>
      <c r="L13" s="100">
        <f>K13*$E$9</f>
        <v>54.098511957525496</v>
      </c>
      <c r="M13" s="100">
        <f>(($C$15/($C$15-1+$F$6))*(($F$11)*(1-(J13^-(($C$15-1+$F$6)/($C$15-1))))))+(J13^-(($C$15-1+$F$6)/($C$15-1)))</f>
        <v>0.81134049614543879</v>
      </c>
      <c r="N13" s="100">
        <f>M13*$F$9</f>
        <v>104.6629240027616</v>
      </c>
      <c r="O13" s="100">
        <f>(($C$15/($C$15-1+$G$6))*(($G$11)*(1-(J13^-(($C$15-1+$G$6)/($C$15-1))))))+(J13^-(($C$15-1+$G$6)/($C$15-1)))</f>
        <v>1.079325541060099</v>
      </c>
      <c r="P13" s="100">
        <f>O13*$G$9</f>
        <v>17.269208656961585</v>
      </c>
      <c r="Q13" s="100"/>
      <c r="R13" s="101">
        <f>($C$17)+((($C$18-$C$17))*(1-(($E$9/L13)*(J13^-(($C$15-1+$E$6)/($C$15-1))))))</f>
        <v>0.7689484096077408</v>
      </c>
      <c r="S13" s="101">
        <f>($D$17)+((($D$18-$D$17))*(1-(($F$9/N13)*(J13^-(($C$15-1+$F$6)/($C$15-1))))))</f>
        <v>0.51220605292590016</v>
      </c>
      <c r="T13" s="102">
        <f>($E$17)+((($E$18-$E$17))*(1-(($G$9/P13)*(J13^-(($C$15-1+$G$6)/($C$15-1))))))</f>
        <v>38.688064583973969</v>
      </c>
      <c r="U13" s="102">
        <f>($F$17)+((($F$18-$F$17))*(1-(($G$9/P13)*(J13^-(($C$15-1+$G$6)/($C$15-1))))))</f>
        <v>15.658370368950894</v>
      </c>
      <c r="V13" s="102">
        <f>($G$17)+((($G$18-$G$17))*(1-(($G$9/P13)*(J13^-(($C$15-1+$G$6)/($C$15-1))))))</f>
        <v>19.450621356124969</v>
      </c>
      <c r="X13" s="102"/>
      <c r="Y13" s="102"/>
      <c r="Z13" s="102"/>
      <c r="AA13" s="102"/>
      <c r="AB13" s="102"/>
      <c r="AE13" s="104"/>
    </row>
    <row r="14" spans="1:38" s="28" customFormat="1">
      <c r="I14" s="99">
        <f t="shared" si="0"/>
        <v>0.4</v>
      </c>
      <c r="J14" s="100">
        <v>0.6</v>
      </c>
      <c r="K14" s="100">
        <f>(($C$15/($C$15-1+$E$6))*(($E$11)*(1-(J14^-(($C$15-1+$E$6)/($C$15-1))))))+(J14^-(($C$15-1+$E$6)/($C$15-1)))</f>
        <v>6.3589900582232767E-2</v>
      </c>
      <c r="L14" s="100">
        <f>K14*$E$9</f>
        <v>47.374475933763414</v>
      </c>
      <c r="M14" s="100">
        <f>(($C$15/($C$15-1+$F$6))*(($F$11)*(1-(J14^-(($C$15-1+$F$6)/($C$15-1))))))+(J14^-(($C$15-1+$F$6)/($C$15-1)))</f>
        <v>0.78783947658135944</v>
      </c>
      <c r="N14" s="100">
        <f>M14*$F$9</f>
        <v>101.63129247899536</v>
      </c>
      <c r="O14" s="100">
        <f>(($C$15/($C$15-1+$G$6))*(($G$11)*(1-(J14^-(($C$15-1+$G$6)/($C$15-1))))))+(J14^-(($C$15-1+$G$6)/($C$15-1)))</f>
        <v>1.0892069997425184</v>
      </c>
      <c r="P14" s="100">
        <f>O14*$G$9</f>
        <v>17.427311995880295</v>
      </c>
      <c r="Q14" s="100"/>
      <c r="R14" s="101">
        <f>($C$17)+((($C$18-$C$17))*(1-(($E$9/L14)*(J14^-(($C$15-1+$E$6)/($C$15-1))))))</f>
        <v>0.77868495127538462</v>
      </c>
      <c r="S14" s="101">
        <f>($D$17)+((($D$18-$D$17))*(1-(($F$9/N14)*(J14^-(($C$15-1+$F$6)/($C$15-1))))))</f>
        <v>0.51218721716562554</v>
      </c>
      <c r="T14" s="102">
        <f>($E$17)+((($E$18-$E$17))*(1-(($G$9/P14)*(J14^-(($C$15-1+$G$6)/($C$15-1))))))</f>
        <v>38.738814271991231</v>
      </c>
      <c r="U14" s="102">
        <f>($F$17)+((($F$18-$F$17))*(1-(($G$9/P14)*(J14^-(($C$15-1+$G$6)/($C$15-1))))))</f>
        <v>15.673108295998004</v>
      </c>
      <c r="V14" s="102">
        <f>($G$17)+((($G$18-$G$17))*(1-(($G$9/P14)*(J14^-(($C$15-1+$G$6)/($C$15-1))))))</f>
        <v>19.599715234090866</v>
      </c>
      <c r="X14" s="102"/>
      <c r="Y14" s="102"/>
      <c r="Z14" s="102"/>
      <c r="AA14" s="102"/>
      <c r="AB14" s="102"/>
      <c r="AE14" s="104"/>
    </row>
    <row r="15" spans="1:38" s="28" customFormat="1">
      <c r="B15" s="28" t="s">
        <v>242</v>
      </c>
      <c r="C15" s="28">
        <v>0.8</v>
      </c>
      <c r="I15" s="99">
        <f t="shared" si="0"/>
        <v>0.44999999999999996</v>
      </c>
      <c r="J15" s="100">
        <v>0.55000000000000004</v>
      </c>
      <c r="K15" s="100">
        <f>(($C$15/($C$15-1+$E$6))*(($E$11)*(1-(J15^-(($C$15-1+$E$6)/($C$15-1))))))+(J15^-(($C$15-1+$E$6)/($C$15-1)))</f>
        <v>5.905913782958417E-2</v>
      </c>
      <c r="L15" s="100">
        <f>K15*$E$9</f>
        <v>43.999057683040206</v>
      </c>
      <c r="M15" s="100">
        <f>(($C$15/($C$15-1+$F$6))*(($F$11)*(1-(J15^-(($C$15-1+$F$6)/($C$15-1))))))+(J15^-(($C$15-1+$F$6)/($C$15-1)))</f>
        <v>0.76529836339955071</v>
      </c>
      <c r="N15" s="100">
        <f>M15*$F$9</f>
        <v>98.723488878542042</v>
      </c>
      <c r="O15" s="100">
        <f>(($C$15/($C$15-1+$G$6))*(($G$11)*(1-(J15^-(($C$15-1+$G$6)/($C$15-1))))))+(J15^-(($C$15-1+$G$6)/($C$15-1)))</f>
        <v>1.0986848472016231</v>
      </c>
      <c r="P15" s="100">
        <f>O15*$G$9</f>
        <v>17.578957555225969</v>
      </c>
      <c r="Q15" s="100"/>
      <c r="R15" s="101">
        <f>($C$17)+((($C$18-$C$17))*(1-(($E$9/L15)*(J15^-(($C$15-1+$E$6)/($C$15-1))))))</f>
        <v>0.78469453283511603</v>
      </c>
      <c r="S15" s="101">
        <f>($D$17)+((($D$18-$D$17))*(1-(($F$9/N15)*(J15^-(($C$15-1+$F$6)/($C$15-1))))))</f>
        <v>0.51216806384058855</v>
      </c>
      <c r="T15" s="102">
        <f>($E$17)+((($E$18-$E$17))*(1-(($G$9/P15)*(J15^-(($C$15-1+$G$6)/($C$15-1))))))</f>
        <v>38.78663336690267</v>
      </c>
      <c r="U15" s="102">
        <f>($F$17)+((($F$18-$F$17))*(1-(($G$9/P15)*(J15^-(($C$15-1+$G$6)/($C$15-1))))))</f>
        <v>15.686995166238939</v>
      </c>
      <c r="V15" s="102">
        <f>($G$17)+((($G$18-$G$17))*(1-(($G$9/P15)*(J15^-(($C$15-1+$G$6)/($C$15-1))))))</f>
        <v>19.740199532215851</v>
      </c>
      <c r="X15" s="102"/>
      <c r="Y15" s="102"/>
      <c r="Z15" s="102"/>
      <c r="AA15" s="102"/>
      <c r="AB15" s="102"/>
      <c r="AE15" s="104"/>
    </row>
    <row r="16" spans="1:38" s="28" customFormat="1">
      <c r="A16" s="28" t="s">
        <v>14</v>
      </c>
      <c r="B16" s="28" t="s">
        <v>197</v>
      </c>
      <c r="C16" s="28" t="s">
        <v>236</v>
      </c>
      <c r="D16" s="28" t="s">
        <v>237</v>
      </c>
      <c r="E16" s="28" t="s">
        <v>238</v>
      </c>
      <c r="F16" s="97" t="s">
        <v>239</v>
      </c>
      <c r="G16" s="97" t="s">
        <v>240</v>
      </c>
      <c r="H16" s="98"/>
      <c r="I16" s="99">
        <f t="shared" si="0"/>
        <v>0.5</v>
      </c>
      <c r="J16" s="100">
        <v>0.5</v>
      </c>
      <c r="K16" s="100">
        <f>(($C$15/($C$15-1+$E$6))*(($E$11)*(1-(J16^-(($C$15-1+$E$6)/($C$15-1))))))+(J16^-(($C$15-1+$E$6)/($C$15-1)))</f>
        <v>5.6921757112817932E-2</v>
      </c>
      <c r="L16" s="100">
        <f>K16*$E$9</f>
        <v>42.406709049049361</v>
      </c>
      <c r="M16" s="100">
        <f>(($C$15/($C$15-1+$F$6))*(($F$11)*(1-(J16^-(($C$15-1+$F$6)/($C$15-1))))))+(J16^-(($C$15-1+$F$6)/($C$15-1)))</f>
        <v>0.74375992278296688</v>
      </c>
      <c r="N16" s="100">
        <f>M16*$F$9</f>
        <v>95.945030039002731</v>
      </c>
      <c r="O16" s="100">
        <f>(($C$15/($C$15-1+$G$6))*(($G$11)*(1-(J16^-(($C$15-1+$G$6)/($C$15-1))))))+(J16^-(($C$15-1+$G$6)/($C$15-1)))</f>
        <v>1.1077411015677878</v>
      </c>
      <c r="P16" s="100">
        <f>O16*$G$9</f>
        <v>17.723857625084605</v>
      </c>
      <c r="R16" s="101">
        <f>($C$17)+((($C$18-$C$17))*(1-(($E$9/L16)*(J16^-(($C$15-1+$E$6)/($C$15-1))))))</f>
        <v>0.78786165377144435</v>
      </c>
      <c r="S16" s="101">
        <f>($D$17)+((($D$18-$D$17))*(1-(($F$9/N16)*(J16^-(($C$15-1+$F$6)/($C$15-1))))))</f>
        <v>0.51214867784802287</v>
      </c>
      <c r="T16" s="102">
        <f>($E$17)+((($E$18-$E$17))*(1-(($G$9/P16)*(J16^-(($C$15-1+$G$6)/($C$15-1))))))</f>
        <v>38.831560882427475</v>
      </c>
      <c r="U16" s="102">
        <f>($F$17)+((($F$18-$F$17))*(1-(($G$9/P16)*(J16^-(($C$15-1+$G$6)/($C$15-1))))))</f>
        <v>15.700042309425065</v>
      </c>
      <c r="V16" s="102">
        <f>($G$17)+((($G$18-$G$17))*(1-(($G$9/P16)*(J16^-(($C$15-1+$G$6)/($C$15-1))))))</f>
        <v>19.872188866114577</v>
      </c>
      <c r="X16" s="102"/>
      <c r="Y16" s="102"/>
      <c r="Z16" s="102"/>
      <c r="AA16" s="102"/>
      <c r="AB16" s="102"/>
      <c r="AE16" s="104"/>
    </row>
    <row r="17" spans="1:46" s="28" customFormat="1">
      <c r="A17" s="27" t="s">
        <v>13</v>
      </c>
      <c r="B17" s="28" t="s">
        <v>22</v>
      </c>
      <c r="C17" s="102">
        <v>0.70533056231424196</v>
      </c>
      <c r="D17" s="105">
        <v>0.51232518065877997</v>
      </c>
      <c r="E17" s="104">
        <v>38.24431722186884</v>
      </c>
      <c r="F17" s="104">
        <v>15.529504231925022</v>
      </c>
      <c r="G17" s="104">
        <v>18.14696772517274</v>
      </c>
      <c r="H17" s="100"/>
      <c r="I17" s="99">
        <f t="shared" si="0"/>
        <v>0.55000000000000004</v>
      </c>
      <c r="J17" s="100">
        <v>0.45</v>
      </c>
      <c r="K17" s="100">
        <f>(($C$15/($C$15-1+$E$6))*(($E$11)*(1-(J17^-(($C$15-1+$E$6)/($C$15-1))))))+(J17^-(($C$15-1+$E$6)/($C$15-1)))</f>
        <v>5.598574026158025E-2</v>
      </c>
      <c r="L17" s="100">
        <f>K17*$E$9</f>
        <v>41.709376494877283</v>
      </c>
      <c r="M17" s="100">
        <f>(($C$15/($C$15-1+$F$6))*(($F$11)*(1-(J17^-(($C$15-1+$F$6)/($C$15-1))))))+(J17^-(($C$15-1+$F$6)/($C$15-1)))</f>
        <v>0.72327320864610622</v>
      </c>
      <c r="N17" s="100">
        <f>M17*$F$9</f>
        <v>93.302243915347702</v>
      </c>
      <c r="O17" s="100">
        <f>(($C$15/($C$15-1+$G$6))*(($G$11)*(1-(J17^-(($C$15-1+$G$6)/($C$15-1))))))+(J17^-(($C$15-1+$G$6)/($C$15-1)))</f>
        <v>1.1163551371729215</v>
      </c>
      <c r="P17" s="100">
        <f>O17*$G$9</f>
        <v>17.861682194766743</v>
      </c>
      <c r="R17" s="101">
        <f>($C$17)+((($C$18-$C$17))*(1-(($E$9/L17)*(J17^-(($C$15-1+$E$6)/($C$15-1))))))</f>
        <v>0.78932476082980896</v>
      </c>
      <c r="S17" s="101">
        <f>($D$17)+((($D$18-$D$17))*(1-(($F$9/N17)*(J17^-(($C$15-1+$F$6)/($C$15-1))))))</f>
        <v>0.51212916707401945</v>
      </c>
      <c r="T17" s="102">
        <f>($E$17)+((($E$18-$E$17))*(1-(($G$9/P17)*(J17^-(($C$15-1+$G$6)/($C$15-1))))))</f>
        <v>38.87361816543816</v>
      </c>
      <c r="U17" s="102">
        <f>($F$17)+((($F$18-$F$17))*(1-(($G$9/P17)*(J17^-(($C$15-1+$G$6)/($C$15-1))))))</f>
        <v>15.71225592477971</v>
      </c>
      <c r="V17" s="102">
        <f>($G$17)+((($G$18-$G$17))*(1-(($G$9/P17)*(J17^-(($C$15-1+$G$6)/($C$15-1))))))</f>
        <v>19.995745949236738</v>
      </c>
      <c r="X17" s="106"/>
      <c r="Y17" s="106"/>
      <c r="Z17" s="106"/>
      <c r="AA17" s="106"/>
      <c r="AB17" s="106"/>
    </row>
    <row r="18" spans="1:46" s="28" customFormat="1">
      <c r="A18" s="87" t="s">
        <v>223</v>
      </c>
      <c r="B18" s="28" t="s">
        <v>50</v>
      </c>
      <c r="C18" s="102">
        <v>0.79022777041777559</v>
      </c>
      <c r="D18" s="105">
        <v>0.51198875441762248</v>
      </c>
      <c r="E18" s="104">
        <v>39.106853073315385</v>
      </c>
      <c r="F18" s="104">
        <v>15.779988342286684</v>
      </c>
      <c r="G18" s="104">
        <v>20.680950100257508</v>
      </c>
      <c r="H18" s="100"/>
      <c r="I18" s="99">
        <f t="shared" si="0"/>
        <v>0.60000000000000098</v>
      </c>
      <c r="J18" s="100">
        <v>0.39999999999999902</v>
      </c>
      <c r="K18" s="100">
        <f>(($C$15/($C$15-1+$E$6))*(($E$11)*(1-(J18^-(($C$15-1+$E$6)/($C$15-1))))))+(J18^-(($C$15-1+$E$6)/($C$15-1)))</f>
        <v>5.5611354547038028E-2</v>
      </c>
      <c r="L18" s="100">
        <f>K18*$E$9</f>
        <v>41.43045913754333</v>
      </c>
      <c r="M18" s="100">
        <f>(($C$15/($C$15-1+$F$6))*(($F$11)*(1-(J18^-(($C$15-1+$F$6)/($C$15-1))))))+(J18^-(($C$15-1+$F$6)/($C$15-1)))</f>
        <v>0.70389527505319427</v>
      </c>
      <c r="N18" s="100">
        <f>M18*$F$9</f>
        <v>90.802490481862066</v>
      </c>
      <c r="O18" s="100">
        <f>(($C$15/($C$15-1+$G$6))*(($G$11)*(1-(J18^-(($C$15-1+$G$6)/($C$15-1))))))+(J18^-(($C$15-1+$G$6)/($C$15-1)))</f>
        <v>1.1245029645310884</v>
      </c>
      <c r="P18" s="100">
        <f>O18*$G$9</f>
        <v>17.992047432497415</v>
      </c>
      <c r="R18" s="101">
        <f>($C$17)+((($C$18-$C$17))*(1-(($E$9/L18)*(J18^-(($C$15-1+$E$6)/($C$15-1))))))</f>
        <v>0.78992376042832413</v>
      </c>
      <c r="S18" s="101">
        <f>($D$17)+((($D$18-$D$17))*(1-(($F$9/N18)*(J18^-(($C$15-1+$F$6)/($C$15-1))))))</f>
        <v>0.51210966708453887</v>
      </c>
      <c r="T18" s="102">
        <f>($E$17)+((($E$18-$E$17))*(1-(($G$9/P18)*(J18^-(($C$15-1+$G$6)/($C$15-1))))))</f>
        <v>38.912806249774206</v>
      </c>
      <c r="U18" s="102">
        <f>($F$17)+((($F$18-$F$17))*(1-(($G$9/P18)*(J18^-(($C$15-1+$G$6)/($C$15-1))))))</f>
        <v>15.723636312534294</v>
      </c>
      <c r="V18" s="102">
        <f>($G$17)+((($G$18-$G$17))*(1-(($G$9/P18)*(J18^-(($C$15-1+$G$6)/($C$15-1))))))</f>
        <v>20.110873818825389</v>
      </c>
    </row>
    <row r="19" spans="1:46" s="28" customFormat="1">
      <c r="A19" s="28" t="s">
        <v>241</v>
      </c>
      <c r="B19" s="28" t="s">
        <v>260</v>
      </c>
      <c r="C19" s="104">
        <v>0.73715159283400844</v>
      </c>
      <c r="D19" s="104">
        <v>0.51208494383965919</v>
      </c>
      <c r="E19" s="104">
        <v>38.668053166024315</v>
      </c>
      <c r="F19" s="104">
        <v>15.587380280146169</v>
      </c>
      <c r="G19" s="104">
        <v>17.801867461605003</v>
      </c>
      <c r="H19" s="103"/>
      <c r="I19" s="99">
        <f t="shared" si="0"/>
        <v>0.65000000000000102</v>
      </c>
      <c r="J19" s="100">
        <v>0.34999999999999898</v>
      </c>
      <c r="K19" s="100">
        <f>(($C$15/($C$15-1+$E$6))*(($E$11)*(1-(J19^-(($C$15-1+$E$6)/($C$15-1))))))+(J19^-(($C$15-1+$E$6)/($C$15-1)))</f>
        <v>5.5477585584023201E-2</v>
      </c>
      <c r="L19" s="100">
        <f>K19*$E$9</f>
        <v>41.330801260097282</v>
      </c>
      <c r="M19" s="100">
        <f>(($C$15/($C$15-1+$F$6))*(($F$11)*(1-(J19^-(($C$15-1+$F$6)/($C$15-1))))))+(J19^-(($C$15-1+$F$6)/($C$15-1)))</f>
        <v>0.68569362365752373</v>
      </c>
      <c r="N19" s="100">
        <f>M19*$F$9</f>
        <v>88.454477451820566</v>
      </c>
      <c r="O19" s="100">
        <f>(($C$15/($C$15-1+$G$6))*(($G$11)*(1-(J19^-(($C$15-1+$G$6)/($C$15-1))))))+(J19^-(($C$15-1+$G$6)/($C$15-1)))</f>
        <v>1.1321562012652524</v>
      </c>
      <c r="P19" s="100">
        <f>O19*$G$9</f>
        <v>18.114499220244038</v>
      </c>
      <c r="R19" s="101">
        <f>($C$17)+((($C$18-$C$17))*(1-(($E$9/L19)*(J19^-(($C$15-1+$E$6)/($C$15-1))))))</f>
        <v>0.79013974488368166</v>
      </c>
      <c r="S19" s="101">
        <f>($D$17)+((($D$18-$D$17))*(1-(($F$9/N19)*(J19^-(($C$15-1+$F$6)/($C$15-1))))))</f>
        <v>0.51209034695768718</v>
      </c>
      <c r="T19" s="102">
        <f>($E$17)+((($E$18-$E$17))*(1-(($G$9/P19)*(J19^-(($C$15-1+$G$6)/($C$15-1))))))</f>
        <v>38.949101800343193</v>
      </c>
      <c r="U19" s="102">
        <f>($F$17)+((($F$18-$F$17))*(1-(($G$9/P19)*(J19^-(($C$15-1+$G$6)/($C$15-1))))))</f>
        <v>15.734176696077903</v>
      </c>
      <c r="V19" s="102">
        <f>($G$17)+((($G$18-$G$17))*(1-(($G$9/P19)*(J19^-(($C$15-1+$G$6)/($C$15-1))))))</f>
        <v>20.21750392038183</v>
      </c>
    </row>
    <row r="20" spans="1:46" s="28" customFormat="1">
      <c r="A20" s="27" t="s">
        <v>227</v>
      </c>
      <c r="B20" s="28" t="s">
        <v>260</v>
      </c>
      <c r="C20" s="28">
        <v>0.75067457027057694</v>
      </c>
      <c r="D20" s="28">
        <v>0.51138588396420437</v>
      </c>
      <c r="E20" s="104">
        <v>38.43067131789487</v>
      </c>
      <c r="F20" s="104">
        <v>15.6979014853398</v>
      </c>
      <c r="G20" s="104">
        <v>19.7238508771879</v>
      </c>
      <c r="H20" s="103"/>
      <c r="I20" s="99">
        <f t="shared" si="0"/>
        <v>0.70000000000000107</v>
      </c>
      <c r="J20" s="100">
        <v>0.29999999999999899</v>
      </c>
      <c r="K20" s="100">
        <f>(($C$15/($C$15-1+$E$6))*(($E$11)*(1-(J20^-(($C$15-1+$E$6)/($C$15-1))))))+(J20^-(($C$15-1+$E$6)/($C$15-1)))</f>
        <v>5.5436207606520536E-2</v>
      </c>
      <c r="L20" s="100">
        <f>K20*$E$9</f>
        <v>41.2999746668578</v>
      </c>
      <c r="M20" s="100">
        <f>(($C$15/($C$15-1+$F$6))*(($F$11)*(1-(J20^-(($C$15-1+$F$6)/($C$15-1))))))+(J20^-(($C$15-1+$F$6)/($C$15-1)))</f>
        <v>0.66874985037826251</v>
      </c>
      <c r="N20" s="100">
        <f>M20*$F$9</f>
        <v>86.268730698795864</v>
      </c>
      <c r="O20" s="100">
        <f>(($C$15/($C$15-1+$G$6))*(($G$11)*(1-(J20^-(($C$15-1+$G$6)/($C$15-1))))))+(J20^-(($C$15-1+$G$6)/($C$15-1)))</f>
        <v>1.1392805387914084</v>
      </c>
      <c r="P20" s="100">
        <f>O20*$G$9</f>
        <v>18.228488620662535</v>
      </c>
      <c r="R20" s="101">
        <f>($C$17)+((($C$18-$C$17))*(1-(($E$9/L20)*(J20^-(($C$15-1+$E$6)/($C$15-1))))))</f>
        <v>0.79020676518180022</v>
      </c>
      <c r="S20" s="101">
        <f>($D$17)+((($D$18-$D$17))*(1-(($F$9/N20)*(J20^-(($C$15-1+$F$6)/($C$15-1))))))</f>
        <v>0.51207141682470092</v>
      </c>
      <c r="T20" s="102">
        <f>($E$17)+((($E$18-$E$17))*(1-(($G$9/P20)*(J20^-(($C$15-1+$G$6)/($C$15-1))))))</f>
        <v>38.982450787905847</v>
      </c>
      <c r="U20" s="102">
        <f>($F$17)+((($F$18-$F$17))*(1-(($G$9/P20)*(J20^-(($C$15-1+$G$6)/($C$15-1))))))</f>
        <v>15.743861385087738</v>
      </c>
      <c r="V20" s="102">
        <f>($G$17)+((($G$18-$G$17))*(1-(($G$9/P20)*(J20^-(($C$15-1+$G$6)/($C$15-1))))))</f>
        <v>20.315477525269053</v>
      </c>
    </row>
    <row r="21" spans="1:46" s="28" customFormat="1">
      <c r="A21" s="14" t="s">
        <v>18</v>
      </c>
      <c r="B21" s="14" t="s">
        <v>274</v>
      </c>
      <c r="C21" s="101">
        <v>0.72615968562631905</v>
      </c>
      <c r="D21" s="109">
        <v>0.51205255586413811</v>
      </c>
      <c r="E21" s="104">
        <v>38.566167640448263</v>
      </c>
      <c r="F21" s="104">
        <v>15.699725192365786</v>
      </c>
      <c r="G21" s="104">
        <v>19.775697161670404</v>
      </c>
      <c r="H21" s="103"/>
      <c r="I21" s="99">
        <f t="shared" si="0"/>
        <v>0.750000000000001</v>
      </c>
      <c r="J21" s="100">
        <v>0.249999999999999</v>
      </c>
      <c r="K21" s="100">
        <f>(($C$15/($C$15-1+$E$6))*(($E$11)*(1-(J21^-(($C$15-1+$E$6)/($C$15-1))))))+(J21^-(($C$15-1+$E$6)/($C$15-1)))</f>
        <v>5.5425629060598114E-2</v>
      </c>
      <c r="L21" s="100">
        <f>K21*$E$9</f>
        <v>41.292093650145596</v>
      </c>
      <c r="M21" s="100">
        <f>(($C$15/($C$15-1+$F$6))*(($F$11)*(1-(J21^-(($C$15-1+$F$6)/($C$15-1))))))+(J21^-(($C$15-1+$F$6)/($C$15-1)))</f>
        <v>0.6531653746770022</v>
      </c>
      <c r="N21" s="100">
        <f>M21*$F$9</f>
        <v>84.258333333333283</v>
      </c>
      <c r="O21" s="100">
        <f>(($C$15/($C$15-1+$G$6))*(($G$11)*(1-(J21^-(($C$15-1+$G$6)/($C$15-1))))))+(J21^-(($C$15-1+$G$6)/($C$15-1)))</f>
        <v>1.1458333333333333</v>
      </c>
      <c r="P21" s="100">
        <f>O21*$G$9</f>
        <v>18.333333333333332</v>
      </c>
      <c r="R21" s="101">
        <f>($C$17)+((($C$18-$C$17))*(1-(($E$9/L21)*(J21^-(($C$15-1+$E$6)/($C$15-1))))))</f>
        <v>0.79022391541355208</v>
      </c>
      <c r="S21" s="101">
        <f>($D$17)+((($D$18-$D$17))*(1-(($F$9/N21)*(J21^-(($C$15-1+$F$6)/($C$15-1))))))</f>
        <v>0.5120531382349145</v>
      </c>
      <c r="T21" s="102">
        <f>($E$17)+((($E$18-$E$17))*(1-(($G$9/P21)*(J21^-(($C$15-1+$G$6)/($C$15-1))))))</f>
        <v>39.012758253157578</v>
      </c>
      <c r="U21" s="102">
        <f>($F$17)+((($F$18-$F$17))*(1-(($G$9/P21)*(J21^-(($C$15-1+$G$6)/($C$15-1))))))</f>
        <v>15.752662802974502</v>
      </c>
      <c r="V21" s="102">
        <f>($G$17)+((($G$18-$G$17))*(1-(($G$9/P21)*(J21^-(($C$15-1+$G$6)/($C$15-1))))))</f>
        <v>20.404515659339172</v>
      </c>
    </row>
    <row r="22" spans="1:46" s="28" customFormat="1" ht="16.8">
      <c r="C22" s="96"/>
      <c r="D22" s="96"/>
      <c r="E22" s="96"/>
      <c r="F22" s="96"/>
      <c r="G22" s="96"/>
      <c r="H22" s="105"/>
      <c r="I22" s="99">
        <f t="shared" si="0"/>
        <v>0.80000000000000093</v>
      </c>
      <c r="J22" s="100">
        <v>0.19999999999999901</v>
      </c>
      <c r="K22" s="100">
        <f>(($C$15/($C$15-1+$E$6))*(($E$11)*(1-(J22^-(($C$15-1+$E$6)/($C$15-1))))))+(J22^-(($C$15-1+$E$6)/($C$15-1)))</f>
        <v>5.5423550198050765E-2</v>
      </c>
      <c r="L22" s="100">
        <f>K22*$E$9</f>
        <v>41.290544897547818</v>
      </c>
      <c r="M22" s="100">
        <f>(($C$15/($C$15-1+$F$6))*(($F$11)*(1-(J22^-(($C$15-1+$F$6)/($C$15-1))))))+(J22^-(($C$15-1+$F$6)/($C$15-1)))</f>
        <v>0.63907109330733491</v>
      </c>
      <c r="N22" s="100">
        <f>M22*$F$9</f>
        <v>82.440171036646205</v>
      </c>
      <c r="O22" s="100">
        <f>(($C$15/($C$15-1+$G$6))*(($G$11)*(1-(J22^-(($C$15-1+$G$6)/($C$15-1))))))+(J22^-(($C$15-1+$G$6)/($C$15-1)))</f>
        <v>1.1517595468166681</v>
      </c>
      <c r="P22" s="100">
        <f>O22*$G$9</f>
        <v>18.42815274906669</v>
      </c>
      <c r="R22" s="101">
        <f>($C$17)+((($C$18-$C$17))*(1-(($E$9/L22)*(J22^-(($C$15-1+$E$6)/($C$15-1))))))</f>
        <v>0.79022728649281127</v>
      </c>
      <c r="S22" s="101">
        <f>($D$17)+((($D$18-$D$17))*(1-(($F$9/N22)*(J22^-(($C$15-1+$F$6)/($C$15-1))))))</f>
        <v>0.51203583975460742</v>
      </c>
      <c r="T22" s="102">
        <f>($E$17)+((($E$18-$E$17))*(1-(($G$9/P22)*(J22^-(($C$15-1+$G$6)/($C$15-1))))))</f>
        <v>39.039870731308469</v>
      </c>
      <c r="U22" s="102">
        <f>($F$17)+((($F$18-$F$17))*(1-(($G$9/P22)*(J22^-(($C$15-1+$G$6)/($C$15-1))))))</f>
        <v>15.760536382905048</v>
      </c>
      <c r="V22" s="102">
        <f>($G$17)+((($G$18-$G$17))*(1-(($G$9/P22)*(J22^-(($C$15-1+$G$6)/($C$15-1))))))</f>
        <v>20.48416746936423</v>
      </c>
      <c r="AB22" s="99"/>
      <c r="AI22" s="26"/>
      <c r="AJ22" s="26"/>
      <c r="AK22" s="26"/>
      <c r="AL22" s="26"/>
    </row>
    <row r="23" spans="1:46" s="28" customFormat="1">
      <c r="A23" s="26"/>
      <c r="B23" s="26"/>
      <c r="C23" s="26"/>
      <c r="D23" s="26"/>
      <c r="E23" s="29"/>
      <c r="F23" s="29"/>
      <c r="G23" s="29"/>
      <c r="H23" s="105"/>
      <c r="I23" s="99">
        <f t="shared" si="0"/>
        <v>0.85000000000000098</v>
      </c>
      <c r="J23" s="100">
        <v>0.149999999999999</v>
      </c>
      <c r="K23" s="100">
        <f>(($C$15/($C$15-1+$E$6))*(($E$11)*(1-(J23^-(($C$15-1+$E$6)/($C$15-1))))))+(J23^-(($C$15-1+$E$6)/($C$15-1)))</f>
        <v>5.5423272339609066E-2</v>
      </c>
      <c r="L23" s="100">
        <f>K23*$E$9</f>
        <v>41.290337893008754</v>
      </c>
      <c r="M23" s="100">
        <f>(($C$15/($C$15-1+$F$6))*(($F$11)*(1-(J23^-(($C$15-1+$F$6)/($C$15-1))))))+(J23^-(($C$15-1+$F$6)/($C$15-1)))</f>
        <v>0.62664530924967221</v>
      </c>
      <c r="N23" s="100">
        <f>M23*$F$9</f>
        <v>80.837244893207711</v>
      </c>
      <c r="O23" s="100">
        <f>(($C$15/($C$15-1+$G$6))*(($G$11)*(1-(J23^-(($C$15-1+$G$6)/($C$15-1))))))+(J23^-(($C$15-1+$G$6)/($C$15-1)))</f>
        <v>1.1569842083011481</v>
      </c>
      <c r="P23" s="100">
        <f>O23*$G$9</f>
        <v>18.51174733281837</v>
      </c>
      <c r="R23" s="101">
        <f>($C$17)+((($C$18-$C$17))*(1-(($E$9/L23)*(J23^-(($C$15-1+$E$6)/($C$15-1))))))</f>
        <v>0.79022773708665206</v>
      </c>
      <c r="S23" s="101">
        <f>($D$17)+((($D$18-$D$17))*(1-(($F$9/N23)*(J23^-(($C$15-1+$F$6)/($C$15-1))))))</f>
        <v>0.51201994366958048</v>
      </c>
      <c r="T23" s="102">
        <f>($E$17)+((($E$18-$E$17))*(1-(($G$9/P23)*(J23^-(($C$15-1+$G$6)/($C$15-1))))))</f>
        <v>39.063543229963273</v>
      </c>
      <c r="U23" s="102">
        <f>($F$17)+((($F$18-$F$17))*(1-(($G$9/P23)*(J23^-(($C$15-1+$G$6)/($C$15-1))))))</f>
        <v>15.767410978037114</v>
      </c>
      <c r="V23" s="102">
        <f>($G$17)+((($G$18-$G$17))*(1-(($G$9/P23)*(J23^-(($C$15-1+$G$6)/($C$15-1))))))</f>
        <v>20.553713209712171</v>
      </c>
      <c r="AI23" s="26"/>
      <c r="AJ23" s="26"/>
      <c r="AK23" s="26"/>
      <c r="AL23" s="26"/>
      <c r="AN23" s="26"/>
      <c r="AO23" s="26"/>
      <c r="AP23" s="26"/>
      <c r="AQ23" s="26"/>
      <c r="AR23" s="26"/>
      <c r="AS23" s="26"/>
      <c r="AT23" s="26"/>
    </row>
    <row r="24" spans="1:46" s="28" customFormat="1">
      <c r="A24" s="26"/>
      <c r="B24" s="26"/>
      <c r="C24" s="26"/>
      <c r="D24" s="26"/>
      <c r="E24" s="29"/>
      <c r="F24" s="29"/>
      <c r="G24" s="29"/>
      <c r="H24" s="97"/>
      <c r="I24" s="99">
        <f t="shared" si="0"/>
        <v>0.90000000000000102</v>
      </c>
      <c r="J24" s="100">
        <v>9.9999999999999006E-2</v>
      </c>
      <c r="K24" s="100">
        <f>(($C$15/($C$15-1+$E$6))*(($E$11)*(1-(J24^-(($C$15-1+$E$6)/($C$15-1))))))+(J24^-(($C$15-1+$E$6)/($C$15-1)))</f>
        <v>5.5423252259510704E-2</v>
      </c>
      <c r="L24" s="100">
        <f>K24*$E$9</f>
        <v>41.290322933335474</v>
      </c>
      <c r="M24" s="100">
        <f>(($C$15/($C$15-1+$F$6))*(($F$11)*(1-(J24^-(($C$15-1+$F$6)/($C$15-1))))))+(J24^-(($C$15-1+$F$6)/($C$15-1)))</f>
        <v>0.61615228405865163</v>
      </c>
      <c r="N24" s="100">
        <f>M24*$F$9</f>
        <v>79.483644643566066</v>
      </c>
      <c r="O24" s="100">
        <f>(($C$15/($C$15-1+$G$6))*(($G$11)*(1-(J24^-(($C$15-1+$G$6)/($C$15-1))))))+(J24^-(($C$15-1+$G$6)/($C$15-1)))</f>
        <v>1.1613962038997192</v>
      </c>
      <c r="P24" s="100">
        <f>O24*$G$9</f>
        <v>18.582339262395507</v>
      </c>
      <c r="R24" s="101">
        <f>($C$17)+((($C$18-$C$17))*(1-(($E$9/L24)*(J24^-(($C$15-1+$E$6)/($C$15-1))))))</f>
        <v>0.79022776965005814</v>
      </c>
      <c r="S24" s="101">
        <f>($D$17)+((($D$18-$D$17))*(1-(($F$9/N24)*(J24^-(($C$15-1+$F$6)/($C$15-1))))))</f>
        <v>0.51200602081773539</v>
      </c>
      <c r="T24" s="102">
        <f>($E$17)+((($E$18-$E$17))*(1-(($G$9/P24)*(J24^-(($C$15-1+$G$6)/($C$15-1))))))</f>
        <v>39.083367738638337</v>
      </c>
      <c r="U24" s="102">
        <f>($F$17)+((($F$18-$F$17))*(1-(($G$9/P24)*(J24^-(($C$15-1+$G$6)/($C$15-1))))))</f>
        <v>15.773168100376438</v>
      </c>
      <c r="V24" s="102">
        <f>($G$17)+((($G$18-$G$17))*(1-(($G$9/P24)*(J24^-(($C$15-1+$G$6)/($C$15-1))))))</f>
        <v>20.611954215570748</v>
      </c>
      <c r="AI24" s="26"/>
      <c r="AJ24" s="26"/>
      <c r="AK24" s="26"/>
      <c r="AL24" s="26"/>
      <c r="AN24" s="26"/>
      <c r="AO24" s="26"/>
      <c r="AP24" s="26"/>
      <c r="AQ24" s="26"/>
      <c r="AR24" s="26"/>
      <c r="AS24" s="26"/>
      <c r="AT24" s="26"/>
    </row>
    <row r="25" spans="1:46">
      <c r="E25" s="29"/>
      <c r="F25" s="29"/>
      <c r="G25" s="29"/>
      <c r="H25" s="107"/>
      <c r="I25" s="99">
        <f t="shared" si="0"/>
        <v>0.95000000000000095</v>
      </c>
      <c r="J25" s="100">
        <v>4.9999999999998997E-2</v>
      </c>
      <c r="K25" s="100">
        <f>(($C$15/($C$15-1+$E$6))*(($E$11)*(1-(J25^-(($C$15-1+$E$6)/($C$15-1))))))+(J25^-(($C$15-1+$E$6)/($C$15-1)))</f>
        <v>5.5423251786851917E-2</v>
      </c>
      <c r="L25" s="100">
        <f>K25*$E$9</f>
        <v>41.290322581204677</v>
      </c>
      <c r="M25" s="100">
        <f>(($C$15/($C$15-1+$F$6))*(($F$11)*(1-(J25^-(($C$15-1+$F$6)/($C$15-1))))))+(J25^-(($C$15-1+$F$6)/($C$15-1)))</f>
        <v>0.60804926134041926</v>
      </c>
      <c r="N25" s="100">
        <f>M25*$F$9</f>
        <v>78.438354712914091</v>
      </c>
      <c r="O25" s="100">
        <f>(($C$15/($C$15-1+$G$6))*(($G$11)*(1-(J25^-(($C$15-1+$G$6)/($C$15-1))))))+(J25^-(($C$15-1+$G$6)/($C$15-1)))</f>
        <v>1.1648032766854168</v>
      </c>
      <c r="P25" s="100">
        <f>O25*$G$9</f>
        <v>18.636852426966669</v>
      </c>
      <c r="R25" s="101">
        <f>($C$17)+((($C$18-$C$17))*(1-(($E$9/L25)*(J25^-(($C$15-1+$E$6)/($C$15-1))))))</f>
        <v>0.79022777041655767</v>
      </c>
      <c r="S25" s="101">
        <f>($D$17)+((($D$18-$D$17))*(1-(($F$9/N25)*(J25^-(($C$15-1+$F$6)/($C$15-1))))))</f>
        <v>0.51199494036333837</v>
      </c>
      <c r="T25" s="102">
        <f>($E$17)+((($E$18-$E$17))*(1-(($G$9/P25)*(J25^-(($C$15-1+$G$6)/($C$15-1))))))</f>
        <v>39.098574040986627</v>
      </c>
      <c r="U25" s="102">
        <f>($F$17)+((($F$18-$F$17))*(1-(($G$9/P25)*(J25^-(($C$15-1+$G$6)/($C$15-1))))))</f>
        <v>15.777584075792662</v>
      </c>
      <c r="V25" s="102">
        <f>($G$17)+((($G$18-$G$17))*(1-(($G$9/P25)*(J25^-(($C$15-1+$G$6)/($C$15-1))))))</f>
        <v>20.656627723432646</v>
      </c>
      <c r="AM25" s="28"/>
    </row>
    <row r="26" spans="1:46">
      <c r="E26" s="29"/>
      <c r="F26" s="29"/>
      <c r="G26" s="29"/>
      <c r="H26" s="107"/>
      <c r="I26" s="99">
        <f t="shared" si="0"/>
        <v>0.99</v>
      </c>
      <c r="J26" s="26">
        <v>0.01</v>
      </c>
      <c r="K26" s="100">
        <f>(($C$15/($C$15-1+$E$6))*(($E$11)*(1-(J26^-(($C$15-1+$E$6)/($C$15-1))))))+(J26^-(($C$15-1+$E$6)/($C$15-1)))</f>
        <v>5.5423251786100892E-2</v>
      </c>
      <c r="L26" s="100">
        <f>K26*$E$9</f>
        <v>41.290322580645167</v>
      </c>
      <c r="M26" s="100">
        <f>(($C$15/($C$15-1+$F$6))*(($F$11)*(1-(J26^-(($C$15-1+$F$6)/($C$15-1))))))+(J26^-(($C$15-1+$F$6)/($C$15-1)))</f>
        <v>0.60401395348837206</v>
      </c>
      <c r="N26" s="100">
        <f>M26*$F$9</f>
        <v>77.9178</v>
      </c>
      <c r="O26" s="100">
        <f>(($C$15/($C$15-1+$G$6))*(($G$11)*(1-(J26^-(($C$15-1+$G$6)/($C$15-1))))))+(J26^-(($C$15-1+$G$6)/($C$15-1)))</f>
        <v>1.1664999999999999</v>
      </c>
      <c r="P26" s="100">
        <f>O26*$G$9</f>
        <v>18.663999999999998</v>
      </c>
      <c r="R26" s="101">
        <f>($C$17)+((($C$18-$C$17))*(1-(($E$9/L26)*(J26^-(($C$15-1+$E$6)/($C$15-1))))))</f>
        <v>0.79022777041777559</v>
      </c>
      <c r="S26" s="101">
        <f>($D$17)+((($D$18-$D$17))*(1-(($F$9/N26)*(J26^-(($C$15-1+$F$6)/($C$15-1))))))</f>
        <v>0.51198931140184312</v>
      </c>
      <c r="T26" s="102">
        <f>($E$17)+((($E$18-$E$17))*(1-(($G$9/P26)*(J26^-(($C$15-1+$G$6)/($C$15-1))))))</f>
        <v>39.106113651239561</v>
      </c>
      <c r="U26" s="102">
        <f>($F$17)+((($F$18-$F$17))*(1-(($G$9/P26)*(J26^-(($C$15-1+$G$6)/($C$15-1))))))</f>
        <v>15.779773610944753</v>
      </c>
      <c r="V26" s="102">
        <f>($G$17)+((($G$18-$G$17))*(1-(($G$9/P26)*(J26^-(($C$15-1+$G$6)/($C$15-1))))))</f>
        <v>20.678777805036688</v>
      </c>
      <c r="AI26" s="28"/>
      <c r="AJ26" s="28"/>
      <c r="AK26" s="28"/>
      <c r="AL26" s="28"/>
      <c r="AM26" s="28"/>
    </row>
    <row r="27" spans="1:46" ht="17.399999999999999">
      <c r="A27" s="117" t="s">
        <v>176</v>
      </c>
      <c r="B27" s="118"/>
      <c r="C27" s="118"/>
      <c r="D27" s="118"/>
      <c r="E27" s="118"/>
      <c r="F27" s="119"/>
      <c r="G27" s="29"/>
      <c r="H27" s="107"/>
      <c r="AM27" s="28"/>
    </row>
    <row r="28" spans="1:46" ht="27.6">
      <c r="A28" s="120" t="s">
        <v>271</v>
      </c>
      <c r="B28" s="121" t="s">
        <v>290</v>
      </c>
      <c r="C28" s="121" t="s">
        <v>291</v>
      </c>
      <c r="D28" s="121" t="s">
        <v>292</v>
      </c>
      <c r="E28" s="121" t="s">
        <v>293</v>
      </c>
      <c r="F28" s="122" t="s">
        <v>294</v>
      </c>
      <c r="G28" s="29"/>
      <c r="H28" s="107"/>
      <c r="AM28" s="28"/>
    </row>
    <row r="29" spans="1:46" ht="17.399999999999999">
      <c r="A29" s="123">
        <v>1214.453125</v>
      </c>
      <c r="B29" s="124">
        <v>0.70533056231424196</v>
      </c>
      <c r="C29" s="124">
        <v>0.51232518065877997</v>
      </c>
      <c r="D29" s="124">
        <v>18.14696772517274</v>
      </c>
      <c r="E29" s="124">
        <v>15.529504231925022</v>
      </c>
      <c r="F29" s="125">
        <v>38.24431722186884</v>
      </c>
      <c r="G29" s="29"/>
      <c r="H29" s="107"/>
      <c r="I29" s="84" t="s">
        <v>100</v>
      </c>
      <c r="J29" s="10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</row>
    <row r="30" spans="1:46">
      <c r="A30" s="123">
        <v>1209.453125</v>
      </c>
      <c r="B30" s="124">
        <v>0.70533056231424196</v>
      </c>
      <c r="C30" s="124">
        <v>0.51232518065877997</v>
      </c>
      <c r="D30" s="124">
        <v>18.14696772517274</v>
      </c>
      <c r="E30" s="124">
        <v>15.529504231925022</v>
      </c>
      <c r="F30" s="125">
        <v>38.24431722186884</v>
      </c>
      <c r="I30" s="100"/>
      <c r="J30" s="108"/>
      <c r="K30" s="28" t="s">
        <v>178</v>
      </c>
      <c r="L30" s="28" t="s">
        <v>178</v>
      </c>
      <c r="M30" s="28" t="s">
        <v>184</v>
      </c>
      <c r="N30" s="28" t="s">
        <v>184</v>
      </c>
      <c r="O30" s="28" t="s">
        <v>189</v>
      </c>
      <c r="P30" s="28" t="s">
        <v>189</v>
      </c>
      <c r="Q30" s="28"/>
      <c r="R30" s="28"/>
      <c r="S30" s="28"/>
      <c r="T30" s="28"/>
      <c r="U30" s="28"/>
      <c r="V30" s="28"/>
      <c r="AM30" s="28"/>
    </row>
    <row r="31" spans="1:46" ht="16.8">
      <c r="A31" s="123">
        <v>1204.453125</v>
      </c>
      <c r="B31" s="124">
        <v>0.70533056231424196</v>
      </c>
      <c r="C31" s="124">
        <v>0.51232518065877997</v>
      </c>
      <c r="D31" s="124">
        <v>18.14696772517274</v>
      </c>
      <c r="E31" s="124">
        <v>15.529504231925022</v>
      </c>
      <c r="F31" s="125">
        <v>38.24431722186884</v>
      </c>
      <c r="I31" s="100" t="s">
        <v>101</v>
      </c>
      <c r="J31" s="108" t="s">
        <v>40</v>
      </c>
      <c r="K31" s="28" t="s">
        <v>275</v>
      </c>
      <c r="L31" s="28" t="s">
        <v>276</v>
      </c>
      <c r="M31" s="28" t="s">
        <v>275</v>
      </c>
      <c r="N31" s="28" t="s">
        <v>276</v>
      </c>
      <c r="O31" s="28" t="s">
        <v>275</v>
      </c>
      <c r="P31" s="28" t="s">
        <v>276</v>
      </c>
      <c r="Q31" s="28"/>
      <c r="R31" s="28" t="s">
        <v>283</v>
      </c>
      <c r="S31" s="28" t="s">
        <v>284</v>
      </c>
      <c r="T31" s="28" t="s">
        <v>285</v>
      </c>
      <c r="U31" s="28" t="s">
        <v>286</v>
      </c>
      <c r="V31" s="28" t="s">
        <v>287</v>
      </c>
      <c r="X31" s="28" t="s">
        <v>288</v>
      </c>
      <c r="Y31" s="28" t="s">
        <v>289</v>
      </c>
      <c r="AM31" s="28"/>
    </row>
    <row r="32" spans="1:46">
      <c r="A32" s="123">
        <v>1199.453125</v>
      </c>
      <c r="B32" s="124">
        <v>0.70533056231424196</v>
      </c>
      <c r="C32" s="124">
        <v>0.51232518065877997</v>
      </c>
      <c r="D32" s="124">
        <v>18.14696772517274</v>
      </c>
      <c r="E32" s="124">
        <v>15.529504231925022</v>
      </c>
      <c r="F32" s="125">
        <v>38.24431722186884</v>
      </c>
      <c r="I32" s="99">
        <f>(1-J32)</f>
        <v>0</v>
      </c>
      <c r="J32" s="100">
        <v>1</v>
      </c>
      <c r="K32" s="28">
        <f>(($C$15/($C$15-1+$E$6))*(($E$12)*(1-(J32^-(($C$15-1+$E$6)/($C$15-1))))))+(J32^-(($C$15-1+$E$6)/($C$15-1)))</f>
        <v>1</v>
      </c>
      <c r="L32" s="28">
        <f>K32*$E$9</f>
        <v>745</v>
      </c>
      <c r="M32" s="28">
        <f>(($C$15/($C$15-1+$F$6))*(($F$12)*(1-(J32^-(($C$15-1+$F$6)/($C$15-1))))))+(J32^-(($C$15-1+$F$6)/($C$15-1)))</f>
        <v>1</v>
      </c>
      <c r="N32" s="28">
        <f>M32*$F$9</f>
        <v>129</v>
      </c>
      <c r="O32" s="28">
        <f>(($C$15/($C$15-1+$G$6))*(($G$12)*(1-(J32^-(($C$15-1+$G$6)/($C$15-1))))))+(J32^-(($C$15-1+$G$6)/($C$15-1)))</f>
        <v>1</v>
      </c>
      <c r="P32" s="28">
        <f>O32*$G$9</f>
        <v>16</v>
      </c>
      <c r="Q32" s="28"/>
      <c r="R32" s="105">
        <f>($C$17)+((($C$20-$C$17))*(1-(($E$9/L32)*(J32^-(($C$15-1+$E$6)/($C$15-1))))))</f>
        <v>0.70533056231424196</v>
      </c>
      <c r="S32" s="101">
        <f>($D$17)+((($D$20-$D$17))*(1-(($F$9/N32)*(J32^-(($C$15-1+$F$6)/($C$15-1))))))</f>
        <v>0.51232518065877997</v>
      </c>
      <c r="T32" s="104">
        <f>($E$17)+((($E$20-$E$17))*(1-(($G$9/P32)*(J32^-(($C$15-1+$G$6)/($C$15-1))))))</f>
        <v>38.24431722186884</v>
      </c>
      <c r="U32" s="104">
        <f>($F$17)+((($F$20-$F$17))*(1-(($G$9/P32)*(J32^-(($C$15-1+$G$6)/($C$15-1))))))</f>
        <v>15.529504231925022</v>
      </c>
      <c r="V32" s="104">
        <f>($G$17)+((($G$20-$G$17))*(1-(($G$9/P32)*(J32^-(($C$15-1+$G$6)/($C$15-1))))))</f>
        <v>18.14696772517274</v>
      </c>
      <c r="X32" s="29">
        <f>((ABS($C$21-R32))/$C$21)*100</f>
        <v>2.8683943386518065</v>
      </c>
      <c r="Y32" s="29">
        <f>((ABS($D$21-S32))/$D$21)*100</f>
        <v>5.3241565054151667E-2</v>
      </c>
    </row>
    <row r="33" spans="1:39">
      <c r="A33" s="123">
        <v>1194.453125</v>
      </c>
      <c r="B33" s="124">
        <v>0.70533056231424196</v>
      </c>
      <c r="C33" s="124">
        <v>0.51232518065877997</v>
      </c>
      <c r="D33" s="124">
        <v>18.14696772517274</v>
      </c>
      <c r="E33" s="124">
        <v>15.529504231925022</v>
      </c>
      <c r="F33" s="125">
        <v>38.24431722186884</v>
      </c>
      <c r="I33" s="99">
        <f t="shared" ref="I33:I52" si="1">(1-J33)</f>
        <v>5.0000000000000044E-2</v>
      </c>
      <c r="J33" s="100">
        <v>0.95</v>
      </c>
      <c r="K33" s="28">
        <f>(($C$15/($C$15-1+$E$6))*(($E$12)*(1-(J33^-(($C$15-1+$E$6)/($C$15-1))))))+(J33^-(($C$15-1+$E$6)/($C$15-1)))</f>
        <v>0.6388787247562705</v>
      </c>
      <c r="L33" s="28">
        <f>K33*$E$9</f>
        <v>475.96464994342153</v>
      </c>
      <c r="M33" s="28">
        <f>(($C$15/($C$15-1+$F$6))*(($F$12)*(1-(J33^-(($C$15-1+$F$6)/($C$15-1))))))+(J33^-(($C$15-1+$F$6)/($C$15-1)))</f>
        <v>0.97603465053144212</v>
      </c>
      <c r="N33" s="28">
        <f>M33*$F$9</f>
        <v>125.90846991855604</v>
      </c>
      <c r="O33" s="28">
        <f>(($C$15/($C$15-1+$G$6))*(($G$12)*(1-(J33^-(($C$15-1+$G$6)/($C$15-1))))))+(J33^-(($C$15-1+$G$6)/($C$15-1)))</f>
        <v>1.7021604372937862</v>
      </c>
      <c r="P33" s="28">
        <f>O33*$G$9</f>
        <v>27.234566996700579</v>
      </c>
      <c r="Q33" s="28"/>
      <c r="R33" s="105">
        <f>($C$17)+((($C$20-$C$17))*(1-(($E$9/L33)*(J33^-(($C$15-1+$E$6)/($C$15-1))))))</f>
        <v>0.7066260820177912</v>
      </c>
      <c r="S33" s="101">
        <f>($D$17)+((($D$20-$D$17))*(1-(($F$9/N33)*(J33^-(($C$15-1+$F$6)/($C$15-1))))))</f>
        <v>0.51227697682863416</v>
      </c>
      <c r="T33" s="104">
        <f>($E$17)+((($E$20-$E$17))*(1-(($G$9/P33)*(J33^-(($C$15-1+$G$6)/($C$15-1))))))</f>
        <v>38.329297953844772</v>
      </c>
      <c r="U33" s="104">
        <f>($F$17)+((($F$20-$F$17))*(1-(($G$9/P33)*(J33^-(($C$15-1+$G$6)/($C$15-1))))))</f>
        <v>15.606296329137232</v>
      </c>
      <c r="V33" s="104">
        <f>($G$17)+((($G$20-$G$17))*(1-(($G$9/P33)*(J33^-(($C$15-1+$G$6)/($C$15-1))))))</f>
        <v>18.86605406325916</v>
      </c>
      <c r="X33" s="29">
        <f t="shared" ref="X33:X52" si="2">((ABS($C$21-R33))/$C$21)*100</f>
        <v>2.6899873395863265</v>
      </c>
      <c r="Y33" s="29">
        <f t="shared" ref="Y33:Y52" si="3">((ABS($D$21-S33))/$D$21)*100</f>
        <v>4.3827720792704472E-2</v>
      </c>
      <c r="AM33" s="28"/>
    </row>
    <row r="34" spans="1:39">
      <c r="A34" s="123">
        <v>1189.453125</v>
      </c>
      <c r="B34" s="124">
        <v>0.70533056231424196</v>
      </c>
      <c r="C34" s="124">
        <v>0.51232518065877997</v>
      </c>
      <c r="D34" s="124">
        <v>18.14696772517274</v>
      </c>
      <c r="E34" s="124">
        <v>15.529504231925022</v>
      </c>
      <c r="F34" s="125">
        <v>38.24431722186884</v>
      </c>
      <c r="I34" s="99">
        <f t="shared" si="1"/>
        <v>9.9999999999999978E-2</v>
      </c>
      <c r="J34" s="100">
        <v>0.9</v>
      </c>
      <c r="K34" s="28">
        <f>(($C$15/($C$15-1+$E$6))*(($E$12)*(1-(J34^-(($C$15-1+$E$6)/($C$15-1))))))+(J34^-(($C$15-1+$E$6)/($C$15-1)))</f>
        <v>0.40542016769709943</v>
      </c>
      <c r="L34" s="28">
        <f>K34*$E$9</f>
        <v>302.03802493433909</v>
      </c>
      <c r="M34" s="28">
        <f>(($C$15/($C$15-1+$F$6))*(($F$12)*(1-(J34^-(($C$15-1+$F$6)/($C$15-1))))))+(J34^-(($C$15-1+$F$6)/($C$15-1)))</f>
        <v>0.9526919550983507</v>
      </c>
      <c r="N34" s="28">
        <f>M34*$F$9</f>
        <v>122.89726220768723</v>
      </c>
      <c r="O34" s="28">
        <f>(($C$15/($C$15-1+$G$6))*(($G$12)*(1-(J34^-(($C$15-1+$G$6)/($C$15-1))))))+(J34^-(($C$15-1+$G$6)/($C$15-1)))</f>
        <v>2.3860777427526068</v>
      </c>
      <c r="P34" s="28">
        <f>O34*$G$9</f>
        <v>38.177243884041708</v>
      </c>
      <c r="Q34" s="28"/>
      <c r="R34" s="105">
        <f>($C$17)+((($C$20-$C$17))*(1-(($E$9/L34)*(J34^-(($C$15-1+$E$6)/($C$15-1))))))</f>
        <v>0.70869191589553227</v>
      </c>
      <c r="S34" s="101">
        <f>($D$17)+((($D$20-$D$17))*(1-(($F$9/N34)*(J34^-(($C$15-1+$F$6)/($C$15-1))))))</f>
        <v>0.51222769392508449</v>
      </c>
      <c r="T34" s="104">
        <f>($E$17)+((($E$20-$E$17))*(1-(($G$9/P34)*(J34^-(($C$15-1+$G$6)/($C$15-1))))))</f>
        <v>38.363987859208684</v>
      </c>
      <c r="U34" s="104">
        <f>($F$17)+((($F$20-$F$17))*(1-(($G$9/P34)*(J34^-(($C$15-1+$G$6)/($C$15-1))))))</f>
        <v>15.63764355953932</v>
      </c>
      <c r="V34" s="104">
        <f>($G$17)+((($G$20-$G$17))*(1-(($G$9/P34)*(J34^-(($C$15-1+$G$6)/($C$15-1))))))</f>
        <v>19.159591626853732</v>
      </c>
      <c r="X34" s="29">
        <f t="shared" si="2"/>
        <v>2.4054997924761801</v>
      </c>
      <c r="Y34" s="29">
        <f t="shared" si="3"/>
        <v>3.4203141638618678E-2</v>
      </c>
      <c r="AM34" s="28"/>
    </row>
    <row r="35" spans="1:39">
      <c r="A35" s="123">
        <v>1184.453125</v>
      </c>
      <c r="B35" s="124">
        <v>0.70533056231424196</v>
      </c>
      <c r="C35" s="124">
        <v>0.51232518065877997</v>
      </c>
      <c r="D35" s="124">
        <v>18.14696772517274</v>
      </c>
      <c r="E35" s="124">
        <v>15.529504231925022</v>
      </c>
      <c r="F35" s="125">
        <v>38.24431722186884</v>
      </c>
      <c r="I35" s="99">
        <f t="shared" si="1"/>
        <v>0.15000000000000002</v>
      </c>
      <c r="J35" s="100">
        <v>0.85</v>
      </c>
      <c r="K35" s="28">
        <f>(($C$15/($C$15-1+$E$6))*(($E$12)*(1-(J35^-(($C$15-1+$E$6)/($C$15-1))))))+(J35^-(($C$15-1+$E$6)/($C$15-1)))</f>
        <v>0.25809570077186372</v>
      </c>
      <c r="L35" s="28">
        <f>K35*$E$9</f>
        <v>192.28129707503848</v>
      </c>
      <c r="M35" s="28">
        <f>(($C$15/($C$15-1+$F$6))*(($F$12)*(1-(J35^-(($C$15-1+$F$6)/($C$15-1))))))+(J35^-(($C$15-1+$F$6)/($C$15-1)))</f>
        <v>0.92998898854177181</v>
      </c>
      <c r="N35" s="28">
        <f>M35*$F$9</f>
        <v>119.96857952188856</v>
      </c>
      <c r="O35" s="28">
        <f>(($C$15/($C$15-1+$G$6))*(($G$12)*(1-(J35^-(($C$15-1+$G$6)/($C$15-1))))))+(J35^-(($C$15-1+$G$6)/($C$15-1)))</f>
        <v>3.0512516408486086</v>
      </c>
      <c r="P35" s="28">
        <f>O35*$G$9</f>
        <v>48.820026253577737</v>
      </c>
      <c r="Q35" s="28"/>
      <c r="R35" s="105">
        <f>($C$17)+((($C$20-$C$17))*(1-(($E$9/L35)*(J35^-(($C$15-1+$E$6)/($C$15-1))))))</f>
        <v>0.71191890970432148</v>
      </c>
      <c r="S35" s="101">
        <f>($D$17)+((($D$20-$D$17))*(1-(($F$9/N35)*(J35^-(($C$15-1+$F$6)/($C$15-1))))))</f>
        <v>0.51217738844219129</v>
      </c>
      <c r="T35" s="104">
        <f>($E$17)+((($E$20-$E$17))*(1-(($G$9/P35)*(J35^-(($C$15-1+$G$6)/($C$15-1))))))</f>
        <v>38.382809487274507</v>
      </c>
      <c r="U35" s="104">
        <f>($F$17)+((($F$20-$F$17))*(1-(($G$9/P35)*(J35^-(($C$15-1+$G$6)/($C$15-1))))))</f>
        <v>15.654651559570812</v>
      </c>
      <c r="V35" s="104">
        <f>($G$17)+((($G$20-$G$17))*(1-(($G$9/P35)*(J35^-(($C$15-1+$G$6)/($C$15-1))))))</f>
        <v>19.318855677515376</v>
      </c>
      <c r="X35" s="29">
        <f t="shared" si="2"/>
        <v>1.9611080322800873</v>
      </c>
      <c r="Y35" s="29">
        <f t="shared" si="3"/>
        <v>2.4378860455546995E-2</v>
      </c>
    </row>
    <row r="36" spans="1:39">
      <c r="A36" s="123">
        <v>1179.453125</v>
      </c>
      <c r="B36" s="124">
        <v>0.70533056231424196</v>
      </c>
      <c r="C36" s="124">
        <v>0.51232518065877997</v>
      </c>
      <c r="D36" s="124">
        <v>18.14696772517274</v>
      </c>
      <c r="E36" s="124">
        <v>15.529504231925022</v>
      </c>
      <c r="F36" s="125">
        <v>38.24431722186884</v>
      </c>
      <c r="I36" s="99">
        <f t="shared" si="1"/>
        <v>0.19999999999999996</v>
      </c>
      <c r="J36" s="100">
        <v>0.8</v>
      </c>
      <c r="K36" s="28">
        <f>(($C$15/($C$15-1+$E$6))*(($E$12)*(1-(J36^-(($C$15-1+$E$6)/($C$15-1))))))+(J36^-(($C$15-1+$E$6)/($C$15-1)))</f>
        <v>0.16760159095376748</v>
      </c>
      <c r="L36" s="26">
        <f>K36*$E$9</f>
        <v>124.86318526055678</v>
      </c>
      <c r="M36" s="28">
        <f>(($C$15/($C$15-1+$F$6))*(($F$12)*(1-(J36^-(($C$15-1+$F$6)/($C$15-1))))))+(J36^-(($C$15-1+$F$6)/($C$15-1)))</f>
        <v>0.90794431297329092</v>
      </c>
      <c r="N36" s="26">
        <f>M36*$F$9</f>
        <v>117.12481637355452</v>
      </c>
      <c r="O36" s="28">
        <f>(($C$15/($C$15-1+$G$6))*(($G$12)*(1-(J36^-(($C$15-1+$G$6)/($C$15-1))))))+(J36^-(($C$15-1+$G$6)/($C$15-1)))</f>
        <v>3.6971382805353046</v>
      </c>
      <c r="P36" s="26">
        <f>O36*$G$9</f>
        <v>59.154212488564873</v>
      </c>
      <c r="R36" s="105">
        <f>($C$17)+((($C$20-$C$17))*(1-(($E$9/L36)*(J36^-(($C$15-1+$E$6)/($C$15-1))))))</f>
        <v>0.71671371281308427</v>
      </c>
      <c r="S36" s="101">
        <f>($D$17)+((($D$20-$D$17))*(1-(($F$9/N36)*(J36^-(($C$15-1+$F$6)/($C$15-1))))))</f>
        <v>0.51212613421263076</v>
      </c>
      <c r="T36" s="104">
        <f>($E$17)+((($E$20-$E$17))*(1-(($G$9/P36)*(J36^-(($C$15-1+$G$6)/($C$15-1))))))</f>
        <v>38.394604466618588</v>
      </c>
      <c r="U36" s="104">
        <f>($F$17)+((($F$20-$F$17))*(1-(($G$9/P36)*(J36^-(($C$15-1+$G$6)/($C$15-1))))))</f>
        <v>15.6653099897743</v>
      </c>
      <c r="V36" s="104">
        <f>($G$17)+((($G$20-$G$17))*(1-(($G$9/P36)*(J36^-(($C$15-1+$G$6)/($C$15-1))))))</f>
        <v>19.418661931322927</v>
      </c>
      <c r="X36" s="29">
        <f t="shared" si="2"/>
        <v>1.3008120665756249</v>
      </c>
      <c r="Y36" s="29">
        <f t="shared" si="3"/>
        <v>1.4369296207978428E-2</v>
      </c>
      <c r="AM36" s="28"/>
    </row>
    <row r="37" spans="1:39">
      <c r="A37" s="123">
        <v>1174.453125</v>
      </c>
      <c r="B37" s="124">
        <v>0.70533056231424196</v>
      </c>
      <c r="C37" s="124">
        <v>0.51232518065877997</v>
      </c>
      <c r="D37" s="124">
        <v>18.14696772517274</v>
      </c>
      <c r="E37" s="124">
        <v>15.529504231925022</v>
      </c>
      <c r="F37" s="125">
        <v>38.24431722186884</v>
      </c>
      <c r="I37" s="99">
        <f t="shared" si="1"/>
        <v>0.27</v>
      </c>
      <c r="J37" s="100">
        <v>0.73</v>
      </c>
      <c r="K37" s="28">
        <f>(($C$15/($C$15-1+$E$6))*(($E$12)*(1-(J37^-(($C$15-1+$E$6)/($C$15-1))))))+(J37^-(($C$15-1+$E$6)/($C$15-1)))</f>
        <v>9.9104590468977793E-2</v>
      </c>
      <c r="L37" s="26">
        <f>K37*$E$9</f>
        <v>73.832919899388457</v>
      </c>
      <c r="M37" s="28">
        <f>(($C$15/($C$15-1+$F$6))*(($F$12)*(1-(J37^-(($C$15-1+$F$6)/($C$15-1))))))+(J37^-(($C$15-1+$F$6)/($C$15-1)))</f>
        <v>0.87822667990087966</v>
      </c>
      <c r="N37" s="26">
        <f>M37*$F$9</f>
        <v>113.29124170721347</v>
      </c>
      <c r="O37" s="28">
        <f>(($C$15/($C$15-1+$G$6))*(($G$12)*(1-(J37^-(($C$15-1+$G$6)/($C$15-1))))))+(J37^-(($C$15-1+$G$6)/($C$15-1)))</f>
        <v>4.5678347943014428</v>
      </c>
      <c r="P37" s="26">
        <f>O37*$G$9</f>
        <v>73.085356708823085</v>
      </c>
      <c r="R37" s="105">
        <f>($C$17)+((($C$20-$C$17))*(1-(($E$9/L37)*(J37^-(($C$15-1+$E$6)/($C$15-1))))))</f>
        <v>0.72616539301922978</v>
      </c>
      <c r="S37" s="101">
        <f>($D$17)+((($D$20-$D$17))*(1-(($F$9/N37)*(J37^-(($C$15-1+$F$6)/($C$15-1))))))</f>
        <v>0.51205296786200238</v>
      </c>
      <c r="T37" s="104">
        <f>($E$17)+((($E$20-$E$17))*(1-(($G$9/P37)*(J37^-(($C$15-1+$G$6)/($C$15-1))))))</f>
        <v>38.405225709170942</v>
      </c>
      <c r="U37" s="104">
        <f>($F$17)+((($F$20-$F$17))*(1-(($G$9/P37)*(J37^-(($C$15-1+$G$6)/($C$15-1))))))</f>
        <v>15.674907782963775</v>
      </c>
      <c r="V37" s="104">
        <f>($G$17)+((($G$20-$G$17))*(1-(($G$9/P37)*(J37^-(($C$15-1+$G$6)/($C$15-1))))))</f>
        <v>19.508536309141476</v>
      </c>
      <c r="X37" s="29">
        <f t="shared" si="2"/>
        <v>7.8596939815004198E-4</v>
      </c>
      <c r="Y37" s="29">
        <f t="shared" si="3"/>
        <v>8.0460073785564327E-5</v>
      </c>
      <c r="AM37" s="28"/>
    </row>
    <row r="38" spans="1:39">
      <c r="A38" s="123">
        <v>1169.453125</v>
      </c>
      <c r="B38" s="124">
        <v>0.70533056231424196</v>
      </c>
      <c r="C38" s="124">
        <v>0.51232518065877997</v>
      </c>
      <c r="D38" s="124">
        <v>18.14696772517274</v>
      </c>
      <c r="E38" s="124">
        <v>15.529504231925022</v>
      </c>
      <c r="F38" s="125">
        <v>38.24431722186884</v>
      </c>
      <c r="I38" s="99">
        <f t="shared" si="1"/>
        <v>0.30000000000000004</v>
      </c>
      <c r="J38" s="100">
        <v>0.7</v>
      </c>
      <c r="K38" s="28">
        <f>(($C$15/($C$15-1+$E$6))*(($E$12)*(1-(J38^-(($C$15-1+$E$6)/($C$15-1))))))+(J38^-(($C$15-1+$E$6)/($C$15-1)))</f>
        <v>8.2628411794101519E-2</v>
      </c>
      <c r="L38" s="26">
        <f>K38*$E$9</f>
        <v>61.558166786605632</v>
      </c>
      <c r="M38" s="28">
        <f>(($C$15/($C$15-1+$F$6))*(($F$12)*(1-(J38^-(($C$15-1+$F$6)/($C$15-1))))))+(J38^-(($C$15-1+$F$6)/($C$15-1)))</f>
        <v>0.86591294885320236</v>
      </c>
      <c r="N38" s="26">
        <f>M38*$F$9</f>
        <v>111.70277040206311</v>
      </c>
      <c r="O38" s="28">
        <f>(($C$15/($C$15-1+$G$6))*(($G$12)*(1-(J38^-(($C$15-1+$G$6)/($C$15-1))))))+(J38^-(($C$15-1+$G$6)/($C$15-1)))</f>
        <v>4.9286146272222524</v>
      </c>
      <c r="P38" s="26">
        <f>O38*$G$9</f>
        <v>78.857834035556039</v>
      </c>
      <c r="R38" s="105">
        <f>($C$17)+((($C$20-$C$17))*(1-(($E$9/L38)*(J38^-(($C$15-1+$E$6)/($C$15-1))))))</f>
        <v>0.73077689808097623</v>
      </c>
      <c r="S38" s="101">
        <f>($D$17)+((($D$20-$D$17))*(1-(($F$9/N38)*(J38^-(($C$15-1+$F$6)/($C$15-1))))))</f>
        <v>0.51202117923137114</v>
      </c>
      <c r="T38" s="104">
        <f>($E$17)+((($E$20-$E$17))*(1-(($G$9/P38)*(J38^-(($C$15-1+$G$6)/($C$15-1))))))</f>
        <v>38.408527059456546</v>
      </c>
      <c r="U38" s="104">
        <f>($F$17)+((($F$20-$F$17))*(1-(($G$9/P38)*(J38^-(($C$15-1+$G$6)/($C$15-1))))))</f>
        <v>15.677891019353586</v>
      </c>
      <c r="V38" s="104">
        <f>($G$17)+((($G$20-$G$17))*(1-(($G$9/P38)*(J38^-(($C$15-1+$G$6)/($C$15-1))))))</f>
        <v>19.536471534367422</v>
      </c>
      <c r="X38" s="29">
        <f t="shared" si="2"/>
        <v>0.63583982229401736</v>
      </c>
      <c r="Y38" s="29">
        <f t="shared" si="3"/>
        <v>6.1276195983488903E-3</v>
      </c>
    </row>
    <row r="39" spans="1:39">
      <c r="A39" s="123">
        <v>1169.1581353880597</v>
      </c>
      <c r="B39" s="124">
        <v>0.70535675861259306</v>
      </c>
      <c r="C39" s="124">
        <v>0.51232444323186332</v>
      </c>
      <c r="D39" s="124">
        <v>18.152550379984007</v>
      </c>
      <c r="E39" s="124">
        <v>15.530100410364609</v>
      </c>
      <c r="F39" s="125">
        <v>38.244976973093557</v>
      </c>
      <c r="H39" s="110"/>
      <c r="I39" s="116">
        <f t="shared" si="1"/>
        <v>0.35</v>
      </c>
      <c r="J39" s="111">
        <v>0.65</v>
      </c>
      <c r="K39" s="112">
        <f>(($C$15/($C$15-1+$E$6))*(($E$12)*(1-(J39^-(($C$15-1+$E$6)/($C$15-1))))))+(J39^-(($C$15-1+$E$6)/($C$15-1)))</f>
        <v>6.5439540687437167E-2</v>
      </c>
      <c r="L39" s="110">
        <f>K39*$E$9</f>
        <v>48.75245781214069</v>
      </c>
      <c r="M39" s="112">
        <f>(($C$15/($C$15-1+$F$6))*(($F$12)*(1-(J39^-(($C$15-1+$F$6)/($C$15-1))))))+(J39^-(($C$15-1+$F$6)/($C$15-1)))</f>
        <v>0.84597316647493326</v>
      </c>
      <c r="N39" s="110">
        <f>M39*$F$9</f>
        <v>109.13053847526639</v>
      </c>
      <c r="O39" s="112">
        <f>(($C$15/($C$15-1+$G$6))*(($G$12)*(1-(J39^-(($C$15-1+$G$6)/($C$15-1))))))+(J39^-(($C$15-1+$G$6)/($C$15-1)))</f>
        <v>5.5128300309090346</v>
      </c>
      <c r="P39" s="110">
        <f>O39*$G$9</f>
        <v>88.205280494544553</v>
      </c>
      <c r="Q39" s="110"/>
      <c r="R39" s="113">
        <f>($C$17)+((($C$20-$C$17))*(1-(($E$9/L39)*(J39^-(($C$15-1+$E$6)/($C$15-1))))))</f>
        <v>0.73806286307772428</v>
      </c>
      <c r="S39" s="114">
        <f>($D$17)+((($D$20-$D$17))*(1-(($F$9/N39)*(J39^-(($C$15-1+$F$6)/($C$15-1))))))</f>
        <v>0.51196774093438191</v>
      </c>
      <c r="T39" s="115">
        <f>($E$17)+((($E$20-$E$17))*(1-(($G$9/P39)*(J39^-(($C$15-1+$G$6)/($C$15-1))))))</f>
        <v>38.412956594512814</v>
      </c>
      <c r="U39" s="115">
        <f>($F$17)+((($F$20-$F$17))*(1-(($G$9/P39)*(J39^-(($C$15-1+$G$6)/($C$15-1))))))</f>
        <v>15.681893730070906</v>
      </c>
      <c r="V39" s="115">
        <f>($G$17)+((($G$20-$G$17))*(1-(($G$9/P39)*(J39^-(($C$15-1+$G$6)/($C$15-1))))))</f>
        <v>19.573953185430849</v>
      </c>
      <c r="W39" s="110"/>
      <c r="X39" s="29">
        <f t="shared" si="2"/>
        <v>1.6391955773665181</v>
      </c>
      <c r="Y39" s="29">
        <f t="shared" si="3"/>
        <v>1.6563715732864904E-2</v>
      </c>
      <c r="AM39" s="28"/>
    </row>
    <row r="40" spans="1:39">
      <c r="A40" s="123">
        <v>1164.1581353880597</v>
      </c>
      <c r="B40" s="124">
        <v>0.70535675861259306</v>
      </c>
      <c r="C40" s="124">
        <v>0.51232444323186332</v>
      </c>
      <c r="D40" s="124">
        <v>18.152550379984007</v>
      </c>
      <c r="E40" s="124">
        <v>15.530100410364609</v>
      </c>
      <c r="F40" s="125">
        <v>38.244976973093557</v>
      </c>
      <c r="I40" s="99">
        <f t="shared" si="1"/>
        <v>0.4</v>
      </c>
      <c r="J40" s="100">
        <v>0.6</v>
      </c>
      <c r="K40" s="28">
        <f>(($C$15/($C$15-1+$E$6))*(($E$12)*(1-(J40^-(($C$15-1+$E$6)/($C$15-1))))))+(J40^-(($C$15-1+$E$6)/($C$15-1)))</f>
        <v>5.6344151107938958E-2</v>
      </c>
      <c r="L40" s="26">
        <f>K40*$E$9</f>
        <v>41.976392575414522</v>
      </c>
      <c r="M40" s="28">
        <f>(($C$15/($C$15-1+$F$6))*(($F$12)*(1-(J40^-(($C$15-1+$F$6)/($C$15-1))))))+(J40^-(($C$15-1+$F$6)/($C$15-1)))</f>
        <v>0.82678628453096126</v>
      </c>
      <c r="N40" s="26">
        <f>M40*$F$9</f>
        <v>106.65543070449401</v>
      </c>
      <c r="O40" s="28">
        <f>(($C$15/($C$15-1+$G$6))*(($G$12)*(1-(J40^-(($C$15-1+$G$6)/($C$15-1))))))+(J40^-(($C$15-1+$G$6)/($C$15-1)))</f>
        <v>6.0749862153518688</v>
      </c>
      <c r="P40" s="26">
        <f>O40*$G$9</f>
        <v>97.1997794456299</v>
      </c>
      <c r="R40" s="105">
        <f>($C$17)+((($C$20-$C$17))*(1-(($E$9/L40)*(J40^-(($C$15-1+$E$6)/($C$15-1))))))</f>
        <v>0.74371667811260511</v>
      </c>
      <c r="S40" s="101">
        <f>($D$17)+((($D$20-$D$17))*(1-(($F$9/N40)*(J40^-(($C$15-1+$F$6)/($C$15-1))))))</f>
        <v>0.51191388698360174</v>
      </c>
      <c r="T40" s="104">
        <f>($E$17)+((($E$20-$E$17))*(1-(($G$9/P40)*(J40^-(($C$15-1+$G$6)/($C$15-1))))))</f>
        <v>38.416414568302599</v>
      </c>
      <c r="U40" s="104">
        <f>($F$17)+((($F$20-$F$17))*(1-(($G$9/P40)*(J40^-(($C$15-1+$G$6)/($C$15-1))))))</f>
        <v>15.685018497924139</v>
      </c>
      <c r="V40" s="104">
        <f>($G$17)+((($G$20-$G$17))*(1-(($G$9/P40)*(J40^-(($C$15-1+$G$6)/($C$15-1))))))</f>
        <v>19.603213720753146</v>
      </c>
      <c r="X40" s="29">
        <f t="shared" si="2"/>
        <v>2.417786725676323</v>
      </c>
      <c r="Y40" s="29">
        <f t="shared" si="3"/>
        <v>2.7080985916056486E-2</v>
      </c>
      <c r="AM40" s="28"/>
    </row>
    <row r="41" spans="1:39">
      <c r="A41" s="123">
        <v>1161.7446815634798</v>
      </c>
      <c r="B41" s="124">
        <v>0.70557930741361696</v>
      </c>
      <c r="C41" s="124">
        <v>0.51231830723829341</v>
      </c>
      <c r="D41" s="124">
        <v>18.199364386253404</v>
      </c>
      <c r="E41" s="124">
        <v>15.535099734548544</v>
      </c>
      <c r="F41" s="125">
        <v>38.250509394318641</v>
      </c>
      <c r="I41" s="99">
        <f t="shared" si="1"/>
        <v>0.44999999999999896</v>
      </c>
      <c r="J41" s="100">
        <v>0.55000000000000104</v>
      </c>
      <c r="K41" s="28">
        <f>(($C$15/($C$15-1+$E$6))*(($E$12)*(1-(J41^-(($C$15-1+$E$6)/($C$15-1))))))+(J41^-(($C$15-1+$E$6)/($C$15-1)))</f>
        <v>5.177833024148585E-2</v>
      </c>
      <c r="L41" s="26">
        <f>K41*$E$9</f>
        <v>38.574856029906961</v>
      </c>
      <c r="M41" s="28">
        <f>(($C$15/($C$15-1+$F$6))*(($F$12)*(1-(J41^-(($C$15-1+$F$6)/($C$15-1))))))+(J41^-(($C$15-1+$F$6)/($C$15-1)))</f>
        <v>0.80838309668943797</v>
      </c>
      <c r="N41" s="26">
        <f>M41*$F$9</f>
        <v>104.2814194729375</v>
      </c>
      <c r="O41" s="28">
        <f>(($C$15/($C$15-1+$G$6))*(($G$12)*(1-(J41^-(($C$15-1+$G$6)/($C$15-1))))))+(J41^-(($C$15-1+$G$6)/($C$15-1)))</f>
        <v>6.6141809573003281</v>
      </c>
      <c r="P41" s="26">
        <f>O41*$G$9</f>
        <v>105.82689531680525</v>
      </c>
      <c r="R41" s="105">
        <f>($C$17)+((($C$20-$C$17))*(1-(($E$9/L41)*(J41^-(($C$15-1+$E$6)/($C$15-1))))))</f>
        <v>0.74730367797889696</v>
      </c>
      <c r="S41" s="101">
        <f>($D$17)+((($D$20-$D$17))*(1-(($F$9/N41)*(J41^-(($C$15-1+$F$6)/($C$15-1))))))</f>
        <v>0.51185983077414821</v>
      </c>
      <c r="T41" s="104">
        <f>($E$17)+((($E$20-$E$17))*(1-(($G$9/P41)*(J41^-(($C$15-1+$G$6)/($C$15-1))))))</f>
        <v>38.419179019216259</v>
      </c>
      <c r="U41" s="104">
        <f>($F$17)+((($F$20-$F$17))*(1-(($G$9/P41)*(J41^-(($C$15-1+$G$6)/($C$15-1))))))</f>
        <v>15.687516569879557</v>
      </c>
      <c r="V41" s="104">
        <f>($G$17)+((($G$20-$G$17))*(1-(($G$9/P41)*(J41^-(($C$15-1+$G$6)/($C$15-1))))))</f>
        <v>19.626605833742776</v>
      </c>
      <c r="X41" s="29">
        <f t="shared" si="2"/>
        <v>2.9117551925704928</v>
      </c>
      <c r="Y41" s="29">
        <f t="shared" si="3"/>
        <v>3.7637755691828728E-2</v>
      </c>
    </row>
    <row r="42" spans="1:39">
      <c r="A42" s="123">
        <v>1156.7446815634798</v>
      </c>
      <c r="B42" s="124">
        <v>0.70557930741361696</v>
      </c>
      <c r="C42" s="124">
        <v>0.51231830723829341</v>
      </c>
      <c r="D42" s="124">
        <v>18.199364386253404</v>
      </c>
      <c r="E42" s="124">
        <v>15.535099734548544</v>
      </c>
      <c r="F42" s="125">
        <v>38.250509394318641</v>
      </c>
      <c r="I42" s="99">
        <f t="shared" si="1"/>
        <v>0.499999999999999</v>
      </c>
      <c r="J42" s="100">
        <v>0.500000000000001</v>
      </c>
      <c r="K42" s="28">
        <f>(($C$15/($C$15-1+$E$6))*(($E$12)*(1-(J42^-(($C$15-1+$E$6)/($C$15-1))))))+(J42^-(($C$15-1+$E$6)/($C$15-1)))</f>
        <v>4.9624410910692973E-2</v>
      </c>
      <c r="L42" s="26">
        <f>K42*$E$9</f>
        <v>36.970186128466267</v>
      </c>
      <c r="M42" s="28">
        <f>(($C$15/($C$15-1+$F$6))*(($F$12)*(1-(J42^-(($C$15-1+$F$6)/($C$15-1))))))+(J42^-(($C$15-1+$F$6)/($C$15-1)))</f>
        <v>0.79079851844419058</v>
      </c>
      <c r="N42" s="26">
        <f>M42*$F$9</f>
        <v>102.01300887930059</v>
      </c>
      <c r="O42" s="28">
        <f>(($C$15/($C$15-1+$G$6))*(($G$12)*(1-(J42^-(($C$15-1+$G$6)/($C$15-1))))))+(J42^-(($C$15-1+$G$6)/($C$15-1)))</f>
        <v>7.1293912681914335</v>
      </c>
      <c r="P42" s="26">
        <f>O42*$G$9</f>
        <v>114.07026029106294</v>
      </c>
      <c r="R42" s="105">
        <f>($C$17)+((($C$20-$C$17))*(1-(($E$9/L42)*(J42^-(($C$15-1+$E$6)/($C$15-1))))))</f>
        <v>0.7492249789473886</v>
      </c>
      <c r="S42" s="101">
        <f>($D$17)+((($D$20-$D$17))*(1-(($F$9/N42)*(J42^-(($C$15-1+$F$6)/($C$15-1))))))</f>
        <v>0.51180582851821488</v>
      </c>
      <c r="T42" s="104">
        <f>($E$17)+((($E$20-$E$17))*(1-(($G$9/P42)*(J42^-(($C$15-1+$G$6)/($C$15-1))))))</f>
        <v>38.421429838500281</v>
      </c>
      <c r="U42" s="104">
        <f>($F$17)+((($F$20-$F$17))*(1-(($G$9/P42)*(J42^-(($C$15-1+$G$6)/($C$15-1))))))</f>
        <v>15.689550503092967</v>
      </c>
      <c r="V42" s="104">
        <f>($G$17)+((($G$20-$G$17))*(1-(($G$9/P42)*(J42^-(($C$15-1+$G$6)/($C$15-1))))))</f>
        <v>19.645651720486853</v>
      </c>
      <c r="X42" s="29">
        <f t="shared" si="2"/>
        <v>3.1763390033385743</v>
      </c>
      <c r="Y42" s="29">
        <f t="shared" si="3"/>
        <v>4.8183988752260098E-2</v>
      </c>
      <c r="AM42" s="28"/>
    </row>
    <row r="43" spans="1:39">
      <c r="A43" s="123">
        <v>1154.2746328196199</v>
      </c>
      <c r="B43" s="124">
        <v>0.70580822202180971</v>
      </c>
      <c r="C43" s="124">
        <v>0.51231213050571267</v>
      </c>
      <c r="D43" s="124">
        <v>18.246009482556129</v>
      </c>
      <c r="E43" s="124">
        <v>15.540081020633444</v>
      </c>
      <c r="F43" s="125">
        <v>38.256021853973273</v>
      </c>
      <c r="I43" s="31">
        <f t="shared" si="1"/>
        <v>0.54999999999999893</v>
      </c>
      <c r="J43" s="100">
        <v>0.45000000000000101</v>
      </c>
      <c r="K43" s="28">
        <f>(($C$15/($C$15-1+$E$6))*(($E$12)*(1-(J43^-(($C$15-1+$E$6)/($C$15-1))))))+(J43^-(($C$15-1+$E$6)/($C$15-1)))</f>
        <v>4.8681151352854835E-2</v>
      </c>
      <c r="L43" s="26">
        <f>K43*$E$9</f>
        <v>36.267457757876855</v>
      </c>
      <c r="M43" s="28">
        <f>(($C$15/($C$15-1+$F$6))*(($F$12)*(1-(J43^-(($C$15-1+$F$6)/($C$15-1))))))+(J43^-(($C$15-1+$F$6)/($C$15-1)))</f>
        <v>0.77407259876687351</v>
      </c>
      <c r="N43" s="26">
        <f>M43*$F$9</f>
        <v>99.855365240926687</v>
      </c>
      <c r="O43" s="28">
        <f>(($C$15/($C$15-1+$G$6))*(($G$12)*(1-(J43^-(($C$15-1+$G$6)/($C$15-1))))))+(J43^-(($C$15-1+$G$6)/($C$15-1)))</f>
        <v>7.6194437537674888</v>
      </c>
      <c r="P43" s="26">
        <f>O43*$G$9</f>
        <v>121.91110006027982</v>
      </c>
      <c r="R43" s="105">
        <f>($C$17)+((($C$20-$C$17))*(1-(($E$9/L43)*(J43^-(($C$15-1+$E$6)/($C$15-1))))))</f>
        <v>0.75011989929407519</v>
      </c>
      <c r="S43" s="101">
        <f>($D$17)+((($D$20-$D$17))*(1-(($F$9/N43)*(J43^-(($C$15-1+$F$6)/($C$15-1))))))</f>
        <v>0.51175218645387632</v>
      </c>
      <c r="T43" s="104">
        <f>($E$17)+((($E$20-$E$17))*(1-(($G$9/P43)*(J43^-(($C$15-1+$G$6)/($C$15-1))))))</f>
        <v>38.423288291074421</v>
      </c>
      <c r="U43" s="104">
        <f>($F$17)+((($F$20-$F$17))*(1-(($G$9/P43)*(J43^-(($C$15-1+$G$6)/($C$15-1))))))</f>
        <v>15.691229877551381</v>
      </c>
      <c r="V43" s="104">
        <f>($G$17)+((($G$20-$G$17))*(1-(($G$9/P43)*(J43^-(($C$15-1+$G$6)/($C$15-1))))))</f>
        <v>19.661377495318071</v>
      </c>
      <c r="X43" s="29">
        <f t="shared" si="2"/>
        <v>3.2995791617225683</v>
      </c>
      <c r="Y43" s="29">
        <f t="shared" si="3"/>
        <v>5.8659879112387042E-2</v>
      </c>
      <c r="AM43" s="28"/>
    </row>
    <row r="44" spans="1:39">
      <c r="A44" s="123">
        <v>1149.2746328196199</v>
      </c>
      <c r="B44" s="124">
        <v>0.70580822202180971</v>
      </c>
      <c r="C44" s="124">
        <v>0.51231213050571267</v>
      </c>
      <c r="D44" s="124">
        <v>18.246009482556129</v>
      </c>
      <c r="E44" s="124">
        <v>15.540081020633444</v>
      </c>
      <c r="F44" s="125">
        <v>38.256021853973273</v>
      </c>
      <c r="I44" s="31">
        <f t="shared" si="1"/>
        <v>0.59999999999999898</v>
      </c>
      <c r="J44" s="100">
        <v>0.40000000000000102</v>
      </c>
      <c r="K44" s="28">
        <f>(($C$15/($C$15-1+$E$6))*(($E$12)*(1-(J44^-(($C$15-1+$E$6)/($C$15-1))))))+(J44^-(($C$15-1+$E$6)/($C$15-1)))</f>
        <v>4.8303868718366935E-2</v>
      </c>
      <c r="L44" s="26">
        <f>K44*$E$9</f>
        <v>35.986382195183367</v>
      </c>
      <c r="M44" s="28">
        <f>(($C$15/($C$15-1+$F$6))*(($F$12)*(1-(J44^-(($C$15-1+$F$6)/($C$15-1))))))+(J44^-(($C$15-1+$F$6)/($C$15-1)))</f>
        <v>0.75825191817250426</v>
      </c>
      <c r="N44" s="26">
        <f>M44*$F$9</f>
        <v>97.81449744425305</v>
      </c>
      <c r="O44" s="28">
        <f>(($C$15/($C$15-1+$G$6))*(($G$12)*(1-(J44^-(($C$15-1+$G$6)/($C$15-1))))))+(J44^-(($C$15-1+$G$6)/($C$15-1)))</f>
        <v>8.0829736521736049</v>
      </c>
      <c r="P44" s="26">
        <f>O44*$G$9</f>
        <v>129.32757843477768</v>
      </c>
      <c r="R44" s="105">
        <f>($C$17)+((($C$20-$C$17))*(1-(($E$9/L44)*(J44^-(($C$15-1+$E$6)/($C$15-1))))))</f>
        <v>0.75048763299509258</v>
      </c>
      <c r="S44" s="101">
        <f>($D$17)+((($D$20-$D$17))*(1-(($F$9/N44)*(J44^-(($C$15-1+$F$6)/($C$15-1))))))</f>
        <v>0.51169926972767832</v>
      </c>
      <c r="T44" s="104">
        <f>($E$17)+((($E$20-$E$17))*(1-(($G$9/P44)*(J44^-(($C$15-1+$G$6)/($C$15-1))))))</f>
        <v>38.424838777346274</v>
      </c>
      <c r="U44" s="104">
        <f>($F$17)+((($F$20-$F$17))*(1-(($G$9/P44)*(J44^-(($C$15-1+$G$6)/($C$15-1))))))</f>
        <v>15.692630960946946</v>
      </c>
      <c r="V44" s="104">
        <f>($G$17)+((($G$20-$G$17))*(1-(($G$9/P44)*(J44^-(($C$15-1+$G$6)/($C$15-1))))))</f>
        <v>19.674497334010407</v>
      </c>
      <c r="X44" s="29">
        <f t="shared" si="2"/>
        <v>3.3502200480587767</v>
      </c>
      <c r="Y44" s="29">
        <f t="shared" si="3"/>
        <v>6.8994116407365969E-2</v>
      </c>
    </row>
    <row r="45" spans="1:39">
      <c r="A45" s="123">
        <v>1146.92533762429</v>
      </c>
      <c r="B45" s="124">
        <v>0.70604272155912051</v>
      </c>
      <c r="C45" s="124">
        <v>0.51230593701410188</v>
      </c>
      <c r="D45" s="124">
        <v>18.29246313793988</v>
      </c>
      <c r="E45" s="124">
        <v>15.545041862511741</v>
      </c>
      <c r="F45" s="125">
        <v>38.261511689377421</v>
      </c>
      <c r="I45" s="99">
        <f t="shared" si="1"/>
        <v>0.64999999999999902</v>
      </c>
      <c r="J45" s="100">
        <v>0.35000000000000098</v>
      </c>
      <c r="K45" s="28">
        <f>(($C$15/($C$15-1+$E$6))*(($E$12)*(1-(J45^-(($C$15-1+$E$6)/($C$15-1))))))+(J45^-(($C$15-1+$E$6)/($C$15-1)))</f>
        <v>4.8169064678526212E-2</v>
      </c>
      <c r="L45" s="26">
        <f>K45*$E$9</f>
        <v>35.885953185502025</v>
      </c>
      <c r="M45" s="28">
        <f>(($C$15/($C$15-1+$F$6))*(($F$12)*(1-(J45^-(($C$15-1+$F$6)/($C$15-1))))))+(J45^-(($C$15-1+$F$6)/($C$15-1)))</f>
        <v>0.74339158687658635</v>
      </c>
      <c r="N45" s="26">
        <f>M45*$F$9</f>
        <v>95.897514707079637</v>
      </c>
      <c r="O45" s="28">
        <f>(($C$15/($C$15-1+$G$6))*(($G$12)*(1-(J45^-(($C$15-1+$G$6)/($C$15-1))))))+(J45^-(($C$15-1+$G$6)/($C$15-1)))</f>
        <v>8.5183662899801913</v>
      </c>
      <c r="P45" s="26">
        <f>O45*$G$9</f>
        <v>136.29386063968306</v>
      </c>
      <c r="R45" s="105">
        <f>($C$17)+((($C$20-$C$17))*(1-(($E$9/L45)*(J45^-(($C$15-1+$E$6)/($C$15-1))))))</f>
        <v>0.7506204220108057</v>
      </c>
      <c r="S45" s="101">
        <f>($D$17)+((($D$20-$D$17))*(1-(($F$9/N45)*(J45^-(($C$15-1+$F$6)/($C$15-1))))))</f>
        <v>0.51164751376996542</v>
      </c>
      <c r="T45" s="104">
        <f>($E$17)+((($E$20-$E$17))*(1-(($G$9/P45)*(J45^-(($C$15-1+$G$6)/($C$15-1))))))</f>
        <v>38.426141458742734</v>
      </c>
      <c r="U45" s="104">
        <f>($F$17)+((($F$20-$F$17))*(1-(($G$9/P45)*(J45^-(($C$15-1+$G$6)/($C$15-1))))))</f>
        <v>15.693808117628318</v>
      </c>
      <c r="V45" s="104">
        <f>($G$17)+((($G$20-$G$17))*(1-(($G$9/P45)*(J45^-(($C$15-1+$G$6)/($C$15-1))))))</f>
        <v>19.685520307963351</v>
      </c>
      <c r="X45" s="29">
        <f t="shared" si="2"/>
        <v>3.3685065239319987</v>
      </c>
      <c r="Y45" s="29">
        <f t="shared" si="3"/>
        <v>7.9101664376841976E-2</v>
      </c>
      <c r="AM45" s="28"/>
    </row>
    <row r="46" spans="1:39">
      <c r="A46" s="123">
        <v>1141.92533762429</v>
      </c>
      <c r="B46" s="124">
        <v>0.70604272155912051</v>
      </c>
      <c r="C46" s="124">
        <v>0.51230593701410188</v>
      </c>
      <c r="D46" s="124">
        <v>18.29246313793988</v>
      </c>
      <c r="E46" s="124">
        <v>15.545041862511741</v>
      </c>
      <c r="F46" s="125">
        <v>38.261511689377421</v>
      </c>
      <c r="I46" s="31">
        <f t="shared" si="1"/>
        <v>0.69999999999999907</v>
      </c>
      <c r="J46" s="100">
        <v>0.30000000000000099</v>
      </c>
      <c r="K46" s="28">
        <f>(($C$15/($C$15-1+$E$6))*(($E$12)*(1-(J46^-(($C$15-1+$E$6)/($C$15-1))))))+(J46^-(($C$15-1+$E$6)/($C$15-1)))</f>
        <v>4.8127366526712172E-2</v>
      </c>
      <c r="L46" s="26">
        <f>K46*$E$9</f>
        <v>35.854888062400569</v>
      </c>
      <c r="M46" s="28">
        <f>(($C$15/($C$15-1+$F$6))*(($F$12)*(1-(J46^-(($C$15-1+$F$6)/($C$15-1))))))+(J46^-(($C$15-1+$F$6)/($C$15-1)))</f>
        <v>0.72955822204285325</v>
      </c>
      <c r="N46" s="26">
        <f>M46*$F$9</f>
        <v>94.113010643528071</v>
      </c>
      <c r="O46" s="28">
        <f>(($C$15/($C$15-1+$G$6))*(($G$12)*(1-(J46^-(($C$15-1+$G$6)/($C$15-1))))))+(J46^-(($C$15-1+$G$6)/($C$15-1)))</f>
        <v>8.9236698518432149</v>
      </c>
      <c r="P46" s="26">
        <f>O46*$G$9</f>
        <v>142.77871762949144</v>
      </c>
      <c r="R46" s="105">
        <f>($C$17)+((($C$20-$C$17))*(1-(($E$9/L46)*(J46^-(($C$15-1+$E$6)/($C$15-1))))))</f>
        <v>0.75066164750472431</v>
      </c>
      <c r="S46" s="101">
        <f>($D$17)+((($D$20-$D$17))*(1-(($F$9/N46)*(J46^-(($C$15-1+$F$6)/($C$15-1))))))</f>
        <v>0.51159743965870474</v>
      </c>
      <c r="T46" s="104">
        <f>($E$17)+((($E$20-$E$17))*(1-(($G$9/P46)*(J46^-(($C$15-1+$G$6)/($C$15-1))))))</f>
        <v>38.427239870616845</v>
      </c>
      <c r="U46" s="104">
        <f>($F$17)+((($F$20-$F$17))*(1-(($G$9/P46)*(J46^-(($C$15-1+$G$6)/($C$15-1))))))</f>
        <v>15.694800687937548</v>
      </c>
      <c r="V46" s="104">
        <f>($G$17)+((($G$20-$G$17))*(1-(($G$9/P46)*(J46^-(($C$15-1+$G$6)/($C$15-1))))))</f>
        <v>19.694814802772949</v>
      </c>
      <c r="X46" s="29">
        <f t="shared" si="2"/>
        <v>3.3741837179066336</v>
      </c>
      <c r="Y46" s="29">
        <f t="shared" si="3"/>
        <v>8.8880760426108527E-2</v>
      </c>
      <c r="AM46" s="28"/>
    </row>
    <row r="47" spans="1:39">
      <c r="A47" s="123">
        <v>1139.61518513789</v>
      </c>
      <c r="B47" s="124">
        <v>0.70628303542970106</v>
      </c>
      <c r="C47" s="124">
        <v>0.51229972223685216</v>
      </c>
      <c r="D47" s="124">
        <v>18.338970723720479</v>
      </c>
      <c r="E47" s="124">
        <v>15.550008463682156</v>
      </c>
      <c r="F47" s="125">
        <v>38.267007898209016</v>
      </c>
      <c r="I47" s="31">
        <f t="shared" si="1"/>
        <v>0.749999999999999</v>
      </c>
      <c r="J47" s="100">
        <v>0.250000000000001</v>
      </c>
      <c r="K47" s="28">
        <f>(($C$15/($C$15-1+$E$6))*(($E$12)*(1-(J47^-(($C$15-1+$E$6)/($C$15-1))))))+(J47^-(($C$15-1+$E$6)/($C$15-1)))</f>
        <v>4.8116706126169001E-2</v>
      </c>
      <c r="L47" s="26">
        <f>K47*$E$9</f>
        <v>35.846946063995908</v>
      </c>
      <c r="M47" s="28">
        <f>(($C$15/($C$15-1+$F$6))*(($F$12)*(1-(J47^-(($C$15-1+$F$6)/($C$15-1))))))+(J47^-(($C$15-1+$F$6)/($C$15-1)))</f>
        <v>0.71683462532299758</v>
      </c>
      <c r="N47" s="26">
        <f>M47*$F$9</f>
        <v>92.471666666666692</v>
      </c>
      <c r="O47" s="28">
        <f>(($C$15/($C$15-1+$G$6))*(($G$12)*(1-(J47^-(($C$15-1+$G$6)/($C$15-1))))))+(J47^-(($C$15-1+$G$6)/($C$15-1)))</f>
        <v>9.2964583333333266</v>
      </c>
      <c r="P47" s="26">
        <f>O47*$G$9</f>
        <v>148.74333333333323</v>
      </c>
      <c r="R47" s="105">
        <f>($C$17)+((($C$20-$C$17))*(1-(($E$9/L47)*(J47^-(($C$15-1+$E$6)/($C$15-1))))))</f>
        <v>0.7506721985359418</v>
      </c>
      <c r="S47" s="101">
        <f>($D$17)+((($D$20-$D$17))*(1-(($F$9/N47)*(J47^-(($C$15-1+$F$6)/($C$15-1))))))</f>
        <v>0.5115496763964813</v>
      </c>
      <c r="T47" s="104">
        <f>($E$17)+((($E$20-$E$17))*(1-(($G$9/P47)*(J47^-(($C$15-1+$G$6)/($C$15-1))))))</f>
        <v>38.428165604302876</v>
      </c>
      <c r="U47" s="104">
        <f>($F$17)+((($F$20-$F$17))*(1-(($G$9/P47)*(J47^-(($C$15-1+$G$6)/($C$15-1))))))</f>
        <v>15.695637219108287</v>
      </c>
      <c r="V47" s="104">
        <f>($G$17)+((($G$20-$G$17))*(1-(($G$9/P47)*(J47^-(($C$15-1+$G$6)/($C$15-1))))))</f>
        <v>19.702648136645823</v>
      </c>
      <c r="X47" s="29">
        <f t="shared" si="2"/>
        <v>3.3756367084025731</v>
      </c>
      <c r="Y47" s="29">
        <f t="shared" si="3"/>
        <v>9.8208565097025274E-2</v>
      </c>
    </row>
    <row r="48" spans="1:39">
      <c r="A48" s="123">
        <v>1134.61518513789</v>
      </c>
      <c r="B48" s="124">
        <v>0.70628303542970106</v>
      </c>
      <c r="C48" s="124">
        <v>0.51229972223685216</v>
      </c>
      <c r="D48" s="124">
        <v>18.338970723720479</v>
      </c>
      <c r="E48" s="124">
        <v>15.550008463682156</v>
      </c>
      <c r="F48" s="125">
        <v>38.267007898209016</v>
      </c>
      <c r="I48" s="99">
        <f t="shared" si="1"/>
        <v>0.79999999999999893</v>
      </c>
      <c r="J48" s="100">
        <v>0.20000000000000101</v>
      </c>
      <c r="K48" s="28">
        <f>(($C$15/($C$15-1+$E$6))*(($E$12)*(1-(J48^-(($C$15-1+$E$6)/($C$15-1))))))+(J48^-(($C$15-1+$E$6)/($C$15-1)))</f>
        <v>4.8114611177809227E-2</v>
      </c>
      <c r="L48" s="26">
        <f>K48*$E$9</f>
        <v>35.845385327467874</v>
      </c>
      <c r="M48" s="28">
        <f>(($C$15/($C$15-1+$F$6))*(($F$12)*(1-(J48^-(($C$15-1+$F$6)/($C$15-1))))))+(J48^-(($C$15-1+$F$6)/($C$15-1)))</f>
        <v>0.705327664444659</v>
      </c>
      <c r="N48" s="26">
        <f>M48*$F$9</f>
        <v>90.987268713361004</v>
      </c>
      <c r="O48" s="28">
        <f>(($C$15/($C$15-1+$G$6))*(($G$12)*(1-(J48^-(($C$15-1+$G$6)/($C$15-1))))))+(J48^-(($C$15-1+$G$6)/($C$15-1)))</f>
        <v>9.633600618400239</v>
      </c>
      <c r="P48" s="26">
        <f>O48*$G$9</f>
        <v>154.13760989440382</v>
      </c>
      <c r="R48" s="105">
        <f>($C$17)+((($C$20-$C$17))*(1-(($E$9/L48)*(J48^-(($C$15-1+$E$6)/($C$15-1))))))</f>
        <v>0.75067427254106611</v>
      </c>
      <c r="S48" s="101">
        <f>($D$17)+((($D$20-$D$17))*(1-(($F$9/N48)*(J48^-(($C$15-1+$F$6)/($C$15-1))))))</f>
        <v>0.51150499633514845</v>
      </c>
      <c r="T48" s="104">
        <f>($E$17)+((($E$20-$E$17))*(1-(($G$9/P48)*(J48^-(($C$15-1+$G$6)/($C$15-1))))))</f>
        <v>38.428941121914754</v>
      </c>
      <c r="U48" s="104">
        <f>($F$17)+((($F$20-$F$17))*(1-(($G$9/P48)*(J48^-(($C$15-1+$G$6)/($C$15-1))))))</f>
        <v>15.69633800883387</v>
      </c>
      <c r="V48" s="104">
        <f>($G$17)+((($G$20-$G$17))*(1-(($G$9/P48)*(J48^-(($C$15-1+$G$6)/($C$15-1))))))</f>
        <v>19.709210378540924</v>
      </c>
      <c r="X48" s="29">
        <f t="shared" si="2"/>
        <v>3.3759223212182339</v>
      </c>
      <c r="Y48" s="29">
        <f t="shared" si="3"/>
        <v>0.10693424390111697</v>
      </c>
      <c r="AM48" s="28"/>
    </row>
    <row r="49" spans="1:39">
      <c r="A49" s="123">
        <v>1132.34069980703</v>
      </c>
      <c r="B49" s="124">
        <v>0.70652996245636956</v>
      </c>
      <c r="C49" s="124">
        <v>0.51229346690752864</v>
      </c>
      <c r="D49" s="124">
        <v>18.385966967559412</v>
      </c>
      <c r="E49" s="124">
        <v>15.555027249235906</v>
      </c>
      <c r="F49" s="125">
        <v>38.272561856044149</v>
      </c>
      <c r="I49" s="99">
        <f t="shared" si="1"/>
        <v>0.84999999999999898</v>
      </c>
      <c r="J49" s="100">
        <v>0.15000000000000099</v>
      </c>
      <c r="K49" s="28">
        <f>(($C$15/($C$15-1+$E$6))*(($E$12)*(1-(J49^-(($C$15-1+$E$6)/($C$15-1))))))+(J49^-(($C$15-1+$E$6)/($C$15-1)))</f>
        <v>4.8114331169355845E-2</v>
      </c>
      <c r="L49" s="26">
        <f>K49*$E$9</f>
        <v>35.845176721170105</v>
      </c>
      <c r="M49" s="28">
        <f>(($C$15/($C$15-1+$F$6))*(($F$12)*(1-(J49^-(($C$15-1+$F$6)/($C$15-1))))))+(J49^-(($C$15-1+$F$6)/($C$15-1)))</f>
        <v>0.69518291088936779</v>
      </c>
      <c r="N49" s="26">
        <f>M49*$F$9</f>
        <v>89.678595504728449</v>
      </c>
      <c r="O49" s="28">
        <f>(($C$15/($C$15-1+$G$6))*(($G$12)*(1-(J49^-(($C$15-1+$G$6)/($C$15-1))))))+(J49^-(($C$15-1+$G$6)/($C$15-1)))</f>
        <v>9.9308316102523104</v>
      </c>
      <c r="P49" s="26">
        <f>O49*$G$9</f>
        <v>158.89330576403697</v>
      </c>
      <c r="R49" s="105">
        <f>($C$17)+((($C$20-$C$17))*(1-(($E$9/L49)*(J49^-(($C$15-1+$E$6)/($C$15-1))))))</f>
        <v>0.75067454976395331</v>
      </c>
      <c r="S49" s="101">
        <f>($D$17)+((($D$20-$D$17))*(1-(($F$9/N49)*(J49^-(($C$15-1+$F$6)/($C$15-1))))))</f>
        <v>0.5114643787113764</v>
      </c>
      <c r="T49" s="104">
        <f>($E$17)+((($E$20-$E$17))*(1-(($G$9/P49)*(J49^-(($C$15-1+$G$6)/($C$15-1))))))</f>
        <v>38.429581157968592</v>
      </c>
      <c r="U49" s="104">
        <f>($F$17)+((($F$20-$F$17))*(1-(($G$9/P49)*(J49^-(($C$15-1+$G$6)/($C$15-1))))))</f>
        <v>15.696916371831255</v>
      </c>
      <c r="V49" s="104">
        <f>($G$17)+((($G$20-$G$17))*(1-(($G$9/P49)*(J49^-(($C$15-1+$G$6)/($C$15-1))))))</f>
        <v>19.714626208359011</v>
      </c>
      <c r="W49" s="28"/>
      <c r="X49" s="29">
        <f t="shared" si="2"/>
        <v>3.3759604977918842</v>
      </c>
      <c r="Y49" s="29">
        <f t="shared" si="3"/>
        <v>0.11486655930641913</v>
      </c>
      <c r="AM49" s="28"/>
    </row>
    <row r="50" spans="1:39">
      <c r="A50" s="123">
        <v>1127.34069980703</v>
      </c>
      <c r="B50" s="124">
        <v>0.70652996245636956</v>
      </c>
      <c r="C50" s="124">
        <v>0.51229346690752864</v>
      </c>
      <c r="D50" s="124">
        <v>18.385966967559412</v>
      </c>
      <c r="E50" s="124">
        <v>15.555027249235906</v>
      </c>
      <c r="F50" s="125">
        <v>38.272561856044149</v>
      </c>
      <c r="I50" s="99">
        <f t="shared" si="1"/>
        <v>0.89999999999999902</v>
      </c>
      <c r="J50" s="100">
        <v>0.100000000000001</v>
      </c>
      <c r="K50" s="28">
        <f>(($C$15/($C$15-1+$E$6))*(($E$12)*(1-(J50^-(($C$15-1+$E$6)/($C$15-1))))))+(J50^-(($C$15-1+$E$6)/($C$15-1)))</f>
        <v>4.8114310933881792E-2</v>
      </c>
      <c r="L50" s="26">
        <f>K50*$E$9</f>
        <v>35.845161645741932</v>
      </c>
      <c r="M50" s="28">
        <f>(($C$15/($C$15-1+$F$6))*(($F$12)*(1-(J50^-(($C$15-1+$F$6)/($C$15-1))))))+(J50^-(($C$15-1+$F$6)/($C$15-1)))</f>
        <v>0.68661611509456055</v>
      </c>
      <c r="N50" s="26">
        <f>M50*$F$9</f>
        <v>88.573478847198317</v>
      </c>
      <c r="O50" s="28">
        <f>(($C$15/($C$15-1+$G$6))*(($G$12)*(1-(J50^-(($C$15-1+$G$6)/($C$15-1))))))+(J50^-(($C$15-1+$G$6)/($C$15-1)))</f>
        <v>10.181830039855031</v>
      </c>
      <c r="P50" s="26">
        <f>O50*$G$9</f>
        <v>162.9092806376805</v>
      </c>
      <c r="R50" s="105">
        <f>($C$17)+((($C$20-$C$17))*(1-(($E$9/L50)*(J50^-(($C$15-1+$E$6)/($C$15-1))))))</f>
        <v>0.75067456979824687</v>
      </c>
      <c r="S50" s="101">
        <f>($D$17)+((($D$20-$D$17))*(1-(($F$9/N50)*(J50^-(($C$15-1+$F$6)/($C$15-1))))))</f>
        <v>0.51142914419198271</v>
      </c>
      <c r="T50" s="104">
        <f>($E$17)+((($E$20-$E$17))*(1-(($G$9/P50)*(J50^-(($C$15-1+$G$6)/($C$15-1))))))</f>
        <v>38.430092538449095</v>
      </c>
      <c r="U50" s="104">
        <f>($F$17)+((($F$20-$F$17))*(1-(($G$9/P50)*(J50^-(($C$15-1+$G$6)/($C$15-1))))))</f>
        <v>15.697378476341985</v>
      </c>
      <c r="V50" s="104">
        <f>($G$17)+((($G$20-$G$17))*(1-(($G$9/P50)*(J50^-(($C$15-1+$G$6)/($C$15-1))))))</f>
        <v>19.718953385926707</v>
      </c>
      <c r="W50" s="28"/>
      <c r="X50" s="29">
        <f t="shared" si="2"/>
        <v>3.3759632567296158</v>
      </c>
      <c r="Y50" s="29">
        <f t="shared" si="3"/>
        <v>0.12174759504975767</v>
      </c>
    </row>
    <row r="51" spans="1:39">
      <c r="A51" s="123">
        <v>1125.02025505241</v>
      </c>
      <c r="B51" s="124">
        <v>0.70678419879651166</v>
      </c>
      <c r="C51" s="124">
        <v>0.51228715420078175</v>
      </c>
      <c r="D51" s="124">
        <v>18.43400265697171</v>
      </c>
      <c r="E51" s="124">
        <v>15.560157038435937</v>
      </c>
      <c r="F51" s="125">
        <v>38.278238654268534</v>
      </c>
      <c r="I51" s="99">
        <f t="shared" si="1"/>
        <v>0.94999999999999907</v>
      </c>
      <c r="J51" s="100">
        <v>5.0000000000000898E-2</v>
      </c>
      <c r="K51" s="28">
        <f>(($C$15/($C$15-1+$E$6))*(($E$12)*(1-(J51^-(($C$15-1+$E$6)/($C$15-1))))))+(J51^-(($C$15-1+$E$6)/($C$15-1)))</f>
        <v>4.811431045756568E-2</v>
      </c>
      <c r="L51" s="26">
        <f>K51*$E$9</f>
        <v>35.845161290886431</v>
      </c>
      <c r="M51" s="28">
        <f>(($C$15/($C$15-1+$F$6))*(($F$12)*(1-(J51^-(($C$15-1+$F$6)/($C$15-1))))))+(J51^-(($C$15-1+$F$6)/($C$15-1)))</f>
        <v>0.68000058337857983</v>
      </c>
      <c r="N51" s="26">
        <f>M51*$F$9</f>
        <v>87.720075255836804</v>
      </c>
      <c r="O51" s="28">
        <f>(($C$15/($C$15-1+$G$6))*(($G$12)*(1-(J51^-(($C$15-1+$G$6)/($C$15-1))))))+(J51^-(($C$15-1+$G$6)/($C$15-1)))</f>
        <v>10.37565841063336</v>
      </c>
      <c r="P51" s="26">
        <f>O51*$G$9</f>
        <v>166.01053457013376</v>
      </c>
      <c r="R51" s="105">
        <f>($C$17)+((($C$20-$C$17))*(1-(($E$9/L51)*(J51^-(($C$15-1+$E$6)/($C$15-1))))))</f>
        <v>0.75067457026982765</v>
      </c>
      <c r="S51" s="101">
        <f>($D$17)+((($D$20-$D$17))*(1-(($F$9/N51)*(J51^-(($C$15-1+$F$6)/($C$15-1))))))</f>
        <v>0.51140132756316181</v>
      </c>
      <c r="T51" s="104">
        <f>($E$17)+((($E$20-$E$17))*(1-(($G$9/P51)*(J51^-(($C$15-1+$G$6)/($C$15-1))))))</f>
        <v>38.430470511155619</v>
      </c>
      <c r="U51" s="104">
        <f>($F$17)+((($F$20-$F$17))*(1-(($G$9/P51)*(J51^-(($C$15-1+$G$6)/($C$15-1))))))</f>
        <v>15.697720028081399</v>
      </c>
      <c r="V51" s="104">
        <f>($G$17)+((($G$20-$G$17))*(1-(($G$9/P51)*(J51^-(($C$15-1+$G$6)/($C$15-1))))))</f>
        <v>19.72215169927507</v>
      </c>
      <c r="W51" s="28"/>
      <c r="X51" s="29">
        <f t="shared" si="2"/>
        <v>3.3759633216713612</v>
      </c>
      <c r="Y51" s="29">
        <f t="shared" si="3"/>
        <v>0.12717997274269874</v>
      </c>
      <c r="AM51" s="28"/>
    </row>
    <row r="52" spans="1:39">
      <c r="A52" s="123">
        <v>1120.02025505241</v>
      </c>
      <c r="B52" s="124">
        <v>0.70678419879651166</v>
      </c>
      <c r="C52" s="124">
        <v>0.51228715420078175</v>
      </c>
      <c r="D52" s="124">
        <v>18.43400265697171</v>
      </c>
      <c r="E52" s="124">
        <v>15.560157038435937</v>
      </c>
      <c r="F52" s="125">
        <v>38.278238654268534</v>
      </c>
      <c r="I52" s="99">
        <f t="shared" si="1"/>
        <v>0.999999999999999</v>
      </c>
      <c r="J52" s="100">
        <v>9.9920072216264108E-16</v>
      </c>
      <c r="K52" s="28">
        <f>(($C$15/($C$15-1+$E$6))*(($E$12)*(1-(J52^-(($C$15-1+$E$6)/($C$15-1))))))+(J52^-(($C$15-1+$E$6)/($C$15-1)))</f>
        <v>4.8114310456808834E-2</v>
      </c>
      <c r="L52" s="26">
        <f>K52*$E$9</f>
        <v>35.845161290322579</v>
      </c>
      <c r="M52" s="28">
        <f>(($C$15/($C$15-1+$F$6))*(($F$12)*(1-(J52^-(($C$15-1+$F$6)/($C$15-1))))))+(J52^-(($C$15-1+$F$6)/($C$15-1)))</f>
        <v>0.67638242894056844</v>
      </c>
      <c r="N52" s="26">
        <f>M52*$F$9</f>
        <v>87.25333333333333</v>
      </c>
      <c r="O52" s="28">
        <f>(($C$15/($C$15-1+$G$6))*(($G$12)*(1-(J52^-(($C$15-1+$G$6)/($C$15-1))))))+(J52^-(($C$15-1+$G$6)/($C$15-1)))</f>
        <v>10.481666666666666</v>
      </c>
      <c r="P52" s="26">
        <f>O52*$G$9</f>
        <v>167.70666666666665</v>
      </c>
      <c r="R52" s="105">
        <f>($C$17)+((($C$20-$C$17))*(1-(($E$9/L52)*(J52^-(($C$15-1+$E$6)/($C$15-1))))))</f>
        <v>0.75067457027057694</v>
      </c>
      <c r="S52" s="101">
        <f>($D$17)+((($D$20-$D$17))*(1-(($F$9/N52)*(J52^-(($C$15-1+$F$6)/($C$15-1))))))</f>
        <v>0.51138588396420437</v>
      </c>
      <c r="T52" s="104">
        <f>($E$17)+((($E$20-$E$17))*(1-(($G$9/P52)*(J52^-(($C$15-1+$G$6)/($C$15-1))))))</f>
        <v>38.43067131789487</v>
      </c>
      <c r="U52" s="104">
        <f>($F$17)+((($F$20-$F$17))*(1-(($G$9/P52)*(J52^-(($C$15-1+$G$6)/($C$15-1))))))</f>
        <v>15.6979014853398</v>
      </c>
      <c r="V52" s="104">
        <f>($G$17)+((($G$20-$G$17))*(1-(($G$9/P52)*(J52^-(($C$15-1+$G$6)/($C$15-1))))))</f>
        <v>19.7238508771879</v>
      </c>
      <c r="W52" s="28"/>
      <c r="X52" s="29">
        <f t="shared" si="2"/>
        <v>3.3759633217745466</v>
      </c>
      <c r="Y52" s="29">
        <f t="shared" si="3"/>
        <v>0.13019599107530536</v>
      </c>
      <c r="AM52" s="28"/>
    </row>
    <row r="53" spans="1:39">
      <c r="A53" s="123">
        <v>1117.8082064780297</v>
      </c>
      <c r="B53" s="124">
        <v>0.7070371968679604</v>
      </c>
      <c r="C53" s="124">
        <v>0.51228098740372752</v>
      </c>
      <c r="D53" s="124">
        <v>18.482061967844039</v>
      </c>
      <c r="E53" s="124">
        <v>15.565289350200171</v>
      </c>
      <c r="F53" s="125">
        <v>38.283918244047776</v>
      </c>
      <c r="I53" s="31"/>
      <c r="J53" s="100"/>
      <c r="K53" s="28"/>
      <c r="M53" s="28"/>
      <c r="O53" s="28"/>
      <c r="R53" s="105"/>
      <c r="S53" s="101"/>
      <c r="T53" s="104"/>
      <c r="U53" s="104"/>
      <c r="V53" s="104"/>
      <c r="W53" s="28"/>
      <c r="X53" s="29"/>
      <c r="Y53" s="29"/>
    </row>
    <row r="54" spans="1:39">
      <c r="A54" s="123">
        <v>1112.8082064780297</v>
      </c>
      <c r="B54" s="124">
        <v>0.7070371968679604</v>
      </c>
      <c r="C54" s="124">
        <v>0.51228098740372752</v>
      </c>
      <c r="D54" s="124">
        <v>18.482061967844039</v>
      </c>
      <c r="E54" s="124">
        <v>15.565289350200171</v>
      </c>
      <c r="F54" s="125">
        <v>38.283918244047776</v>
      </c>
      <c r="I54" s="31"/>
      <c r="J54" s="100"/>
      <c r="K54" s="28"/>
      <c r="M54" s="28"/>
      <c r="O54" s="28"/>
      <c r="R54" s="105"/>
      <c r="S54" s="101"/>
      <c r="T54" s="104"/>
      <c r="U54" s="104"/>
      <c r="V54" s="104"/>
      <c r="W54" s="28"/>
      <c r="X54" s="29"/>
      <c r="Y54" s="29"/>
    </row>
    <row r="55" spans="1:39">
      <c r="A55" s="123">
        <v>1110.8578167452197</v>
      </c>
      <c r="B55" s="124">
        <v>0.70727382126071603</v>
      </c>
      <c r="C55" s="124">
        <v>0.51227536642310623</v>
      </c>
      <c r="D55" s="124">
        <v>18.525315586030544</v>
      </c>
      <c r="E55" s="124">
        <v>15.569908456247155</v>
      </c>
      <c r="F55" s="125">
        <v>38.289029903023078</v>
      </c>
      <c r="I55" s="99"/>
      <c r="J55" s="100"/>
      <c r="K55" s="28"/>
      <c r="M55" s="28"/>
      <c r="O55" s="28"/>
      <c r="R55" s="105"/>
      <c r="S55" s="101"/>
      <c r="T55" s="104"/>
      <c r="U55" s="104"/>
      <c r="V55" s="104"/>
      <c r="W55" s="28"/>
      <c r="X55" s="29"/>
      <c r="Y55" s="29"/>
    </row>
    <row r="56" spans="1:39">
      <c r="A56" s="123">
        <v>1105.8578167452197</v>
      </c>
      <c r="B56" s="124">
        <v>0.70727382126071603</v>
      </c>
      <c r="C56" s="124">
        <v>0.51227536642310623</v>
      </c>
      <c r="D56" s="124">
        <v>18.525315586030544</v>
      </c>
      <c r="E56" s="124">
        <v>15.569908456247155</v>
      </c>
      <c r="F56" s="125">
        <v>38.289029903023078</v>
      </c>
      <c r="I56" s="31"/>
      <c r="J56" s="100"/>
      <c r="K56" s="28"/>
      <c r="M56" s="28"/>
      <c r="O56" s="28"/>
      <c r="R56" s="105"/>
      <c r="S56" s="101"/>
      <c r="T56" s="104"/>
      <c r="U56" s="104"/>
      <c r="V56" s="104"/>
      <c r="W56" s="28"/>
      <c r="X56" s="29"/>
      <c r="Y56" s="29"/>
    </row>
    <row r="57" spans="1:39">
      <c r="A57" s="123">
        <v>1104.2515143729897</v>
      </c>
      <c r="B57" s="124">
        <v>0.7074924168043657</v>
      </c>
      <c r="C57" s="124">
        <v>0.51227035914368313</v>
      </c>
      <c r="D57" s="124">
        <v>18.561228321490042</v>
      </c>
      <c r="E57" s="124">
        <v>15.573743620575129</v>
      </c>
      <c r="F57" s="125">
        <v>38.293274025578278</v>
      </c>
      <c r="I57" s="31"/>
      <c r="J57" s="100"/>
      <c r="K57" s="28"/>
      <c r="M57" s="28"/>
      <c r="O57" s="28"/>
      <c r="R57" s="105"/>
      <c r="S57" s="101"/>
      <c r="T57" s="104"/>
      <c r="U57" s="104"/>
      <c r="V57" s="104"/>
      <c r="W57" s="28"/>
      <c r="X57" s="29"/>
      <c r="Y57" s="29"/>
    </row>
    <row r="58" spans="1:39">
      <c r="A58" s="123">
        <v>1099.2515143729897</v>
      </c>
      <c r="B58" s="124">
        <v>0.7074924168043657</v>
      </c>
      <c r="C58" s="124">
        <v>0.51227035914368313</v>
      </c>
      <c r="D58" s="124">
        <v>18.561228321490042</v>
      </c>
      <c r="E58" s="124">
        <v>15.573743620575129</v>
      </c>
      <c r="F58" s="125">
        <v>38.293274025578278</v>
      </c>
    </row>
    <row r="59" spans="1:39">
      <c r="A59" s="123">
        <v>1097.5822276044901</v>
      </c>
      <c r="B59" s="124">
        <v>0.7077324367790484</v>
      </c>
      <c r="C59" s="124">
        <v>0.51226507664690146</v>
      </c>
      <c r="D59" s="124">
        <v>18.59663468894416</v>
      </c>
      <c r="E59" s="124">
        <v>15.577524709253165</v>
      </c>
      <c r="F59" s="125">
        <v>38.29745830619035</v>
      </c>
    </row>
    <row r="60" spans="1:39">
      <c r="A60" s="123">
        <v>1092.5822276044901</v>
      </c>
      <c r="B60" s="124">
        <v>0.7077324367790484</v>
      </c>
      <c r="C60" s="124">
        <v>0.51226507664690146</v>
      </c>
      <c r="D60" s="124">
        <v>18.59663468894416</v>
      </c>
      <c r="E60" s="124">
        <v>15.577524709253165</v>
      </c>
      <c r="F60" s="125">
        <v>38.29745830619035</v>
      </c>
      <c r="I60" s="27"/>
    </row>
    <row r="61" spans="1:39">
      <c r="A61" s="123">
        <v>1091.0190074915899</v>
      </c>
      <c r="B61" s="124">
        <v>0.70798858016003929</v>
      </c>
      <c r="C61" s="124">
        <v>0.51225967714246023</v>
      </c>
      <c r="D61" s="124">
        <v>18.630437657583109</v>
      </c>
      <c r="E61" s="124">
        <v>15.58113456903814</v>
      </c>
      <c r="F61" s="125">
        <v>38.301453099118191</v>
      </c>
    </row>
    <row r="62" spans="1:39">
      <c r="A62" s="123">
        <v>1086.0190074915899</v>
      </c>
      <c r="B62" s="124">
        <v>0.70798858016003929</v>
      </c>
      <c r="C62" s="124">
        <v>0.51225967714246023</v>
      </c>
      <c r="D62" s="124">
        <v>18.630437657583109</v>
      </c>
      <c r="E62" s="124">
        <v>15.58113456903814</v>
      </c>
      <c r="F62" s="125">
        <v>38.301453099118191</v>
      </c>
      <c r="J62" s="31"/>
      <c r="K62" s="30"/>
      <c r="L62" s="32"/>
      <c r="M62" s="29"/>
      <c r="N62" s="29"/>
      <c r="O62" s="29"/>
    </row>
    <row r="63" spans="1:39">
      <c r="A63" s="123">
        <v>1084.5084377759299</v>
      </c>
      <c r="B63" s="124">
        <v>0.70825371697902439</v>
      </c>
      <c r="C63" s="124">
        <v>0.51225433540512189</v>
      </c>
      <c r="D63" s="124">
        <v>18.661725002970179</v>
      </c>
      <c r="E63" s="124">
        <v>15.584475782382381</v>
      </c>
      <c r="F63" s="125">
        <v>38.305150598808773</v>
      </c>
      <c r="J63" s="31"/>
      <c r="K63" s="30"/>
      <c r="L63" s="32"/>
      <c r="M63" s="29"/>
      <c r="N63" s="29"/>
      <c r="O63" s="29"/>
    </row>
    <row r="64" spans="1:39">
      <c r="A64" s="123">
        <v>1079.5084377759299</v>
      </c>
      <c r="B64" s="124">
        <v>0.70825371697902439</v>
      </c>
      <c r="C64" s="124">
        <v>0.51225433540512189</v>
      </c>
      <c r="D64" s="124">
        <v>18.661725002970179</v>
      </c>
      <c r="E64" s="124">
        <v>15.584475782382381</v>
      </c>
      <c r="F64" s="125">
        <v>38.305150598808773</v>
      </c>
      <c r="J64" s="31"/>
      <c r="K64" s="30"/>
      <c r="L64" s="32"/>
      <c r="M64" s="29"/>
      <c r="N64" s="29"/>
      <c r="O64" s="29"/>
    </row>
    <row r="65" spans="1:15">
      <c r="A65" s="123">
        <v>1078.3558357357197</v>
      </c>
      <c r="B65" s="124">
        <v>0.70866951309587123</v>
      </c>
      <c r="C65" s="124">
        <v>0.51224671004444344</v>
      </c>
      <c r="D65" s="124">
        <v>18.702969185001955</v>
      </c>
      <c r="E65" s="124">
        <v>15.588880298319157</v>
      </c>
      <c r="F65" s="125">
        <v>38.310024785110421</v>
      </c>
      <c r="J65" s="31"/>
      <c r="K65" s="30"/>
      <c r="L65" s="32"/>
      <c r="M65" s="29"/>
      <c r="N65" s="29"/>
      <c r="O65" s="29"/>
    </row>
    <row r="66" spans="1:15">
      <c r="A66" s="123">
        <v>1073.3558357357197</v>
      </c>
      <c r="B66" s="124">
        <v>0.70866951309587123</v>
      </c>
      <c r="C66" s="124">
        <v>0.51224671004444344</v>
      </c>
      <c r="D66" s="124">
        <v>18.702969185001955</v>
      </c>
      <c r="E66" s="124">
        <v>15.588880298319157</v>
      </c>
      <c r="F66" s="125">
        <v>38.310024785110421</v>
      </c>
      <c r="J66" s="31"/>
      <c r="K66" s="30"/>
      <c r="L66" s="32"/>
      <c r="M66" s="29"/>
      <c r="N66" s="29"/>
      <c r="O66" s="29"/>
    </row>
    <row r="67" spans="1:15">
      <c r="A67" s="123">
        <v>1071.51372368477</v>
      </c>
      <c r="B67" s="124">
        <v>0.70969913044821875</v>
      </c>
      <c r="C67" s="124">
        <v>0.51223270598685977</v>
      </c>
      <c r="D67" s="124">
        <v>18.772869098803501</v>
      </c>
      <c r="E67" s="124">
        <v>15.596344994408446</v>
      </c>
      <c r="F67" s="125">
        <v>38.31828547026781</v>
      </c>
      <c r="J67" s="31"/>
      <c r="K67" s="30"/>
      <c r="L67" s="32"/>
      <c r="M67" s="29"/>
      <c r="N67" s="29"/>
      <c r="O67" s="29"/>
    </row>
    <row r="68" spans="1:15">
      <c r="A68" s="123">
        <v>1066.51372368477</v>
      </c>
      <c r="B68" s="124">
        <v>0.70969913044821875</v>
      </c>
      <c r="C68" s="124">
        <v>0.51223270598685977</v>
      </c>
      <c r="D68" s="124">
        <v>18.772869098803501</v>
      </c>
      <c r="E68" s="124">
        <v>15.596344994408446</v>
      </c>
      <c r="F68" s="125">
        <v>38.31828547026781</v>
      </c>
      <c r="J68" s="31"/>
      <c r="K68" s="30"/>
      <c r="L68" s="32"/>
      <c r="M68" s="29"/>
      <c r="N68" s="29"/>
      <c r="O68" s="29"/>
    </row>
    <row r="69" spans="1:15">
      <c r="A69" s="123">
        <v>1065.3579122474698</v>
      </c>
      <c r="B69" s="124">
        <v>0.71094034778045601</v>
      </c>
      <c r="C69" s="124">
        <v>0.51222094362241999</v>
      </c>
      <c r="D69" s="124">
        <v>18.828556714048545</v>
      </c>
      <c r="E69" s="124">
        <v>15.602291941995844</v>
      </c>
      <c r="F69" s="125">
        <v>38.324866563600928</v>
      </c>
      <c r="J69" s="31"/>
      <c r="K69" s="30"/>
      <c r="L69" s="32"/>
      <c r="M69" s="29"/>
      <c r="N69" s="29"/>
      <c r="O69" s="29"/>
    </row>
    <row r="70" spans="1:15">
      <c r="A70" s="123">
        <v>1060.3579122474698</v>
      </c>
      <c r="B70" s="124">
        <v>0.71094034778045601</v>
      </c>
      <c r="C70" s="124">
        <v>0.51222094362241999</v>
      </c>
      <c r="D70" s="124">
        <v>18.828556714048545</v>
      </c>
      <c r="E70" s="124">
        <v>15.602291941995844</v>
      </c>
      <c r="F70" s="125">
        <v>38.324866563600928</v>
      </c>
      <c r="J70" s="31"/>
      <c r="K70" s="30"/>
      <c r="L70" s="32"/>
      <c r="M70" s="29"/>
      <c r="N70" s="29"/>
      <c r="O70" s="29"/>
    </row>
    <row r="71" spans="1:15">
      <c r="A71" s="123">
        <v>1059.87394387621</v>
      </c>
      <c r="B71" s="124">
        <v>0.71278330741187323</v>
      </c>
      <c r="C71" s="124">
        <v>0.51220991236324453</v>
      </c>
      <c r="D71" s="124">
        <v>18.879289317032583</v>
      </c>
      <c r="E71" s="124">
        <v>15.60770973784849</v>
      </c>
      <c r="F71" s="125">
        <v>38.330862079727822</v>
      </c>
      <c r="J71" s="31"/>
      <c r="K71" s="30"/>
      <c r="L71" s="32"/>
      <c r="M71" s="29"/>
      <c r="N71" s="29"/>
      <c r="O71" s="29"/>
    </row>
    <row r="72" spans="1:15">
      <c r="A72" s="123">
        <v>1054.87394387621</v>
      </c>
      <c r="B72" s="124">
        <v>0.71278330741187323</v>
      </c>
      <c r="C72" s="124">
        <v>0.51220991236324453</v>
      </c>
      <c r="D72" s="124">
        <v>18.879289317032583</v>
      </c>
      <c r="E72" s="124">
        <v>15.60770973784849</v>
      </c>
      <c r="F72" s="125">
        <v>38.330862079727822</v>
      </c>
      <c r="J72" s="31"/>
      <c r="K72" s="30"/>
      <c r="L72" s="32"/>
      <c r="M72" s="29"/>
      <c r="N72" s="29"/>
      <c r="O72" s="29"/>
    </row>
    <row r="73" spans="1:15">
      <c r="A73" s="123">
        <v>1055.4626576437299</v>
      </c>
      <c r="B73" s="124">
        <v>0.71567535879461086</v>
      </c>
      <c r="C73" s="124">
        <v>0.51220059149833552</v>
      </c>
      <c r="D73" s="124">
        <v>18.922109025172539</v>
      </c>
      <c r="E73" s="124">
        <v>15.612282506118337</v>
      </c>
      <c r="F73" s="125">
        <v>38.33592245975175</v>
      </c>
      <c r="J73" s="31"/>
      <c r="K73" s="30"/>
      <c r="L73" s="32"/>
      <c r="M73" s="29"/>
      <c r="N73" s="29"/>
      <c r="O73" s="29"/>
    </row>
    <row r="74" spans="1:15">
      <c r="A74" s="126">
        <v>1050.4626576437299</v>
      </c>
      <c r="B74" s="127">
        <v>0.71567535879461086</v>
      </c>
      <c r="C74" s="127">
        <v>0.51220059149833552</v>
      </c>
      <c r="D74" s="127">
        <v>18.922109025172539</v>
      </c>
      <c r="E74" s="127">
        <v>15.612282506118337</v>
      </c>
      <c r="F74" s="128">
        <v>38.33592245975175</v>
      </c>
      <c r="J74" s="31"/>
      <c r="K74" s="30"/>
      <c r="L74" s="32"/>
      <c r="M74" s="29"/>
      <c r="N74" s="29"/>
      <c r="O74" s="29"/>
    </row>
    <row r="75" spans="1:15">
      <c r="J75" s="31"/>
      <c r="K75" s="30"/>
      <c r="L75" s="32"/>
      <c r="M75" s="29"/>
      <c r="N75" s="29"/>
      <c r="O75" s="29"/>
    </row>
    <row r="76" spans="1:15">
      <c r="J76" s="31"/>
      <c r="K76" s="30"/>
      <c r="L76" s="32"/>
      <c r="M76" s="29"/>
      <c r="N76" s="29"/>
      <c r="O76" s="29"/>
    </row>
    <row r="77" spans="1:15">
      <c r="J77" s="31"/>
      <c r="K77" s="30"/>
      <c r="L77" s="32"/>
      <c r="M77" s="29"/>
      <c r="N77" s="29"/>
      <c r="O77" s="29"/>
    </row>
    <row r="78" spans="1:15">
      <c r="J78" s="31"/>
      <c r="K78" s="30"/>
      <c r="L78" s="32"/>
      <c r="M78" s="29"/>
      <c r="N78" s="29"/>
      <c r="O78" s="29"/>
    </row>
    <row r="79" spans="1:15">
      <c r="J79" s="31"/>
      <c r="K79" s="30"/>
      <c r="L79" s="32"/>
      <c r="M79" s="29"/>
      <c r="N79" s="29"/>
      <c r="O79" s="29"/>
    </row>
    <row r="80" spans="1:15">
      <c r="J80" s="31"/>
      <c r="K80" s="30"/>
      <c r="L80" s="32"/>
      <c r="M80" s="29"/>
      <c r="N80" s="29"/>
      <c r="O80" s="29"/>
    </row>
    <row r="81" spans="9:15">
      <c r="J81" s="31"/>
      <c r="K81" s="30"/>
      <c r="L81" s="32"/>
      <c r="M81" s="29"/>
      <c r="N81" s="29"/>
      <c r="O81" s="29"/>
    </row>
    <row r="82" spans="9:15">
      <c r="J82" s="31"/>
      <c r="K82" s="30"/>
      <c r="L82" s="32"/>
      <c r="M82" s="29"/>
      <c r="N82" s="29"/>
      <c r="O82" s="29"/>
    </row>
    <row r="85" spans="9:15">
      <c r="I85" s="27"/>
    </row>
    <row r="87" spans="9:15">
      <c r="J87" s="31"/>
      <c r="K87" s="30"/>
      <c r="M87" s="29"/>
      <c r="N87" s="29"/>
      <c r="O87" s="29"/>
    </row>
    <row r="88" spans="9:15">
      <c r="J88" s="31"/>
      <c r="K88" s="30"/>
      <c r="M88" s="29"/>
      <c r="N88" s="29"/>
      <c r="O88" s="29"/>
    </row>
    <row r="89" spans="9:15">
      <c r="J89" s="31"/>
      <c r="K89" s="30"/>
      <c r="M89" s="29"/>
      <c r="N89" s="29"/>
      <c r="O89" s="29"/>
    </row>
    <row r="90" spans="9:15">
      <c r="J90" s="31"/>
      <c r="K90" s="30"/>
      <c r="M90" s="29"/>
      <c r="N90" s="29"/>
      <c r="O90" s="29"/>
    </row>
    <row r="91" spans="9:15">
      <c r="J91" s="31"/>
      <c r="K91" s="30"/>
      <c r="M91" s="29"/>
      <c r="N91" s="29"/>
      <c r="O91" s="29"/>
    </row>
    <row r="92" spans="9:15">
      <c r="J92" s="31"/>
      <c r="K92" s="30"/>
      <c r="M92" s="29"/>
      <c r="N92" s="29"/>
      <c r="O92" s="29"/>
    </row>
    <row r="93" spans="9:15">
      <c r="J93" s="31"/>
      <c r="K93" s="30"/>
      <c r="M93" s="29"/>
      <c r="N93" s="29"/>
      <c r="O93" s="29"/>
    </row>
    <row r="94" spans="9:15">
      <c r="J94" s="31"/>
      <c r="K94" s="30"/>
      <c r="M94" s="29"/>
      <c r="N94" s="29"/>
      <c r="O94" s="29"/>
    </row>
    <row r="95" spans="9:15">
      <c r="J95" s="31"/>
      <c r="K95" s="30"/>
      <c r="M95" s="29"/>
      <c r="N95" s="29"/>
      <c r="O95" s="29"/>
    </row>
    <row r="96" spans="9:15">
      <c r="J96" s="31"/>
      <c r="K96" s="30"/>
      <c r="M96" s="29"/>
      <c r="N96" s="29"/>
      <c r="O96" s="29"/>
    </row>
    <row r="97" spans="10:15">
      <c r="J97" s="31"/>
      <c r="K97" s="30"/>
      <c r="M97" s="29"/>
      <c r="N97" s="29"/>
      <c r="O97" s="29"/>
    </row>
    <row r="98" spans="10:15">
      <c r="J98" s="31"/>
      <c r="K98" s="30"/>
      <c r="M98" s="29"/>
      <c r="N98" s="29"/>
      <c r="O98" s="29"/>
    </row>
    <row r="99" spans="10:15">
      <c r="J99" s="31"/>
      <c r="K99" s="30"/>
      <c r="M99" s="29"/>
      <c r="N99" s="29"/>
      <c r="O99" s="29"/>
    </row>
    <row r="100" spans="10:15">
      <c r="J100" s="31"/>
      <c r="K100" s="30"/>
      <c r="M100" s="29"/>
      <c r="N100" s="29"/>
      <c r="O100" s="29"/>
    </row>
    <row r="101" spans="10:15">
      <c r="J101" s="31"/>
      <c r="K101" s="30"/>
      <c r="M101" s="29"/>
      <c r="N101" s="29"/>
      <c r="O101" s="29"/>
    </row>
    <row r="102" spans="10:15">
      <c r="J102" s="31"/>
      <c r="K102" s="30"/>
      <c r="M102" s="29"/>
      <c r="N102" s="29"/>
      <c r="O102" s="29"/>
    </row>
    <row r="103" spans="10:15">
      <c r="J103" s="31"/>
      <c r="K103" s="30"/>
      <c r="M103" s="29"/>
      <c r="N103" s="29"/>
      <c r="O103" s="29"/>
    </row>
    <row r="104" spans="10:15">
      <c r="J104" s="31"/>
      <c r="K104" s="30"/>
      <c r="M104" s="29"/>
      <c r="N104" s="29"/>
      <c r="O104" s="29"/>
    </row>
    <row r="105" spans="10:15">
      <c r="J105" s="31"/>
      <c r="K105" s="30"/>
      <c r="M105" s="29"/>
      <c r="N105" s="29"/>
      <c r="O105" s="29"/>
    </row>
    <row r="106" spans="10:15">
      <c r="J106" s="31"/>
      <c r="K106" s="30"/>
      <c r="M106" s="29"/>
      <c r="N106" s="29"/>
      <c r="O106" s="29"/>
    </row>
    <row r="107" spans="10:15">
      <c r="J107" s="31"/>
      <c r="K107" s="30"/>
      <c r="M107" s="29"/>
      <c r="N107" s="29"/>
      <c r="O107" s="29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intro</vt:lpstr>
      <vt:lpstr>A. Thermodynamic LLD</vt:lpstr>
      <vt:lpstr>B. Source and resiue mineralogy</vt:lpstr>
      <vt:lpstr>C. Thermodynamic contaminant</vt:lpstr>
      <vt:lpstr>D. Mineralogy of thermody AFC</vt:lpstr>
      <vt:lpstr>E. trace elements AFC</vt:lpstr>
      <vt:lpstr>F. isotopes AFC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Giovanna</dc:creator>
  <cp:lastModifiedBy>Júlio Lopes</cp:lastModifiedBy>
  <dcterms:created xsi:type="dcterms:W3CDTF">2017-04-08T14:28:33Z</dcterms:created>
  <dcterms:modified xsi:type="dcterms:W3CDTF">2025-01-08T22:18:55Z</dcterms:modified>
</cp:coreProperties>
</file>