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uramento\OneDrive - GRUPO KANTRO\Documentos\Python\"/>
    </mc:Choice>
  </mc:AlternateContent>
  <xr:revisionPtr revIDLastSave="0" documentId="13_ncr:1_{07B799DB-334C-473C-8493-5900B0B3320B}" xr6:coauthVersionLast="47" xr6:coauthVersionMax="47" xr10:uidLastSave="{00000000-0000-0000-0000-000000000000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70" i="1"/>
  <c r="N66" i="1"/>
  <c r="N67" i="1"/>
  <c r="E67" i="1" s="1"/>
  <c r="N68" i="1"/>
  <c r="E68" i="1" s="1"/>
  <c r="N69" i="1"/>
  <c r="E69" i="1" s="1"/>
  <c r="N70" i="1"/>
  <c r="K70" i="1" l="1"/>
  <c r="K69" i="1"/>
  <c r="K68" i="1"/>
  <c r="K67" i="1"/>
  <c r="K66" i="1"/>
  <c r="N2" i="1"/>
  <c r="N3" i="1"/>
  <c r="L3" i="1" s="1"/>
  <c r="N4" i="1"/>
  <c r="N5" i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N17" i="1"/>
  <c r="N18" i="1"/>
  <c r="L18" i="1" s="1"/>
  <c r="N19" i="1"/>
  <c r="D19" i="1" s="1"/>
  <c r="N20" i="1"/>
  <c r="L20" i="1" s="1"/>
  <c r="N21" i="1"/>
  <c r="N22" i="1"/>
  <c r="L22" i="1" s="1"/>
  <c r="N23" i="1"/>
  <c r="N24" i="1"/>
  <c r="L24" i="1" s="1"/>
  <c r="N25" i="1"/>
  <c r="L25" i="1" s="1"/>
  <c r="D25" i="1" s="1"/>
  <c r="N26" i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N37" i="1"/>
  <c r="D37" i="1" s="1"/>
  <c r="N38" i="1"/>
  <c r="L38" i="1" s="1"/>
  <c r="N39" i="1"/>
  <c r="N40" i="1"/>
  <c r="L40" i="1" s="1"/>
  <c r="N41" i="1"/>
  <c r="L41" i="1" s="1"/>
  <c r="N42" i="1"/>
  <c r="N43" i="1"/>
  <c r="L43" i="1" s="1"/>
  <c r="D43" i="1" s="1"/>
  <c r="N44" i="1"/>
  <c r="L44" i="1" s="1"/>
  <c r="N45" i="1"/>
  <c r="N46" i="1"/>
  <c r="N47" i="1"/>
  <c r="N48" i="1"/>
  <c r="N49" i="1"/>
  <c r="D49" i="1" s="1"/>
  <c r="N50" i="1"/>
  <c r="N51" i="1"/>
  <c r="N52" i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3" i="1"/>
  <c r="E63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4" i="1"/>
  <c r="D64" i="1"/>
  <c r="D54" i="1"/>
  <c r="E54" i="1"/>
  <c r="D42" i="1"/>
  <c r="E42" i="1"/>
  <c r="D30" i="1"/>
  <c r="E30" i="1"/>
  <c r="D65" i="1"/>
  <c r="E65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2" i="1"/>
  <c r="E62" i="1"/>
  <c r="E45" i="1"/>
  <c r="D45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<sst xmlns="http://schemas.openxmlformats.org/spreadsheetml/2006/main" count="583" uniqueCount="196">
  <si>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</si>
  <si>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</si>
  <si>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</si>
  <si>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</si>
  <si>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</si>
  <si>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</si>
  <si>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</si>
  <si>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</si>
  <si>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</si>
  <si>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</si>
  <si>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</si>
  <si>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</si>
  <si>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</si>
  <si>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</si>
  <si>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</si>
  <si>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</si>
  <si>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</si>
  <si>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</si>
  <si>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</si>
  <si>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</si>
  <si>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</si>
  <si>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</si>
  <si>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</si>
  <si>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</si>
  <si>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</si>
  <si>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</si>
  <si>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</si>
  <si>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</si>
  <si>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</si>
  <si>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</si>
  <si>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</si>
  <si>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</si>
  <si>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</si>
  <si>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</si>
  <si>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</si>
  <si>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</si>
  <si>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</si>
  <si>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</si>
  <si>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</si>
  <si>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</si>
  <si>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</si>
  <si>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</si>
  <si>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</si>
  <si>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</si>
  <si>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</si>
  <si>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</si>
  <si>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</si>
  <si>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</si>
  <si>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</si>
  <si>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</si>
  <si>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</si>
  <si>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</si>
  <si>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</si>
  <si>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Serviço Social do Comércio - Departamento Nacional - Sesc DN</t>
  </si>
  <si>
    <t>Banco da Providência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</si>
  <si>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</si>
  <si>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</si>
  <si>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</si>
  <si>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</si>
  <si>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</si>
  <si>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</si>
  <si>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</si>
  <si>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</si>
  <si>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</si>
  <si>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</si>
  <si>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</si>
  <si>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</si>
  <si>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</si>
  <si>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</si>
  <si>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</si>
  <si>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</si>
  <si>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</si>
  <si>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</si>
  <si>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</si>
  <si>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</si>
  <si>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</si>
  <si>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</si>
  <si>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</si>
  <si>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</si>
  <si>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</si>
  <si>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</si>
  <si>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</si>
  <si>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</si>
  <si>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</si>
  <si>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</si>
  <si>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</si>
  <si>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</si>
  <si>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</si>
  <si>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</si>
  <si>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</si>
  <si>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</si>
  <si>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</si>
  <si>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</si>
  <si>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</si>
  <si>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</si>
  <si>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</si>
  <si>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</si>
  <si>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</si>
  <si>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</si>
  <si>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</si>
  <si>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</si>
  <si>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</si>
  <si>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</si>
  <si>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</si>
  <si>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</si>
  <si>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</si>
  <si>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</si>
  <si>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</si>
  <si>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</si>
  <si>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</si>
  <si>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</si>
  <si>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</si>
  <si>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</si>
  <si>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</si>
  <si>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</si>
  <si>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</si>
  <si>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</si>
  <si>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</si>
  <si>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</si>
  <si>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</si>
  <si>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</si>
  <si>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</si>
  <si>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</si>
  <si>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</si>
  <si>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</si>
  <si>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</si>
  <si>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</si>
  <si>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</si>
  <si>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</si>
  <si>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</si>
  <si>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</si>
  <si>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</si>
  <si>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</si>
  <si>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</si>
  <si>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</si>
  <si>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</si>
  <si>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</si>
  <si>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</si>
  <si>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</si>
  <si>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</si>
  <si>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</si>
  <si>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</si>
  <si>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</si>
  <si>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</si>
  <si>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</si>
  <si>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</si>
  <si>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</si>
  <si>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</si>
  <si>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</si>
  <si>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</si>
  <si>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</si>
  <si>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21D_0023-PG</t>
  </si>
  <si>
    <t>Realengo - Rio de Janeiro</t>
  </si>
  <si>
    <t>Limpeza Expressa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</si>
  <si>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</si>
  <si>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</si>
  <si>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</si>
  <si>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</si>
  <si>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</si>
  <si>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</si>
  <si>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</si>
  <si>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</si>
  <si>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</si>
  <si>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</si>
  <si>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</si>
  <si>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</si>
  <si>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</si>
  <si>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</si>
  <si>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</si>
  <si>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</si>
  <si>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</si>
  <si>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</si>
  <si>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</si>
  <si>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</si>
  <si>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</si>
  <si>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</si>
  <si>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</si>
  <si>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</si>
  <si>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</si>
  <si>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</si>
  <si>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</si>
  <si>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</si>
  <si>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</si>
  <si>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</si>
  <si>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</si>
  <si>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</si>
  <si>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</si>
  <si>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</si>
  <si>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</si>
  <si>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</si>
  <si>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</si>
  <si>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</si>
  <si>
    <t>Encerrado</t>
  </si>
  <si>
    <t>Apurado</t>
  </si>
  <si>
    <t>Pendente - aprovação (maio)</t>
  </si>
  <si>
    <t>Pendente - aprovação (junho)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</si>
</sst>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43" fontId="4" fillId="0" borderId="1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4" fontId="3" fillId="0" borderId="1" xfId="2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43" fontId="4" fillId="0" borderId="2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44" fontId="3" fillId="0" borderId="2" xfId="2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22"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5998738.9333333336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20311106.033333335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8883486.6548386514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2887322.6410000003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3261945.8666666667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2695888.8660000004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-100675.56566666666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4134919.8933333335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3677637.12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819003.71699999995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8757804.4516666662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3260029.6533333333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1820294.2199999997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3182026.551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1742184.5479999997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1477259.0163333332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11097161.9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1109840.7833333332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2290168.054</v>
          </cell>
          <cell r="N20">
            <v>216053.59</v>
          </cell>
          <cell r="O20">
            <v>216053.59</v>
          </cell>
          <cell r="P20">
            <v>0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9079871.4800000004</v>
          </cell>
          <cell r="N21">
            <v>214316.4</v>
          </cell>
          <cell r="O21">
            <v>214316.4</v>
          </cell>
          <cell r="P21">
            <v>0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2267372.1626666668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962076.6146666666</v>
          </cell>
          <cell r="N23">
            <v>195015.53</v>
          </cell>
          <cell r="O23">
            <v>190877.97</v>
          </cell>
          <cell r="P23">
            <v>-4137.5599999999977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158248.29166666669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1538321.3009999997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686054.78833333321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955159.41599999985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957521.10666666669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551619.054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791258.13500000001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1386390.5369999998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45542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-94390.464000000007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1053378.6208117323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445685.62133333331</v>
          </cell>
          <cell r="N35">
            <v>93500.479999999996</v>
          </cell>
          <cell r="O35">
            <v>93242.01</v>
          </cell>
          <cell r="P35">
            <v>-258.47000000000116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409239.43733333331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395351.10499999998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317247.81999999995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307166.96666666667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45542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459595.58666666667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252198.45333333331</v>
          </cell>
          <cell r="N42">
            <v>51821.599999999999</v>
          </cell>
          <cell r="O42">
            <v>51821.599999999999</v>
          </cell>
          <cell r="P42">
            <v>0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419204.38466666668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118491.82799999999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208416.21666666667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204409.85466666668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243026.67199999999</v>
          </cell>
          <cell r="N47">
            <v>37197.96</v>
          </cell>
          <cell r="O47">
            <v>37196.959999999999</v>
          </cell>
          <cell r="P47">
            <v>-1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172458.31166666665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264580.63333333336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158232.70733333332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146229.61111666667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87060.87000000001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45542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45542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45542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45542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328823.70400000003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177641.93566666666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70464.329333333328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45512</v>
          </cell>
          <cell r="K60">
            <v>45542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45512</v>
          </cell>
          <cell r="J61">
            <v>43466</v>
          </cell>
          <cell r="K61">
            <v>45542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76953.333333333343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38086.844333333342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153713.274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17749.845333333335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9782.6666666666661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7066.666666666667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4136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4607.6166666666659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45542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21" dataDxfId="19" headerRowBorderDxfId="20" tableBorderDxfId="18" headerRowCellStyle="Moeda">
  <autoFilter ref="A1:N70" xr:uid="{26494283-FBA1-4516-934A-E8D02932BB12}"/>
  <tableColumns count="14">
    <tableColumn id="1" xr3:uid="{A5031065-3A63-4E12-A452-CE124BCAE36D}" name="Nome Prestador" dataDxfId="17"/>
    <tableColumn id="2" xr3:uid="{5B3E423B-A53E-4066-A892-BA5BA864FF7E}" name="Razão Social do Tomador" dataDxfId="16"/>
    <tableColumn id="14" xr3:uid="{25A59EBA-C02B-487B-9FB0-10B49721E16E}" name="Valor Mensal" dataDxfId="15" dataCellStyle="Moeda"/>
    <tableColumn id="16" xr3:uid="{CFD9E157-1AA9-4960-89C8-B4943F2FD4E0}" name="Status Mediçao" dataDxfId="14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3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2" dataCellStyle="Moeda"/>
    <tableColumn id="13" xr3:uid="{643D5E2D-0B1F-4B69-9BEA-F64B89351243}" name="Status Faturamento" dataDxfId="11"/>
    <tableColumn id="3" xr3:uid="{CA810C64-6FDF-4043-A83F-D7D4663C1E38}" name="Nº/Ano Contrato" dataDxfId="10"/>
    <tableColumn id="4" xr3:uid="{53C1B2D0-997A-4176-8F2E-68F737CE7E0A}" name="Objeto" dataDxfId="9"/>
    <tableColumn id="5" xr3:uid="{4A750EB9-0979-47B3-8C2B-BA1086E0E4E7}" name="Local Serviço" dataDxfId="8"/>
    <tableColumn id="6" xr3:uid="{1011B26E-14AB-4BEC-8A50-6DF5AA6F117D}" name="Status Vigência" dataDxfId="7">
      <calculatedColumnFormula>IF(J2&gt;TODAY(),"Vigente","Encerrado")</calculatedColumnFormula>
    </tableColumn>
    <tableColumn id="9" xr3:uid="{883CFB86-472A-44E6-A47B-F8FC1E0EE411}" name="Faturar Após Medição" dataDxfId="6" dataCellStyle="Moeda">
      <calculatedColumnFormula>VLOOKUP(Tabela1[[#This Row],[Chave]],'[1]07.2024'!$A$1:$P$70,15,0)</calculatedColumnFormula>
    </tableColumn>
    <tableColumn id="7" xr3:uid="{15944F49-925F-4668-959B-DB08B4396E21}" name="EMPR" dataDxfId="5"/>
    <tableColumn id="8" xr3:uid="{7189B23D-D71F-4D3D-9E69-9EF23E9EFA0A}" name="Chave" dataDxfId="4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/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154</v>
      </c>
      <c r="B1" s="4" t="s">
        <v>165</v>
      </c>
      <c r="C1" s="41" t="s">
        <v>166</v>
      </c>
      <c r="D1" s="4" t="s">
        <v>167</v>
      </c>
      <c r="E1" s="4" t="s">
        <v>168</v>
      </c>
      <c r="F1" s="4" t="s">
        <v>175</v>
      </c>
      <c r="G1" s="4" t="s">
        <v>169</v>
      </c>
      <c r="H1" s="4" t="s">
        <v>174</v>
      </c>
      <c r="I1" s="4" t="s">
        <v>170</v>
      </c>
      <c r="J1" s="4" t="s">
        <v>171</v>
      </c>
      <c r="K1" s="4" t="s">
        <v>172</v>
      </c>
      <c r="L1" s="5" t="s">
        <v>173</v>
      </c>
      <c r="M1" s="5" t="s">
        <v>176</v>
      </c>
      <c r="N1" s="5" t="s">
        <v>179</v>
      </c>
    </row>
    <row r="2" spans="1:14" x14ac:dyDescent="0.25">
      <c r="A2" s="32" t="s">
        <v>156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181</v>
      </c>
      <c r="G2" s="8" t="s">
        <v>158</v>
      </c>
      <c r="H2" s="7" t="s">
        <v>57</v>
      </c>
      <c r="I2" s="7" t="s">
        <v>58</v>
      </c>
      <c r="J2" s="7" t="s">
        <v>59</v>
      </c>
      <c r="K2" s="9" t="str">
        <f ca="1">IF(J2&gt;TODAY(),"Vigente","Encerrado")</f>
        <v>Vigente</v>
      </c>
      <c r="L2" s="11">
        <v>576558.80827391299</v>
      </c>
      <c r="M2" s="27" t="s">
        <v>177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156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181</v>
      </c>
      <c r="G3" s="8" t="s">
        <v>158</v>
      </c>
      <c r="H3" s="7" t="s">
        <v>60</v>
      </c>
      <c r="I3" s="7" t="s">
        <v>58</v>
      </c>
      <c r="J3" s="7" t="s">
        <v>61</v>
      </c>
      <c r="K3" s="9" t="str">
        <f t="shared" ref="K3:K63" ca="1" si="0">IF(J3&gt;TODAY(),"Vigente","Encerrado")</f>
        <v>Vigente</v>
      </c>
      <c r="L3" s="11">
        <f>VLOOKUP(Tabela1[[#This Row],[Chave]],'[1]07.2024'!$A$1:$P$70,15,0)</f>
        <v>610366.98</v>
      </c>
      <c r="M3" s="7" t="s">
        <v>177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155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181</v>
      </c>
      <c r="G4" s="8" t="s">
        <v>158</v>
      </c>
      <c r="H4" s="7">
        <v>8000013262</v>
      </c>
      <c r="I4" s="7" t="s">
        <v>62</v>
      </c>
      <c r="J4" s="7" t="s">
        <v>63</v>
      </c>
      <c r="K4" s="9" t="str">
        <f t="shared" ca="1" si="0"/>
        <v>Vigente</v>
      </c>
      <c r="L4" s="11">
        <v>579885.07999999996</v>
      </c>
      <c r="M4" s="7" t="s">
        <v>178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156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Apurado</v>
      </c>
      <c r="E5" s="10">
        <f>IF(Tabela1[[#This Row],[Faturar Após Medição]]="A SER APURADO",0,IF(Tabela1[[#This Row],[Faturar Após Medição]]="insetkan",0,Tabela1[[#This Row],[Faturar Após Medição]]))</f>
        <v>538010.43000000005</v>
      </c>
      <c r="F5" s="10" t="s">
        <v>182</v>
      </c>
      <c r="G5" s="8" t="s">
        <v>158</v>
      </c>
      <c r="H5" s="7" t="s">
        <v>64</v>
      </c>
      <c r="I5" s="7" t="s">
        <v>65</v>
      </c>
      <c r="J5" s="7" t="s">
        <v>66</v>
      </c>
      <c r="K5" s="9" t="str">
        <f t="shared" ca="1" si="0"/>
        <v>Vigente</v>
      </c>
      <c r="L5" s="11">
        <v>538010.43000000005</v>
      </c>
      <c r="M5" s="7" t="s">
        <v>177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155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181</v>
      </c>
      <c r="G6" s="8" t="s">
        <v>158</v>
      </c>
      <c r="H6" s="7" t="s">
        <v>67</v>
      </c>
      <c r="I6" s="7" t="s">
        <v>65</v>
      </c>
      <c r="J6" s="7" t="s">
        <v>68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178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155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183</v>
      </c>
      <c r="G7" s="8" t="s">
        <v>164</v>
      </c>
      <c r="H7" s="7" t="s">
        <v>69</v>
      </c>
      <c r="I7" s="7" t="s">
        <v>65</v>
      </c>
      <c r="J7" s="7" t="s">
        <v>68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178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155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184</v>
      </c>
      <c r="G8" s="8" t="s">
        <v>164</v>
      </c>
      <c r="H8" s="7" t="s">
        <v>70</v>
      </c>
      <c r="I8" s="7" t="s">
        <v>71</v>
      </c>
      <c r="J8" s="7" t="s">
        <v>72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178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156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183</v>
      </c>
      <c r="G9" s="8" t="s">
        <v>164</v>
      </c>
      <c r="H9" s="7" t="s">
        <v>73</v>
      </c>
      <c r="I9" s="7" t="s">
        <v>74</v>
      </c>
      <c r="J9" s="7" t="s">
        <v>66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177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156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183</v>
      </c>
      <c r="G10" s="8" t="s">
        <v>164</v>
      </c>
      <c r="H10" s="7" t="s">
        <v>75</v>
      </c>
      <c r="I10" s="7" t="s">
        <v>74</v>
      </c>
      <c r="J10" s="7" t="s">
        <v>66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177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155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183</v>
      </c>
      <c r="G11" s="8" t="s">
        <v>164</v>
      </c>
      <c r="H11" s="7" t="s">
        <v>76</v>
      </c>
      <c r="I11" s="7" t="s">
        <v>65</v>
      </c>
      <c r="J11" s="7" t="s">
        <v>68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178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156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185</v>
      </c>
      <c r="G12" s="8" t="s">
        <v>164</v>
      </c>
      <c r="H12" s="7" t="s">
        <v>77</v>
      </c>
      <c r="I12" s="7" t="s">
        <v>65</v>
      </c>
      <c r="J12" s="7" t="s">
        <v>68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177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156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183</v>
      </c>
      <c r="G13" s="8" t="s">
        <v>164</v>
      </c>
      <c r="H13" s="7" t="s">
        <v>78</v>
      </c>
      <c r="I13" s="7" t="s">
        <v>74</v>
      </c>
      <c r="J13" s="7" t="s">
        <v>66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177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156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183</v>
      </c>
      <c r="G14" s="8" t="s">
        <v>164</v>
      </c>
      <c r="H14" s="7" t="s">
        <v>79</v>
      </c>
      <c r="I14" s="7" t="s">
        <v>80</v>
      </c>
      <c r="J14" s="7" t="s">
        <v>81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177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155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181</v>
      </c>
      <c r="G15" s="8" t="s">
        <v>164</v>
      </c>
      <c r="H15" s="7" t="s">
        <v>82</v>
      </c>
      <c r="I15" s="7" t="s">
        <v>65</v>
      </c>
      <c r="J15" s="7" t="s">
        <v>83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178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156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Apurado</v>
      </c>
      <c r="E16" s="10">
        <f>IF(Tabela1[[#This Row],[Faturar Após Medição]]="A SER APURADO",0,IF(Tabela1[[#This Row],[Faturar Após Medição]]="insetkan",0,Tabela1[[#This Row],[Faturar Após Medição]]))</f>
        <v>246203.6</v>
      </c>
      <c r="F16" s="10" t="s">
        <v>186</v>
      </c>
      <c r="G16" s="8" t="s">
        <v>158</v>
      </c>
      <c r="H16" s="7" t="s">
        <v>84</v>
      </c>
      <c r="I16" s="7" t="s">
        <v>80</v>
      </c>
      <c r="J16" s="7" t="s">
        <v>66</v>
      </c>
      <c r="K16" s="9" t="str">
        <f t="shared" ca="1" si="0"/>
        <v>Vigente</v>
      </c>
      <c r="L16" s="11">
        <v>246203.6</v>
      </c>
      <c r="M16" s="7" t="s">
        <v>177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155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186</v>
      </c>
      <c r="G17" s="8" t="s">
        <v>158</v>
      </c>
      <c r="H17" s="7" t="s">
        <v>85</v>
      </c>
      <c r="I17" s="7" t="s">
        <v>65</v>
      </c>
      <c r="J17" s="7" t="s">
        <v>66</v>
      </c>
      <c r="K17" s="9" t="str">
        <f t="shared" ca="1" si="0"/>
        <v>Vigente</v>
      </c>
      <c r="L17" s="11">
        <v>246203.6</v>
      </c>
      <c r="M17" s="7" t="s">
        <v>178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155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187</v>
      </c>
      <c r="G18" s="8" t="s">
        <v>164</v>
      </c>
      <c r="H18" s="7" t="s">
        <v>86</v>
      </c>
      <c r="I18" s="7" t="s">
        <v>87</v>
      </c>
      <c r="J18" s="7" t="s">
        <v>88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178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156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181</v>
      </c>
      <c r="G19" s="8" t="s">
        <v>158</v>
      </c>
      <c r="H19" s="7" t="s">
        <v>89</v>
      </c>
      <c r="I19" s="7" t="s">
        <v>65</v>
      </c>
      <c r="J19" s="7" t="s">
        <v>81</v>
      </c>
      <c r="K19" s="9" t="str">
        <f t="shared" ca="1" si="0"/>
        <v>Vigente</v>
      </c>
      <c r="L19" s="11">
        <v>228186.31</v>
      </c>
      <c r="M19" s="7" t="s">
        <v>177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155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Apurado</v>
      </c>
      <c r="E20" s="10">
        <f>IF(Tabela1[[#This Row],[Faturar Após Medição]]="A SER APURADO",0,IF(Tabela1[[#This Row],[Faturar Após Medição]]="insetkan",0,Tabela1[[#This Row],[Faturar Após Medição]]))</f>
        <v>216053.59</v>
      </c>
      <c r="F20" s="10" t="s">
        <v>186</v>
      </c>
      <c r="G20" s="8" t="s">
        <v>158</v>
      </c>
      <c r="H20" s="7" t="s">
        <v>90</v>
      </c>
      <c r="I20" s="7" t="s">
        <v>65</v>
      </c>
      <c r="J20" s="7" t="s">
        <v>72</v>
      </c>
      <c r="K20" s="9" t="str">
        <f t="shared" ca="1" si="0"/>
        <v>Vigente</v>
      </c>
      <c r="L20" s="11">
        <f>VLOOKUP(Tabela1[[#This Row],[Chave]],'[1]07.2024'!$A$1:$P$70,15,0)</f>
        <v>216053.59</v>
      </c>
      <c r="M20" s="7" t="s">
        <v>178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156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181</v>
      </c>
      <c r="G21" s="8" t="s">
        <v>158</v>
      </c>
      <c r="H21" s="7" t="s">
        <v>91</v>
      </c>
      <c r="I21" s="7" t="s">
        <v>92</v>
      </c>
      <c r="J21" s="7" t="s">
        <v>68</v>
      </c>
      <c r="K21" s="9" t="str">
        <f t="shared" ca="1" si="0"/>
        <v>Vigente</v>
      </c>
      <c r="L21" s="11">
        <v>214316.4</v>
      </c>
      <c r="M21" s="7" t="s">
        <v>177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156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188</v>
      </c>
      <c r="G22" s="8" t="s">
        <v>164</v>
      </c>
      <c r="H22" s="7" t="s">
        <v>93</v>
      </c>
      <c r="I22" s="7" t="s">
        <v>58</v>
      </c>
      <c r="J22" s="7" t="s">
        <v>94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177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155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Apurado</v>
      </c>
      <c r="E23" s="10">
        <f>IF(Tabela1[[#This Row],[Faturar Após Medição]]="A SER APURADO",0,IF(Tabela1[[#This Row],[Faturar Após Medição]]="insetkan",0,Tabela1[[#This Row],[Faturar Após Medição]]))</f>
        <v>191173.65546394369</v>
      </c>
      <c r="F23" s="10" t="s">
        <v>181</v>
      </c>
      <c r="G23" s="8" t="s">
        <v>158</v>
      </c>
      <c r="H23" s="7" t="s">
        <v>95</v>
      </c>
      <c r="I23" s="7" t="s">
        <v>65</v>
      </c>
      <c r="J23" s="7" t="s">
        <v>96</v>
      </c>
      <c r="K23" s="9" t="str">
        <f t="shared" ca="1" si="0"/>
        <v>Vigente</v>
      </c>
      <c r="L23" s="11">
        <v>191173.65546394369</v>
      </c>
      <c r="M23" s="7" t="s">
        <v>178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155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181</v>
      </c>
      <c r="G24" s="8" t="s">
        <v>158</v>
      </c>
      <c r="H24" s="7" t="s">
        <v>97</v>
      </c>
      <c r="I24" s="7" t="s">
        <v>98</v>
      </c>
      <c r="J24" s="7" t="s">
        <v>68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178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155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182</v>
      </c>
      <c r="G25" s="8" t="s">
        <v>159</v>
      </c>
      <c r="H25" s="7" t="s">
        <v>99</v>
      </c>
      <c r="I25" s="7" t="s">
        <v>100</v>
      </c>
      <c r="J25" s="7" t="s">
        <v>66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178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155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Apurado</v>
      </c>
      <c r="E26" s="10">
        <f>IF(Tabela1[[#This Row],[Faturar Após Medição]]="A SER APURADO",0,IF(Tabela1[[#This Row],[Faturar Após Medição]]="insetkan",0,Tabela1[[#This Row],[Faturar Após Medição]]))</f>
        <v>141942.37</v>
      </c>
      <c r="F26" s="10" t="s">
        <v>189</v>
      </c>
      <c r="G26" s="8" t="s">
        <v>158</v>
      </c>
      <c r="H26" s="7" t="s">
        <v>101</v>
      </c>
      <c r="I26" s="7" t="s">
        <v>65</v>
      </c>
      <c r="J26" s="7" t="s">
        <v>102</v>
      </c>
      <c r="K26" s="9" t="str">
        <f t="shared" ca="1" si="0"/>
        <v>Vigente</v>
      </c>
      <c r="L26" s="11">
        <v>141942.37</v>
      </c>
      <c r="M26" s="7" t="s">
        <v>178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156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185</v>
      </c>
      <c r="G27" s="8" t="s">
        <v>164</v>
      </c>
      <c r="H27" s="7" t="s">
        <v>103</v>
      </c>
      <c r="I27" s="7" t="s">
        <v>65</v>
      </c>
      <c r="J27" s="7" t="s">
        <v>68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177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155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183</v>
      </c>
      <c r="G28" s="8" t="s">
        <v>164</v>
      </c>
      <c r="H28" s="12" t="s">
        <v>104</v>
      </c>
      <c r="I28" s="12" t="s">
        <v>65</v>
      </c>
      <c r="J28" s="12" t="s">
        <v>68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178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156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188</v>
      </c>
      <c r="G29" s="8" t="s">
        <v>164</v>
      </c>
      <c r="H29" s="17" t="s">
        <v>105</v>
      </c>
      <c r="I29" s="17" t="s">
        <v>65</v>
      </c>
      <c r="J29" s="17" t="s">
        <v>66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177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155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188</v>
      </c>
      <c r="G30" s="8" t="s">
        <v>164</v>
      </c>
      <c r="H30" s="22" t="s">
        <v>106</v>
      </c>
      <c r="I30" s="22" t="s">
        <v>107</v>
      </c>
      <c r="J30" s="22" t="s">
        <v>68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178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155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185</v>
      </c>
      <c r="G31" s="8" t="s">
        <v>164</v>
      </c>
      <c r="H31" s="27" t="s">
        <v>108</v>
      </c>
      <c r="I31" s="27" t="s">
        <v>65</v>
      </c>
      <c r="J31" s="27" t="s">
        <v>68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178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156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180</v>
      </c>
      <c r="G32" s="8" t="s">
        <v>159</v>
      </c>
      <c r="H32" s="7" t="s">
        <v>109</v>
      </c>
      <c r="I32" s="7" t="s">
        <v>62</v>
      </c>
      <c r="J32" s="7" t="s">
        <v>110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177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156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182</v>
      </c>
      <c r="G33" s="8" t="s">
        <v>192</v>
      </c>
      <c r="H33" s="7" t="s">
        <v>111</v>
      </c>
      <c r="I33" s="7" t="s">
        <v>58</v>
      </c>
      <c r="J33" s="7" t="s">
        <v>112</v>
      </c>
      <c r="K33" s="9" t="s">
        <v>192</v>
      </c>
      <c r="L33" s="11">
        <f>VLOOKUP(Tabela1[[#This Row],[Chave]],'[1]07.2024'!$A$1:$P$70,15,0)</f>
        <v>58090.33</v>
      </c>
      <c r="M33" s="7" t="s">
        <v>177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156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188</v>
      </c>
      <c r="G34" s="8" t="s">
        <v>164</v>
      </c>
      <c r="H34" s="7" t="s">
        <v>113</v>
      </c>
      <c r="I34" s="7" t="s">
        <v>58</v>
      </c>
      <c r="J34" s="7" t="s">
        <v>114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177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156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Apurado</v>
      </c>
      <c r="E35" s="10">
        <f>IF(Tabela1[[#This Row],[Faturar Após Medição]]="A SER APURADO",0,IF(Tabela1[[#This Row],[Faturar Após Medição]]="insetkan",0,Tabela1[[#This Row],[Faturar Após Medição]]))</f>
        <v>93242.01</v>
      </c>
      <c r="F35" s="10" t="s">
        <v>189</v>
      </c>
      <c r="G35" s="8" t="s">
        <v>161</v>
      </c>
      <c r="H35" s="7" t="s">
        <v>89</v>
      </c>
      <c r="I35" s="7" t="s">
        <v>115</v>
      </c>
      <c r="J35" s="7" t="s">
        <v>68</v>
      </c>
      <c r="K35" s="9" t="str">
        <f t="shared" ca="1" si="0"/>
        <v>Vigente</v>
      </c>
      <c r="L35" s="31">
        <f>VLOOKUP(Tabela1[[#This Row],[Chave]],'[1]07.2024'!$A$1:$P$70,15,0)</f>
        <v>93242.01</v>
      </c>
      <c r="M35" s="7" t="s">
        <v>177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155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Apurado</v>
      </c>
      <c r="E36" s="10">
        <f>IF(Tabela1[[#This Row],[Faturar Após Medição]]="A SER APURADO",0,IF(Tabela1[[#This Row],[Faturar Após Medição]]="insetkan",0,Tabela1[[#This Row],[Faturar Após Medição]]))</f>
        <v>82953.94</v>
      </c>
      <c r="F36" s="10" t="s">
        <v>184</v>
      </c>
      <c r="G36" s="8" t="s">
        <v>158</v>
      </c>
      <c r="H36" s="7" t="s">
        <v>116</v>
      </c>
      <c r="I36" s="7" t="s">
        <v>65</v>
      </c>
      <c r="J36" s="7" t="s">
        <v>117</v>
      </c>
      <c r="K36" s="9" t="str">
        <f t="shared" ca="1" si="0"/>
        <v>Vigente</v>
      </c>
      <c r="L36" s="31">
        <v>82953.94</v>
      </c>
      <c r="M36" s="7" t="s">
        <v>178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156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186</v>
      </c>
      <c r="G37" s="8" t="s">
        <v>158</v>
      </c>
      <c r="H37" s="7" t="s">
        <v>118</v>
      </c>
      <c r="I37" s="7" t="s">
        <v>119</v>
      </c>
      <c r="J37" s="7" t="s">
        <v>120</v>
      </c>
      <c r="K37" s="9" t="str">
        <f t="shared" ca="1" si="0"/>
        <v>Vigente</v>
      </c>
      <c r="L37" s="31">
        <v>64110.99</v>
      </c>
      <c r="M37" s="7" t="s">
        <v>177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155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188</v>
      </c>
      <c r="G38" s="8" t="s">
        <v>164</v>
      </c>
      <c r="H38" s="7" t="s">
        <v>121</v>
      </c>
      <c r="I38" s="7" t="s">
        <v>80</v>
      </c>
      <c r="J38" s="7" t="s">
        <v>122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178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156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186</v>
      </c>
      <c r="G39" s="8" t="s">
        <v>158</v>
      </c>
      <c r="H39" s="7" t="s">
        <v>118</v>
      </c>
      <c r="I39" s="7" t="s">
        <v>65</v>
      </c>
      <c r="J39" s="7" t="s">
        <v>114</v>
      </c>
      <c r="K39" s="9" t="str">
        <f t="shared" ca="1" si="0"/>
        <v>Vigente</v>
      </c>
      <c r="L39" s="31">
        <v>63116.5</v>
      </c>
      <c r="M39" s="7" t="s">
        <v>177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156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180</v>
      </c>
      <c r="G40" s="8" t="s">
        <v>164</v>
      </c>
      <c r="H40" s="7" t="s">
        <v>123</v>
      </c>
      <c r="I40" s="7" t="s">
        <v>62</v>
      </c>
      <c r="J40" s="7" t="s">
        <v>124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177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155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185</v>
      </c>
      <c r="G41" s="8" t="s">
        <v>164</v>
      </c>
      <c r="H41" s="7" t="s">
        <v>125</v>
      </c>
      <c r="I41" s="7" t="s">
        <v>65</v>
      </c>
      <c r="J41" s="7" t="s">
        <v>126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178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156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Apurado</v>
      </c>
      <c r="E42" s="10">
        <f>IF(Tabela1[[#This Row],[Faturar Após Medição]]="A SER APURADO",0,IF(Tabela1[[#This Row],[Faturar Após Medição]]="insetkan",0,Tabela1[[#This Row],[Faturar Após Medição]]))</f>
        <v>51821.599999999999</v>
      </c>
      <c r="F42" s="10" t="s">
        <v>184</v>
      </c>
      <c r="G42" s="8" t="s">
        <v>158</v>
      </c>
      <c r="H42" s="7" t="s">
        <v>127</v>
      </c>
      <c r="I42" s="7" t="s">
        <v>65</v>
      </c>
      <c r="J42" s="7" t="s">
        <v>128</v>
      </c>
      <c r="K42" s="9" t="str">
        <f t="shared" ca="1" si="0"/>
        <v>Vigente</v>
      </c>
      <c r="L42" s="31">
        <v>51821.599999999999</v>
      </c>
      <c r="M42" s="7" t="s">
        <v>177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156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190</v>
      </c>
      <c r="G43" s="8" t="s">
        <v>164</v>
      </c>
      <c r="H43" s="7" t="s">
        <v>129</v>
      </c>
      <c r="I43" s="7" t="s">
        <v>65</v>
      </c>
      <c r="J43" s="7" t="s">
        <v>130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177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156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190</v>
      </c>
      <c r="G44" s="8" t="s">
        <v>164</v>
      </c>
      <c r="H44" s="7" t="s">
        <v>131</v>
      </c>
      <c r="I44" s="7" t="s">
        <v>100</v>
      </c>
      <c r="J44" s="7" t="s">
        <v>132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177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155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Apurado</v>
      </c>
      <c r="E45" s="10">
        <f>IF(Tabela1[[#This Row],[Faturar Após Medição]]="A SER APURADO",0,IF(Tabela1[[#This Row],[Faturar Após Medição]]="insetkan",0,Tabela1[[#This Row],[Faturar Após Medição]]))</f>
        <v>42825.25</v>
      </c>
      <c r="F45" s="10" t="s">
        <v>184</v>
      </c>
      <c r="G45" s="8" t="s">
        <v>158</v>
      </c>
      <c r="H45" s="7" t="s">
        <v>133</v>
      </c>
      <c r="I45" s="7" t="s">
        <v>65</v>
      </c>
      <c r="J45" s="7" t="s">
        <v>68</v>
      </c>
      <c r="K45" s="9" t="str">
        <f t="shared" ca="1" si="0"/>
        <v>Vigente</v>
      </c>
      <c r="L45" s="31">
        <v>42825.25</v>
      </c>
      <c r="M45" s="7" t="s">
        <v>178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155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Apurado</v>
      </c>
      <c r="E46" s="10">
        <f>IF(Tabela1[[#This Row],[Faturar Após Medição]]="A SER APURADO",0,IF(Tabela1[[#This Row],[Faturar Após Medição]]="insetkan",0,Tabela1[[#This Row],[Faturar Após Medição]]))</f>
        <v>41434.43</v>
      </c>
      <c r="F46" s="10" t="s">
        <v>182</v>
      </c>
      <c r="G46" s="8" t="s">
        <v>158</v>
      </c>
      <c r="H46" s="7" t="s">
        <v>116</v>
      </c>
      <c r="I46" s="7" t="s">
        <v>65</v>
      </c>
      <c r="J46" s="7" t="s">
        <v>134</v>
      </c>
      <c r="K46" s="9" t="str">
        <f t="shared" ca="1" si="0"/>
        <v>Vigente</v>
      </c>
      <c r="L46" s="31">
        <v>41434.43</v>
      </c>
      <c r="M46" s="7" t="s">
        <v>178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155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186</v>
      </c>
      <c r="G47" s="8" t="s">
        <v>158</v>
      </c>
      <c r="H47" s="7" t="s">
        <v>135</v>
      </c>
      <c r="I47" s="7" t="s">
        <v>98</v>
      </c>
      <c r="J47" s="7" t="s">
        <v>68</v>
      </c>
      <c r="K47" s="9" t="str">
        <f t="shared" ca="1" si="0"/>
        <v>Vigente</v>
      </c>
      <c r="L47" s="31">
        <v>37197.96</v>
      </c>
      <c r="M47" s="7" t="s">
        <v>178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155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Apurado</v>
      </c>
      <c r="E48" s="10">
        <f>IF(Tabela1[[#This Row],[Faturar Após Medição]]="A SER APURADO",0,IF(Tabela1[[#This Row],[Faturar Após Medição]]="insetkan",0,Tabela1[[#This Row],[Faturar Após Medição]]))</f>
        <v>35681.03</v>
      </c>
      <c r="F48" s="10" t="s">
        <v>184</v>
      </c>
      <c r="G48" s="8" t="s">
        <v>158</v>
      </c>
      <c r="H48" s="7" t="s">
        <v>133</v>
      </c>
      <c r="I48" s="7" t="s">
        <v>65</v>
      </c>
      <c r="J48" s="7" t="s">
        <v>136</v>
      </c>
      <c r="K48" s="9" t="str">
        <f t="shared" ca="1" si="0"/>
        <v>Vigente</v>
      </c>
      <c r="L48" s="31">
        <v>35681.03</v>
      </c>
      <c r="M48" s="7" t="s">
        <v>178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155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Apurado</v>
      </c>
      <c r="E49" s="10">
        <f>IF(Tabela1[[#This Row],[Faturar Após Medição]]="A SER APURADO",0,IF(Tabela1[[#This Row],[Faturar Após Medição]]="insetkan",0,Tabela1[[#This Row],[Faturar Após Medição]]))</f>
        <v>33350.5</v>
      </c>
      <c r="F49" s="10" t="s">
        <v>184</v>
      </c>
      <c r="G49" s="8" t="s">
        <v>158</v>
      </c>
      <c r="H49" s="7" t="s">
        <v>137</v>
      </c>
      <c r="I49" s="7" t="s">
        <v>65</v>
      </c>
      <c r="J49" s="7" t="s">
        <v>138</v>
      </c>
      <c r="K49" s="9" t="str">
        <f t="shared" ca="1" si="0"/>
        <v>Vigente</v>
      </c>
      <c r="L49" s="31">
        <v>33350.5</v>
      </c>
      <c r="M49" s="7" t="s">
        <v>178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155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Apurado</v>
      </c>
      <c r="E50" s="10">
        <f>IF(Tabela1[[#This Row],[Faturar Após Medição]]="A SER APURADO",0,IF(Tabela1[[#This Row],[Faturar Após Medição]]="insetkan",0,Tabela1[[#This Row],[Faturar Após Medição]]))</f>
        <v>32513.57</v>
      </c>
      <c r="F50" s="10" t="s">
        <v>182</v>
      </c>
      <c r="G50" s="8" t="s">
        <v>158</v>
      </c>
      <c r="H50" s="7" t="s">
        <v>97</v>
      </c>
      <c r="I50" s="7" t="s">
        <v>65</v>
      </c>
      <c r="J50" s="7" t="s">
        <v>139</v>
      </c>
      <c r="K50" s="9" t="str">
        <f t="shared" ca="1" si="0"/>
        <v>Vigente</v>
      </c>
      <c r="L50" s="31">
        <v>32513.57</v>
      </c>
      <c r="M50" s="7" t="s">
        <v>178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155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Apurado</v>
      </c>
      <c r="E51" s="10">
        <f>IF(Tabela1[[#This Row],[Faturar Após Medição]]="A SER APURADO",0,IF(Tabela1[[#This Row],[Faturar Após Medição]]="insetkan",0,Tabela1[[#This Row],[Faturar Após Medição]]))</f>
        <v>30254.402300000002</v>
      </c>
      <c r="F51" s="10" t="s">
        <v>184</v>
      </c>
      <c r="G51" s="8" t="s">
        <v>158</v>
      </c>
      <c r="H51" s="7" t="s">
        <v>97</v>
      </c>
      <c r="I51" s="7" t="s">
        <v>65</v>
      </c>
      <c r="J51" s="7" t="s">
        <v>68</v>
      </c>
      <c r="K51" s="9" t="str">
        <f t="shared" ca="1" si="0"/>
        <v>Vigente</v>
      </c>
      <c r="L51" s="31">
        <v>30254.402300000002</v>
      </c>
      <c r="M51" s="7" t="s">
        <v>178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156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Apurado</v>
      </c>
      <c r="E52" s="10">
        <f>IF(Tabela1[[#This Row],[Faturar Após Medição]]="A SER APURADO",0,IF(Tabela1[[#This Row],[Faturar Após Medição]]="insetkan",0,Tabela1[[#This Row],[Faturar Após Medição]]))</f>
        <v>29020.290000000005</v>
      </c>
      <c r="F52" s="10" t="s">
        <v>184</v>
      </c>
      <c r="G52" s="8" t="s">
        <v>158</v>
      </c>
      <c r="H52" s="7" t="s">
        <v>140</v>
      </c>
      <c r="I52" s="7" t="s">
        <v>65</v>
      </c>
      <c r="J52" s="7" t="s">
        <v>141</v>
      </c>
      <c r="K52" s="9" t="str">
        <f t="shared" ca="1" si="0"/>
        <v>Vigente</v>
      </c>
      <c r="L52" s="31">
        <v>29020.290000000005</v>
      </c>
      <c r="M52" s="7" t="s">
        <v>177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156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180</v>
      </c>
      <c r="G53" s="8" t="s">
        <v>164</v>
      </c>
      <c r="H53" s="7" t="s">
        <v>109</v>
      </c>
      <c r="I53" s="7" t="s">
        <v>74</v>
      </c>
      <c r="J53" s="7" t="s">
        <v>142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177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156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180</v>
      </c>
      <c r="G54" s="8" t="s">
        <v>164</v>
      </c>
      <c r="H54" s="7" t="s">
        <v>109</v>
      </c>
      <c r="I54" s="7" t="s">
        <v>62</v>
      </c>
      <c r="J54" s="7" t="s">
        <v>143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177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156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180</v>
      </c>
      <c r="G55" s="8" t="s">
        <v>164</v>
      </c>
      <c r="H55" s="7" t="s">
        <v>109</v>
      </c>
      <c r="I55" s="7" t="s">
        <v>65</v>
      </c>
      <c r="J55" s="7" t="s">
        <v>81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177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156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180</v>
      </c>
      <c r="G56" s="8" t="s">
        <v>164</v>
      </c>
      <c r="H56" s="7" t="s">
        <v>109</v>
      </c>
      <c r="I56" s="7" t="s">
        <v>65</v>
      </c>
      <c r="J56" s="7" t="s">
        <v>144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177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155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187</v>
      </c>
      <c r="G57" s="8" t="s">
        <v>164</v>
      </c>
      <c r="H57" s="7" t="s">
        <v>145</v>
      </c>
      <c r="I57" s="7" t="s">
        <v>146</v>
      </c>
      <c r="J57" s="7" t="s">
        <v>68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178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155</v>
      </c>
      <c r="B58" s="8" t="s">
        <v>49</v>
      </c>
      <c r="C58" s="10">
        <v>15616.95</v>
      </c>
      <c r="D58" s="33" t="str">
        <f>IF(Tabela1[[#This Row],[Faturar Após Medição]]="A SER APURADO","A ser apurado",IF(Tabela1[[#This Row],[Faturar Após Medição]]="insetkan","Insetkan","Apurado"))</f>
        <v>Apurado</v>
      </c>
      <c r="E58" s="10">
        <f>IF(Tabela1[[#This Row],[Faturar Após Medição]]="A SER APURADO",0,IF(Tabela1[[#This Row],[Faturar Após Medição]]="insetkan",0,Tabela1[[#This Row],[Faturar Após Medição]]))</f>
        <v>15616.95</v>
      </c>
      <c r="F58" s="10" t="s">
        <v>184</v>
      </c>
      <c r="G58" s="8" t="s">
        <v>158</v>
      </c>
      <c r="H58" s="7" t="s">
        <v>147</v>
      </c>
      <c r="I58" s="7" t="s">
        <v>65</v>
      </c>
      <c r="J58" s="7" t="s">
        <v>68</v>
      </c>
      <c r="K58" s="9" t="str">
        <f t="shared" ca="1" si="0"/>
        <v>Vigente</v>
      </c>
      <c r="L58" s="10">
        <v>15616.95</v>
      </c>
      <c r="M58" s="7" t="s">
        <v>178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156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190</v>
      </c>
      <c r="G59" s="8" t="s">
        <v>164</v>
      </c>
      <c r="H59" s="7" t="s">
        <v>148</v>
      </c>
      <c r="I59" s="7" t="s">
        <v>149</v>
      </c>
      <c r="J59" s="7" t="s">
        <v>81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177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156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180</v>
      </c>
      <c r="G60" s="8" t="s">
        <v>164</v>
      </c>
      <c r="H60" s="7" t="s">
        <v>109</v>
      </c>
      <c r="I60" s="7" t="s">
        <v>65</v>
      </c>
      <c r="J60" s="7" t="s">
        <v>150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177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155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180</v>
      </c>
      <c r="G61" s="8" t="s">
        <v>159</v>
      </c>
      <c r="H61" s="7" t="s">
        <v>109</v>
      </c>
      <c r="I61" s="7" t="s">
        <v>65</v>
      </c>
      <c r="J61" s="7" t="s">
        <v>68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178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155</v>
      </c>
      <c r="B62" s="8" t="s">
        <v>53</v>
      </c>
      <c r="C62" s="10">
        <v>6383.27</v>
      </c>
      <c r="D62" s="33" t="str">
        <f>IF(Tabela1[[#This Row],[Faturar Após Medição]]="A SER APURADO","A ser apurado",IF(Tabela1[[#This Row],[Faturar Após Medição]]="insetkan","Insetkan","Apurado"))</f>
        <v>A ser apurado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180</v>
      </c>
      <c r="G62" s="8" t="s">
        <v>164</v>
      </c>
      <c r="H62" s="7" t="s">
        <v>151</v>
      </c>
      <c r="I62" s="7" t="s">
        <v>146</v>
      </c>
      <c r="J62" s="7" t="s">
        <v>68</v>
      </c>
      <c r="K62" s="9" t="str">
        <f t="shared" ca="1" si="0"/>
        <v>Vigente</v>
      </c>
      <c r="L62" s="31" t="str">
        <f>VLOOKUP(Tabela1[[#This Row],[Chave]],'[1]07.2024'!$A$1:$P$70,15,0)</f>
        <v>A ser apurado</v>
      </c>
      <c r="M62" s="7" t="s">
        <v>178</v>
      </c>
      <c r="N62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3" spans="1:14" x14ac:dyDescent="0.25">
      <c r="A63" s="32" t="s">
        <v>156</v>
      </c>
      <c r="B63" s="8" t="s">
        <v>54</v>
      </c>
      <c r="C63" s="10">
        <v>4160.12</v>
      </c>
      <c r="D63" s="33" t="str">
        <f>IF(Tabela1[[#This Row],[Faturar Após Medição]]="A SER APURADO","A ser apurado",IF(Tabela1[[#This Row],[Faturar Após Medição]]="insetkan","Insetkan","Apurado"))</f>
        <v>Apurado</v>
      </c>
      <c r="E63" s="10">
        <f>IF(Tabela1[[#This Row],[Faturar Após Medição]]="A SER APURADO",0,IF(Tabela1[[#This Row],[Faturar Após Medição]]="insetkan",0,Tabela1[[#This Row],[Faturar Após Medição]]))</f>
        <v>4160.12</v>
      </c>
      <c r="F63" s="10" t="s">
        <v>180</v>
      </c>
      <c r="G63" s="8" t="s">
        <v>159</v>
      </c>
      <c r="H63" s="7" t="s">
        <v>109</v>
      </c>
      <c r="I63" s="7" t="s">
        <v>74</v>
      </c>
      <c r="J63" s="7" t="s">
        <v>152</v>
      </c>
      <c r="K63" s="9" t="str">
        <f t="shared" ca="1" si="0"/>
        <v>Vigente</v>
      </c>
      <c r="L63" s="11">
        <f>VLOOKUP(Tabela1[[#This Row],[Chave]],'[1]07.2024'!$A$1:$P$70,15,0)</f>
        <v>4160.12</v>
      </c>
      <c r="M63" s="7" t="s">
        <v>177</v>
      </c>
      <c r="N63" s="32" t="str">
        <f>Tabela1[[#This Row],[EMPR]]&amp;"_"&amp;Tabela1[[#This Row],[Razão Social do Tomador]]&amp;"_"&amp;Tabela1[[#This Row],[Objeto]]</f>
        <v xml:space="preserve">KE_Banco da Providência_Limpeza </v>
      </c>
    </row>
    <row r="64" spans="1:14" x14ac:dyDescent="0.25">
      <c r="A64" s="32" t="s">
        <v>155</v>
      </c>
      <c r="B64" s="8" t="s">
        <v>55</v>
      </c>
      <c r="C64" s="10">
        <v>953.3</v>
      </c>
      <c r="D64" s="33" t="str">
        <f>IF(Tabela1[[#This Row],[Faturar Após Medição]]="A SER APURADO","A ser apurado",IF(Tabela1[[#This Row],[Faturar Após Medição]]="insetkan","Insetkan","Apurado"))</f>
        <v>A ser apurado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187</v>
      </c>
      <c r="G64" s="8" t="s">
        <v>164</v>
      </c>
      <c r="H64" s="7" t="s">
        <v>109</v>
      </c>
      <c r="I64" s="7" t="s">
        <v>65</v>
      </c>
      <c r="J64" s="7" t="s">
        <v>68</v>
      </c>
      <c r="K64" s="9" t="str">
        <f t="shared" ref="K64:K68" ca="1" si="1">IF(J64&gt;TODAY(),"Vigente","Encerrado")</f>
        <v>Vigente</v>
      </c>
      <c r="L64" s="11" t="str">
        <f>VLOOKUP(Tabela1[[#This Row],[Chave]],'[1]07.2024'!$A$1:$P$70,15,0)</f>
        <v>A ser apurado</v>
      </c>
      <c r="M64" s="7" t="s">
        <v>178</v>
      </c>
      <c r="N64" s="32" t="str">
        <f>Tabela1[[#This Row],[EMPR]]&amp;"_"&amp;Tabela1[[#This Row],[Razão Social do Tomador]]&amp;"_"&amp;Tabela1[[#This Row],[Objeto]]</f>
        <v>KT_Fundação Cultural do Exército Brasileiro - FUNCEB_Limpeza</v>
      </c>
    </row>
    <row r="65" spans="1:14" x14ac:dyDescent="0.25">
      <c r="A65" s="32" t="s">
        <v>156</v>
      </c>
      <c r="B65" s="13" t="s">
        <v>56</v>
      </c>
      <c r="C65" s="15">
        <v>390.99</v>
      </c>
      <c r="D65" s="34" t="str">
        <f>IF(Tabela1[[#This Row],[Faturar Após Medição]]="A SER APURADO","A ser apurado",IF(Tabela1[[#This Row],[Faturar Após Medição]]="insetkan","Insetkan","Apurado"))</f>
        <v>A ser apurado</v>
      </c>
      <c r="E65" s="15">
        <f>IF(Tabela1[[#This Row],[Faturar Após Medição]]="A SER APURADO",0,IF(Tabela1[[#This Row],[Faturar Após Medição]]="insetkan",0,Tabela1[[#This Row],[Faturar Após Medição]]))</f>
        <v>0</v>
      </c>
      <c r="F65" s="10" t="s">
        <v>180</v>
      </c>
      <c r="G65" s="8" t="s">
        <v>164</v>
      </c>
      <c r="H65" s="12" t="s">
        <v>109</v>
      </c>
      <c r="I65" s="12" t="s">
        <v>153</v>
      </c>
      <c r="J65" s="12" t="s">
        <v>81</v>
      </c>
      <c r="K65" s="14" t="str">
        <f t="shared" ca="1" si="1"/>
        <v>Vigente</v>
      </c>
      <c r="L65" s="16" t="str">
        <f>VLOOKUP(Tabela1[[#This Row],[Chave]],'[1]07.2024'!$A$1:$P$70,15,0)</f>
        <v>A ser apurado</v>
      </c>
      <c r="M65" s="12" t="s">
        <v>177</v>
      </c>
      <c r="N65" s="40" t="str">
        <f>Tabela1[[#This Row],[EMPR]]&amp;"_"&amp;Tabela1[[#This Row],[Razão Social do Tomador]]&amp;"_"&amp;Tabela1[[#This Row],[Objeto]]</f>
        <v>KE_Conferência Nacional dos Bispos do Brasil - CNBB_Limpeza Expressa</v>
      </c>
    </row>
    <row r="66" spans="1:14" x14ac:dyDescent="0.25">
      <c r="A66" s="42" t="s">
        <v>156</v>
      </c>
      <c r="B66" s="43" t="s">
        <v>7</v>
      </c>
      <c r="C66" s="10">
        <v>322373.17</v>
      </c>
      <c r="D66" s="44" t="s">
        <v>193</v>
      </c>
      <c r="E66" s="10">
        <f>IF(Tabela1[[#This Row],[Faturar Após Medição]]="A SER APURADO",0,IF(Tabela1[[#This Row],[Faturar Após Medição]]="insetkan",0,Tabela1[[#This Row],[Faturar Após Medição]]))</f>
        <v>183140.33</v>
      </c>
      <c r="F66" s="10" t="s">
        <v>185</v>
      </c>
      <c r="G66" s="43" t="s">
        <v>194</v>
      </c>
      <c r="H66" s="45" t="s">
        <v>77</v>
      </c>
      <c r="I66" s="45" t="s">
        <v>65</v>
      </c>
      <c r="J66" s="45" t="s">
        <v>68</v>
      </c>
      <c r="K66" s="46" t="str">
        <f t="shared" ca="1" si="1"/>
        <v>Vigente</v>
      </c>
      <c r="L66" s="47">
        <v>183140.33</v>
      </c>
      <c r="M66" s="45" t="s">
        <v>177</v>
      </c>
      <c r="N66" s="48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67" spans="1:14" x14ac:dyDescent="0.25">
      <c r="A67" s="42" t="s">
        <v>155</v>
      </c>
      <c r="B67" s="43" t="s">
        <v>11</v>
      </c>
      <c r="C67" s="10">
        <v>219311.5</v>
      </c>
      <c r="D67" s="44" t="s">
        <v>193</v>
      </c>
      <c r="E67" s="10">
        <f>IF(Tabela1[[#This Row],[Faturar Após Medição]]="A SER APURADO",0,IF(Tabela1[[#This Row],[Faturar Após Medição]]="insetkan",0,Tabela1[[#This Row],[Faturar Após Medição]]))</f>
        <v>41037.667906000002</v>
      </c>
      <c r="F67" s="10" t="s">
        <v>187</v>
      </c>
      <c r="G67" s="43" t="s">
        <v>194</v>
      </c>
      <c r="H67" s="45" t="s">
        <v>86</v>
      </c>
      <c r="I67" s="45" t="s">
        <v>87</v>
      </c>
      <c r="J67" s="45" t="s">
        <v>88</v>
      </c>
      <c r="K67" s="46" t="str">
        <f t="shared" ca="1" si="1"/>
        <v>Vigente</v>
      </c>
      <c r="L67" s="47">
        <v>41037.667906000002</v>
      </c>
      <c r="M67" s="45" t="s">
        <v>178</v>
      </c>
      <c r="N67" s="48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68" spans="1:14" x14ac:dyDescent="0.25">
      <c r="A68" s="42" t="s">
        <v>156</v>
      </c>
      <c r="B68" s="43" t="s">
        <v>15</v>
      </c>
      <c r="C68" s="10">
        <v>208653.88</v>
      </c>
      <c r="D68" s="44" t="s">
        <v>193</v>
      </c>
      <c r="E68" s="10">
        <f>IF(Tabela1[[#This Row],[Faturar Após Medição]]="A SER APURADO",0,IF(Tabela1[[#This Row],[Faturar Após Medição]]="insetkan",0,Tabela1[[#This Row],[Faturar Após Medição]]))</f>
        <v>208653.88</v>
      </c>
      <c r="F68" s="10" t="s">
        <v>188</v>
      </c>
      <c r="G68" s="43" t="s">
        <v>195</v>
      </c>
      <c r="H68" s="45" t="s">
        <v>93</v>
      </c>
      <c r="I68" s="45" t="s">
        <v>58</v>
      </c>
      <c r="J68" s="45" t="s">
        <v>94</v>
      </c>
      <c r="K68" s="46" t="str">
        <f t="shared" ca="1" si="1"/>
        <v>Vigente</v>
      </c>
      <c r="L68" s="47">
        <v>208653.88</v>
      </c>
      <c r="M68" s="45" t="s">
        <v>177</v>
      </c>
      <c r="N68" s="48" t="str">
        <f>Tabela1[[#This Row],[EMPR]]&amp;"_"&amp;Tabela1[[#This Row],[Razão Social do Tomador]]&amp;"_"&amp;Tabela1[[#This Row],[Objeto]]</f>
        <v>KE_Exército - Instituto Militar de Engenharia - IME_Limpeza e Jardinagem</v>
      </c>
    </row>
    <row r="69" spans="1:14" x14ac:dyDescent="0.25">
      <c r="A69" s="42" t="s">
        <v>156</v>
      </c>
      <c r="B69" s="43" t="s">
        <v>7</v>
      </c>
      <c r="C69" s="10">
        <v>322373.17</v>
      </c>
      <c r="D69" s="44" t="s">
        <v>193</v>
      </c>
      <c r="E69" s="10">
        <f>IF(Tabela1[[#This Row],[Faturar Após Medição]]="A SER APURADO",0,IF(Tabela1[[#This Row],[Faturar Após Medição]]="insetkan",0,Tabela1[[#This Row],[Faturar Após Medição]]))</f>
        <v>244802.00907059875</v>
      </c>
      <c r="F69" s="10" t="s">
        <v>185</v>
      </c>
      <c r="G69" s="43" t="s">
        <v>195</v>
      </c>
      <c r="H69" s="45" t="s">
        <v>77</v>
      </c>
      <c r="I69" s="45" t="s">
        <v>65</v>
      </c>
      <c r="J69" s="45" t="s">
        <v>68</v>
      </c>
      <c r="K69" s="46" t="str">
        <f t="shared" ref="K69:K70" ca="1" si="2">IF(J69&gt;TODAY(),"Vigente","Encerrado")</f>
        <v>Vigente</v>
      </c>
      <c r="L69" s="47">
        <v>244802.00907059875</v>
      </c>
      <c r="M69" s="45" t="s">
        <v>177</v>
      </c>
      <c r="N69" s="48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70" spans="1:14" x14ac:dyDescent="0.25">
      <c r="A70" s="49" t="s">
        <v>155</v>
      </c>
      <c r="B70" s="50" t="s">
        <v>11</v>
      </c>
      <c r="C70" s="15">
        <v>219311.5</v>
      </c>
      <c r="D70" s="51" t="s">
        <v>193</v>
      </c>
      <c r="E70" s="15">
        <f>IF(Tabela1[[#This Row],[Faturar Após Medição]]="A SER APURADO",0,IF(Tabela1[[#This Row],[Faturar Após Medição]]="insetkan",0,Tabela1[[#This Row],[Faturar Após Medição]]))</f>
        <v>42400.671666666676</v>
      </c>
      <c r="F70" s="15" t="s">
        <v>187</v>
      </c>
      <c r="G70" s="50" t="s">
        <v>195</v>
      </c>
      <c r="H70" s="52" t="s">
        <v>86</v>
      </c>
      <c r="I70" s="52" t="s">
        <v>87</v>
      </c>
      <c r="J70" s="52" t="s">
        <v>88</v>
      </c>
      <c r="K70" s="53" t="str">
        <f t="shared" ca="1" si="2"/>
        <v>Vigente</v>
      </c>
      <c r="L70" s="54">
        <v>42400.671666666676</v>
      </c>
      <c r="M70" s="52" t="s">
        <v>178</v>
      </c>
      <c r="N70" s="55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</sheetData>
  <phoneticPr fontId="5" type="noConversion"/>
  <conditionalFormatting sqref="A2:K70">
    <cfRule type="expression" dxfId="3" priority="13">
      <formula>$M2="Encerrado"</formula>
    </cfRule>
  </conditionalFormatting>
  <conditionalFormatting sqref="A66:K70">
    <cfRule type="expression" dxfId="2" priority="1">
      <formula>$M66="Encerrado"</formula>
    </cfRule>
  </conditionalFormatting>
  <conditionalFormatting sqref="L1:L57 L59:L70 I71:I1048576">
    <cfRule type="containsText" dxfId="1" priority="10" operator="containsText" text="A ser apurado">
      <formula>NOT(ISERROR(SEARCH("A ser apurado",I1)))</formula>
    </cfRule>
  </conditionalFormatting>
  <conditionalFormatting sqref="L58">
    <cfRule type="expression" dxfId="0" priority="9">
      <formula>$M58="Encerrado"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8B976-EE8D-40D9-8ED3-8BBDBF9BDF75}">
          <x14:formula1>
            <xm:f>Planilha2!$A$2:$A$13</xm:f>
          </x14:formula1>
          <xm:sqref>G2</xm:sqref>
        </x14:dataValidation>
        <x14:dataValidation type="list" allowBlank="1" showInputMessage="1" showErrorMessage="1" xr:uid="{1F18F452-72E2-41F2-BB8E-C375E17331F1}">
          <x14:formula1>
            <xm:f>Planilha2!$A$2:$A$12</xm:f>
          </x14:formula1>
          <xm:sqref>G3:G70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3"/>
  <sheetViews>
    <sheetView showGridLines="0" workbookViewId="0">
      <selection activeCell="A10" sqref="A10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157</v>
      </c>
    </row>
    <row r="3" spans="1:1" x14ac:dyDescent="0.25">
      <c r="A3" t="s">
        <v>191</v>
      </c>
    </row>
    <row r="4" spans="1:1" x14ac:dyDescent="0.25">
      <c r="A4" t="s">
        <v>192</v>
      </c>
    </row>
    <row r="5" spans="1:1" x14ac:dyDescent="0.25">
      <c r="A5" t="s">
        <v>158</v>
      </c>
    </row>
    <row r="6" spans="1:1" x14ac:dyDescent="0.25">
      <c r="A6" t="s">
        <v>159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194</v>
      </c>
    </row>
    <row r="10" spans="1:1" x14ac:dyDescent="0.25">
      <c r="A10" t="s">
        <v>195</v>
      </c>
    </row>
    <row r="11" spans="1:1" x14ac:dyDescent="0.25">
      <c r="A11" t="s">
        <v>162</v>
      </c>
    </row>
    <row r="12" spans="1:1" x14ac:dyDescent="0.25">
      <c r="A12" t="s">
        <v>164</v>
      </c>
    </row>
    <row r="13" spans="1:1" x14ac:dyDescent="0.25">
      <c r="A13" t="s">
        <v>163</v>
      </c>
    </row>
  </sheetData>
  <sortState xmlns:xlrd2="http://schemas.microsoft.com/office/spreadsheetml/2017/richdata2" ref="A3:A12">
    <sortCondition ref="A3:A1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2024-08-09T10:45:24Z</dcterms:modified>
</cp:coreProperties>
</file>