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tro-my.sharepoint.com/personal/faturamento_kantro_com_br/Documents/Documentos/"/>
    </mc:Choice>
  </mc:AlternateContent>
  <xr:revisionPtr revIDLastSave="5" documentId="13_ncr:1_{7DEF6A5D-BE06-431D-983A-F40330A971D8}" xr6:coauthVersionLast="47" xr6:coauthVersionMax="47" xr10:uidLastSave="{0200C41F-CC5E-4805-A8FA-0407FCEDA11A}"/>
  <bookViews>
    <workbookView xWindow="-120" yWindow="-120" windowWidth="29040" windowHeight="15720" activeTab="1" xr2:uid="{302DAEC5-AFFE-438D-BB39-642322337756}"/>
  </bookViews>
  <sheets>
    <sheet name="Gráfico" sheetId="3" r:id="rId1"/>
    <sheet name="Listagem do Browse" sheetId="1" r:id="rId2"/>
    <sheet name="Planilha1" sheetId="5" r:id="rId3"/>
    <sheet name="KE" sheetId="2" r:id="rId4"/>
    <sheet name="KT" sheetId="4" r:id="rId5"/>
  </sheets>
  <definedNames>
    <definedName name="_xlnm._FilterDatabase" localSheetId="3" hidden="1">KE!$A$2:$AP$215</definedName>
    <definedName name="_xlnm._FilterDatabase" localSheetId="4" hidden="1">KT!$A$2:$AO$120</definedName>
    <definedName name="_xlnm._FilterDatabase" localSheetId="1" hidden="1">'Listagem do Browse'!$A$2:$H$303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6" i="1" l="1"/>
  <c r="K248" i="1"/>
  <c r="K235" i="1"/>
  <c r="K215" i="1"/>
  <c r="K180" i="1"/>
  <c r="K169" i="1"/>
  <c r="K33" i="1"/>
  <c r="K32" i="1"/>
  <c r="K20" i="1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3" i="2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119" i="4" l="1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20" i="4"/>
  <c r="A214" i="2"/>
  <c r="A213" i="2"/>
  <c r="A212" i="2"/>
  <c r="A211" i="2"/>
  <c r="A210" i="2"/>
  <c r="A209" i="2"/>
  <c r="A208" i="2"/>
  <c r="A207" i="2"/>
  <c r="A205" i="2"/>
  <c r="A206" i="2"/>
  <c r="A204" i="2"/>
  <c r="A203" i="2"/>
  <c r="A202" i="2"/>
  <c r="A201" i="2"/>
  <c r="A200" i="2"/>
  <c r="A195" i="2"/>
  <c r="A199" i="2"/>
  <c r="A196" i="2"/>
  <c r="A198" i="2"/>
  <c r="A193" i="2"/>
  <c r="A194" i="2"/>
  <c r="A197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15" i="2"/>
  <c r="L112" i="1" l="1"/>
  <c r="K112" i="1" s="1"/>
  <c r="O169" i="1"/>
  <c r="L164" i="1"/>
  <c r="K164" i="1" s="1"/>
  <c r="L146" i="1"/>
  <c r="L301" i="1"/>
  <c r="K301" i="1" s="1"/>
  <c r="L278" i="1"/>
  <c r="K278" i="1" s="1"/>
  <c r="L240" i="1"/>
  <c r="K240" i="1" s="1"/>
  <c r="M127" i="1"/>
  <c r="M227" i="1"/>
  <c r="N134" i="1"/>
  <c r="O134" i="1" s="1"/>
  <c r="L10" i="1"/>
  <c r="L125" i="1"/>
  <c r="K125" i="1" s="1"/>
  <c r="L163" i="1"/>
  <c r="K163" i="1" s="1"/>
  <c r="L157" i="1"/>
  <c r="L7" i="1"/>
  <c r="L131" i="1"/>
  <c r="K131" i="1" s="1"/>
  <c r="L143" i="1"/>
  <c r="L150" i="1"/>
  <c r="K150" i="1" s="1"/>
  <c r="L11" i="1"/>
  <c r="L148" i="1"/>
  <c r="K148" i="1" s="1"/>
  <c r="L287" i="1"/>
  <c r="K287" i="1" s="1"/>
  <c r="L291" i="1"/>
  <c r="K291" i="1" s="1"/>
  <c r="L280" i="1"/>
  <c r="K280" i="1" s="1"/>
  <c r="L269" i="1"/>
  <c r="K269" i="1" s="1"/>
  <c r="L281" i="1"/>
  <c r="K281" i="1" s="1"/>
  <c r="L270" i="1"/>
  <c r="K270" i="1" s="1"/>
  <c r="L208" i="1"/>
  <c r="L226" i="1"/>
  <c r="L194" i="1"/>
  <c r="L232" i="1"/>
  <c r="K232" i="1" s="1"/>
  <c r="L186" i="1"/>
  <c r="K186" i="1" s="1"/>
  <c r="M165" i="1"/>
  <c r="M9" i="1"/>
  <c r="M289" i="1"/>
  <c r="M248" i="1"/>
  <c r="M230" i="1"/>
  <c r="M190" i="1"/>
  <c r="N5" i="1"/>
  <c r="O5" i="1" s="1"/>
  <c r="N295" i="1"/>
  <c r="O295" i="1" s="1"/>
  <c r="N272" i="1"/>
  <c r="O272" i="1" s="1"/>
  <c r="N204" i="1"/>
  <c r="O204" i="1" s="1"/>
  <c r="N166" i="1"/>
  <c r="O166" i="1" s="1"/>
  <c r="N179" i="1"/>
  <c r="O179" i="1" s="1"/>
  <c r="N182" i="1"/>
  <c r="O182" i="1" s="1"/>
  <c r="N183" i="1"/>
  <c r="O183" i="1" s="1"/>
  <c r="N185" i="1"/>
  <c r="O185" i="1" s="1"/>
  <c r="N199" i="1"/>
  <c r="O199" i="1" s="1"/>
  <c r="N231" i="1"/>
  <c r="O231" i="1" s="1"/>
  <c r="N202" i="1"/>
  <c r="O202" i="1" s="1"/>
  <c r="N214" i="1"/>
  <c r="O214" i="1" s="1"/>
  <c r="N229" i="1"/>
  <c r="O229" i="1" s="1"/>
  <c r="N234" i="1"/>
  <c r="O234" i="1" s="1"/>
  <c r="N213" i="1"/>
  <c r="O213" i="1" s="1"/>
  <c r="N240" i="1"/>
  <c r="O240" i="1" s="1"/>
  <c r="N222" i="1"/>
  <c r="O222" i="1" s="1"/>
  <c r="N210" i="1"/>
  <c r="O210" i="1" s="1"/>
  <c r="N219" i="1"/>
  <c r="O219" i="1" s="1"/>
  <c r="N267" i="1"/>
  <c r="O267" i="1" s="1"/>
  <c r="N277" i="1"/>
  <c r="O277" i="1" s="1"/>
  <c r="N284" i="1"/>
  <c r="O284" i="1" s="1"/>
  <c r="N257" i="1"/>
  <c r="O257" i="1" s="1"/>
  <c r="N298" i="1"/>
  <c r="O298" i="1" s="1"/>
  <c r="N259" i="1"/>
  <c r="O259" i="1" s="1"/>
  <c r="N273" i="1"/>
  <c r="O273" i="1" s="1"/>
  <c r="N264" i="1"/>
  <c r="O264" i="1" s="1"/>
  <c r="N115" i="1"/>
  <c r="O115" i="1" s="1"/>
  <c r="N152" i="1"/>
  <c r="O152" i="1" s="1"/>
  <c r="N149" i="1"/>
  <c r="O149" i="1" s="1"/>
  <c r="N144" i="1"/>
  <c r="O144" i="1" s="1"/>
  <c r="N132" i="1"/>
  <c r="O132" i="1" s="1"/>
  <c r="N6" i="1"/>
  <c r="O6" i="1" s="1"/>
  <c r="N156" i="1"/>
  <c r="O156" i="1" s="1"/>
  <c r="N162" i="1"/>
  <c r="O162" i="1" s="1"/>
  <c r="N124" i="1"/>
  <c r="O124" i="1" s="1"/>
  <c r="N4" i="1"/>
  <c r="O4" i="1" s="1"/>
  <c r="M141" i="1"/>
  <c r="M184" i="1"/>
  <c r="M177" i="1"/>
  <c r="M181" i="1"/>
  <c r="M168" i="1"/>
  <c r="M207" i="1"/>
  <c r="M209" i="1"/>
  <c r="M198" i="1"/>
  <c r="M225" i="1"/>
  <c r="M220" i="1"/>
  <c r="M218" i="1"/>
  <c r="M205" i="1"/>
  <c r="M238" i="1"/>
  <c r="M195" i="1"/>
  <c r="M223" i="1"/>
  <c r="M296" i="1"/>
  <c r="M279" i="1"/>
  <c r="M285" i="1"/>
  <c r="M253" i="1"/>
  <c r="M290" i="1"/>
  <c r="M282" i="1"/>
  <c r="M293" i="1"/>
  <c r="M276" i="1"/>
  <c r="M3" i="1"/>
  <c r="M137" i="1"/>
  <c r="M118" i="1"/>
  <c r="M133" i="1"/>
  <c r="M145" i="1"/>
  <c r="M116" i="1"/>
  <c r="M154" i="1"/>
  <c r="M160" i="1"/>
  <c r="M122" i="1"/>
  <c r="M128" i="1"/>
  <c r="L142" i="1"/>
  <c r="K142" i="1" s="1"/>
  <c r="L188" i="1"/>
  <c r="K188" i="1" s="1"/>
  <c r="L172" i="1"/>
  <c r="K172" i="1" s="1"/>
  <c r="L176" i="1"/>
  <c r="L174" i="1"/>
  <c r="K174" i="1" s="1"/>
  <c r="L200" i="1"/>
  <c r="L247" i="1"/>
  <c r="K247" i="1" s="1"/>
  <c r="L221" i="1"/>
  <c r="K221" i="1" s="1"/>
  <c r="L251" i="1"/>
  <c r="L197" i="1"/>
  <c r="L196" i="1"/>
  <c r="K196" i="1" s="1"/>
  <c r="L237" i="1"/>
  <c r="K237" i="1" s="1"/>
  <c r="L249" i="1"/>
  <c r="L201" i="1"/>
  <c r="K201" i="1" s="1"/>
  <c r="L303" i="1"/>
  <c r="K303" i="1" s="1"/>
  <c r="L300" i="1"/>
  <c r="K300" i="1" s="1"/>
  <c r="L260" i="1"/>
  <c r="K260" i="1" s="1"/>
  <c r="N139" i="1"/>
  <c r="O139" i="1" s="1"/>
  <c r="O180" i="1"/>
  <c r="N186" i="1"/>
  <c r="O186" i="1" s="1"/>
  <c r="N191" i="1"/>
  <c r="O191" i="1" s="1"/>
  <c r="N175" i="1"/>
  <c r="O175" i="1" s="1"/>
  <c r="N232" i="1"/>
  <c r="O232" i="1" s="1"/>
  <c r="N203" i="1"/>
  <c r="O203" i="1" s="1"/>
  <c r="N216" i="1"/>
  <c r="O216" i="1" s="1"/>
  <c r="N194" i="1"/>
  <c r="O194" i="1" s="1"/>
  <c r="N192" i="1"/>
  <c r="O192" i="1" s="1"/>
  <c r="N246" i="1"/>
  <c r="O246" i="1" s="1"/>
  <c r="N226" i="1"/>
  <c r="O226" i="1" s="1"/>
  <c r="N244" i="1"/>
  <c r="O244" i="1" s="1"/>
  <c r="N239" i="1"/>
  <c r="O239" i="1" s="1"/>
  <c r="N208" i="1"/>
  <c r="O208" i="1" s="1"/>
  <c r="N254" i="1"/>
  <c r="O254" i="1" s="1"/>
  <c r="N270" i="1"/>
  <c r="O270" i="1" s="1"/>
  <c r="N299" i="1"/>
  <c r="O299" i="1" s="1"/>
  <c r="N281" i="1"/>
  <c r="O281" i="1" s="1"/>
  <c r="N269" i="1"/>
  <c r="O269" i="1" s="1"/>
  <c r="N280" i="1"/>
  <c r="O280" i="1" s="1"/>
  <c r="N291" i="1"/>
  <c r="O291" i="1" s="1"/>
  <c r="N287" i="1"/>
  <c r="O287" i="1" s="1"/>
  <c r="O256" i="1"/>
  <c r="N148" i="1"/>
  <c r="O148" i="1" s="1"/>
  <c r="N11" i="1"/>
  <c r="O11" i="1" s="1"/>
  <c r="N150" i="1"/>
  <c r="O150" i="1" s="1"/>
  <c r="N143" i="1"/>
  <c r="O143" i="1" s="1"/>
  <c r="N131" i="1"/>
  <c r="O131" i="1" s="1"/>
  <c r="N7" i="1"/>
  <c r="O7" i="1" s="1"/>
  <c r="N157" i="1"/>
  <c r="O157" i="1" s="1"/>
  <c r="N163" i="1"/>
  <c r="O163" i="1" s="1"/>
  <c r="N125" i="1"/>
  <c r="O125" i="1" s="1"/>
  <c r="N10" i="1"/>
  <c r="O10" i="1" s="1"/>
  <c r="M167" i="1"/>
  <c r="M173" i="1"/>
  <c r="M187" i="1"/>
  <c r="M189" i="1"/>
  <c r="M169" i="1"/>
  <c r="M233" i="1"/>
  <c r="M211" i="1"/>
  <c r="M206" i="1"/>
  <c r="M250" i="1"/>
  <c r="M228" i="1"/>
  <c r="M204" i="1"/>
  <c r="M252" i="1"/>
  <c r="M241" i="1"/>
  <c r="M235" i="1"/>
  <c r="M236" i="1"/>
  <c r="M288" i="1"/>
  <c r="M272" i="1"/>
  <c r="M274" i="1"/>
  <c r="M283" i="1"/>
  <c r="M292" i="1"/>
  <c r="M268" i="1"/>
  <c r="M265" i="1"/>
  <c r="M295" i="1"/>
  <c r="M134" i="1"/>
  <c r="M138" i="1"/>
  <c r="M108" i="1"/>
  <c r="M120" i="1"/>
  <c r="M119" i="1"/>
  <c r="M5" i="1"/>
  <c r="M155" i="1"/>
  <c r="M161" i="1"/>
  <c r="M123" i="1"/>
  <c r="M129" i="1"/>
  <c r="L140" i="1"/>
  <c r="K140" i="1" s="1"/>
  <c r="L190" i="1"/>
  <c r="K190" i="1" s="1"/>
  <c r="L178" i="1"/>
  <c r="K178" i="1" s="1"/>
  <c r="L171" i="1"/>
  <c r="K171" i="1" s="1"/>
  <c r="L170" i="1"/>
  <c r="K170" i="1" s="1"/>
  <c r="L242" i="1"/>
  <c r="L193" i="1"/>
  <c r="L230" i="1"/>
  <c r="K230" i="1" s="1"/>
  <c r="L227" i="1"/>
  <c r="K227" i="1" s="1"/>
  <c r="L212" i="1"/>
  <c r="K212" i="1" s="1"/>
  <c r="L243" i="1"/>
  <c r="K243" i="1" s="1"/>
  <c r="L224" i="1"/>
  <c r="L245" i="1"/>
  <c r="N142" i="1"/>
  <c r="O142" i="1" s="1"/>
  <c r="N188" i="1"/>
  <c r="O188" i="1" s="1"/>
  <c r="N172" i="1"/>
  <c r="O172" i="1" s="1"/>
  <c r="N176" i="1"/>
  <c r="O176" i="1" s="1"/>
  <c r="N174" i="1"/>
  <c r="O174" i="1" s="1"/>
  <c r="N200" i="1"/>
  <c r="O200" i="1" s="1"/>
  <c r="N247" i="1"/>
  <c r="O247" i="1" s="1"/>
  <c r="N221" i="1"/>
  <c r="O221" i="1" s="1"/>
  <c r="N251" i="1"/>
  <c r="O251" i="1" s="1"/>
  <c r="N197" i="1"/>
  <c r="O197" i="1" s="1"/>
  <c r="N196" i="1"/>
  <c r="O196" i="1" s="1"/>
  <c r="N237" i="1"/>
  <c r="O237" i="1" s="1"/>
  <c r="N249" i="1"/>
  <c r="O249" i="1" s="1"/>
  <c r="N201" i="1"/>
  <c r="O201" i="1" s="1"/>
  <c r="O215" i="1"/>
  <c r="N303" i="1"/>
  <c r="O303" i="1" s="1"/>
  <c r="N300" i="1"/>
  <c r="O300" i="1" s="1"/>
  <c r="N260" i="1"/>
  <c r="O260" i="1" s="1"/>
  <c r="N255" i="1"/>
  <c r="O255" i="1" s="1"/>
  <c r="N278" i="1"/>
  <c r="O278" i="1" s="1"/>
  <c r="N297" i="1"/>
  <c r="O297" i="1" s="1"/>
  <c r="N294" i="1"/>
  <c r="O294" i="1" s="1"/>
  <c r="N262" i="1"/>
  <c r="O262" i="1" s="1"/>
  <c r="N301" i="1"/>
  <c r="O301" i="1" s="1"/>
  <c r="N135" i="1"/>
  <c r="O135" i="1" s="1"/>
  <c r="N8" i="1"/>
  <c r="O8" i="1" s="1"/>
  <c r="N151" i="1"/>
  <c r="O151" i="1" s="1"/>
  <c r="N146" i="1"/>
  <c r="O146" i="1" s="1"/>
  <c r="N121" i="1"/>
  <c r="O121" i="1" s="1"/>
  <c r="N117" i="1"/>
  <c r="O117" i="1" s="1"/>
  <c r="N158" i="1"/>
  <c r="O158" i="1" s="1"/>
  <c r="N164" i="1"/>
  <c r="O164" i="1" s="1"/>
  <c r="N126" i="1"/>
  <c r="O126" i="1" s="1"/>
  <c r="M166" i="1"/>
  <c r="M179" i="1"/>
  <c r="M182" i="1"/>
  <c r="M183" i="1"/>
  <c r="M185" i="1"/>
  <c r="M199" i="1"/>
  <c r="M231" i="1"/>
  <c r="M202" i="1"/>
  <c r="M214" i="1"/>
  <c r="M229" i="1"/>
  <c r="M234" i="1"/>
  <c r="M213" i="1"/>
  <c r="M240" i="1"/>
  <c r="M222" i="1"/>
  <c r="M210" i="1"/>
  <c r="M219" i="1"/>
  <c r="M267" i="1"/>
  <c r="M277" i="1"/>
  <c r="M284" i="1"/>
  <c r="M257" i="1"/>
  <c r="M298" i="1"/>
  <c r="M259" i="1"/>
  <c r="M273" i="1"/>
  <c r="M264" i="1"/>
  <c r="M115" i="1"/>
  <c r="M152" i="1"/>
  <c r="M149" i="1"/>
  <c r="M144" i="1"/>
  <c r="M132" i="1"/>
  <c r="M6" i="1"/>
  <c r="M156" i="1"/>
  <c r="M162" i="1"/>
  <c r="M124" i="1"/>
  <c r="M4" i="1"/>
  <c r="L141" i="1"/>
  <c r="K141" i="1" s="1"/>
  <c r="L184" i="1"/>
  <c r="K184" i="1" s="1"/>
  <c r="L177" i="1"/>
  <c r="K177" i="1" s="1"/>
  <c r="L181" i="1"/>
  <c r="K181" i="1" s="1"/>
  <c r="L168" i="1"/>
  <c r="K168" i="1" s="1"/>
  <c r="L207" i="1"/>
  <c r="L209" i="1"/>
  <c r="L198" i="1"/>
  <c r="L225" i="1"/>
  <c r="K225" i="1" s="1"/>
  <c r="L220" i="1"/>
  <c r="K220" i="1" s="1"/>
  <c r="L218" i="1"/>
  <c r="L205" i="1"/>
  <c r="L238" i="1"/>
  <c r="L195" i="1"/>
  <c r="K195" i="1" s="1"/>
  <c r="L223" i="1"/>
  <c r="K223" i="1" s="1"/>
  <c r="L296" i="1"/>
  <c r="K296" i="1" s="1"/>
  <c r="L279" i="1"/>
  <c r="K279" i="1" s="1"/>
  <c r="L285" i="1"/>
  <c r="K285" i="1" s="1"/>
  <c r="N140" i="1"/>
  <c r="O140" i="1" s="1"/>
  <c r="N190" i="1"/>
  <c r="O190" i="1" s="1"/>
  <c r="N178" i="1"/>
  <c r="O178" i="1" s="1"/>
  <c r="N171" i="1"/>
  <c r="O171" i="1" s="1"/>
  <c r="N170" i="1"/>
  <c r="O170" i="1" s="1"/>
  <c r="N242" i="1"/>
  <c r="O242" i="1" s="1"/>
  <c r="N193" i="1"/>
  <c r="O193" i="1" s="1"/>
  <c r="N230" i="1"/>
  <c r="O230" i="1" s="1"/>
  <c r="N227" i="1"/>
  <c r="O227" i="1" s="1"/>
  <c r="N212" i="1"/>
  <c r="O212" i="1" s="1"/>
  <c r="N243" i="1"/>
  <c r="O243" i="1" s="1"/>
  <c r="N224" i="1"/>
  <c r="O224" i="1" s="1"/>
  <c r="N245" i="1"/>
  <c r="O245" i="1" s="1"/>
  <c r="O248" i="1"/>
  <c r="N217" i="1"/>
  <c r="O217" i="1" s="1"/>
  <c r="N263" i="1"/>
  <c r="O263" i="1" s="1"/>
  <c r="N302" i="1"/>
  <c r="O302" i="1" s="1"/>
  <c r="N261" i="1"/>
  <c r="O261" i="1" s="1"/>
  <c r="N286" i="1"/>
  <c r="O286" i="1" s="1"/>
  <c r="N289" i="1"/>
  <c r="O289" i="1" s="1"/>
  <c r="N275" i="1"/>
  <c r="O275" i="1" s="1"/>
  <c r="N271" i="1"/>
  <c r="O271" i="1" s="1"/>
  <c r="N266" i="1"/>
  <c r="O266" i="1" s="1"/>
  <c r="N258" i="1"/>
  <c r="O258" i="1" s="1"/>
  <c r="N136" i="1"/>
  <c r="O136" i="1" s="1"/>
  <c r="N9" i="1"/>
  <c r="O9" i="1" s="1"/>
  <c r="N147" i="1"/>
  <c r="O147" i="1" s="1"/>
  <c r="N130" i="1"/>
  <c r="O130" i="1" s="1"/>
  <c r="N153" i="1"/>
  <c r="O153" i="1" s="1"/>
  <c r="N159" i="1"/>
  <c r="O159" i="1" s="1"/>
  <c r="N165" i="1"/>
  <c r="O165" i="1" s="1"/>
  <c r="N127" i="1"/>
  <c r="O127" i="1" s="1"/>
  <c r="M139" i="1"/>
  <c r="M180" i="1"/>
  <c r="M186" i="1"/>
  <c r="M191" i="1"/>
  <c r="M175" i="1"/>
  <c r="M232" i="1"/>
  <c r="M203" i="1"/>
  <c r="M216" i="1"/>
  <c r="M194" i="1"/>
  <c r="M192" i="1"/>
  <c r="M246" i="1"/>
  <c r="M226" i="1"/>
  <c r="M244" i="1"/>
  <c r="M239" i="1"/>
  <c r="M208" i="1"/>
  <c r="M254" i="1"/>
  <c r="M270" i="1"/>
  <c r="M299" i="1"/>
  <c r="M281" i="1"/>
  <c r="M269" i="1"/>
  <c r="M280" i="1"/>
  <c r="M291" i="1"/>
  <c r="M287" i="1"/>
  <c r="M256" i="1"/>
  <c r="M148" i="1"/>
  <c r="M11" i="1"/>
  <c r="M150" i="1"/>
  <c r="M143" i="1"/>
  <c r="M131" i="1"/>
  <c r="M7" i="1"/>
  <c r="M157" i="1"/>
  <c r="M163" i="1"/>
  <c r="M125" i="1"/>
  <c r="M10" i="1"/>
  <c r="L167" i="1"/>
  <c r="K167" i="1" s="1"/>
  <c r="L173" i="1"/>
  <c r="K173" i="1" s="1"/>
  <c r="L187" i="1"/>
  <c r="K187" i="1" s="1"/>
  <c r="L189" i="1"/>
  <c r="K189" i="1" s="1"/>
  <c r="L233" i="1"/>
  <c r="L211" i="1"/>
  <c r="L206" i="1"/>
  <c r="L250" i="1"/>
  <c r="K250" i="1" s="1"/>
  <c r="L228" i="1"/>
  <c r="K228" i="1" s="1"/>
  <c r="L204" i="1"/>
  <c r="K204" i="1" s="1"/>
  <c r="L252" i="1"/>
  <c r="K252" i="1" s="1"/>
  <c r="L241" i="1"/>
  <c r="L236" i="1"/>
  <c r="L288" i="1"/>
  <c r="K288" i="1" s="1"/>
  <c r="L272" i="1"/>
  <c r="K272" i="1" s="1"/>
  <c r="L274" i="1"/>
  <c r="K274" i="1" s="1"/>
  <c r="N141" i="1"/>
  <c r="O141" i="1" s="1"/>
  <c r="N184" i="1"/>
  <c r="O184" i="1" s="1"/>
  <c r="N177" i="1"/>
  <c r="O177" i="1" s="1"/>
  <c r="N181" i="1"/>
  <c r="O181" i="1" s="1"/>
  <c r="N168" i="1"/>
  <c r="O168" i="1" s="1"/>
  <c r="N207" i="1"/>
  <c r="O207" i="1" s="1"/>
  <c r="N209" i="1"/>
  <c r="O209" i="1" s="1"/>
  <c r="N198" i="1"/>
  <c r="O198" i="1" s="1"/>
  <c r="N225" i="1"/>
  <c r="O225" i="1" s="1"/>
  <c r="N220" i="1"/>
  <c r="O220" i="1" s="1"/>
  <c r="N218" i="1"/>
  <c r="O218" i="1" s="1"/>
  <c r="N205" i="1"/>
  <c r="O205" i="1" s="1"/>
  <c r="N238" i="1"/>
  <c r="O238" i="1" s="1"/>
  <c r="N195" i="1"/>
  <c r="O195" i="1" s="1"/>
  <c r="N223" i="1"/>
  <c r="O223" i="1" s="1"/>
  <c r="N296" i="1"/>
  <c r="O296" i="1" s="1"/>
  <c r="N279" i="1"/>
  <c r="O279" i="1" s="1"/>
  <c r="N285" i="1"/>
  <c r="O285" i="1" s="1"/>
  <c r="N253" i="1"/>
  <c r="O253" i="1" s="1"/>
  <c r="N290" i="1"/>
  <c r="O290" i="1" s="1"/>
  <c r="N282" i="1"/>
  <c r="O282" i="1" s="1"/>
  <c r="N293" i="1"/>
  <c r="O293" i="1" s="1"/>
  <c r="N276" i="1"/>
  <c r="O276" i="1" s="1"/>
  <c r="N3" i="1"/>
  <c r="O3" i="1" s="1"/>
  <c r="N137" i="1"/>
  <c r="O137" i="1" s="1"/>
  <c r="N118" i="1"/>
  <c r="O118" i="1" s="1"/>
  <c r="N133" i="1"/>
  <c r="O133" i="1" s="1"/>
  <c r="N145" i="1"/>
  <c r="O145" i="1" s="1"/>
  <c r="N116" i="1"/>
  <c r="O116" i="1" s="1"/>
  <c r="N154" i="1"/>
  <c r="O154" i="1" s="1"/>
  <c r="N160" i="1"/>
  <c r="O160" i="1" s="1"/>
  <c r="N122" i="1"/>
  <c r="O122" i="1" s="1"/>
  <c r="N128" i="1"/>
  <c r="O128" i="1" s="1"/>
  <c r="M142" i="1"/>
  <c r="M188" i="1"/>
  <c r="M172" i="1"/>
  <c r="M176" i="1"/>
  <c r="M174" i="1"/>
  <c r="M200" i="1"/>
  <c r="M247" i="1"/>
  <c r="M221" i="1"/>
  <c r="M251" i="1"/>
  <c r="M197" i="1"/>
  <c r="M196" i="1"/>
  <c r="M237" i="1"/>
  <c r="M249" i="1"/>
  <c r="M201" i="1"/>
  <c r="M215" i="1"/>
  <c r="M303" i="1"/>
  <c r="M300" i="1"/>
  <c r="M260" i="1"/>
  <c r="M255" i="1"/>
  <c r="M278" i="1"/>
  <c r="M297" i="1"/>
  <c r="M294" i="1"/>
  <c r="M262" i="1"/>
  <c r="M301" i="1"/>
  <c r="M135" i="1"/>
  <c r="M8" i="1"/>
  <c r="M151" i="1"/>
  <c r="M146" i="1"/>
  <c r="M121" i="1"/>
  <c r="M117" i="1"/>
  <c r="M158" i="1"/>
  <c r="M164" i="1"/>
  <c r="M126" i="1"/>
  <c r="L166" i="1"/>
  <c r="L121" i="1"/>
  <c r="K121" i="1" s="1"/>
  <c r="L135" i="1"/>
  <c r="K135" i="1" s="1"/>
  <c r="L297" i="1"/>
  <c r="K297" i="1" s="1"/>
  <c r="L302" i="1"/>
  <c r="K302" i="1" s="1"/>
  <c r="L231" i="1"/>
  <c r="K231" i="1" s="1"/>
  <c r="M217" i="1"/>
  <c r="N274" i="1"/>
  <c r="O274" i="1" s="1"/>
  <c r="L4" i="1"/>
  <c r="K4" i="1" s="1"/>
  <c r="L124" i="1"/>
  <c r="K124" i="1" s="1"/>
  <c r="L162" i="1"/>
  <c r="L156" i="1"/>
  <c r="L6" i="1"/>
  <c r="L132" i="1"/>
  <c r="K132" i="1" s="1"/>
  <c r="L144" i="1"/>
  <c r="L149" i="1"/>
  <c r="K149" i="1" s="1"/>
  <c r="L152" i="1"/>
  <c r="K152" i="1" s="1"/>
  <c r="L115" i="1"/>
  <c r="K115" i="1" s="1"/>
  <c r="L264" i="1"/>
  <c r="K264" i="1" s="1"/>
  <c r="L273" i="1"/>
  <c r="K273" i="1" s="1"/>
  <c r="L259" i="1"/>
  <c r="K259" i="1" s="1"/>
  <c r="L298" i="1"/>
  <c r="K298" i="1" s="1"/>
  <c r="L257" i="1"/>
  <c r="K257" i="1" s="1"/>
  <c r="L284" i="1"/>
  <c r="K284" i="1" s="1"/>
  <c r="L267" i="1"/>
  <c r="K267" i="1" s="1"/>
  <c r="L210" i="1"/>
  <c r="L213" i="1"/>
  <c r="K213" i="1" s="1"/>
  <c r="L214" i="1"/>
  <c r="K214" i="1" s="1"/>
  <c r="L199" i="1"/>
  <c r="K199" i="1" s="1"/>
  <c r="L182" i="1"/>
  <c r="K182" i="1" s="1"/>
  <c r="M159" i="1"/>
  <c r="M136" i="1"/>
  <c r="M286" i="1"/>
  <c r="M245" i="1"/>
  <c r="M193" i="1"/>
  <c r="M140" i="1"/>
  <c r="N119" i="1"/>
  <c r="O119" i="1" s="1"/>
  <c r="N265" i="1"/>
  <c r="O265" i="1" s="1"/>
  <c r="N288" i="1"/>
  <c r="O288" i="1" s="1"/>
  <c r="N228" i="1"/>
  <c r="O228" i="1" s="1"/>
  <c r="N189" i="1"/>
  <c r="O189" i="1" s="1"/>
  <c r="L158" i="1"/>
  <c r="K158" i="1" s="1"/>
  <c r="L151" i="1"/>
  <c r="K151" i="1" s="1"/>
  <c r="L262" i="1"/>
  <c r="K262" i="1" s="1"/>
  <c r="L255" i="1"/>
  <c r="K255" i="1" s="1"/>
  <c r="L229" i="1"/>
  <c r="M178" i="1"/>
  <c r="N233" i="1"/>
  <c r="O233" i="1" s="1"/>
  <c r="L129" i="1"/>
  <c r="K129" i="1" s="1"/>
  <c r="L123" i="1"/>
  <c r="K123" i="1" s="1"/>
  <c r="L161" i="1"/>
  <c r="K161" i="1" s="1"/>
  <c r="L155" i="1"/>
  <c r="K155" i="1" s="1"/>
  <c r="L5" i="1"/>
  <c r="L119" i="1"/>
  <c r="K119" i="1" s="1"/>
  <c r="L120" i="1"/>
  <c r="K120" i="1" s="1"/>
  <c r="L108" i="1"/>
  <c r="K108" i="1" s="1"/>
  <c r="L138" i="1"/>
  <c r="K138" i="1" s="1"/>
  <c r="L134" i="1"/>
  <c r="K134" i="1" s="1"/>
  <c r="L295" i="1"/>
  <c r="K295" i="1" s="1"/>
  <c r="L265" i="1"/>
  <c r="K265" i="1" s="1"/>
  <c r="L268" i="1"/>
  <c r="K268" i="1" s="1"/>
  <c r="L292" i="1"/>
  <c r="K292" i="1" s="1"/>
  <c r="L283" i="1"/>
  <c r="K283" i="1" s="1"/>
  <c r="L261" i="1"/>
  <c r="K261" i="1" s="1"/>
  <c r="L263" i="1"/>
  <c r="K263" i="1" s="1"/>
  <c r="L239" i="1"/>
  <c r="L246" i="1"/>
  <c r="K246" i="1" s="1"/>
  <c r="L216" i="1"/>
  <c r="L175" i="1"/>
  <c r="K175" i="1" s="1"/>
  <c r="M153" i="1"/>
  <c r="M258" i="1"/>
  <c r="M261" i="1"/>
  <c r="M224" i="1"/>
  <c r="M242" i="1"/>
  <c r="N129" i="1"/>
  <c r="O129" i="1" s="1"/>
  <c r="N120" i="1"/>
  <c r="O120" i="1" s="1"/>
  <c r="N268" i="1"/>
  <c r="O268" i="1" s="1"/>
  <c r="N236" i="1"/>
  <c r="O236" i="1" s="1"/>
  <c r="N250" i="1"/>
  <c r="O250" i="1" s="1"/>
  <c r="N187" i="1"/>
  <c r="O187" i="1" s="1"/>
  <c r="L126" i="1"/>
  <c r="K126" i="1" s="1"/>
  <c r="L117" i="1"/>
  <c r="K117" i="1" s="1"/>
  <c r="L8" i="1"/>
  <c r="L294" i="1"/>
  <c r="K294" i="1" s="1"/>
  <c r="L217" i="1"/>
  <c r="L183" i="1"/>
  <c r="K183" i="1" s="1"/>
  <c r="M275" i="1"/>
  <c r="N155" i="1"/>
  <c r="O155" i="1" s="1"/>
  <c r="N252" i="1"/>
  <c r="O252" i="1" s="1"/>
  <c r="L128" i="1"/>
  <c r="K128" i="1" s="1"/>
  <c r="L122" i="1"/>
  <c r="K122" i="1" s="1"/>
  <c r="L160" i="1"/>
  <c r="K160" i="1" s="1"/>
  <c r="L154" i="1"/>
  <c r="K154" i="1" s="1"/>
  <c r="L116" i="1"/>
  <c r="L145" i="1"/>
  <c r="L133" i="1"/>
  <c r="K133" i="1" s="1"/>
  <c r="L118" i="1"/>
  <c r="L137" i="1"/>
  <c r="K137" i="1" s="1"/>
  <c r="L3" i="1"/>
  <c r="L276" i="1"/>
  <c r="K276" i="1" s="1"/>
  <c r="L293" i="1"/>
  <c r="K293" i="1" s="1"/>
  <c r="L282" i="1"/>
  <c r="K282" i="1" s="1"/>
  <c r="L290" i="1"/>
  <c r="K290" i="1" s="1"/>
  <c r="L253" i="1"/>
  <c r="K253" i="1" s="1"/>
  <c r="L299" i="1"/>
  <c r="K299" i="1" s="1"/>
  <c r="L254" i="1"/>
  <c r="K254" i="1" s="1"/>
  <c r="L222" i="1"/>
  <c r="L234" i="1"/>
  <c r="K234" i="1" s="1"/>
  <c r="L202" i="1"/>
  <c r="K202" i="1" s="1"/>
  <c r="L185" i="1"/>
  <c r="K185" i="1" s="1"/>
  <c r="L179" i="1"/>
  <c r="K179" i="1" s="1"/>
  <c r="M130" i="1"/>
  <c r="M266" i="1"/>
  <c r="M302" i="1"/>
  <c r="M243" i="1"/>
  <c r="M170" i="1"/>
  <c r="N123" i="1"/>
  <c r="O123" i="1" s="1"/>
  <c r="N108" i="1"/>
  <c r="O108" i="1" s="1"/>
  <c r="N292" i="1"/>
  <c r="O292" i="1" s="1"/>
  <c r="O235" i="1"/>
  <c r="N206" i="1"/>
  <c r="O206" i="1" s="1"/>
  <c r="N173" i="1"/>
  <c r="O173" i="1" s="1"/>
  <c r="L127" i="1"/>
  <c r="K127" i="1" s="1"/>
  <c r="L165" i="1"/>
  <c r="K165" i="1" s="1"/>
  <c r="L159" i="1"/>
  <c r="L153" i="1"/>
  <c r="K153" i="1" s="1"/>
  <c r="L130" i="1"/>
  <c r="K130" i="1" s="1"/>
  <c r="L147" i="1"/>
  <c r="L9" i="1"/>
  <c r="L136" i="1"/>
  <c r="K136" i="1" s="1"/>
  <c r="L258" i="1"/>
  <c r="K258" i="1" s="1"/>
  <c r="L266" i="1"/>
  <c r="K266" i="1" s="1"/>
  <c r="L271" i="1"/>
  <c r="K271" i="1" s="1"/>
  <c r="L275" i="1"/>
  <c r="K275" i="1" s="1"/>
  <c r="L289" i="1"/>
  <c r="K289" i="1" s="1"/>
  <c r="L286" i="1"/>
  <c r="K286" i="1" s="1"/>
  <c r="L277" i="1"/>
  <c r="K277" i="1" s="1"/>
  <c r="L219" i="1"/>
  <c r="L244" i="1"/>
  <c r="L192" i="1"/>
  <c r="K192" i="1" s="1"/>
  <c r="L203" i="1"/>
  <c r="K203" i="1" s="1"/>
  <c r="L191" i="1"/>
  <c r="K191" i="1" s="1"/>
  <c r="L139" i="1"/>
  <c r="K139" i="1" s="1"/>
  <c r="M147" i="1"/>
  <c r="M271" i="1"/>
  <c r="M263" i="1"/>
  <c r="M212" i="1"/>
  <c r="M171" i="1"/>
  <c r="N161" i="1"/>
  <c r="O161" i="1" s="1"/>
  <c r="N138" i="1"/>
  <c r="O138" i="1" s="1"/>
  <c r="N283" i="1"/>
  <c r="O283" i="1" s="1"/>
  <c r="N241" i="1"/>
  <c r="O241" i="1" s="1"/>
  <c r="N211" i="1"/>
  <c r="O211" i="1" s="1"/>
  <c r="N167" i="1"/>
  <c r="O167" i="1" s="1"/>
  <c r="L75" i="1"/>
  <c r="K75" i="1" s="1"/>
  <c r="L106" i="1"/>
  <c r="K106" i="1" s="1"/>
  <c r="L64" i="1"/>
  <c r="K64" i="1" s="1"/>
  <c r="L71" i="1"/>
  <c r="K71" i="1" s="1"/>
  <c r="L97" i="1"/>
  <c r="K97" i="1" s="1"/>
  <c r="L51" i="1"/>
  <c r="K51" i="1" s="1"/>
  <c r="L45" i="1"/>
  <c r="K45" i="1" s="1"/>
  <c r="L56" i="1"/>
  <c r="K56" i="1" s="1"/>
  <c r="N13" i="1"/>
  <c r="O13" i="1" s="1"/>
  <c r="N103" i="1"/>
  <c r="O103" i="1" s="1"/>
  <c r="N27" i="1"/>
  <c r="O27" i="1" s="1"/>
  <c r="N72" i="1"/>
  <c r="O72" i="1" s="1"/>
  <c r="N59" i="1"/>
  <c r="O59" i="1" s="1"/>
  <c r="N61" i="1"/>
  <c r="O61" i="1" s="1"/>
  <c r="N67" i="1"/>
  <c r="O67" i="1" s="1"/>
  <c r="N42" i="1"/>
  <c r="O42" i="1" s="1"/>
  <c r="M18" i="1"/>
  <c r="M97" i="1"/>
  <c r="M112" i="1"/>
  <c r="N52" i="1"/>
  <c r="O52" i="1" s="1"/>
  <c r="N37" i="1"/>
  <c r="O37" i="1" s="1"/>
  <c r="M74" i="1"/>
  <c r="M82" i="1"/>
  <c r="M26" i="1"/>
  <c r="M39" i="1"/>
  <c r="L18" i="1"/>
  <c r="K18" i="1" s="1"/>
  <c r="N94" i="1"/>
  <c r="O94" i="1" s="1"/>
  <c r="N48" i="1"/>
  <c r="O48" i="1" s="1"/>
  <c r="L83" i="1"/>
  <c r="K83" i="1" s="1"/>
  <c r="L30" i="1"/>
  <c r="K30" i="1" s="1"/>
  <c r="L111" i="1"/>
  <c r="L55" i="1"/>
  <c r="K55" i="1" s="1"/>
  <c r="L50" i="1"/>
  <c r="K50" i="1" s="1"/>
  <c r="L77" i="1"/>
  <c r="K77" i="1" s="1"/>
  <c r="O33" i="1"/>
  <c r="N14" i="1"/>
  <c r="O14" i="1" s="1"/>
  <c r="N87" i="1"/>
  <c r="O87" i="1" s="1"/>
  <c r="N25" i="1"/>
  <c r="O25" i="1" s="1"/>
  <c r="N49" i="1"/>
  <c r="O49" i="1" s="1"/>
  <c r="M12" i="1"/>
  <c r="M70" i="1"/>
  <c r="M46" i="1"/>
  <c r="M36" i="1"/>
  <c r="L107" i="1"/>
  <c r="L86" i="1"/>
  <c r="K86" i="1" s="1"/>
  <c r="N99" i="1"/>
  <c r="O99" i="1" s="1"/>
  <c r="N109" i="1"/>
  <c r="O109" i="1" s="1"/>
  <c r="M81" i="1"/>
  <c r="M85" i="1"/>
  <c r="M86" i="1"/>
  <c r="M71" i="1"/>
  <c r="M56" i="1"/>
  <c r="M64" i="1"/>
  <c r="M53" i="1"/>
  <c r="M45" i="1"/>
  <c r="M75" i="1"/>
  <c r="L15" i="1"/>
  <c r="K15" i="1" s="1"/>
  <c r="L78" i="1"/>
  <c r="K78" i="1" s="1"/>
  <c r="L95" i="1"/>
  <c r="K95" i="1" s="1"/>
  <c r="L93" i="1"/>
  <c r="K93" i="1" s="1"/>
  <c r="L98" i="1"/>
  <c r="K98" i="1" s="1"/>
  <c r="L73" i="1"/>
  <c r="K73" i="1" s="1"/>
  <c r="L63" i="1"/>
  <c r="K63" i="1" s="1"/>
  <c r="L41" i="1"/>
  <c r="K41" i="1" s="1"/>
  <c r="L44" i="1"/>
  <c r="K44" i="1" s="1"/>
  <c r="N28" i="1"/>
  <c r="O28" i="1" s="1"/>
  <c r="N62" i="1"/>
  <c r="O62" i="1" s="1"/>
  <c r="N68" i="1"/>
  <c r="O68" i="1" s="1"/>
  <c r="N43" i="1"/>
  <c r="O43" i="1" s="1"/>
  <c r="N54" i="1"/>
  <c r="O54" i="1" s="1"/>
  <c r="M17" i="1"/>
  <c r="M102" i="1"/>
  <c r="M20" i="1"/>
  <c r="M113" i="1"/>
  <c r="M35" i="1"/>
  <c r="M57" i="1"/>
  <c r="M65" i="1"/>
  <c r="L81" i="1"/>
  <c r="K81" i="1" s="1"/>
  <c r="L85" i="1"/>
  <c r="K85" i="1" s="1"/>
  <c r="O32" i="1"/>
  <c r="N16" i="1"/>
  <c r="O16" i="1" s="1"/>
  <c r="N24" i="1"/>
  <c r="O24" i="1" s="1"/>
  <c r="M107" i="1"/>
  <c r="M22" i="1"/>
  <c r="M89" i="1"/>
  <c r="M100" i="1"/>
  <c r="M51" i="1"/>
  <c r="L23" i="1"/>
  <c r="K23" i="1" s="1"/>
  <c r="L38" i="1"/>
  <c r="K38" i="1" s="1"/>
  <c r="N80" i="1"/>
  <c r="O80" i="1" s="1"/>
  <c r="N90" i="1"/>
  <c r="O90" i="1" s="1"/>
  <c r="N96" i="1"/>
  <c r="O96" i="1" s="1"/>
  <c r="N76" i="1"/>
  <c r="O76" i="1" s="1"/>
  <c r="M92" i="1"/>
  <c r="M104" i="1"/>
  <c r="M21" i="1"/>
  <c r="L22" i="1"/>
  <c r="K22" i="1" s="1"/>
  <c r="L89" i="1"/>
  <c r="K89" i="1" s="1"/>
  <c r="L100" i="1"/>
  <c r="K100" i="1" s="1"/>
  <c r="N69" i="1"/>
  <c r="O69" i="1" s="1"/>
  <c r="L53" i="1"/>
  <c r="K53" i="1" s="1"/>
  <c r="N19" i="1"/>
  <c r="O19" i="1" s="1"/>
  <c r="L54" i="1"/>
  <c r="K54" i="1" s="1"/>
  <c r="L49" i="1"/>
  <c r="K49" i="1" s="1"/>
  <c r="L43" i="1"/>
  <c r="K43" i="1" s="1"/>
  <c r="L68" i="1"/>
  <c r="K68" i="1" s="1"/>
  <c r="L62" i="1"/>
  <c r="K62" i="1" s="1"/>
  <c r="L37" i="1"/>
  <c r="K37" i="1" s="1"/>
  <c r="L52" i="1"/>
  <c r="K52" i="1" s="1"/>
  <c r="L76" i="1"/>
  <c r="K76" i="1" s="1"/>
  <c r="L25" i="1"/>
  <c r="K25" i="1" s="1"/>
  <c r="L28" i="1"/>
  <c r="K28" i="1" s="1"/>
  <c r="L96" i="1"/>
  <c r="K96" i="1" s="1"/>
  <c r="L87" i="1"/>
  <c r="K87" i="1" s="1"/>
  <c r="L90" i="1"/>
  <c r="K90" i="1" s="1"/>
  <c r="L14" i="1"/>
  <c r="K14" i="1" s="1"/>
  <c r="L80" i="1"/>
  <c r="K80" i="1" s="1"/>
  <c r="M77" i="1"/>
  <c r="M50" i="1"/>
  <c r="M44" i="1"/>
  <c r="M41" i="1"/>
  <c r="M63" i="1"/>
  <c r="M55" i="1"/>
  <c r="M111" i="1"/>
  <c r="M73" i="1"/>
  <c r="M38" i="1"/>
  <c r="M98" i="1"/>
  <c r="M30" i="1"/>
  <c r="M93" i="1"/>
  <c r="M23" i="1"/>
  <c r="M95" i="1"/>
  <c r="M83" i="1"/>
  <c r="M78" i="1"/>
  <c r="M15" i="1"/>
  <c r="M69" i="1"/>
  <c r="N34" i="1"/>
  <c r="O34" i="1" s="1"/>
  <c r="N31" i="1"/>
  <c r="O31" i="1" s="1"/>
  <c r="N47" i="1"/>
  <c r="O47" i="1" s="1"/>
  <c r="N40" i="1"/>
  <c r="O40" i="1" s="1"/>
  <c r="N66" i="1"/>
  <c r="O66" i="1" s="1"/>
  <c r="N60" i="1"/>
  <c r="O60" i="1" s="1"/>
  <c r="N58" i="1"/>
  <c r="O58" i="1" s="1"/>
  <c r="N110" i="1"/>
  <c r="O110" i="1" s="1"/>
  <c r="N105" i="1"/>
  <c r="O105" i="1" s="1"/>
  <c r="N29" i="1"/>
  <c r="O29" i="1" s="1"/>
  <c r="N101" i="1"/>
  <c r="O101" i="1" s="1"/>
  <c r="N88" i="1"/>
  <c r="O88" i="1" s="1"/>
  <c r="N91" i="1"/>
  <c r="O91" i="1" s="1"/>
  <c r="N106" i="1"/>
  <c r="O106" i="1" s="1"/>
  <c r="N84" i="1"/>
  <c r="O84" i="1" s="1"/>
  <c r="N79" i="1"/>
  <c r="O79" i="1" s="1"/>
  <c r="N114" i="1"/>
  <c r="O114" i="1" s="1"/>
  <c r="L48" i="1"/>
  <c r="K48" i="1" s="1"/>
  <c r="L42" i="1"/>
  <c r="K42" i="1" s="1"/>
  <c r="L67" i="1"/>
  <c r="K67" i="1" s="1"/>
  <c r="L61" i="1"/>
  <c r="K61" i="1" s="1"/>
  <c r="L59" i="1"/>
  <c r="K59" i="1" s="1"/>
  <c r="L72" i="1"/>
  <c r="L109" i="1"/>
  <c r="K109" i="1" s="1"/>
  <c r="L94" i="1"/>
  <c r="K94" i="1" s="1"/>
  <c r="L27" i="1"/>
  <c r="K27" i="1" s="1"/>
  <c r="L24" i="1"/>
  <c r="K24" i="1" s="1"/>
  <c r="L99" i="1"/>
  <c r="K99" i="1" s="1"/>
  <c r="L103" i="1"/>
  <c r="K103" i="1" s="1"/>
  <c r="L16" i="1"/>
  <c r="K16" i="1" s="1"/>
  <c r="L13" i="1"/>
  <c r="K13" i="1" s="1"/>
  <c r="L19" i="1"/>
  <c r="K19" i="1" s="1"/>
  <c r="M54" i="1"/>
  <c r="M49" i="1"/>
  <c r="M43" i="1"/>
  <c r="M68" i="1"/>
  <c r="M62" i="1"/>
  <c r="M37" i="1"/>
  <c r="M52" i="1"/>
  <c r="M76" i="1"/>
  <c r="M25" i="1"/>
  <c r="M28" i="1"/>
  <c r="M96" i="1"/>
  <c r="M87" i="1"/>
  <c r="M90" i="1"/>
  <c r="M14" i="1"/>
  <c r="M80" i="1"/>
  <c r="M33" i="1"/>
  <c r="L69" i="1"/>
  <c r="K69" i="1" s="1"/>
  <c r="N36" i="1"/>
  <c r="O36" i="1" s="1"/>
  <c r="N46" i="1"/>
  <c r="O46" i="1" s="1"/>
  <c r="N39" i="1"/>
  <c r="O39" i="1" s="1"/>
  <c r="N65" i="1"/>
  <c r="O65" i="1" s="1"/>
  <c r="N70" i="1"/>
  <c r="O70" i="1" s="1"/>
  <c r="N57" i="1"/>
  <c r="O57" i="1" s="1"/>
  <c r="N35" i="1"/>
  <c r="O35" i="1" s="1"/>
  <c r="N113" i="1"/>
  <c r="O113" i="1" s="1"/>
  <c r="O20" i="1"/>
  <c r="N21" i="1"/>
  <c r="O21" i="1" s="1"/>
  <c r="N26" i="1"/>
  <c r="O26" i="1" s="1"/>
  <c r="N102" i="1"/>
  <c r="O102" i="1" s="1"/>
  <c r="N104" i="1"/>
  <c r="O104" i="1" s="1"/>
  <c r="N82" i="1"/>
  <c r="O82" i="1" s="1"/>
  <c r="N17" i="1"/>
  <c r="O17" i="1" s="1"/>
  <c r="N92" i="1"/>
  <c r="O92" i="1" s="1"/>
  <c r="N74" i="1"/>
  <c r="O74" i="1" s="1"/>
  <c r="N12" i="1"/>
  <c r="O12" i="1" s="1"/>
  <c r="L34" i="1"/>
  <c r="L31" i="1"/>
  <c r="K31" i="1" s="1"/>
  <c r="L47" i="1"/>
  <c r="K47" i="1" s="1"/>
  <c r="L40" i="1"/>
  <c r="K40" i="1" s="1"/>
  <c r="L66" i="1"/>
  <c r="K66" i="1" s="1"/>
  <c r="L60" i="1"/>
  <c r="K60" i="1" s="1"/>
  <c r="L58" i="1"/>
  <c r="K58" i="1" s="1"/>
  <c r="L110" i="1"/>
  <c r="K110" i="1" s="1"/>
  <c r="L105" i="1"/>
  <c r="K105" i="1" s="1"/>
  <c r="L101" i="1"/>
  <c r="K101" i="1" s="1"/>
  <c r="L88" i="1"/>
  <c r="K88" i="1" s="1"/>
  <c r="L91" i="1"/>
  <c r="K91" i="1" s="1"/>
  <c r="L84" i="1"/>
  <c r="K84" i="1" s="1"/>
  <c r="L79" i="1"/>
  <c r="K79" i="1" s="1"/>
  <c r="L114" i="1"/>
  <c r="K114" i="1" s="1"/>
  <c r="M48" i="1"/>
  <c r="M42" i="1"/>
  <c r="M67" i="1"/>
  <c r="M61" i="1"/>
  <c r="M59" i="1"/>
  <c r="M72" i="1"/>
  <c r="M109" i="1"/>
  <c r="M94" i="1"/>
  <c r="M27" i="1"/>
  <c r="M24" i="1"/>
  <c r="M99" i="1"/>
  <c r="M103" i="1"/>
  <c r="M16" i="1"/>
  <c r="M13" i="1"/>
  <c r="M32" i="1"/>
  <c r="M19" i="1"/>
  <c r="N75" i="1"/>
  <c r="O75" i="1" s="1"/>
  <c r="N51" i="1"/>
  <c r="O51" i="1" s="1"/>
  <c r="N45" i="1"/>
  <c r="O45" i="1" s="1"/>
  <c r="N53" i="1"/>
  <c r="O53" i="1" s="1"/>
  <c r="N64" i="1"/>
  <c r="O64" i="1" s="1"/>
  <c r="N56" i="1"/>
  <c r="O56" i="1" s="1"/>
  <c r="N71" i="1"/>
  <c r="O71" i="1" s="1"/>
  <c r="N112" i="1"/>
  <c r="O112" i="1" s="1"/>
  <c r="N97" i="1"/>
  <c r="O97" i="1" s="1"/>
  <c r="N100" i="1"/>
  <c r="O100" i="1" s="1"/>
  <c r="N86" i="1"/>
  <c r="O86" i="1" s="1"/>
  <c r="N89" i="1"/>
  <c r="O89" i="1" s="1"/>
  <c r="N18" i="1"/>
  <c r="O18" i="1" s="1"/>
  <c r="N85" i="1"/>
  <c r="O85" i="1" s="1"/>
  <c r="N22" i="1"/>
  <c r="O22" i="1" s="1"/>
  <c r="N81" i="1"/>
  <c r="O81" i="1" s="1"/>
  <c r="N107" i="1"/>
  <c r="O107" i="1" s="1"/>
  <c r="L29" i="1"/>
  <c r="K29" i="1" s="1"/>
  <c r="L36" i="1"/>
  <c r="K36" i="1" s="1"/>
  <c r="L46" i="1"/>
  <c r="K46" i="1" s="1"/>
  <c r="L39" i="1"/>
  <c r="K39" i="1" s="1"/>
  <c r="L65" i="1"/>
  <c r="K65" i="1" s="1"/>
  <c r="L70" i="1"/>
  <c r="K70" i="1" s="1"/>
  <c r="L57" i="1"/>
  <c r="K57" i="1" s="1"/>
  <c r="L35" i="1"/>
  <c r="K35" i="1" s="1"/>
  <c r="L113" i="1"/>
  <c r="K113" i="1" s="1"/>
  <c r="L21" i="1"/>
  <c r="K21" i="1" s="1"/>
  <c r="L26" i="1"/>
  <c r="K26" i="1" s="1"/>
  <c r="L102" i="1"/>
  <c r="K102" i="1" s="1"/>
  <c r="L104" i="1"/>
  <c r="K104" i="1" s="1"/>
  <c r="L82" i="1"/>
  <c r="K82" i="1" s="1"/>
  <c r="L17" i="1"/>
  <c r="K17" i="1" s="1"/>
  <c r="L92" i="1"/>
  <c r="K92" i="1" s="1"/>
  <c r="L74" i="1"/>
  <c r="K74" i="1" s="1"/>
  <c r="L12" i="1"/>
  <c r="M34" i="1"/>
  <c r="M31" i="1"/>
  <c r="M47" i="1"/>
  <c r="M40" i="1"/>
  <c r="M66" i="1"/>
  <c r="M60" i="1"/>
  <c r="M58" i="1"/>
  <c r="M110" i="1"/>
  <c r="M105" i="1"/>
  <c r="M29" i="1"/>
  <c r="M101" i="1"/>
  <c r="M88" i="1"/>
  <c r="M91" i="1"/>
  <c r="M106" i="1"/>
  <c r="M84" i="1"/>
  <c r="M79" i="1"/>
  <c r="M114" i="1"/>
  <c r="N77" i="1"/>
  <c r="O77" i="1" s="1"/>
  <c r="N50" i="1"/>
  <c r="O50" i="1" s="1"/>
  <c r="N44" i="1"/>
  <c r="O44" i="1" s="1"/>
  <c r="N41" i="1"/>
  <c r="O41" i="1" s="1"/>
  <c r="N63" i="1"/>
  <c r="O63" i="1" s="1"/>
  <c r="N55" i="1"/>
  <c r="O55" i="1" s="1"/>
  <c r="N111" i="1"/>
  <c r="O111" i="1" s="1"/>
  <c r="N73" i="1"/>
  <c r="O73" i="1" s="1"/>
  <c r="N38" i="1"/>
  <c r="O38" i="1" s="1"/>
  <c r="N98" i="1"/>
  <c r="O98" i="1" s="1"/>
  <c r="N30" i="1"/>
  <c r="O30" i="1" s="1"/>
  <c r="N93" i="1"/>
  <c r="O93" i="1" s="1"/>
  <c r="N23" i="1"/>
  <c r="O23" i="1" s="1"/>
  <c r="N95" i="1"/>
  <c r="O95" i="1" s="1"/>
  <c r="N83" i="1"/>
  <c r="O83" i="1" s="1"/>
  <c r="N78" i="1"/>
  <c r="O78" i="1" s="1"/>
  <c r="N15" i="1"/>
  <c r="O15" i="1" s="1"/>
  <c r="AP5" i="4" l="1"/>
  <c r="AP11" i="4"/>
  <c r="AP17" i="4"/>
  <c r="AP23" i="4"/>
  <c r="AP29" i="4"/>
  <c r="AP35" i="4"/>
  <c r="AP41" i="4"/>
  <c r="AP47" i="4"/>
  <c r="AP53" i="4"/>
  <c r="AP59" i="4"/>
  <c r="AP65" i="4"/>
  <c r="AP71" i="4"/>
  <c r="AP77" i="4"/>
  <c r="AP83" i="4"/>
  <c r="AP89" i="4"/>
  <c r="AP95" i="4"/>
  <c r="AP101" i="4"/>
  <c r="AP107" i="4"/>
  <c r="AP113" i="4"/>
  <c r="AP119" i="4"/>
  <c r="AP6" i="4"/>
  <c r="AP12" i="4"/>
  <c r="AP18" i="4"/>
  <c r="AP24" i="4"/>
  <c r="AP30" i="4"/>
  <c r="AP36" i="4"/>
  <c r="AP42" i="4"/>
  <c r="AP48" i="4"/>
  <c r="AP54" i="4"/>
  <c r="AP60" i="4"/>
  <c r="AP66" i="4"/>
  <c r="AP72" i="4"/>
  <c r="AP78" i="4"/>
  <c r="AP84" i="4"/>
  <c r="AP90" i="4"/>
  <c r="AP96" i="4"/>
  <c r="AP102" i="4"/>
  <c r="AP108" i="4"/>
  <c r="AP114" i="4"/>
  <c r="AP120" i="4"/>
  <c r="AP52" i="4"/>
  <c r="AP82" i="4"/>
  <c r="AP100" i="4"/>
  <c r="AP118" i="4"/>
  <c r="AP7" i="4"/>
  <c r="AP13" i="4"/>
  <c r="AP19" i="4"/>
  <c r="AP25" i="4"/>
  <c r="AP31" i="4"/>
  <c r="AP37" i="4"/>
  <c r="AP43" i="4"/>
  <c r="AP49" i="4"/>
  <c r="AP55" i="4"/>
  <c r="AP61" i="4"/>
  <c r="AP67" i="4"/>
  <c r="AP73" i="4"/>
  <c r="AP79" i="4"/>
  <c r="AP85" i="4"/>
  <c r="AP91" i="4"/>
  <c r="AP97" i="4"/>
  <c r="AP103" i="4"/>
  <c r="AP109" i="4"/>
  <c r="AP115" i="4"/>
  <c r="AP3" i="2"/>
  <c r="AP4" i="4"/>
  <c r="AP10" i="4"/>
  <c r="AP16" i="4"/>
  <c r="AP22" i="4"/>
  <c r="AP28" i="4"/>
  <c r="AP40" i="4"/>
  <c r="AP46" i="4"/>
  <c r="AP64" i="4"/>
  <c r="AP70" i="4"/>
  <c r="AP88" i="4"/>
  <c r="AP106" i="4"/>
  <c r="AP8" i="4"/>
  <c r="AP14" i="4"/>
  <c r="AP20" i="4"/>
  <c r="AP26" i="4"/>
  <c r="AP32" i="4"/>
  <c r="AP38" i="4"/>
  <c r="AP44" i="4"/>
  <c r="AP50" i="4"/>
  <c r="AP56" i="4"/>
  <c r="AP62" i="4"/>
  <c r="AP68" i="4"/>
  <c r="AP74" i="4"/>
  <c r="AP80" i="4"/>
  <c r="AP86" i="4"/>
  <c r="AP92" i="4"/>
  <c r="AP98" i="4"/>
  <c r="AP104" i="4"/>
  <c r="AP110" i="4"/>
  <c r="AP116" i="4"/>
  <c r="AP3" i="4"/>
  <c r="AP9" i="4"/>
  <c r="AP15" i="4"/>
  <c r="AP21" i="4"/>
  <c r="AP27" i="4"/>
  <c r="AP33" i="4"/>
  <c r="AP39" i="4"/>
  <c r="AP45" i="4"/>
  <c r="AP51" i="4"/>
  <c r="AP57" i="4"/>
  <c r="AP63" i="4"/>
  <c r="AP69" i="4"/>
  <c r="AP75" i="4"/>
  <c r="AP81" i="4"/>
  <c r="AP87" i="4"/>
  <c r="AP93" i="4"/>
  <c r="AP99" i="4"/>
  <c r="AP105" i="4"/>
  <c r="AP111" i="4"/>
  <c r="AP117" i="4"/>
  <c r="AP34" i="4"/>
  <c r="AP58" i="4"/>
  <c r="AP76" i="4"/>
  <c r="AP94" i="4"/>
  <c r="AP112" i="4"/>
  <c r="K3" i="1"/>
  <c r="AP4" i="2"/>
  <c r="AP10" i="2"/>
  <c r="AP16" i="2"/>
  <c r="AP22" i="2"/>
  <c r="AP28" i="2"/>
  <c r="AP34" i="2"/>
  <c r="AP40" i="2"/>
  <c r="AP46" i="2"/>
  <c r="AP52" i="2"/>
  <c r="AP58" i="2"/>
  <c r="AP64" i="2"/>
  <c r="AP70" i="2"/>
  <c r="AP76" i="2"/>
  <c r="AP82" i="2"/>
  <c r="AP88" i="2"/>
  <c r="AP94" i="2"/>
  <c r="AP100" i="2"/>
  <c r="AP106" i="2"/>
  <c r="AP112" i="2"/>
  <c r="AP118" i="2"/>
  <c r="AP124" i="2"/>
  <c r="AP130" i="2"/>
  <c r="AP136" i="2"/>
  <c r="AP142" i="2"/>
  <c r="AP148" i="2"/>
  <c r="AP154" i="2"/>
  <c r="AP160" i="2"/>
  <c r="AP166" i="2"/>
  <c r="AP184" i="2"/>
  <c r="AP202" i="2"/>
  <c r="AP179" i="2"/>
  <c r="AP5" i="2"/>
  <c r="AP11" i="2"/>
  <c r="AP17" i="2"/>
  <c r="AP23" i="2"/>
  <c r="AP29" i="2"/>
  <c r="AP35" i="2"/>
  <c r="AP41" i="2"/>
  <c r="AP47" i="2"/>
  <c r="AP53" i="2"/>
  <c r="AP59" i="2"/>
  <c r="AP65" i="2"/>
  <c r="AP71" i="2"/>
  <c r="AP77" i="2"/>
  <c r="AP83" i="2"/>
  <c r="AP89" i="2"/>
  <c r="AP95" i="2"/>
  <c r="AP101" i="2"/>
  <c r="AP107" i="2"/>
  <c r="AP113" i="2"/>
  <c r="AP119" i="2"/>
  <c r="AP125" i="2"/>
  <c r="AP131" i="2"/>
  <c r="AP137" i="2"/>
  <c r="AP143" i="2"/>
  <c r="AP149" i="2"/>
  <c r="AP155" i="2"/>
  <c r="AP161" i="2"/>
  <c r="AP167" i="2"/>
  <c r="AP185" i="2"/>
  <c r="AP209" i="2"/>
  <c r="AP6" i="2"/>
  <c r="AP12" i="2"/>
  <c r="AP18" i="2"/>
  <c r="AP24" i="2"/>
  <c r="AP30" i="2"/>
  <c r="AP36" i="2"/>
  <c r="AP42" i="2"/>
  <c r="AP48" i="2"/>
  <c r="AP54" i="2"/>
  <c r="AP60" i="2"/>
  <c r="AP66" i="2"/>
  <c r="AP72" i="2"/>
  <c r="AP78" i="2"/>
  <c r="AP84" i="2"/>
  <c r="AP90" i="2"/>
  <c r="AP96" i="2"/>
  <c r="AP102" i="2"/>
  <c r="AP108" i="2"/>
  <c r="AP114" i="2"/>
  <c r="AP120" i="2"/>
  <c r="AP126" i="2"/>
  <c r="AP132" i="2"/>
  <c r="AP138" i="2"/>
  <c r="AP144" i="2"/>
  <c r="AP150" i="2"/>
  <c r="AP156" i="2"/>
  <c r="AP162" i="2"/>
  <c r="AP168" i="2"/>
  <c r="AP174" i="2"/>
  <c r="AP180" i="2"/>
  <c r="AP186" i="2"/>
  <c r="AP192" i="2"/>
  <c r="AP198" i="2"/>
  <c r="AP204" i="2"/>
  <c r="AP210" i="2"/>
  <c r="AP13" i="2"/>
  <c r="AP19" i="2"/>
  <c r="AP25" i="2"/>
  <c r="AP31" i="2"/>
  <c r="AP37" i="2"/>
  <c r="AP43" i="2"/>
  <c r="AP49" i="2"/>
  <c r="AP55" i="2"/>
  <c r="AP61" i="2"/>
  <c r="AP67" i="2"/>
  <c r="AP73" i="2"/>
  <c r="AP79" i="2"/>
  <c r="AP85" i="2"/>
  <c r="AP91" i="2"/>
  <c r="AP97" i="2"/>
  <c r="AP103" i="2"/>
  <c r="AP109" i="2"/>
  <c r="AP115" i="2"/>
  <c r="AP121" i="2"/>
  <c r="AP127" i="2"/>
  <c r="AP133" i="2"/>
  <c r="AP139" i="2"/>
  <c r="AP145" i="2"/>
  <c r="AP151" i="2"/>
  <c r="AP157" i="2"/>
  <c r="AP163" i="2"/>
  <c r="AP169" i="2"/>
  <c r="AP175" i="2"/>
  <c r="AP181" i="2"/>
  <c r="AP187" i="2"/>
  <c r="AP193" i="2"/>
  <c r="AP199" i="2"/>
  <c r="AP205" i="2"/>
  <c r="AP211" i="2"/>
  <c r="AP207" i="2"/>
  <c r="AP172" i="2"/>
  <c r="AP196" i="2"/>
  <c r="AP214" i="2"/>
  <c r="AP191" i="2"/>
  <c r="AP203" i="2"/>
  <c r="AP7" i="2"/>
  <c r="AP8" i="2"/>
  <c r="AP14" i="2"/>
  <c r="AP20" i="2"/>
  <c r="AP26" i="2"/>
  <c r="AP32" i="2"/>
  <c r="AP38" i="2"/>
  <c r="AP44" i="2"/>
  <c r="AP50" i="2"/>
  <c r="AP56" i="2"/>
  <c r="AP62" i="2"/>
  <c r="AP68" i="2"/>
  <c r="AP74" i="2"/>
  <c r="AP80" i="2"/>
  <c r="AP86" i="2"/>
  <c r="AP92" i="2"/>
  <c r="AP98" i="2"/>
  <c r="AP104" i="2"/>
  <c r="AP110" i="2"/>
  <c r="AP116" i="2"/>
  <c r="AP122" i="2"/>
  <c r="AP128" i="2"/>
  <c r="AP134" i="2"/>
  <c r="AP140" i="2"/>
  <c r="AP146" i="2"/>
  <c r="AP152" i="2"/>
  <c r="AP158" i="2"/>
  <c r="AP164" i="2"/>
  <c r="AP170" i="2"/>
  <c r="AP176" i="2"/>
  <c r="AP182" i="2"/>
  <c r="AP188" i="2"/>
  <c r="AP194" i="2"/>
  <c r="AP200" i="2"/>
  <c r="AP206" i="2"/>
  <c r="AP212" i="2"/>
  <c r="AP9" i="2"/>
  <c r="AP15" i="2"/>
  <c r="AP21" i="2"/>
  <c r="AP27" i="2"/>
  <c r="AP33" i="2"/>
  <c r="AP39" i="2"/>
  <c r="AP45" i="2"/>
  <c r="AP51" i="2"/>
  <c r="AP57" i="2"/>
  <c r="AP63" i="2"/>
  <c r="AP69" i="2"/>
  <c r="AP75" i="2"/>
  <c r="AP81" i="2"/>
  <c r="AP87" i="2"/>
  <c r="AP93" i="2"/>
  <c r="AP99" i="2"/>
  <c r="AP105" i="2"/>
  <c r="AP111" i="2"/>
  <c r="AP117" i="2"/>
  <c r="AP123" i="2"/>
  <c r="AP129" i="2"/>
  <c r="AP135" i="2"/>
  <c r="AP141" i="2"/>
  <c r="AP147" i="2"/>
  <c r="AP153" i="2"/>
  <c r="AP159" i="2"/>
  <c r="AP165" i="2"/>
  <c r="AP171" i="2"/>
  <c r="AP177" i="2"/>
  <c r="AP183" i="2"/>
  <c r="AP189" i="2"/>
  <c r="AP195" i="2"/>
  <c r="AP201" i="2"/>
  <c r="AP213" i="2"/>
  <c r="AP178" i="2"/>
  <c r="AP190" i="2"/>
  <c r="AP208" i="2"/>
  <c r="AP173" i="2"/>
  <c r="AP197" i="2"/>
  <c r="AP215" i="2"/>
  <c r="K1" i="1"/>
  <c r="P148" i="1" l="1"/>
  <c r="P229" i="1"/>
  <c r="P144" i="1"/>
  <c r="P87" i="1"/>
  <c r="P128" i="1"/>
  <c r="P135" i="1"/>
  <c r="P78" i="1"/>
  <c r="P272" i="1"/>
  <c r="P146" i="1"/>
  <c r="P44" i="1"/>
  <c r="P11" i="1"/>
  <c r="P76" i="1"/>
  <c r="P199" i="1"/>
  <c r="P60" i="1"/>
  <c r="P299" i="1"/>
  <c r="P275" i="1"/>
  <c r="P51" i="1"/>
  <c r="P285" i="1"/>
  <c r="P287" i="1"/>
  <c r="P157" i="1"/>
  <c r="P72" i="1"/>
  <c r="P3" i="1"/>
  <c r="P222" i="1"/>
  <c r="P102" i="1"/>
  <c r="P13" i="1"/>
  <c r="P296" i="1"/>
  <c r="P27" i="1"/>
  <c r="P116" i="1"/>
  <c r="P81" i="1"/>
  <c r="P235" i="1"/>
  <c r="P103" i="1"/>
  <c r="P242" i="1"/>
  <c r="P159" i="1"/>
  <c r="P181" i="1"/>
  <c r="P238" i="1"/>
  <c r="P50" i="1"/>
  <c r="P80" i="1"/>
  <c r="P122" i="1"/>
  <c r="P191" i="1"/>
  <c r="P292" i="1"/>
  <c r="P168" i="1"/>
  <c r="P137" i="1"/>
  <c r="P40" i="1"/>
  <c r="P85" i="1"/>
  <c r="P23" i="1"/>
  <c r="P274" i="1"/>
  <c r="P58" i="1"/>
  <c r="P208" i="1"/>
  <c r="P277" i="1"/>
  <c r="P211" i="1"/>
  <c r="P101" i="1"/>
  <c r="P111" i="1"/>
  <c r="P220" i="1"/>
  <c r="P145" i="1"/>
  <c r="P141" i="1"/>
  <c r="P130" i="1"/>
  <c r="P105" i="1"/>
  <c r="P99" i="1"/>
  <c r="P228" i="1"/>
  <c r="P182" i="1"/>
  <c r="P179" i="1"/>
  <c r="P258" i="1"/>
  <c r="P10" i="1"/>
  <c r="P94" i="1"/>
  <c r="P284" i="1"/>
  <c r="P175" i="1"/>
  <c r="P224" i="1"/>
  <c r="P185" i="1"/>
  <c r="P203" i="1"/>
  <c r="P245" i="1"/>
  <c r="P61" i="1"/>
  <c r="P152" i="1"/>
  <c r="P42" i="1"/>
  <c r="P112" i="1"/>
  <c r="P248" i="1"/>
  <c r="P164" i="1"/>
  <c r="P178" i="1"/>
  <c r="P19" i="1"/>
  <c r="P288" i="1"/>
  <c r="P83" i="1"/>
  <c r="P151" i="1"/>
  <c r="P233" i="1"/>
  <c r="P75" i="1"/>
  <c r="P267" i="1"/>
  <c r="P184" i="1"/>
  <c r="P14" i="1"/>
  <c r="P5" i="1"/>
  <c r="P45" i="1"/>
  <c r="P202" i="1"/>
  <c r="P126" i="1"/>
  <c r="P24" i="1"/>
  <c r="P147" i="1"/>
  <c r="P293" i="1"/>
  <c r="P54" i="1"/>
  <c r="P38" i="1"/>
  <c r="P194" i="1"/>
  <c r="P171" i="1"/>
  <c r="P156" i="1"/>
  <c r="P250" i="1"/>
  <c r="P210" i="1"/>
  <c r="P136" i="1"/>
  <c r="P115" i="1"/>
  <c r="P139" i="1"/>
  <c r="P67" i="1"/>
  <c r="P59" i="1"/>
  <c r="P117" i="1"/>
  <c r="P142" i="1"/>
  <c r="P29" i="1"/>
  <c r="P22" i="1"/>
  <c r="P9" i="1"/>
  <c r="P8" i="1"/>
  <c r="P223" i="1"/>
  <c r="P190" i="1"/>
  <c r="P32" i="1"/>
  <c r="P49" i="1"/>
  <c r="P205" i="1"/>
  <c r="P206" i="1"/>
  <c r="P214" i="1"/>
  <c r="P55" i="1"/>
  <c r="P254" i="1"/>
  <c r="P212" i="1"/>
  <c r="P177" i="1"/>
  <c r="P236" i="1"/>
  <c r="P244" i="1"/>
  <c r="P35" i="1"/>
  <c r="P279" i="1"/>
  <c r="P271" i="1"/>
  <c r="P218" i="1"/>
  <c r="P90" i="1"/>
  <c r="P170" i="1"/>
  <c r="P46" i="1"/>
  <c r="P160" i="1"/>
  <c r="P91" i="1"/>
  <c r="P109" i="1"/>
  <c r="P52" i="1"/>
  <c r="P243" i="1"/>
  <c r="P127" i="1"/>
  <c r="P264" i="1"/>
  <c r="P276" i="1"/>
  <c r="P278" i="1"/>
  <c r="P166" i="1"/>
  <c r="P232" i="1"/>
  <c r="P289" i="1"/>
  <c r="P239" i="1"/>
  <c r="P15" i="1"/>
  <c r="P33" i="1"/>
  <c r="P231" i="1"/>
  <c r="P173" i="1"/>
  <c r="P119" i="1"/>
  <c r="P298" i="1"/>
  <c r="P71" i="1"/>
  <c r="P89" i="1"/>
  <c r="P263" i="1"/>
  <c r="P219" i="1"/>
  <c r="P187" i="1"/>
  <c r="P62" i="1"/>
  <c r="P132" i="1"/>
  <c r="P196" i="1"/>
  <c r="P82" i="1"/>
  <c r="P149" i="1"/>
  <c r="P283" i="1"/>
  <c r="P98" i="1"/>
  <c r="P158" i="1"/>
  <c r="P153" i="1"/>
  <c r="P215" i="1"/>
  <c r="P21" i="1"/>
  <c r="P261" i="1"/>
  <c r="P167" i="1"/>
  <c r="P240" i="1"/>
  <c r="P268" i="1"/>
  <c r="P281" i="1"/>
  <c r="P16" i="1"/>
  <c r="P301" i="1"/>
  <c r="P143" i="1"/>
  <c r="P138" i="1"/>
  <c r="P97" i="1"/>
  <c r="P125" i="1"/>
  <c r="P30" i="1"/>
  <c r="P234" i="1"/>
  <c r="P96" i="1"/>
  <c r="P183" i="1"/>
  <c r="P123" i="1"/>
  <c r="P192" i="1"/>
  <c r="P110" i="1"/>
  <c r="P39" i="1"/>
  <c r="P12" i="1"/>
  <c r="P247" i="1"/>
  <c r="P297" i="1"/>
  <c r="P63" i="1"/>
  <c r="P216" i="1"/>
  <c r="P129" i="1"/>
  <c r="P106" i="1"/>
  <c r="P225" i="1"/>
  <c r="P252" i="1"/>
  <c r="P226" i="1"/>
  <c r="P270" i="1"/>
  <c r="P66" i="1"/>
  <c r="P161" i="1"/>
  <c r="P176" i="1"/>
  <c r="P237" i="1"/>
  <c r="P92" i="1"/>
  <c r="P273" i="1"/>
  <c r="P163" i="1"/>
  <c r="P93" i="1"/>
  <c r="P227" i="1"/>
  <c r="P31" i="1"/>
  <c r="P186" i="1"/>
  <c r="P41" i="1"/>
  <c r="P256" i="1"/>
  <c r="P162" i="1"/>
  <c r="P172" i="1"/>
  <c r="P251" i="1"/>
  <c r="P300" i="1"/>
  <c r="P26" i="1"/>
  <c r="P69" i="1"/>
  <c r="P120" i="1"/>
  <c r="P124" i="1"/>
  <c r="P64" i="1"/>
  <c r="P84" i="1"/>
  <c r="P47" i="1"/>
  <c r="P140" i="1"/>
  <c r="P259" i="1"/>
  <c r="P53" i="1"/>
  <c r="P86" i="1"/>
  <c r="P302" i="1"/>
  <c r="P282" i="1"/>
  <c r="P17" i="1"/>
  <c r="P221" i="1"/>
  <c r="P57" i="1"/>
  <c r="P249" i="1"/>
  <c r="P65" i="1"/>
  <c r="P262" i="1"/>
  <c r="P174" i="1"/>
  <c r="P113" i="1"/>
  <c r="P100" i="1"/>
  <c r="P68" i="1"/>
  <c r="P217" i="1"/>
  <c r="P257" i="1"/>
  <c r="P198" i="1"/>
  <c r="P204" i="1"/>
  <c r="P43" i="1"/>
  <c r="P291" i="1"/>
  <c r="P25" i="1"/>
  <c r="P230" i="1"/>
  <c r="P213" i="1"/>
  <c r="P193" i="1"/>
  <c r="P48" i="1"/>
  <c r="P295" i="1"/>
  <c r="P95" i="1"/>
  <c r="P253" i="1"/>
  <c r="P118" i="1"/>
  <c r="P266" i="1"/>
  <c r="P188" i="1"/>
  <c r="P20" i="1"/>
  <c r="P201" i="1"/>
  <c r="P121" i="1"/>
  <c r="P260" i="1"/>
  <c r="P7" i="1"/>
  <c r="P104" i="1"/>
  <c r="P197" i="1"/>
  <c r="P70" i="1"/>
  <c r="P246" i="1"/>
  <c r="P265" i="1"/>
  <c r="P290" i="1"/>
  <c r="P195" i="1"/>
  <c r="P79" i="1"/>
  <c r="P207" i="1"/>
  <c r="P169" i="1"/>
  <c r="P107" i="1"/>
  <c r="P241" i="1"/>
  <c r="P131" i="1"/>
  <c r="P4" i="1"/>
  <c r="P269" i="1"/>
  <c r="P133" i="1"/>
  <c r="P150" i="1"/>
  <c r="P73" i="1"/>
  <c r="P180" i="1"/>
  <c r="P6" i="1"/>
  <c r="P88" i="1"/>
  <c r="P200" i="1"/>
  <c r="P108" i="1"/>
  <c r="P255" i="1"/>
  <c r="P36" i="1"/>
  <c r="P294" i="1"/>
  <c r="P74" i="1"/>
  <c r="P134" i="1"/>
  <c r="P303" i="1"/>
  <c r="P155" i="1"/>
  <c r="P154" i="1"/>
  <c r="P189" i="1"/>
  <c r="P18" i="1"/>
  <c r="P37" i="1"/>
  <c r="P56" i="1"/>
  <c r="P286" i="1"/>
  <c r="P34" i="1"/>
  <c r="P77" i="1"/>
  <c r="P209" i="1"/>
  <c r="P280" i="1"/>
  <c r="P28" i="1"/>
  <c r="P165" i="1"/>
  <c r="P114" i="1"/>
</calcChain>
</file>

<file path=xl/sharedStrings.xml><?xml version="1.0" encoding="utf-8"?>
<sst xmlns="http://schemas.openxmlformats.org/spreadsheetml/2006/main" count="10687" uniqueCount="2042">
  <si>
    <t>Listagem do Browse</t>
  </si>
  <si>
    <t>Numero</t>
  </si>
  <si>
    <t>Serie Docto.</t>
  </si>
  <si>
    <t>Cliente</t>
  </si>
  <si>
    <t>Loja</t>
  </si>
  <si>
    <t>Cond. Pagto</t>
  </si>
  <si>
    <t>Vl. COF ST</t>
  </si>
  <si>
    <t>Hora NF-e</t>
  </si>
  <si>
    <t>Tipo de fret</t>
  </si>
  <si>
    <t>NF Eletr.</t>
  </si>
  <si>
    <t>Bs. Cof ST</t>
  </si>
  <si>
    <t>Bs. Pis ST</t>
  </si>
  <si>
    <t>Emissao NF-e</t>
  </si>
  <si>
    <t>Base IR</t>
  </si>
  <si>
    <t>Vl. Pis ST</t>
  </si>
  <si>
    <t>Cd.Ver. NF-e</t>
  </si>
  <si>
    <t>Cred. Conced</t>
  </si>
  <si>
    <t>Cod.NF IcmSt</t>
  </si>
  <si>
    <t>Cod.NT Fecp</t>
  </si>
  <si>
    <t>Data digit.</t>
  </si>
  <si>
    <t>NF Exp.</t>
  </si>
  <si>
    <t>V.Reintegra</t>
  </si>
  <si>
    <t>B.C.Reinteg</t>
  </si>
  <si>
    <t>Desc.ZFM</t>
  </si>
  <si>
    <t>GNRE FECP</t>
  </si>
  <si>
    <t>GNRE DIFAL</t>
  </si>
  <si>
    <t>Dt.Exec.Serv</t>
  </si>
  <si>
    <t>Vlr.FUNDESA</t>
  </si>
  <si>
    <t>Vlr. IMA-MT</t>
  </si>
  <si>
    <t>Vlr.FASE-MT</t>
  </si>
  <si>
    <t>Id Recopi</t>
  </si>
  <si>
    <t>Dt.R.Cambial</t>
  </si>
  <si>
    <t>Serie MDFe</t>
  </si>
  <si>
    <t>Numero MDFe</t>
  </si>
  <si>
    <t>UF. Prest.</t>
  </si>
  <si>
    <t>Mun.Prest.</t>
  </si>
  <si>
    <t>Frete CFOP</t>
  </si>
  <si>
    <t>Base FCP ST</t>
  </si>
  <si>
    <t>Base FCP Pr.</t>
  </si>
  <si>
    <t>Base FCP Cmp</t>
  </si>
  <si>
    <t>3</t>
  </si>
  <si>
    <t>C00699</t>
  </si>
  <si>
    <t>1</t>
  </si>
  <si>
    <t>D30</t>
  </si>
  <si>
    <t/>
  </si>
  <si>
    <t>C03243</t>
  </si>
  <si>
    <t>01</t>
  </si>
  <si>
    <t>005</t>
  </si>
  <si>
    <t>C03244</t>
  </si>
  <si>
    <t>C03245</t>
  </si>
  <si>
    <t>C00001</t>
  </si>
  <si>
    <t>010</t>
  </si>
  <si>
    <t>014</t>
  </si>
  <si>
    <t>C01102</t>
  </si>
  <si>
    <t>RJ</t>
  </si>
  <si>
    <t>00456</t>
  </si>
  <si>
    <t>C03204</t>
  </si>
  <si>
    <t>C01103</t>
  </si>
  <si>
    <t>01702</t>
  </si>
  <si>
    <t>C03213</t>
  </si>
  <si>
    <t>C03215</t>
  </si>
  <si>
    <t>C03216</t>
  </si>
  <si>
    <t>C01105</t>
  </si>
  <si>
    <t>5</t>
  </si>
  <si>
    <t>02270</t>
  </si>
  <si>
    <t>C01107</t>
  </si>
  <si>
    <t>7</t>
  </si>
  <si>
    <t>02858</t>
  </si>
  <si>
    <t>C01108</t>
  </si>
  <si>
    <t>8</t>
  </si>
  <si>
    <t>03203</t>
  </si>
  <si>
    <t>C01109</t>
  </si>
  <si>
    <t>9</t>
  </si>
  <si>
    <t>03500</t>
  </si>
  <si>
    <t>C01111</t>
  </si>
  <si>
    <t>11</t>
  </si>
  <si>
    <t>04144</t>
  </si>
  <si>
    <t>C01112</t>
  </si>
  <si>
    <t>12</t>
  </si>
  <si>
    <t>05109</t>
  </si>
  <si>
    <t>C03246</t>
  </si>
  <si>
    <t>C00764</t>
  </si>
  <si>
    <t>C03268</t>
  </si>
  <si>
    <t>C00785</t>
  </si>
  <si>
    <t>C00776</t>
  </si>
  <si>
    <t>C00648</t>
  </si>
  <si>
    <t>C00485</t>
  </si>
  <si>
    <t>C01120</t>
  </si>
  <si>
    <t>1J</t>
  </si>
  <si>
    <t>C00190</t>
  </si>
  <si>
    <t>C03190</t>
  </si>
  <si>
    <t>015</t>
  </si>
  <si>
    <t>C03242</t>
  </si>
  <si>
    <t>C03109</t>
  </si>
  <si>
    <t>SP</t>
  </si>
  <si>
    <t>21002</t>
  </si>
  <si>
    <t>C03347</t>
  </si>
  <si>
    <t>009</t>
  </si>
  <si>
    <t>C03348</t>
  </si>
  <si>
    <t>C03350</t>
  </si>
  <si>
    <t>C03352</t>
  </si>
  <si>
    <t>C03353</t>
  </si>
  <si>
    <t>C03354</t>
  </si>
  <si>
    <t>C03355</t>
  </si>
  <si>
    <t>C03357</t>
  </si>
  <si>
    <t>C03360</t>
  </si>
  <si>
    <t>C03361</t>
  </si>
  <si>
    <t>C03362</t>
  </si>
  <si>
    <t>C03363</t>
  </si>
  <si>
    <t>C03364</t>
  </si>
  <si>
    <t>C03367</t>
  </si>
  <si>
    <t>C03372</t>
  </si>
  <si>
    <t>C03384</t>
  </si>
  <si>
    <t>C03385</t>
  </si>
  <si>
    <t>C03387</t>
  </si>
  <si>
    <t>C03394</t>
  </si>
  <si>
    <t>C03383</t>
  </si>
  <si>
    <t>C03378</t>
  </si>
  <si>
    <t>C03380</t>
  </si>
  <si>
    <t>C03382</t>
  </si>
  <si>
    <t>C03391</t>
  </si>
  <si>
    <t>C03402</t>
  </si>
  <si>
    <t>C03393</t>
  </si>
  <si>
    <t>C03388</t>
  </si>
  <si>
    <t>C03397</t>
  </si>
  <si>
    <t>C03398</t>
  </si>
  <si>
    <t>C03399</t>
  </si>
  <si>
    <t>C03404</t>
  </si>
  <si>
    <t>C03351</t>
  </si>
  <si>
    <t>C03369</t>
  </si>
  <si>
    <t>C03358</t>
  </si>
  <si>
    <t>C03359</t>
  </si>
  <si>
    <t>C03365</t>
  </si>
  <si>
    <t>C03371</t>
  </si>
  <si>
    <t>C03370</t>
  </si>
  <si>
    <t>C03368</t>
  </si>
  <si>
    <t>C03403</t>
  </si>
  <si>
    <t>C03374</t>
  </si>
  <si>
    <t>C03375</t>
  </si>
  <si>
    <t>C03376</t>
  </si>
  <si>
    <t>C03386</t>
  </si>
  <si>
    <t>C03400</t>
  </si>
  <si>
    <t>11:03:32</t>
  </si>
  <si>
    <t>C03401</t>
  </si>
  <si>
    <t>C03395</t>
  </si>
  <si>
    <t>C03379</t>
  </si>
  <si>
    <t>C03381</t>
  </si>
  <si>
    <t>C03390</t>
  </si>
  <si>
    <t>C03392</t>
  </si>
  <si>
    <t>C03396</t>
  </si>
  <si>
    <t>C03389</t>
  </si>
  <si>
    <t>C03373</t>
  </si>
  <si>
    <t>C03377</t>
  </si>
  <si>
    <t>C03220</t>
  </si>
  <si>
    <t>C03221</t>
  </si>
  <si>
    <t>C03222</t>
  </si>
  <si>
    <t>C03223</t>
  </si>
  <si>
    <t>C03276</t>
  </si>
  <si>
    <t>C03277</t>
  </si>
  <si>
    <t>C03278</t>
  </si>
  <si>
    <t>C03299</t>
  </si>
  <si>
    <t>C03301</t>
  </si>
  <si>
    <t>C03305</t>
  </si>
  <si>
    <t>C03315</t>
  </si>
  <si>
    <t>C03322</t>
  </si>
  <si>
    <t>C03323</t>
  </si>
  <si>
    <t>C03270</t>
  </si>
  <si>
    <t>C03271</t>
  </si>
  <si>
    <t>C03279</t>
  </si>
  <si>
    <t>C03286</t>
  </si>
  <si>
    <t>C03304</t>
  </si>
  <si>
    <t>C03306</t>
  </si>
  <si>
    <t>C03309</t>
  </si>
  <si>
    <t>C03313</t>
  </si>
  <si>
    <t>C03314</t>
  </si>
  <si>
    <t>C03325</t>
  </si>
  <si>
    <t>C03326</t>
  </si>
  <si>
    <t>C03293</t>
  </si>
  <si>
    <t>C03139</t>
  </si>
  <si>
    <t>C03275</t>
  </si>
  <si>
    <t>C03280</t>
  </si>
  <si>
    <t>C00721</t>
  </si>
  <si>
    <t>C03185</t>
  </si>
  <si>
    <t>C03405</t>
  </si>
  <si>
    <t>C03407</t>
  </si>
  <si>
    <t>C03410</t>
  </si>
  <si>
    <t>C03411</t>
  </si>
  <si>
    <t>C03408</t>
  </si>
  <si>
    <t>C03413</t>
  </si>
  <si>
    <t>C03414</t>
  </si>
  <si>
    <t>C03450</t>
  </si>
  <si>
    <t>C03434</t>
  </si>
  <si>
    <t>C03418</t>
  </si>
  <si>
    <t>C03419</t>
  </si>
  <si>
    <t>C03420</t>
  </si>
  <si>
    <t>C03421</t>
  </si>
  <si>
    <t>C03416</t>
  </si>
  <si>
    <t>C03429</t>
  </si>
  <si>
    <t>C03430</t>
  </si>
  <si>
    <t>C03431</t>
  </si>
  <si>
    <t>C03432</t>
  </si>
  <si>
    <t>C03433</t>
  </si>
  <si>
    <t>C03424</t>
  </si>
  <si>
    <t>C03447</t>
  </si>
  <si>
    <t>C03449</t>
  </si>
  <si>
    <t>C03436</t>
  </si>
  <si>
    <t>C03437</t>
  </si>
  <si>
    <t>C03438</t>
  </si>
  <si>
    <t>C03443</t>
  </si>
  <si>
    <t>C03445</t>
  </si>
  <si>
    <t>C03406</t>
  </si>
  <si>
    <t>C03412</t>
  </si>
  <si>
    <t>C03417</t>
  </si>
  <si>
    <t>C03422</t>
  </si>
  <si>
    <t>C03423</t>
  </si>
  <si>
    <t>C03425</t>
  </si>
  <si>
    <t>C03426</t>
  </si>
  <si>
    <t>C03427</t>
  </si>
  <si>
    <t>C03428</t>
  </si>
  <si>
    <t>C03448</t>
  </si>
  <si>
    <t>C03439</t>
  </si>
  <si>
    <t>C03440</t>
  </si>
  <si>
    <t>C03441</t>
  </si>
  <si>
    <t>C03442</t>
  </si>
  <si>
    <t>C03444</t>
  </si>
  <si>
    <t>C03446</t>
  </si>
  <si>
    <t>C03435</t>
  </si>
  <si>
    <t>C03453</t>
  </si>
  <si>
    <t>C03454</t>
  </si>
  <si>
    <t>C03409</t>
  </si>
  <si>
    <t>C03415</t>
  </si>
  <si>
    <t>C03452</t>
  </si>
  <si>
    <t>C03451</t>
  </si>
  <si>
    <t>C03203</t>
  </si>
  <si>
    <t>C03253</t>
  </si>
  <si>
    <t>07</t>
  </si>
  <si>
    <t>C03258</t>
  </si>
  <si>
    <t>C03250</t>
  </si>
  <si>
    <t>04</t>
  </si>
  <si>
    <t>C03254</t>
  </si>
  <si>
    <t>08</t>
  </si>
  <si>
    <t>C03259</t>
  </si>
  <si>
    <t>13</t>
  </si>
  <si>
    <t>C03249</t>
  </si>
  <si>
    <t>03</t>
  </si>
  <si>
    <t>C00856</t>
  </si>
  <si>
    <t>C00005</t>
  </si>
  <si>
    <t>C03108</t>
  </si>
  <si>
    <t>C03252</t>
  </si>
  <si>
    <t>06</t>
  </si>
  <si>
    <t>C00129</t>
  </si>
  <si>
    <t>C00133</t>
  </si>
  <si>
    <t>D05</t>
  </si>
  <si>
    <t>C03263</t>
  </si>
  <si>
    <t>17</t>
  </si>
  <si>
    <t>C03260</t>
  </si>
  <si>
    <t>14</t>
  </si>
  <si>
    <t>C03256</t>
  </si>
  <si>
    <t>10</t>
  </si>
  <si>
    <t>C00018</t>
  </si>
  <si>
    <t>C00015</t>
  </si>
  <si>
    <t>C00011</t>
  </si>
  <si>
    <t>C00009</t>
  </si>
  <si>
    <t>C00012</t>
  </si>
  <si>
    <t>C00016</t>
  </si>
  <si>
    <t>C00769</t>
  </si>
  <si>
    <t>C03224</t>
  </si>
  <si>
    <t>C03225</t>
  </si>
  <si>
    <t>C03226</t>
  </si>
  <si>
    <t>C03227</t>
  </si>
  <si>
    <t>C03228</t>
  </si>
  <si>
    <t>C00014</t>
  </si>
  <si>
    <t>D20</t>
  </si>
  <si>
    <t>C03257</t>
  </si>
  <si>
    <t>C03262</t>
  </si>
  <si>
    <t>16</t>
  </si>
  <si>
    <t>C03261</t>
  </si>
  <si>
    <t>15</t>
  </si>
  <si>
    <t>C00443</t>
  </si>
  <si>
    <t>000020126</t>
  </si>
  <si>
    <t>C00787</t>
  </si>
  <si>
    <t>07:03:34</t>
  </si>
  <si>
    <t>GPFJ-UBEX</t>
  </si>
  <si>
    <t>000020128</t>
  </si>
  <si>
    <t>C00789</t>
  </si>
  <si>
    <t>07:03:37</t>
  </si>
  <si>
    <t>DCVF-IL39</t>
  </si>
  <si>
    <t>000020129</t>
  </si>
  <si>
    <t>C00788</t>
  </si>
  <si>
    <t>07:04:38</t>
  </si>
  <si>
    <t>MAEE-GQST</t>
  </si>
  <si>
    <t>000020130</t>
  </si>
  <si>
    <t>C03207</t>
  </si>
  <si>
    <t>07:04:39</t>
  </si>
  <si>
    <t>E6RG-7APG</t>
  </si>
  <si>
    <t>000020131</t>
  </si>
  <si>
    <t>C00791</t>
  </si>
  <si>
    <t>NL6M-PRDG</t>
  </si>
  <si>
    <t>000020132</t>
  </si>
  <si>
    <t>C00792</t>
  </si>
  <si>
    <t>07:04:40</t>
  </si>
  <si>
    <t>AABN-4GJW</t>
  </si>
  <si>
    <t>000020133</t>
  </si>
  <si>
    <t>C00409</t>
  </si>
  <si>
    <t>9WZI-ZLFY</t>
  </si>
  <si>
    <t>000020134</t>
  </si>
  <si>
    <t>C00456</t>
  </si>
  <si>
    <t>07:20:22</t>
  </si>
  <si>
    <t>XMKQ-CMJJ</t>
  </si>
  <si>
    <t>000020135</t>
  </si>
  <si>
    <t>12:30:25</t>
  </si>
  <si>
    <t>AEWU-C1WR</t>
  </si>
  <si>
    <t>000020136</t>
  </si>
  <si>
    <t>14:39:04</t>
  </si>
  <si>
    <t>SSWY-CYMU</t>
  </si>
  <si>
    <t>000020137</t>
  </si>
  <si>
    <t>14:47:37</t>
  </si>
  <si>
    <t>VPNT-SIDU</t>
  </si>
  <si>
    <t>000020138</t>
  </si>
  <si>
    <t>16:36:34</t>
  </si>
  <si>
    <t>JCLK-TU8M</t>
  </si>
  <si>
    <t>000020139</t>
  </si>
  <si>
    <t>16:36:37</t>
  </si>
  <si>
    <t>KAWC-NGF6</t>
  </si>
  <si>
    <t>000020140</t>
  </si>
  <si>
    <t>JLRX-TPEK</t>
  </si>
  <si>
    <t>000020141</t>
  </si>
  <si>
    <t>16:36:38</t>
  </si>
  <si>
    <t>JUDY-TCVN</t>
  </si>
  <si>
    <t>000020144</t>
  </si>
  <si>
    <t>09:04:37</t>
  </si>
  <si>
    <t>EUDM-6RNV</t>
  </si>
  <si>
    <t>000020145</t>
  </si>
  <si>
    <t>09:04:40</t>
  </si>
  <si>
    <t>JEFE-RMRW</t>
  </si>
  <si>
    <t>000020146</t>
  </si>
  <si>
    <t>09:04:41</t>
  </si>
  <si>
    <t>GLJ7-TXZP</t>
  </si>
  <si>
    <t>000020147</t>
  </si>
  <si>
    <t>VZ4S-S6CR</t>
  </si>
  <si>
    <t>000020148</t>
  </si>
  <si>
    <t>09:04:42</t>
  </si>
  <si>
    <t>6QEB-RW2R</t>
  </si>
  <si>
    <t>000020149</t>
  </si>
  <si>
    <t>S4GH-FPNI</t>
  </si>
  <si>
    <t>000020150</t>
  </si>
  <si>
    <t>09:04:43</t>
  </si>
  <si>
    <t>I2UJ-14JA</t>
  </si>
  <si>
    <t>000020151</t>
  </si>
  <si>
    <t>09:04:44</t>
  </si>
  <si>
    <t>8JMI-AMZK</t>
  </si>
  <si>
    <t>000020153</t>
  </si>
  <si>
    <t>10:20:19</t>
  </si>
  <si>
    <t>H8MX-YMLE</t>
  </si>
  <si>
    <t>000020154</t>
  </si>
  <si>
    <t>11:22:00</t>
  </si>
  <si>
    <t>GNJD-YNPB</t>
  </si>
  <si>
    <t>000020155</t>
  </si>
  <si>
    <t>11:22:03</t>
  </si>
  <si>
    <t>9BCS-SSMU</t>
  </si>
  <si>
    <t>000020156</t>
  </si>
  <si>
    <t>C00346</t>
  </si>
  <si>
    <t>XCTW-RAMY</t>
  </si>
  <si>
    <t>000020157</t>
  </si>
  <si>
    <t>11:22:04</t>
  </si>
  <si>
    <t>SJRD-GUIG</t>
  </si>
  <si>
    <t>000020158</t>
  </si>
  <si>
    <t>11:22:05</t>
  </si>
  <si>
    <t>LKRP-8FMD</t>
  </si>
  <si>
    <t>000020159</t>
  </si>
  <si>
    <t>C00502</t>
  </si>
  <si>
    <t>11:22:06</t>
  </si>
  <si>
    <t>8VU3-QHSF</t>
  </si>
  <si>
    <t>000020160</t>
  </si>
  <si>
    <t>C03118</t>
  </si>
  <si>
    <t>YNEG-ITBA</t>
  </si>
  <si>
    <t>000020164</t>
  </si>
  <si>
    <t>C00718</t>
  </si>
  <si>
    <t>12:01:12</t>
  </si>
  <si>
    <t>WJHY-4DZN</t>
  </si>
  <si>
    <t>000020165</t>
  </si>
  <si>
    <t>12:02:14</t>
  </si>
  <si>
    <t>BJ7X-GZXF</t>
  </si>
  <si>
    <t>000020169</t>
  </si>
  <si>
    <t>12:17:32</t>
  </si>
  <si>
    <t>FACU-RGMP</t>
  </si>
  <si>
    <t>000020170</t>
  </si>
  <si>
    <t>15:30:48</t>
  </si>
  <si>
    <t>UJ2R-JNNP</t>
  </si>
  <si>
    <t>000020171</t>
  </si>
  <si>
    <t>07:44:31</t>
  </si>
  <si>
    <t>DLES-WDT6</t>
  </si>
  <si>
    <t>000020172</t>
  </si>
  <si>
    <t>09:49:22</t>
  </si>
  <si>
    <t>RX86-VLDH</t>
  </si>
  <si>
    <t>000020175</t>
  </si>
  <si>
    <t>10:58:50</t>
  </si>
  <si>
    <t>GHQM-2PMM</t>
  </si>
  <si>
    <t>000020176</t>
  </si>
  <si>
    <t>10:58:52</t>
  </si>
  <si>
    <t>BSSW-AJ3W</t>
  </si>
  <si>
    <t>000020177</t>
  </si>
  <si>
    <t>11:29:52</t>
  </si>
  <si>
    <t>C3KR-4NNN</t>
  </si>
  <si>
    <t>000020178</t>
  </si>
  <si>
    <t>11:54:57</t>
  </si>
  <si>
    <t>IHQS-TEMQ</t>
  </si>
  <si>
    <t>000020179</t>
  </si>
  <si>
    <t>C03264</t>
  </si>
  <si>
    <t>18</t>
  </si>
  <si>
    <t>11:55:14</t>
  </si>
  <si>
    <t>PUWF-PPSZ</t>
  </si>
  <si>
    <t>000020180</t>
  </si>
  <si>
    <t>13:25:27</t>
  </si>
  <si>
    <t>TPBX-RM9K</t>
  </si>
  <si>
    <t>000020181</t>
  </si>
  <si>
    <t>15:03:56</t>
  </si>
  <si>
    <t>9GID-43WR</t>
  </si>
  <si>
    <t>000020182</t>
  </si>
  <si>
    <t>15:03:58</t>
  </si>
  <si>
    <t>EFMV-JPWX</t>
  </si>
  <si>
    <t>000020183</t>
  </si>
  <si>
    <t>15:03:59</t>
  </si>
  <si>
    <t>ZQHD-RX6D</t>
  </si>
  <si>
    <t>000020184</t>
  </si>
  <si>
    <t>EGKL-C9WV</t>
  </si>
  <si>
    <t>000020185</t>
  </si>
  <si>
    <t>15:03:00</t>
  </si>
  <si>
    <t>3MJK-PNDC</t>
  </si>
  <si>
    <t>000020186</t>
  </si>
  <si>
    <t>15:03:01</t>
  </si>
  <si>
    <t>F7SG-R2LZ</t>
  </si>
  <si>
    <t>000020187</t>
  </si>
  <si>
    <t>15:03:02</t>
  </si>
  <si>
    <t>V3ZG-EE4E</t>
  </si>
  <si>
    <t>000020188</t>
  </si>
  <si>
    <t>15:03:03</t>
  </si>
  <si>
    <t>9MYU-U46S</t>
  </si>
  <si>
    <t>000020189</t>
  </si>
  <si>
    <t>743V-KLJU</t>
  </si>
  <si>
    <t>000020190</t>
  </si>
  <si>
    <t>15:03:04</t>
  </si>
  <si>
    <t>UK3Y-6LL9</t>
  </si>
  <si>
    <t>000020191</t>
  </si>
  <si>
    <t>15:03:05</t>
  </si>
  <si>
    <t>7PQH-UNCH</t>
  </si>
  <si>
    <t>000020192</t>
  </si>
  <si>
    <t>15:04:05</t>
  </si>
  <si>
    <t>BGJA-7DCE</t>
  </si>
  <si>
    <t>000020193</t>
  </si>
  <si>
    <t>15:04:06</t>
  </si>
  <si>
    <t>QJLW-RHAQ</t>
  </si>
  <si>
    <t>000020194</t>
  </si>
  <si>
    <t>16:24:49</t>
  </si>
  <si>
    <t>UUZL-3I9D</t>
  </si>
  <si>
    <t>000020195</t>
  </si>
  <si>
    <t>16:24:53</t>
  </si>
  <si>
    <t>ZGW8-CRML</t>
  </si>
  <si>
    <t>000020196</t>
  </si>
  <si>
    <t>16:24:54</t>
  </si>
  <si>
    <t>TMAE-X46Y</t>
  </si>
  <si>
    <t>000020197</t>
  </si>
  <si>
    <t>9Z2T-RLGX</t>
  </si>
  <si>
    <t>000020198</t>
  </si>
  <si>
    <t>16:24:55</t>
  </si>
  <si>
    <t>RQLN-QA3X</t>
  </si>
  <si>
    <t>000020199</t>
  </si>
  <si>
    <t>16:24:56</t>
  </si>
  <si>
    <t>36WI-IXHL</t>
  </si>
  <si>
    <t>000020200</t>
  </si>
  <si>
    <t>MVAL-GZJX</t>
  </si>
  <si>
    <t>000020201</t>
  </si>
  <si>
    <t>16:24:57</t>
  </si>
  <si>
    <t>FAF2-MNUX</t>
  </si>
  <si>
    <t>000020202</t>
  </si>
  <si>
    <t>LHVQ-G8MP</t>
  </si>
  <si>
    <t>000020203</t>
  </si>
  <si>
    <t>16:24:58</t>
  </si>
  <si>
    <t>L14V-EWBR</t>
  </si>
  <si>
    <t>000020204</t>
  </si>
  <si>
    <t>21273</t>
  </si>
  <si>
    <t>ZNBT-WEC9</t>
  </si>
  <si>
    <t>000020205</t>
  </si>
  <si>
    <t>16:24:59</t>
  </si>
  <si>
    <t>RMRQ-GXIH</t>
  </si>
  <si>
    <t>000020206</t>
  </si>
  <si>
    <t>16:25:00</t>
  </si>
  <si>
    <t>HHVX-LQTZ</t>
  </si>
  <si>
    <t>000020207</t>
  </si>
  <si>
    <t>9LJY-XBNA</t>
  </si>
  <si>
    <t>000020208</t>
  </si>
  <si>
    <t>16:25:01</t>
  </si>
  <si>
    <t>GBZJ-RLJ4</t>
  </si>
  <si>
    <t>000020209</t>
  </si>
  <si>
    <t>16:25:02</t>
  </si>
  <si>
    <t>PU4P-5KFL</t>
  </si>
  <si>
    <t>000020210</t>
  </si>
  <si>
    <t>16:25:03</t>
  </si>
  <si>
    <t>SCIC-SKMA</t>
  </si>
  <si>
    <t>000020211</t>
  </si>
  <si>
    <t>16:25:04</t>
  </si>
  <si>
    <t>21280</t>
  </si>
  <si>
    <t>Y9RF-SBYY</t>
  </si>
  <si>
    <t>000020212</t>
  </si>
  <si>
    <t>16:25:05</t>
  </si>
  <si>
    <t>ECAP-XDMN</t>
  </si>
  <si>
    <t>000020213</t>
  </si>
  <si>
    <t>16:25:06</t>
  </si>
  <si>
    <t>1PYD-PITD</t>
  </si>
  <si>
    <t>000020214</t>
  </si>
  <si>
    <t>16:25:08</t>
  </si>
  <si>
    <t>HQSU-R6UI</t>
  </si>
  <si>
    <t>000020215</t>
  </si>
  <si>
    <t>16:25:09</t>
  </si>
  <si>
    <t>EGIU-S3NL</t>
  </si>
  <si>
    <t>000020216</t>
  </si>
  <si>
    <t>16:25:11</t>
  </si>
  <si>
    <t>21285</t>
  </si>
  <si>
    <t>B4LJ-L6HS</t>
  </si>
  <si>
    <t>000020217</t>
  </si>
  <si>
    <t>16:25:12</t>
  </si>
  <si>
    <t>FGZ9-39QY</t>
  </si>
  <si>
    <t>000020218</t>
  </si>
  <si>
    <t>16:25:13</t>
  </si>
  <si>
    <t>AZJL-AKKX</t>
  </si>
  <si>
    <t>000020219</t>
  </si>
  <si>
    <t>16:25:14</t>
  </si>
  <si>
    <t>PQEW-K8V9</t>
  </si>
  <si>
    <t>000020220</t>
  </si>
  <si>
    <t>PTAY-2M9Y</t>
  </si>
  <si>
    <t>000020221</t>
  </si>
  <si>
    <t>16:25:15</t>
  </si>
  <si>
    <t>ZV5P-K4VL</t>
  </si>
  <si>
    <t>000020222</t>
  </si>
  <si>
    <t>RWXD-R9S5</t>
  </si>
  <si>
    <t>000020224</t>
  </si>
  <si>
    <t>16:25:17</t>
  </si>
  <si>
    <t>JPHT-79WW</t>
  </si>
  <si>
    <t>000020225</t>
  </si>
  <si>
    <t>16:32:30</t>
  </si>
  <si>
    <t>GJX7-PWRC</t>
  </si>
  <si>
    <t>000020227</t>
  </si>
  <si>
    <t>09:14:16</t>
  </si>
  <si>
    <t>5APL-F9FA</t>
  </si>
  <si>
    <t>000020228</t>
  </si>
  <si>
    <t>09:46:39</t>
  </si>
  <si>
    <t>US9M-IT8L</t>
  </si>
  <si>
    <t>000020229</t>
  </si>
  <si>
    <t>10:38:02</t>
  </si>
  <si>
    <t>IEIX-FYHM</t>
  </si>
  <si>
    <t>000020230</t>
  </si>
  <si>
    <t>10:39:08</t>
  </si>
  <si>
    <t>CEIL-1IKH</t>
  </si>
  <si>
    <t>000020231</t>
  </si>
  <si>
    <t>10:39:11</t>
  </si>
  <si>
    <t>BZRH-RT3C</t>
  </si>
  <si>
    <t>000020232</t>
  </si>
  <si>
    <t>10:39:13</t>
  </si>
  <si>
    <t>FGNH-ESLP</t>
  </si>
  <si>
    <t>000020233</t>
  </si>
  <si>
    <t>10:39:14</t>
  </si>
  <si>
    <t>GUFG-VQX5</t>
  </si>
  <si>
    <t>000020234</t>
  </si>
  <si>
    <t>C03251</t>
  </si>
  <si>
    <t>05</t>
  </si>
  <si>
    <t>13:34:03</t>
  </si>
  <si>
    <t>ERT9-MTUW</t>
  </si>
  <si>
    <t>000020235</t>
  </si>
  <si>
    <t>16:55:31</t>
  </si>
  <si>
    <t>SCDL-KRGQ</t>
  </si>
  <si>
    <t>000020236</t>
  </si>
  <si>
    <t>08:36:50</t>
  </si>
  <si>
    <t>KZGH-YKY5</t>
  </si>
  <si>
    <t>000020237</t>
  </si>
  <si>
    <t>11:25:16</t>
  </si>
  <si>
    <t>KTEE-QSA4</t>
  </si>
  <si>
    <t>000020238</t>
  </si>
  <si>
    <t>07:29:05</t>
  </si>
  <si>
    <t>WMEL-HGSK</t>
  </si>
  <si>
    <t>000020239</t>
  </si>
  <si>
    <t>07:38:49</t>
  </si>
  <si>
    <t>4RKR-SVDG</t>
  </si>
  <si>
    <t>000020240</t>
  </si>
  <si>
    <t>08:13:13</t>
  </si>
  <si>
    <t>SCQP-MSGR</t>
  </si>
  <si>
    <t>000020241</t>
  </si>
  <si>
    <t>C03273</t>
  </si>
  <si>
    <t>08:08:57</t>
  </si>
  <si>
    <t>SMDC-BJ3B</t>
  </si>
  <si>
    <t>000020242</t>
  </si>
  <si>
    <t>08:08:00</t>
  </si>
  <si>
    <t>JFDE-E4JX</t>
  </si>
  <si>
    <t>000020243</t>
  </si>
  <si>
    <t>08:08:01</t>
  </si>
  <si>
    <t>PRJU-122S</t>
  </si>
  <si>
    <t>000020244</t>
  </si>
  <si>
    <t>08:08:02</t>
  </si>
  <si>
    <t>BNQX-LLD4</t>
  </si>
  <si>
    <t>000020245</t>
  </si>
  <si>
    <t>C03281</t>
  </si>
  <si>
    <t>HI5W-PCAY</t>
  </si>
  <si>
    <t>000020246</t>
  </si>
  <si>
    <t>C03287</t>
  </si>
  <si>
    <t>08:08:03</t>
  </si>
  <si>
    <t>XLFS-VRIX</t>
  </si>
  <si>
    <t>000020247</t>
  </si>
  <si>
    <t>HZ29-SV7R</t>
  </si>
  <si>
    <t>000020248</t>
  </si>
  <si>
    <t>08:08:04</t>
  </si>
  <si>
    <t>21316</t>
  </si>
  <si>
    <t>EAUG-XKQ4</t>
  </si>
  <si>
    <t>000020249</t>
  </si>
  <si>
    <t>PFDL-K1XI</t>
  </si>
  <si>
    <t>000020250</t>
  </si>
  <si>
    <t>08:08:05</t>
  </si>
  <si>
    <t>9GBP-6MBD</t>
  </si>
  <si>
    <t>000020251</t>
  </si>
  <si>
    <t>08:08:06</t>
  </si>
  <si>
    <t>58CY-4B5H</t>
  </si>
  <si>
    <t>000020252</t>
  </si>
  <si>
    <t>08:08:07</t>
  </si>
  <si>
    <t>GVD9-XEW6</t>
  </si>
  <si>
    <t>000020253</t>
  </si>
  <si>
    <t>08:08:08</t>
  </si>
  <si>
    <t>WNL9-PGYI</t>
  </si>
  <si>
    <t>000020254</t>
  </si>
  <si>
    <t>21322</t>
  </si>
  <si>
    <t>7HQG-CJCC</t>
  </si>
  <si>
    <t>000020255</t>
  </si>
  <si>
    <t>08:08:09</t>
  </si>
  <si>
    <t>UCR1-FVA9</t>
  </si>
  <si>
    <t>000020256</t>
  </si>
  <si>
    <t>C03300</t>
  </si>
  <si>
    <t>PUUB-JM3D</t>
  </si>
  <si>
    <t>000020257</t>
  </si>
  <si>
    <t>C03303</t>
  </si>
  <si>
    <t>08:08:11</t>
  </si>
  <si>
    <t>VXVI-X3ZF</t>
  </si>
  <si>
    <t>000020258</t>
  </si>
  <si>
    <t>08:08:12</t>
  </si>
  <si>
    <t>QQKW-EX7Z</t>
  </si>
  <si>
    <t>000020259</t>
  </si>
  <si>
    <t>XXEP-HKQM</t>
  </si>
  <si>
    <t>000020260</t>
  </si>
  <si>
    <t>C03307</t>
  </si>
  <si>
    <t>08:08:13</t>
  </si>
  <si>
    <t>SDIZ-GACD</t>
  </si>
  <si>
    <t>000020261</t>
  </si>
  <si>
    <t>C03308</t>
  </si>
  <si>
    <t>08:08:14</t>
  </si>
  <si>
    <t>NGFT-EHAL</t>
  </si>
  <si>
    <t>000020262</t>
  </si>
  <si>
    <t>YQIP-ZJPK</t>
  </si>
  <si>
    <t>000020263</t>
  </si>
  <si>
    <t>C03312</t>
  </si>
  <si>
    <t>08:08:15</t>
  </si>
  <si>
    <t>UEFS-CARB</t>
  </si>
  <si>
    <t>000020264</t>
  </si>
  <si>
    <t>08:08:16</t>
  </si>
  <si>
    <t>E96K-DCLL</t>
  </si>
  <si>
    <t>000020265</t>
  </si>
  <si>
    <t>YUMC-MHY3</t>
  </si>
  <si>
    <t>000020266</t>
  </si>
  <si>
    <t>C03324</t>
  </si>
  <si>
    <t>08:08:17</t>
  </si>
  <si>
    <t>HEXM-H7L7</t>
  </si>
  <si>
    <t>000020267</t>
  </si>
  <si>
    <t>08:08:18</t>
  </si>
  <si>
    <t>LXUQ-YGTU</t>
  </si>
  <si>
    <t>000020268</t>
  </si>
  <si>
    <t>C03336</t>
  </si>
  <si>
    <t>5DUC-IJLK</t>
  </si>
  <si>
    <t>000020269</t>
  </si>
  <si>
    <t>C03328</t>
  </si>
  <si>
    <t>08:09:19</t>
  </si>
  <si>
    <t>GT97-EQNU</t>
  </si>
  <si>
    <t>000020270</t>
  </si>
  <si>
    <t>C03329</t>
  </si>
  <si>
    <t>08:09:20</t>
  </si>
  <si>
    <t>RDP6-PPN8</t>
  </si>
  <si>
    <t>000020271</t>
  </si>
  <si>
    <t>C03330</t>
  </si>
  <si>
    <t>3HRZ-HSLR</t>
  </si>
  <si>
    <t>000020272</t>
  </si>
  <si>
    <t>08:09:21</t>
  </si>
  <si>
    <t>4Y3E-DD8F</t>
  </si>
  <si>
    <t>000020273</t>
  </si>
  <si>
    <t>08:09:22</t>
  </si>
  <si>
    <t>TIHF-VFK2</t>
  </si>
  <si>
    <t>000020274</t>
  </si>
  <si>
    <t>9AL7-N1LD</t>
  </si>
  <si>
    <t>000020275</t>
  </si>
  <si>
    <t>08:09:23</t>
  </si>
  <si>
    <t>ZGUG-FWS6</t>
  </si>
  <si>
    <t>000020276</t>
  </si>
  <si>
    <t>C03269</t>
  </si>
  <si>
    <t>E4NG-8JUF</t>
  </si>
  <si>
    <t>000020277</t>
  </si>
  <si>
    <t>C03274</t>
  </si>
  <si>
    <t>08:09:24</t>
  </si>
  <si>
    <t>PEYY-SMKQ</t>
  </si>
  <si>
    <t>000020278</t>
  </si>
  <si>
    <t>XYGJ-T9VM</t>
  </si>
  <si>
    <t>000020280</t>
  </si>
  <si>
    <t>08:09:26</t>
  </si>
  <si>
    <t>SV5B-PML1</t>
  </si>
  <si>
    <t>000020281</t>
  </si>
  <si>
    <t>08:09:27</t>
  </si>
  <si>
    <t>BSUS-5JJD</t>
  </si>
  <si>
    <t>000020282</t>
  </si>
  <si>
    <t>1AWU-QUP3</t>
  </si>
  <si>
    <t>000020283</t>
  </si>
  <si>
    <t>08:09:28</t>
  </si>
  <si>
    <t>VJWL-RAHN</t>
  </si>
  <si>
    <t>000020284</t>
  </si>
  <si>
    <t>C03320</t>
  </si>
  <si>
    <t>08:09:29</t>
  </si>
  <si>
    <t>V8TM-B7GP</t>
  </si>
  <si>
    <t>000020285</t>
  </si>
  <si>
    <t>9MLK-PL6H</t>
  </si>
  <si>
    <t>000020286</t>
  </si>
  <si>
    <t>10:49:49</t>
  </si>
  <si>
    <t>PXNC-GGRC</t>
  </si>
  <si>
    <t>000020287</t>
  </si>
  <si>
    <t>10:50:52</t>
  </si>
  <si>
    <t>21355</t>
  </si>
  <si>
    <t>M4CI-RHGP</t>
  </si>
  <si>
    <t>000020288</t>
  </si>
  <si>
    <t>10:50:53</t>
  </si>
  <si>
    <t>9QQL-8T7D</t>
  </si>
  <si>
    <t>000020289</t>
  </si>
  <si>
    <t>10:50:54</t>
  </si>
  <si>
    <t>LHUL-69NM</t>
  </si>
  <si>
    <t>000020290</t>
  </si>
  <si>
    <t>MB6V-NMJV</t>
  </si>
  <si>
    <t>000020291</t>
  </si>
  <si>
    <t>10:50:55</t>
  </si>
  <si>
    <t>LRKM-DIYQ</t>
  </si>
  <si>
    <t>000020292</t>
  </si>
  <si>
    <t>10:50:56</t>
  </si>
  <si>
    <t>P3UF-IJXV</t>
  </si>
  <si>
    <t>000020293</t>
  </si>
  <si>
    <t>TMI7-HMUG</t>
  </si>
  <si>
    <t>000020294</t>
  </si>
  <si>
    <t>10:50:57</t>
  </si>
  <si>
    <t>UQZW-ILY3</t>
  </si>
  <si>
    <t>000020295</t>
  </si>
  <si>
    <t>10:50:58</t>
  </si>
  <si>
    <t>CECS-WYBE</t>
  </si>
  <si>
    <t>000020296</t>
  </si>
  <si>
    <t>S6MW-USPN</t>
  </si>
  <si>
    <t>000020297</t>
  </si>
  <si>
    <t>10:50:59</t>
  </si>
  <si>
    <t>G9VI-V4NU</t>
  </si>
  <si>
    <t>000020298</t>
  </si>
  <si>
    <t>10:50:00</t>
  </si>
  <si>
    <t>TYIX-ERLZ</t>
  </si>
  <si>
    <t>000020299</t>
  </si>
  <si>
    <t>10:50:02</t>
  </si>
  <si>
    <t>GFUU-4PTK</t>
  </si>
  <si>
    <t>000020300</t>
  </si>
  <si>
    <t>10:51:04</t>
  </si>
  <si>
    <t>8N6U-PURW</t>
  </si>
  <si>
    <t>000020301</t>
  </si>
  <si>
    <t>10:51:05</t>
  </si>
  <si>
    <t>5P3Z-XRQY</t>
  </si>
  <si>
    <t>000020302</t>
  </si>
  <si>
    <t>10:51:07</t>
  </si>
  <si>
    <t>NRVA-KB7P</t>
  </si>
  <si>
    <t>000020303</t>
  </si>
  <si>
    <t>10:51:08</t>
  </si>
  <si>
    <t>ALIH-GRYA</t>
  </si>
  <si>
    <t>000020304</t>
  </si>
  <si>
    <t>10:51:10</t>
  </si>
  <si>
    <t>L7ZT-PNWM</t>
  </si>
  <si>
    <t>000020305</t>
  </si>
  <si>
    <t>10:51:11</t>
  </si>
  <si>
    <t>1D6U-Q6JB</t>
  </si>
  <si>
    <t>000020306</t>
  </si>
  <si>
    <t>10:51:12</t>
  </si>
  <si>
    <t>WY9V-IJXS</t>
  </si>
  <si>
    <t>000020307</t>
  </si>
  <si>
    <t>10:51:13</t>
  </si>
  <si>
    <t>UYNT-TSYJ</t>
  </si>
  <si>
    <t>000020308</t>
  </si>
  <si>
    <t>10:51:14</t>
  </si>
  <si>
    <t>UVWW-IB59</t>
  </si>
  <si>
    <t>000020309</t>
  </si>
  <si>
    <t>10:51:15</t>
  </si>
  <si>
    <t>2TG2-8SRE</t>
  </si>
  <si>
    <t>000020310</t>
  </si>
  <si>
    <t>746J-8CYN</t>
  </si>
  <si>
    <t>000020311</t>
  </si>
  <si>
    <t>10:51:16</t>
  </si>
  <si>
    <t>WF4B-QWV5</t>
  </si>
  <si>
    <t>000020312</t>
  </si>
  <si>
    <t>10:51:17</t>
  </si>
  <si>
    <t>HPRA-S6ZW</t>
  </si>
  <si>
    <t>000020313</t>
  </si>
  <si>
    <t>10:51:18</t>
  </si>
  <si>
    <t>F73Z-WJQQ</t>
  </si>
  <si>
    <t>000020314</t>
  </si>
  <si>
    <t>WHPM-N1UK</t>
  </si>
  <si>
    <t>000020315</t>
  </si>
  <si>
    <t>10:51:19</t>
  </si>
  <si>
    <t>VXIE-MWJG</t>
  </si>
  <si>
    <t>000020316</t>
  </si>
  <si>
    <t>10:51:20</t>
  </si>
  <si>
    <t>GUVT-TJKY</t>
  </si>
  <si>
    <t>000020317</t>
  </si>
  <si>
    <t>AEWZ-SXSC</t>
  </si>
  <si>
    <t>000020318</t>
  </si>
  <si>
    <t>10:51:21</t>
  </si>
  <si>
    <t>VKI7-4WEK</t>
  </si>
  <si>
    <t>000020319</t>
  </si>
  <si>
    <t>10:51:22</t>
  </si>
  <si>
    <t>FTQN-MAAG</t>
  </si>
  <si>
    <t>000020320</t>
  </si>
  <si>
    <t>10:51:23</t>
  </si>
  <si>
    <t>57PN-SM36</t>
  </si>
  <si>
    <t>000020321</t>
  </si>
  <si>
    <t>TDUB-XGKJ</t>
  </si>
  <si>
    <t>000020322</t>
  </si>
  <si>
    <t>10:51:24</t>
  </si>
  <si>
    <t>XHJY-FR9Z</t>
  </si>
  <si>
    <t>000020323</t>
  </si>
  <si>
    <t>10:51:25</t>
  </si>
  <si>
    <t>Z84P-WPU9</t>
  </si>
  <si>
    <t>000020324</t>
  </si>
  <si>
    <t>10:52:25</t>
  </si>
  <si>
    <t>96NT-L6T2</t>
  </si>
  <si>
    <t>000020325</t>
  </si>
  <si>
    <t>10:52:26</t>
  </si>
  <si>
    <t>ZMQL-GWNX</t>
  </si>
  <si>
    <t>000020326</t>
  </si>
  <si>
    <t>10:52:27</t>
  </si>
  <si>
    <t>PG7L-JZ7H</t>
  </si>
  <si>
    <t>000020327</t>
  </si>
  <si>
    <t>10:52:28</t>
  </si>
  <si>
    <t>MHHT-TQQM</t>
  </si>
  <si>
    <t>000020328</t>
  </si>
  <si>
    <t>10:52:29</t>
  </si>
  <si>
    <t>HDG5-G86E</t>
  </si>
  <si>
    <t>000020329</t>
  </si>
  <si>
    <t>10:52:30</t>
  </si>
  <si>
    <t>5UWJ-Q8IR</t>
  </si>
  <si>
    <t>000020330</t>
  </si>
  <si>
    <t>10:52:31</t>
  </si>
  <si>
    <t>Y3QB-PWAR</t>
  </si>
  <si>
    <t>000020331</t>
  </si>
  <si>
    <t>AQQ3-GNYR</t>
  </si>
  <si>
    <t>000020332</t>
  </si>
  <si>
    <t>10:52:32</t>
  </si>
  <si>
    <t>2QZI-FGQK</t>
  </si>
  <si>
    <t>000020333</t>
  </si>
  <si>
    <t>10:52:33</t>
  </si>
  <si>
    <t>7LV1-JLNL</t>
  </si>
  <si>
    <t>000020334</t>
  </si>
  <si>
    <t>10:52:34</t>
  </si>
  <si>
    <t>XVT5-WIPX</t>
  </si>
  <si>
    <t>000020335</t>
  </si>
  <si>
    <t>10:52:35</t>
  </si>
  <si>
    <t>MN84-CH4A</t>
  </si>
  <si>
    <t>000020336</t>
  </si>
  <si>
    <t>XEEL-JIWT</t>
  </si>
  <si>
    <t>000020337</t>
  </si>
  <si>
    <t>14:58:23</t>
  </si>
  <si>
    <t>XLU7-9L4Q</t>
  </si>
  <si>
    <t>000020339</t>
  </si>
  <si>
    <t>10:38:32</t>
  </si>
  <si>
    <t>ATUB-8QJE</t>
  </si>
  <si>
    <t>000020340</t>
  </si>
  <si>
    <t>10:38:34</t>
  </si>
  <si>
    <t>GNLK-JPUH</t>
  </si>
  <si>
    <t>000020342</t>
  </si>
  <si>
    <t>10:46:54</t>
  </si>
  <si>
    <t>HTUK-GWFJ</t>
  </si>
  <si>
    <t>04557</t>
  </si>
  <si>
    <t>000020343</t>
  </si>
  <si>
    <t>10:47:56</t>
  </si>
  <si>
    <t>37ZU-AUCZ</t>
  </si>
  <si>
    <t>000020344</t>
  </si>
  <si>
    <t>11:45:33</t>
  </si>
  <si>
    <t>CTQD-YYYY</t>
  </si>
  <si>
    <t>000020345</t>
  </si>
  <si>
    <t>11:45:37</t>
  </si>
  <si>
    <t>LHHI-LPHA</t>
  </si>
  <si>
    <t>000020346</t>
  </si>
  <si>
    <t>13:05:09</t>
  </si>
  <si>
    <t>YMGV-XVK6</t>
  </si>
  <si>
    <t>000020347</t>
  </si>
  <si>
    <t>16:17:50</t>
  </si>
  <si>
    <t>TUTU-SEPD</t>
  </si>
  <si>
    <t>000020348</t>
  </si>
  <si>
    <t>08:19:40</t>
  </si>
  <si>
    <t>IYXA-UUF1</t>
  </si>
  <si>
    <t>000020349</t>
  </si>
  <si>
    <t>08:19:45</t>
  </si>
  <si>
    <t>SQGQ-71TL</t>
  </si>
  <si>
    <t>000020350</t>
  </si>
  <si>
    <t>08:19:47</t>
  </si>
  <si>
    <t>PZBL-75WH</t>
  </si>
  <si>
    <t>000020351</t>
  </si>
  <si>
    <t>08:40:41</t>
  </si>
  <si>
    <t>EWEF-VKYQ</t>
  </si>
  <si>
    <t>000020352</t>
  </si>
  <si>
    <t>09:29:56</t>
  </si>
  <si>
    <t>SK5V-EJW8</t>
  </si>
  <si>
    <t>000020355</t>
  </si>
  <si>
    <t>C00567</t>
  </si>
  <si>
    <t>11:18:56</t>
  </si>
  <si>
    <t>KXSF-VCTT</t>
  </si>
  <si>
    <t>000020357</t>
  </si>
  <si>
    <t>C03247</t>
  </si>
  <si>
    <t>09:04:48</t>
  </si>
  <si>
    <t>MMG3-TF9X</t>
  </si>
  <si>
    <t>000020358</t>
  </si>
  <si>
    <t>13:23:20</t>
  </si>
  <si>
    <t>GILP-GLJP</t>
  </si>
  <si>
    <t>Cidade de Prestação de Serviços</t>
  </si>
  <si>
    <t>UF de Prestação de Serviços</t>
  </si>
  <si>
    <t>Código de Atividade Federal</t>
  </si>
  <si>
    <t>CPF/CNPJ do Tomador</t>
  </si>
  <si>
    <t>Razão Social do Tomador</t>
  </si>
  <si>
    <t>C00388</t>
  </si>
  <si>
    <t>C00354</t>
  </si>
  <si>
    <t>C00426</t>
  </si>
  <si>
    <t>C00445</t>
  </si>
  <si>
    <t>C00448</t>
  </si>
  <si>
    <t>C00387</t>
  </si>
  <si>
    <t>C00389</t>
  </si>
  <si>
    <t>C00391</t>
  </si>
  <si>
    <t>C00390</t>
  </si>
  <si>
    <t>2</t>
  </si>
  <si>
    <t>C00392</t>
  </si>
  <si>
    <t>4</t>
  </si>
  <si>
    <t>0</t>
  </si>
  <si>
    <t>C00400</t>
  </si>
  <si>
    <t>C00399</t>
  </si>
  <si>
    <t>04201</t>
  </si>
  <si>
    <t>C00397</t>
  </si>
  <si>
    <t>C00395</t>
  </si>
  <si>
    <t>C00396</t>
  </si>
  <si>
    <t>C00403</t>
  </si>
  <si>
    <t>C00401</t>
  </si>
  <si>
    <t>C00398</t>
  </si>
  <si>
    <t>03302</t>
  </si>
  <si>
    <t>C00431</t>
  </si>
  <si>
    <t>50308</t>
  </si>
  <si>
    <t>C00393</t>
  </si>
  <si>
    <t>C00394</t>
  </si>
  <si>
    <t>6</t>
  </si>
  <si>
    <t>06305</t>
  </si>
  <si>
    <t>C00427</t>
  </si>
  <si>
    <t>C00509</t>
  </si>
  <si>
    <t>C00508</t>
  </si>
  <si>
    <t>C00142</t>
  </si>
  <si>
    <t>C00507</t>
  </si>
  <si>
    <t>C00402</t>
  </si>
  <si>
    <t>C00511</t>
  </si>
  <si>
    <t>C00118</t>
  </si>
  <si>
    <t>C00432</t>
  </si>
  <si>
    <t>C00417</t>
  </si>
  <si>
    <t>C00425</t>
  </si>
  <si>
    <t>09</t>
  </si>
  <si>
    <t>C00424</t>
  </si>
  <si>
    <t>C00423</t>
  </si>
  <si>
    <t>C00422</t>
  </si>
  <si>
    <t>C00419</t>
  </si>
  <si>
    <t>C00421</t>
  </si>
  <si>
    <t>C00420</t>
  </si>
  <si>
    <t>C00032</t>
  </si>
  <si>
    <t>C00429</t>
  </si>
  <si>
    <t>C00412</t>
  </si>
  <si>
    <t>C00413</t>
  </si>
  <si>
    <t>C00414</t>
  </si>
  <si>
    <t>C00415</t>
  </si>
  <si>
    <t>C00416</t>
  </si>
  <si>
    <t>C00418</t>
  </si>
  <si>
    <t>02</t>
  </si>
  <si>
    <t>C00385</t>
  </si>
  <si>
    <t>C00434</t>
  </si>
  <si>
    <t>004</t>
  </si>
  <si>
    <t>C00404</t>
  </si>
  <si>
    <t>C00450</t>
  </si>
  <si>
    <t>C00112</t>
  </si>
  <si>
    <t>C00451</t>
  </si>
  <si>
    <t>C00305</t>
  </si>
  <si>
    <t>C00113</t>
  </si>
  <si>
    <t>C00452</t>
  </si>
  <si>
    <t>C00114</t>
  </si>
  <si>
    <t>C00453</t>
  </si>
  <si>
    <t>C00454</t>
  </si>
  <si>
    <t>C00115</t>
  </si>
  <si>
    <t>C00116</t>
  </si>
  <si>
    <t>C00455</t>
  </si>
  <si>
    <t>C00117</t>
  </si>
  <si>
    <t>C00457</t>
  </si>
  <si>
    <t>C00458</t>
  </si>
  <si>
    <t>C00121</t>
  </si>
  <si>
    <t>C00123</t>
  </si>
  <si>
    <t>C00119</t>
  </si>
  <si>
    <t>C00459</t>
  </si>
  <si>
    <t>C00460</t>
  </si>
  <si>
    <t>C00461</t>
  </si>
  <si>
    <t>C00462</t>
  </si>
  <si>
    <t>C00122</t>
  </si>
  <si>
    <t>C00124</t>
  </si>
  <si>
    <t>C00463</t>
  </si>
  <si>
    <t>C00464</t>
  </si>
  <si>
    <t>C00465</t>
  </si>
  <si>
    <t>C00466</t>
  </si>
  <si>
    <t>C00126</t>
  </si>
  <si>
    <t>C00467</t>
  </si>
  <si>
    <t>C00468</t>
  </si>
  <si>
    <t>C00469</t>
  </si>
  <si>
    <t>C00470</t>
  </si>
  <si>
    <t>C00471</t>
  </si>
  <si>
    <t>C00472</t>
  </si>
  <si>
    <t>C00473</t>
  </si>
  <si>
    <t>C00130</t>
  </si>
  <si>
    <t>C00132</t>
  </si>
  <si>
    <t>C00474</t>
  </si>
  <si>
    <t>C00134</t>
  </si>
  <si>
    <t>C00131</t>
  </si>
  <si>
    <t>C00475</t>
  </si>
  <si>
    <t>C00476</t>
  </si>
  <si>
    <t>C00489</t>
  </si>
  <si>
    <t>C00478</t>
  </si>
  <si>
    <t>C00479</t>
  </si>
  <si>
    <t>C00430</t>
  </si>
  <si>
    <t>C00510</t>
  </si>
  <si>
    <t>C00480</t>
  </si>
  <si>
    <t>000015131</t>
  </si>
  <si>
    <t>C00515</t>
  </si>
  <si>
    <t>26901</t>
  </si>
  <si>
    <t>RMNQ-IYHJ</t>
  </si>
  <si>
    <t>000015132</t>
  </si>
  <si>
    <t>C00516</t>
  </si>
  <si>
    <t>11:03:35</t>
  </si>
  <si>
    <t>26902</t>
  </si>
  <si>
    <t>JRSW-ZFMP</t>
  </si>
  <si>
    <t>000015133</t>
  </si>
  <si>
    <t>C00517</t>
  </si>
  <si>
    <t>26886</t>
  </si>
  <si>
    <t>D6Z7-57AY</t>
  </si>
  <si>
    <t>000015134</t>
  </si>
  <si>
    <t>C00518</t>
  </si>
  <si>
    <t>11:03:36</t>
  </si>
  <si>
    <t>26887</t>
  </si>
  <si>
    <t>FZVF-ARMP</t>
  </si>
  <si>
    <t>000015135</t>
  </si>
  <si>
    <t>C00519</t>
  </si>
  <si>
    <t>26888</t>
  </si>
  <si>
    <t>GL6J-BQIZ</t>
  </si>
  <si>
    <t>000015136</t>
  </si>
  <si>
    <t>C00520</t>
  </si>
  <si>
    <t>11:03:37</t>
  </si>
  <si>
    <t>26889</t>
  </si>
  <si>
    <t>32NL-BI59</t>
  </si>
  <si>
    <t>000015137</t>
  </si>
  <si>
    <t>C00521</t>
  </si>
  <si>
    <t>11:03:38</t>
  </si>
  <si>
    <t>26890</t>
  </si>
  <si>
    <t>GRHC-Y7E7</t>
  </si>
  <si>
    <t>000015138</t>
  </si>
  <si>
    <t>C00522</t>
  </si>
  <si>
    <t>26891</t>
  </si>
  <si>
    <t>DFJB-E32F</t>
  </si>
  <si>
    <t>000015139</t>
  </si>
  <si>
    <t>C00523</t>
  </si>
  <si>
    <t>11:03:39</t>
  </si>
  <si>
    <t>26892</t>
  </si>
  <si>
    <t>NHAE-IMA2</t>
  </si>
  <si>
    <t>000015140</t>
  </si>
  <si>
    <t>C00524</t>
  </si>
  <si>
    <t>11:03:40</t>
  </si>
  <si>
    <t>26893</t>
  </si>
  <si>
    <t>PLLP-Z3U3</t>
  </si>
  <si>
    <t>000015141</t>
  </si>
  <si>
    <t>C00525</t>
  </si>
  <si>
    <t>26894</t>
  </si>
  <si>
    <t>YW6W-T4GK</t>
  </si>
  <si>
    <t>000015142</t>
  </si>
  <si>
    <t>C00526</t>
  </si>
  <si>
    <t>11:03:41</t>
  </si>
  <si>
    <t>26895</t>
  </si>
  <si>
    <t>ZWAH-NMRE</t>
  </si>
  <si>
    <t>000015143</t>
  </si>
  <si>
    <t>C00527</t>
  </si>
  <si>
    <t>26896</t>
  </si>
  <si>
    <t>RL9Q-42R6</t>
  </si>
  <si>
    <t>000015144</t>
  </si>
  <si>
    <t>C00528</t>
  </si>
  <si>
    <t>11:03:42</t>
  </si>
  <si>
    <t>26897</t>
  </si>
  <si>
    <t>URI8-HEZI</t>
  </si>
  <si>
    <t>000015145</t>
  </si>
  <si>
    <t>C00529</t>
  </si>
  <si>
    <t>11:03:43</t>
  </si>
  <si>
    <t>26898</t>
  </si>
  <si>
    <t>XFJJ-SATK</t>
  </si>
  <si>
    <t>000015146</t>
  </si>
  <si>
    <t>C00530</t>
  </si>
  <si>
    <t>26899</t>
  </si>
  <si>
    <t>4B4H-SRMQ</t>
  </si>
  <si>
    <t>000015147</t>
  </si>
  <si>
    <t>C00531</t>
  </si>
  <si>
    <t>26900</t>
  </si>
  <si>
    <t>L6DP-AYWC</t>
  </si>
  <si>
    <t>000015148</t>
  </si>
  <si>
    <t>16:02:46</t>
  </si>
  <si>
    <t>26903</t>
  </si>
  <si>
    <t>MD7L-NDLU</t>
  </si>
  <si>
    <t>000015149</t>
  </si>
  <si>
    <t>07:41:31</t>
  </si>
  <si>
    <t>26904</t>
  </si>
  <si>
    <t>NDBT-9V84</t>
  </si>
  <si>
    <t>000015152</t>
  </si>
  <si>
    <t>11:08:58</t>
  </si>
  <si>
    <t>26907</t>
  </si>
  <si>
    <t>PC8Z-LBJZ</t>
  </si>
  <si>
    <t>000015153</t>
  </si>
  <si>
    <t>16:44:29</t>
  </si>
  <si>
    <t>26908</t>
  </si>
  <si>
    <t>NAFS-9LIH</t>
  </si>
  <si>
    <t>000015154</t>
  </si>
  <si>
    <t>08:07:35</t>
  </si>
  <si>
    <t>26909</t>
  </si>
  <si>
    <t>MCBF-CSDW</t>
  </si>
  <si>
    <t>000015155</t>
  </si>
  <si>
    <t>10:57:44</t>
  </si>
  <si>
    <t>26910</t>
  </si>
  <si>
    <t>XQRJ-HNGG</t>
  </si>
  <si>
    <t>000015156</t>
  </si>
  <si>
    <t>13:51:58</t>
  </si>
  <si>
    <t>26911</t>
  </si>
  <si>
    <t>S2PJ-YPS2</t>
  </si>
  <si>
    <t>000015158</t>
  </si>
  <si>
    <t>14:11:14</t>
  </si>
  <si>
    <t>26912</t>
  </si>
  <si>
    <t>ARVG-JU3Z</t>
  </si>
  <si>
    <t>000015160</t>
  </si>
  <si>
    <t>14:21:45</t>
  </si>
  <si>
    <t>26913</t>
  </si>
  <si>
    <t>UVGB-FRYU</t>
  </si>
  <si>
    <t>000015161</t>
  </si>
  <si>
    <t>14:22:48</t>
  </si>
  <si>
    <t>26914</t>
  </si>
  <si>
    <t>UWQL-QENG</t>
  </si>
  <si>
    <t>000015162</t>
  </si>
  <si>
    <t>11:42:28</t>
  </si>
  <si>
    <t>26915</t>
  </si>
  <si>
    <t>X96M-3DEM</t>
  </si>
  <si>
    <t>000015163</t>
  </si>
  <si>
    <t>11:42:32</t>
  </si>
  <si>
    <t>26916</t>
  </si>
  <si>
    <t>G12F-W7RH</t>
  </si>
  <si>
    <t>000015164</t>
  </si>
  <si>
    <t>11:42:33</t>
  </si>
  <si>
    <t>26917</t>
  </si>
  <si>
    <t>C7BB-XSXR</t>
  </si>
  <si>
    <t>000015165</t>
  </si>
  <si>
    <t>11:42:34</t>
  </si>
  <si>
    <t>26918</t>
  </si>
  <si>
    <t>YVFV-WPFK</t>
  </si>
  <si>
    <t>000015167</t>
  </si>
  <si>
    <t>16:33:49</t>
  </si>
  <si>
    <t>26920</t>
  </si>
  <si>
    <t>MJLA-LCK9</t>
  </si>
  <si>
    <t>000015168</t>
  </si>
  <si>
    <t>16:34:52</t>
  </si>
  <si>
    <t>26921</t>
  </si>
  <si>
    <t>A45P-YYMU</t>
  </si>
  <si>
    <t>000015169</t>
  </si>
  <si>
    <t>26922</t>
  </si>
  <si>
    <t>WH9P-LTE6</t>
  </si>
  <si>
    <t>000015170</t>
  </si>
  <si>
    <t>16:34:53</t>
  </si>
  <si>
    <t>26923</t>
  </si>
  <si>
    <t>ADLX-KMMV</t>
  </si>
  <si>
    <t>000015171</t>
  </si>
  <si>
    <t>16:34:57</t>
  </si>
  <si>
    <t>26924</t>
  </si>
  <si>
    <t>GVLP-PNDS</t>
  </si>
  <si>
    <t>000015172</t>
  </si>
  <si>
    <t>16:34:58</t>
  </si>
  <si>
    <t>26925</t>
  </si>
  <si>
    <t>X4HY-J7XC</t>
  </si>
  <si>
    <t>000015173</t>
  </si>
  <si>
    <t>16:34:59</t>
  </si>
  <si>
    <t>26926</t>
  </si>
  <si>
    <t>CBRX-9T2B</t>
  </si>
  <si>
    <t>000015174</t>
  </si>
  <si>
    <t>26927</t>
  </si>
  <si>
    <t>BDYZ-7WES</t>
  </si>
  <si>
    <t>000015175</t>
  </si>
  <si>
    <t>16:34:00</t>
  </si>
  <si>
    <t>26928</t>
  </si>
  <si>
    <t>NWC1-PFRQ</t>
  </si>
  <si>
    <t>000015178</t>
  </si>
  <si>
    <t>09:02:29</t>
  </si>
  <si>
    <t>26930</t>
  </si>
  <si>
    <t>HPPR-NTPC</t>
  </si>
  <si>
    <t>000015179</t>
  </si>
  <si>
    <t>14:37:05</t>
  </si>
  <si>
    <t>26931</t>
  </si>
  <si>
    <t>BRVP-E1KK</t>
  </si>
  <si>
    <t>000015180</t>
  </si>
  <si>
    <t>09:12:24</t>
  </si>
  <si>
    <t>26932</t>
  </si>
  <si>
    <t>TCBK-JXTF</t>
  </si>
  <si>
    <t>000015181</t>
  </si>
  <si>
    <t>12:02:34</t>
  </si>
  <si>
    <t>26933</t>
  </si>
  <si>
    <t>B3DB-FGBK</t>
  </si>
  <si>
    <t>000015182</t>
  </si>
  <si>
    <t>10:25:23</t>
  </si>
  <si>
    <t>26934</t>
  </si>
  <si>
    <t>WPNE-PZ9P</t>
  </si>
  <si>
    <t>000015183</t>
  </si>
  <si>
    <t>10:25:26</t>
  </si>
  <si>
    <t>26935</t>
  </si>
  <si>
    <t>MSHU-FN9K</t>
  </si>
  <si>
    <t>000015185</t>
  </si>
  <si>
    <t>13:28:27</t>
  </si>
  <si>
    <t>26937</t>
  </si>
  <si>
    <t>LYJP-FGLV</t>
  </si>
  <si>
    <t>000015186</t>
  </si>
  <si>
    <t>14:13:15</t>
  </si>
  <si>
    <t>26938</t>
  </si>
  <si>
    <t>TJMC-JLE9</t>
  </si>
  <si>
    <t>000015187</t>
  </si>
  <si>
    <t>15:15:12</t>
  </si>
  <si>
    <t>26985</t>
  </si>
  <si>
    <t>LUR2-AU3B</t>
  </si>
  <si>
    <t>000015188</t>
  </si>
  <si>
    <t>15:15:11</t>
  </si>
  <si>
    <t>26984</t>
  </si>
  <si>
    <t>BVFG-PB7G</t>
  </si>
  <si>
    <t>000015189</t>
  </si>
  <si>
    <t>26983</t>
  </si>
  <si>
    <t>U2GV-XYQB</t>
  </si>
  <si>
    <t>000015191</t>
  </si>
  <si>
    <t>15:15:09</t>
  </si>
  <si>
    <t>26982</t>
  </si>
  <si>
    <t>URFD-GAIE</t>
  </si>
  <si>
    <t>000015192</t>
  </si>
  <si>
    <t>15:15:08</t>
  </si>
  <si>
    <t>26981</t>
  </si>
  <si>
    <t>TGLI-MVWL</t>
  </si>
  <si>
    <t>000015193</t>
  </si>
  <si>
    <t>15:15:07</t>
  </si>
  <si>
    <t>26980</t>
  </si>
  <si>
    <t>KZQD-QSUE</t>
  </si>
  <si>
    <t>000015194</t>
  </si>
  <si>
    <t>15:15:06</t>
  </si>
  <si>
    <t>26979</t>
  </si>
  <si>
    <t>TXIC-ELUE</t>
  </si>
  <si>
    <t>000015195</t>
  </si>
  <si>
    <t>15:15:05</t>
  </si>
  <si>
    <t>26978</t>
  </si>
  <si>
    <t>CKBZ-S46H</t>
  </si>
  <si>
    <t>000015196</t>
  </si>
  <si>
    <t>15:15:03</t>
  </si>
  <si>
    <t>26977</t>
  </si>
  <si>
    <t>JMFY-DILI</t>
  </si>
  <si>
    <t>000015197</t>
  </si>
  <si>
    <t>26976</t>
  </si>
  <si>
    <t>H6AY-W1DS</t>
  </si>
  <si>
    <t>000015198</t>
  </si>
  <si>
    <t>15:15:02</t>
  </si>
  <si>
    <t>26975</t>
  </si>
  <si>
    <t>3WZC-JN19</t>
  </si>
  <si>
    <t>000015199</t>
  </si>
  <si>
    <t>15:15:01</t>
  </si>
  <si>
    <t>26974</t>
  </si>
  <si>
    <t>RPRG-EBTW</t>
  </si>
  <si>
    <t>000015200</t>
  </si>
  <si>
    <t>15:15:59</t>
  </si>
  <si>
    <t>26973</t>
  </si>
  <si>
    <t>8JCD-FQIE</t>
  </si>
  <si>
    <t>000015201</t>
  </si>
  <si>
    <t>15:15:58</t>
  </si>
  <si>
    <t>26972</t>
  </si>
  <si>
    <t>MNRB-SP9Y</t>
  </si>
  <si>
    <t>000015202</t>
  </si>
  <si>
    <t>15:15:57</t>
  </si>
  <si>
    <t>26971</t>
  </si>
  <si>
    <t>YYYT-GUVH</t>
  </si>
  <si>
    <t>000015203</t>
  </si>
  <si>
    <t>15:15:56</t>
  </si>
  <si>
    <t>26970</t>
  </si>
  <si>
    <t>BEZV-7IIN</t>
  </si>
  <si>
    <t>000015204</t>
  </si>
  <si>
    <t>26969</t>
  </si>
  <si>
    <t>GXTT-VYU6</t>
  </si>
  <si>
    <t>000015205</t>
  </si>
  <si>
    <t>15:15:55</t>
  </si>
  <si>
    <t>26968</t>
  </si>
  <si>
    <t>XV2F-KBJR</t>
  </si>
  <si>
    <t>000015206</t>
  </si>
  <si>
    <t>15:15:54</t>
  </si>
  <si>
    <t>26967</t>
  </si>
  <si>
    <t>XPYH-G8V8</t>
  </si>
  <si>
    <t>000015207</t>
  </si>
  <si>
    <t>15:15:52</t>
  </si>
  <si>
    <t>26966</t>
  </si>
  <si>
    <t>P1PD-V2GY</t>
  </si>
  <si>
    <t>000015208</t>
  </si>
  <si>
    <t>15:15:51</t>
  </si>
  <si>
    <t>26965</t>
  </si>
  <si>
    <t>C1XL-LJAC</t>
  </si>
  <si>
    <t>000015209</t>
  </si>
  <si>
    <t>26964</t>
  </si>
  <si>
    <t>MQ5W-4JWQ</t>
  </si>
  <si>
    <t>000015210</t>
  </si>
  <si>
    <t>15:15:49</t>
  </si>
  <si>
    <t>26963</t>
  </si>
  <si>
    <t>BNLV-ZAFM</t>
  </si>
  <si>
    <t>000015211</t>
  </si>
  <si>
    <t>26962</t>
  </si>
  <si>
    <t>X3GP-7DNZ</t>
  </si>
  <si>
    <t>000015212</t>
  </si>
  <si>
    <t>15:16:48</t>
  </si>
  <si>
    <t>26961</t>
  </si>
  <si>
    <t>KV1K-DRXL</t>
  </si>
  <si>
    <t>000015213</t>
  </si>
  <si>
    <t>26960</t>
  </si>
  <si>
    <t>XGXX-VLPF</t>
  </si>
  <si>
    <t>000015214</t>
  </si>
  <si>
    <t>15:16:47</t>
  </si>
  <si>
    <t>26959</t>
  </si>
  <si>
    <t>WAA5-PB7X</t>
  </si>
  <si>
    <t>000015215</t>
  </si>
  <si>
    <t>15:16:46</t>
  </si>
  <si>
    <t>26958</t>
  </si>
  <si>
    <t>5NRB-1QRP</t>
  </si>
  <si>
    <t>000015216</t>
  </si>
  <si>
    <t>15:16:45</t>
  </si>
  <si>
    <t>26957</t>
  </si>
  <si>
    <t>WBAM-B2C9</t>
  </si>
  <si>
    <t>000015217</t>
  </si>
  <si>
    <t>15:16:44</t>
  </si>
  <si>
    <t>26956</t>
  </si>
  <si>
    <t>PHGU-AV9A</t>
  </si>
  <si>
    <t>000015218</t>
  </si>
  <si>
    <t>26955</t>
  </si>
  <si>
    <t>HEYG-DEK6</t>
  </si>
  <si>
    <t>000015219</t>
  </si>
  <si>
    <t>15:16:43</t>
  </si>
  <si>
    <t>26954</t>
  </si>
  <si>
    <t>P4KC-XUKA</t>
  </si>
  <si>
    <t>000015220</t>
  </si>
  <si>
    <t>15:16:42</t>
  </si>
  <si>
    <t>26953</t>
  </si>
  <si>
    <t>F8U7-UMFR</t>
  </si>
  <si>
    <t>000015221</t>
  </si>
  <si>
    <t>26952</t>
  </si>
  <si>
    <t>AWNA-WPXH</t>
  </si>
  <si>
    <t>000015222</t>
  </si>
  <si>
    <t>15:16:41</t>
  </si>
  <si>
    <t>26951</t>
  </si>
  <si>
    <t>JBJ5-M9YB</t>
  </si>
  <si>
    <t>000015223</t>
  </si>
  <si>
    <t>15:16:39</t>
  </si>
  <si>
    <t>26950</t>
  </si>
  <si>
    <t>4L6Q-ZJEG</t>
  </si>
  <si>
    <t>000015224</t>
  </si>
  <si>
    <t>15:16:37</t>
  </si>
  <si>
    <t>26949</t>
  </si>
  <si>
    <t>SPHN-LRVY</t>
  </si>
  <si>
    <t>000015225</t>
  </si>
  <si>
    <t>26948</t>
  </si>
  <si>
    <t>JWA9-8IPL</t>
  </si>
  <si>
    <t>000015226</t>
  </si>
  <si>
    <t>15:16:36</t>
  </si>
  <si>
    <t>26947</t>
  </si>
  <si>
    <t>WGUI-G7PU</t>
  </si>
  <si>
    <t>000015227</t>
  </si>
  <si>
    <t>26946</t>
  </si>
  <si>
    <t>RF3X-FSXV</t>
  </si>
  <si>
    <t>000015228</t>
  </si>
  <si>
    <t>15:16:35</t>
  </si>
  <si>
    <t>26945</t>
  </si>
  <si>
    <t>L7Z2-3AWT</t>
  </si>
  <si>
    <t>000015229</t>
  </si>
  <si>
    <t>15:16:34</t>
  </si>
  <si>
    <t>26944</t>
  </si>
  <si>
    <t>IZP9-JITZ</t>
  </si>
  <si>
    <t>000015231</t>
  </si>
  <si>
    <t>15:16:33</t>
  </si>
  <si>
    <t>26943</t>
  </si>
  <si>
    <t>JBBI-AXEI</t>
  </si>
  <si>
    <t>000015232</t>
  </si>
  <si>
    <t>26942</t>
  </si>
  <si>
    <t>YEXA-TTIQ</t>
  </si>
  <si>
    <t>000015233</t>
  </si>
  <si>
    <t>15:16:32</t>
  </si>
  <si>
    <t>26941</t>
  </si>
  <si>
    <t>BNFG-TJTK</t>
  </si>
  <si>
    <t>000015234</t>
  </si>
  <si>
    <t>15:16:31</t>
  </si>
  <si>
    <t>26940</t>
  </si>
  <si>
    <t>6XMP-ARGB</t>
  </si>
  <si>
    <t>000015235</t>
  </si>
  <si>
    <t>15:16:28</t>
  </si>
  <si>
    <t>26939</t>
  </si>
  <si>
    <t>UQYK-GTKX</t>
  </si>
  <si>
    <t>000015236</t>
  </si>
  <si>
    <t>15:40:15</t>
  </si>
  <si>
    <t>26986</t>
  </si>
  <si>
    <t>EPYN-ASRF</t>
  </si>
  <si>
    <t>000015238</t>
  </si>
  <si>
    <t>15:48:16</t>
  </si>
  <si>
    <t>26987</t>
  </si>
  <si>
    <t>DL2Q-XPBS</t>
  </si>
  <si>
    <t>000015239</t>
  </si>
  <si>
    <t>10:01:20</t>
  </si>
  <si>
    <t>26988</t>
  </si>
  <si>
    <t>6DA8-SS3H</t>
  </si>
  <si>
    <t>000015240</t>
  </si>
  <si>
    <t>10:23:40</t>
  </si>
  <si>
    <t>26989</t>
  </si>
  <si>
    <t>WMFI-NS4H</t>
  </si>
  <si>
    <t>000015242</t>
  </si>
  <si>
    <t>11:08:52</t>
  </si>
  <si>
    <t>26991</t>
  </si>
  <si>
    <t>T8VT-5THS</t>
  </si>
  <si>
    <t>000015243</t>
  </si>
  <si>
    <t>11:08:54</t>
  </si>
  <si>
    <t>26992</t>
  </si>
  <si>
    <t>CM5B-LQ4M</t>
  </si>
  <si>
    <t>000015244</t>
  </si>
  <si>
    <t>10:42:10</t>
  </si>
  <si>
    <t>26993</t>
  </si>
  <si>
    <t>ZG4T-JRRY</t>
  </si>
  <si>
    <t>000015245</t>
  </si>
  <si>
    <t>10:42:13</t>
  </si>
  <si>
    <t>26994</t>
  </si>
  <si>
    <t>LDIP-QRUD</t>
  </si>
  <si>
    <t>000015246</t>
  </si>
  <si>
    <t>10:42:14</t>
  </si>
  <si>
    <t>26995</t>
  </si>
  <si>
    <t>FXUY-JCNL</t>
  </si>
  <si>
    <t>000015247</t>
  </si>
  <si>
    <t>26996</t>
  </si>
  <si>
    <t>FSER-2QVK</t>
  </si>
  <si>
    <t>000015248</t>
  </si>
  <si>
    <t>10:42:15</t>
  </si>
  <si>
    <t>26997</t>
  </si>
  <si>
    <t>LZMI-YY91</t>
  </si>
  <si>
    <t>000015249</t>
  </si>
  <si>
    <t>26998</t>
  </si>
  <si>
    <t>HBCX-ADYX</t>
  </si>
  <si>
    <t>000015250</t>
  </si>
  <si>
    <t>10:42:16</t>
  </si>
  <si>
    <t>26999</t>
  </si>
  <si>
    <t>9Q9L-MJKU</t>
  </si>
  <si>
    <t>000015251</t>
  </si>
  <si>
    <t>27000</t>
  </si>
  <si>
    <t>NLLI-RDRM</t>
  </si>
  <si>
    <t>000015252</t>
  </si>
  <si>
    <t>10:42:17</t>
  </si>
  <si>
    <t>27001</t>
  </si>
  <si>
    <t>V5WA-ZNVS</t>
  </si>
  <si>
    <t>000015253</t>
  </si>
  <si>
    <t>11:32:40</t>
  </si>
  <si>
    <t>27002</t>
  </si>
  <si>
    <t>W6TL-LQAW</t>
  </si>
  <si>
    <t>000015254</t>
  </si>
  <si>
    <t>11:32:47</t>
  </si>
  <si>
    <t>27003</t>
  </si>
  <si>
    <t>IP1I-LYAE</t>
  </si>
  <si>
    <t>000015255</t>
  </si>
  <si>
    <t>11:32:48</t>
  </si>
  <si>
    <t>27004</t>
  </si>
  <si>
    <t>FDL3-LESW</t>
  </si>
  <si>
    <t>000015256</t>
  </si>
  <si>
    <t>11:32:49</t>
  </si>
  <si>
    <t>27005</t>
  </si>
  <si>
    <t>KJG2-9GGJ</t>
  </si>
  <si>
    <t>000015257</t>
  </si>
  <si>
    <t>27006</t>
  </si>
  <si>
    <t>BRRJ-9F44</t>
  </si>
  <si>
    <t>000015258</t>
  </si>
  <si>
    <t>11:42:06</t>
  </si>
  <si>
    <t>27007</t>
  </si>
  <si>
    <t>SRNK-BSTK</t>
  </si>
  <si>
    <t>000015259</t>
  </si>
  <si>
    <t>13:44:59</t>
  </si>
  <si>
    <t>27008</t>
  </si>
  <si>
    <t>5EMR-C35D</t>
  </si>
  <si>
    <t>000015260</t>
  </si>
  <si>
    <t>07:54:47</t>
  </si>
  <si>
    <t>27009</t>
  </si>
  <si>
    <t>DUGY-KILI</t>
  </si>
  <si>
    <t>04.079.233/0001-82</t>
  </si>
  <si>
    <t>LABORATORIO NACIONAL DE COMPUTACAO CIENT</t>
  </si>
  <si>
    <t>0710</t>
  </si>
  <si>
    <t>PETROPOLIS</t>
  </si>
  <si>
    <t>04.892.707/0014-25</t>
  </si>
  <si>
    <t>DNIT-DEPARTAMENTO NACIONAL DE INFRAEST D</t>
  </si>
  <si>
    <t>RIO DE JANEIRO</t>
  </si>
  <si>
    <t>CAMPOS DOS GOYTACAZES</t>
  </si>
  <si>
    <t>TERESOPOLIS</t>
  </si>
  <si>
    <t>34.164.319/0005-06</t>
  </si>
  <si>
    <t>CASA DA MOEDA DO BRASIL CMB</t>
  </si>
  <si>
    <t>28.538.734/0001-48</t>
  </si>
  <si>
    <t>TRIBUNAL DE JUSTICA DO ESTADO DO RIO DE JANEIRO</t>
  </si>
  <si>
    <t>BELFORD ROXO</t>
  </si>
  <si>
    <t>42.266.890/0001-28</t>
  </si>
  <si>
    <t>CIA DOCAS DO RIO DE JANEIRO</t>
  </si>
  <si>
    <t>DUQUE DE CAXIAS</t>
  </si>
  <si>
    <t>ITAGUAI</t>
  </si>
  <si>
    <t>NITEROI</t>
  </si>
  <si>
    <t>ANGRA DOS REIS</t>
  </si>
  <si>
    <t>JAPERI</t>
  </si>
  <si>
    <t>MESQUITA</t>
  </si>
  <si>
    <t>NILOPOLIS</t>
  </si>
  <si>
    <t>NOVA IGUACU</t>
  </si>
  <si>
    <t>QUEIMADOS</t>
  </si>
  <si>
    <t>SAO JOAO DE MERITI</t>
  </si>
  <si>
    <t>33.683.111/0008-75</t>
  </si>
  <si>
    <t>SERVICO FEDERAL DE PROCESSAMENTO DE DADOS SERPRO</t>
  </si>
  <si>
    <t>33.645.086/0001-69</t>
  </si>
  <si>
    <t>BANCO DA PROVIDENCIA</t>
  </si>
  <si>
    <t>PARATY</t>
  </si>
  <si>
    <t>33.469.164/0001-11</t>
  </si>
  <si>
    <t>SERVICO SOCIAL DO COMERCIO - SESC</t>
  </si>
  <si>
    <t>00.394.445/0272-12</t>
  </si>
  <si>
    <t>INSTITUTO BENJAMIN  CONSTANT</t>
  </si>
  <si>
    <t>09.594.923/0001-93</t>
  </si>
  <si>
    <t>INSTITUTO DE BIOLOGIA DO EXERCITO</t>
  </si>
  <si>
    <t>00.394.502/0092-81</t>
  </si>
  <si>
    <t>CENTRO DE INSTRUNCAO ALMIRANTE SYL</t>
  </si>
  <si>
    <t>33.661.414/0001-10</t>
  </si>
  <si>
    <t>CONSELHO REGIONAL DE FARMACIA</t>
  </si>
  <si>
    <t>11.376.952/0001-20</t>
  </si>
  <si>
    <t>LABORATORIO FARMACEUTICO DA MARINHA</t>
  </si>
  <si>
    <t>40.188.327/0001-53</t>
  </si>
  <si>
    <t>CENTRO DE INTENDENCIA TECNOLOGICO DA MAR</t>
  </si>
  <si>
    <t>SAO PAULO</t>
  </si>
  <si>
    <t>00.402.552/0005-50</t>
  </si>
  <si>
    <t>INSTITUTO DE PESQUISA ENERGETICAS E NUCL</t>
  </si>
  <si>
    <t>IPERO</t>
  </si>
  <si>
    <t>00.000.000/0055-84</t>
  </si>
  <si>
    <t>CHAVANTES</t>
  </si>
  <si>
    <t>00.000.000/0079-51</t>
  </si>
  <si>
    <t>BOTUCATU</t>
  </si>
  <si>
    <t>00.000.000/0113-98</t>
  </si>
  <si>
    <t>SANTO ANASTACIO</t>
  </si>
  <si>
    <t>00.000.000/0172-48</t>
  </si>
  <si>
    <t>RIO CLARO</t>
  </si>
  <si>
    <t>00.000.000/0203-89</t>
  </si>
  <si>
    <t>AVARE</t>
  </si>
  <si>
    <t>00.000.000/0302-60</t>
  </si>
  <si>
    <t>SAO MANUEL</t>
  </si>
  <si>
    <t>00.000.000/0319-09</t>
  </si>
  <si>
    <t>AMERICANA</t>
  </si>
  <si>
    <t>00.000.000/0340-96</t>
  </si>
  <si>
    <t>JUNDIAI</t>
  </si>
  <si>
    <t>00.000.000/0467-79</t>
  </si>
  <si>
    <t>ITAPOLIS</t>
  </si>
  <si>
    <t>00.000.000/0505-39</t>
  </si>
  <si>
    <t>IBITINGA</t>
  </si>
  <si>
    <t>00.000.000/0799-44</t>
  </si>
  <si>
    <t>ITATIBA</t>
  </si>
  <si>
    <t>00.000.000/0811-75</t>
  </si>
  <si>
    <t>VALINHOS</t>
  </si>
  <si>
    <t>00.000.000/0825-70</t>
  </si>
  <si>
    <t>IBIUNA</t>
  </si>
  <si>
    <t>00.000.000/1102-99</t>
  </si>
  <si>
    <t>VINHEDO</t>
  </si>
  <si>
    <t>00.000.000/2811-82</t>
  </si>
  <si>
    <t>VARZEA PAULISTA</t>
  </si>
  <si>
    <t>00.000.000/6317-79</t>
  </si>
  <si>
    <t>SAO CARLOS</t>
  </si>
  <si>
    <t>00.000.000/6319-30</t>
  </si>
  <si>
    <t>ARARAQUARA</t>
  </si>
  <si>
    <t>00.000.000/6326-60</t>
  </si>
  <si>
    <t>TAUBATE</t>
  </si>
  <si>
    <t>00.000.000/6477-72</t>
  </si>
  <si>
    <t>CATANDUVA</t>
  </si>
  <si>
    <t>00.000.000/6305-35</t>
  </si>
  <si>
    <t>SALTO GRANDE</t>
  </si>
  <si>
    <t>00.000.000/6250-27</t>
  </si>
  <si>
    <t>ARIRANHA</t>
  </si>
  <si>
    <t>00.000.000/6266-94</t>
  </si>
  <si>
    <t>VERA CRUZ</t>
  </si>
  <si>
    <t>00.000.000/6271-51</t>
  </si>
  <si>
    <t>FERNANDO PRESTES</t>
  </si>
  <si>
    <t>00.000.000/6420-37</t>
  </si>
  <si>
    <t>TAIUVA</t>
  </si>
  <si>
    <t>00.000.000/6773-37</t>
  </si>
  <si>
    <t>ECHAPORA</t>
  </si>
  <si>
    <t>00.000.000/6444-04</t>
  </si>
  <si>
    <t>ORIENTE</t>
  </si>
  <si>
    <t>00.000.000/6352-51</t>
  </si>
  <si>
    <t>CORUMBATAI</t>
  </si>
  <si>
    <t>00.000.000/6586-26</t>
  </si>
  <si>
    <t>PARAISO</t>
  </si>
  <si>
    <t>00.000.000/6587-07</t>
  </si>
  <si>
    <t>SEVERINIA</t>
  </si>
  <si>
    <t>00.000.000/6589-79</t>
  </si>
  <si>
    <t>CANDIDO RODRIGUES</t>
  </si>
  <si>
    <t>00.000.000/7589-22</t>
  </si>
  <si>
    <t>LIMEIRA</t>
  </si>
  <si>
    <t>00.000.000/0154-66</t>
  </si>
  <si>
    <t>RIBEIRAO BONITO</t>
  </si>
  <si>
    <t>00.000.000/2595-00</t>
  </si>
  <si>
    <t>AGUAI</t>
  </si>
  <si>
    <t>00.000.000/0413-86</t>
  </si>
  <si>
    <t>MOCOCA</t>
  </si>
  <si>
    <t>00.000.000/0456-16</t>
  </si>
  <si>
    <t>AMPARO</t>
  </si>
  <si>
    <t>00.000.000/0952-06</t>
  </si>
  <si>
    <t>CAMPINAS</t>
  </si>
  <si>
    <t>00.000.000/2725-15</t>
  </si>
  <si>
    <t>ARUJA</t>
  </si>
  <si>
    <t>00.000.000/2599-26</t>
  </si>
  <si>
    <t>BORBOREMA</t>
  </si>
  <si>
    <t>00.000.000/1619-50</t>
  </si>
  <si>
    <t>CUNHA</t>
  </si>
  <si>
    <t>00.000.000/7261-33</t>
  </si>
  <si>
    <t>MIRANTE DO PARANAPANEMA</t>
  </si>
  <si>
    <t>00.000.000/4225-09</t>
  </si>
  <si>
    <t>MORUNGABA</t>
  </si>
  <si>
    <t>00.000.000/4758-90</t>
  </si>
  <si>
    <t>PIRACICABA</t>
  </si>
  <si>
    <t>00.000.000/6037-24</t>
  </si>
  <si>
    <t>PRESIDENTE PRUDENTE</t>
  </si>
  <si>
    <t>00.000.000/6320-74</t>
  </si>
  <si>
    <t>GUARATINGUETA</t>
  </si>
  <si>
    <t>00.000.000/6739-35</t>
  </si>
  <si>
    <t>MOGI MIRIM</t>
  </si>
  <si>
    <t>00.000.000/6767-99</t>
  </si>
  <si>
    <t>BEBEDOURO</t>
  </si>
  <si>
    <t>00.000.000/6484-00</t>
  </si>
  <si>
    <t>MARILIA</t>
  </si>
  <si>
    <t>00.000.000/6265-03</t>
  </si>
  <si>
    <t>AVANHANDAVA</t>
  </si>
  <si>
    <t>00.000.000/6267-75</t>
  </si>
  <si>
    <t>ITIRAPINA</t>
  </si>
  <si>
    <t>00.000.000/6419-01</t>
  </si>
  <si>
    <t>RINCAO</t>
  </si>
  <si>
    <t>00.000.000/6441-61</t>
  </si>
  <si>
    <t>ALVARO DE CARVALHO</t>
  </si>
  <si>
    <t>00.000.000/6583-83</t>
  </si>
  <si>
    <t>NOVA EUROPA</t>
  </si>
  <si>
    <t>0711</t>
  </si>
  <si>
    <t>00.000.000/6370-33</t>
  </si>
  <si>
    <t>PLANALTO</t>
  </si>
  <si>
    <t>00.000.000/2859-27</t>
  </si>
  <si>
    <t>MONTE AZUL PAULISTA</t>
  </si>
  <si>
    <t>00.000.000/6229-40</t>
  </si>
  <si>
    <t>00.000.000/0837-04</t>
  </si>
  <si>
    <t>00.000.000/5795-99</t>
  </si>
  <si>
    <t>00.000.000/7711-98</t>
  </si>
  <si>
    <t>CABO FRIO</t>
  </si>
  <si>
    <t>00.000.000/4374-50</t>
  </si>
  <si>
    <t>00.000.000/2433-37</t>
  </si>
  <si>
    <t>MORRO AGUDO</t>
  </si>
  <si>
    <t>00.000.000/2718-96</t>
  </si>
  <si>
    <t>PIRACAIA</t>
  </si>
  <si>
    <t>00.000.000/1570-90</t>
  </si>
  <si>
    <t>00.000.000/6750-40</t>
  </si>
  <si>
    <t>ATIBAIA</t>
  </si>
  <si>
    <t>00.000.000/6762-84</t>
  </si>
  <si>
    <t>SAO JOSE DOS CAMPOS</t>
  </si>
  <si>
    <t>00.000.000/6418-12</t>
  </si>
  <si>
    <t>PIQUETE</t>
  </si>
  <si>
    <t>00.000.000/6407-60</t>
  </si>
  <si>
    <t>CARAGUATATUBA</t>
  </si>
  <si>
    <t>00.000.000/6549-81</t>
  </si>
  <si>
    <t>ICEM</t>
  </si>
  <si>
    <t>00.000.000/6564-10</t>
  </si>
  <si>
    <t>ANHUMAS</t>
  </si>
  <si>
    <t>00.000.000/0191-00</t>
  </si>
  <si>
    <t>SOROCABA</t>
  </si>
  <si>
    <t>00.000.000/0351-49</t>
  </si>
  <si>
    <t>BATATAIS</t>
  </si>
  <si>
    <t>00.000.000/2783-94</t>
  </si>
  <si>
    <t>SAO LUIZ DO PARAITINGA</t>
  </si>
  <si>
    <t>00.000.000/5397-08</t>
  </si>
  <si>
    <t>00.000.000/6416-50</t>
  </si>
  <si>
    <t>SAO JOSE DO BARREIRO</t>
  </si>
  <si>
    <t>00.000.000/6425-41</t>
  </si>
  <si>
    <t>REDENCAO DA SERRA</t>
  </si>
  <si>
    <t>00.000.000/6355-02</t>
  </si>
  <si>
    <t>FRANCO DA ROCHA</t>
  </si>
  <si>
    <t>00.000.000/6375-48</t>
  </si>
  <si>
    <t>RUBIACEA</t>
  </si>
  <si>
    <t>00.000.000/6401-74</t>
  </si>
  <si>
    <t>TREMEMBE</t>
  </si>
  <si>
    <t>00.000.000/6591-93</t>
  </si>
  <si>
    <t>SANTO ANTONIO DO PINHAL</t>
  </si>
  <si>
    <t>00.000.000/6608-76</t>
  </si>
  <si>
    <t>ROSEIRA</t>
  </si>
  <si>
    <t>00.000.000/7039-40</t>
  </si>
  <si>
    <t>SANTOS</t>
  </si>
  <si>
    <t>01.606.606/0001-38</t>
  </si>
  <si>
    <t>FUND DE APOIO A PESQ. CIENTIF TECN UFRRJ</t>
  </si>
  <si>
    <t>SEROPEDICA</t>
  </si>
  <si>
    <t>00.000.000/2833-98</t>
  </si>
  <si>
    <t>JARDINOPOLIS</t>
  </si>
  <si>
    <t>00.000.000/4819-47</t>
  </si>
  <si>
    <t>00.000.000/0167-80</t>
  </si>
  <si>
    <t>BRAGANCA PAULISTA</t>
  </si>
  <si>
    <t>00.000.000/0474-06</t>
  </si>
  <si>
    <t>ESPIRITO SANTO DO PINHAL</t>
  </si>
  <si>
    <t>00.000.000/2666-20</t>
  </si>
  <si>
    <t>CERQUEIRA CESAR</t>
  </si>
  <si>
    <t>00.000.000/2840-17</t>
  </si>
  <si>
    <t>PARANAPANEMA</t>
  </si>
  <si>
    <t>00.000.000/1624-18</t>
  </si>
  <si>
    <t>TAQUARITUBA</t>
  </si>
  <si>
    <t>00.000.000/4814-32</t>
  </si>
  <si>
    <t>SAO JOSE DO RIO PRETO</t>
  </si>
  <si>
    <t>00.000.000/5612-07</t>
  </si>
  <si>
    <t>BERNARDINO DE CAMPOS</t>
  </si>
  <si>
    <t>00.000.000/6733-40</t>
  </si>
  <si>
    <t>PINDAMONHANGABA</t>
  </si>
  <si>
    <t>00.000.000/6473-49</t>
  </si>
  <si>
    <t>BIRIGUI</t>
  </si>
  <si>
    <t>00.000.000/6273-13</t>
  </si>
  <si>
    <t>00.000.000/6282-04</t>
  </si>
  <si>
    <t>QUATA</t>
  </si>
  <si>
    <t>00.000.000/6299-52</t>
  </si>
  <si>
    <t>IPAUSSU</t>
  </si>
  <si>
    <t>00.000.000/6304-54</t>
  </si>
  <si>
    <t>PARAIBUNA</t>
  </si>
  <si>
    <t>00.000.000/6249-93</t>
  </si>
  <si>
    <t>TABATINGA</t>
  </si>
  <si>
    <t>00.000.000/6421-18</t>
  </si>
  <si>
    <t>IRAPUA</t>
  </si>
  <si>
    <t>00.000.000/6437-85</t>
  </si>
  <si>
    <t>NEVES PAULISTA</t>
  </si>
  <si>
    <t>00.000.000/6439-47</t>
  </si>
  <si>
    <t>PIQUEROBI</t>
  </si>
  <si>
    <t>00.000.000/6442-42</t>
  </si>
  <si>
    <t>NOVA ALIANCA</t>
  </si>
  <si>
    <t>00.000.000/6449-19</t>
  </si>
  <si>
    <t>ALVARES FLORENCE</t>
  </si>
  <si>
    <t>00.000.000/6381-96</t>
  </si>
  <si>
    <t>AGUAS DE SANTA BARBARA</t>
  </si>
  <si>
    <t>00.000.000/6668-07</t>
  </si>
  <si>
    <t>MANDURI</t>
  </si>
  <si>
    <t>00.000.000/6675-36</t>
  </si>
  <si>
    <t>GUARACAI</t>
  </si>
  <si>
    <t>00.000.000/6537-48</t>
  </si>
  <si>
    <t>BALSAMO</t>
  </si>
  <si>
    <t>00.000.000/6565-00</t>
  </si>
  <si>
    <t>CASTILHO</t>
  </si>
  <si>
    <t>00.000.000/6566-82</t>
  </si>
  <si>
    <t>MARABA PAULISTA</t>
  </si>
  <si>
    <t>00.000.000/6597-89</t>
  </si>
  <si>
    <t>SUD MENNUCCI</t>
  </si>
  <si>
    <t>00.000.000/6623-05</t>
  </si>
  <si>
    <t>PIACATU</t>
  </si>
  <si>
    <t>00.000.000/0175-90</t>
  </si>
  <si>
    <t>00.000.000/3096-13</t>
  </si>
  <si>
    <t>ARACATUBA</t>
  </si>
  <si>
    <t>00.000.000/6264-22</t>
  </si>
  <si>
    <t>GLICERIO</t>
  </si>
  <si>
    <t>00.000.000/6357-66</t>
  </si>
  <si>
    <t>ALFREDO MARCONDES</t>
  </si>
  <si>
    <t>00.000.000/6367-38</t>
  </si>
  <si>
    <t>MONTEIRO LOBATO</t>
  </si>
  <si>
    <t>00.000.000/6389-43</t>
  </si>
  <si>
    <t>CEDRAL</t>
  </si>
  <si>
    <t>00.000.000/6391-68</t>
  </si>
  <si>
    <t>COROADOS</t>
  </si>
  <si>
    <t>00.000.000/6406-89</t>
  </si>
  <si>
    <t>TIMBURI</t>
  </si>
  <si>
    <t>00.000.000/6415-70</t>
  </si>
  <si>
    <t>IBIRAREMA</t>
  </si>
  <si>
    <t>00.000.000/6670-21</t>
  </si>
  <si>
    <t>BILAC</t>
  </si>
  <si>
    <t>00.000.000/6568-44</t>
  </si>
  <si>
    <t>JOAO RAMALHO</t>
  </si>
  <si>
    <t>00.000.000/6578-16</t>
  </si>
  <si>
    <t>POLONI</t>
  </si>
  <si>
    <t>00.000.000/6580-30</t>
  </si>
  <si>
    <t>NIPOA</t>
  </si>
  <si>
    <t>00.000.000/6592-74</t>
  </si>
  <si>
    <t>JACI</t>
  </si>
  <si>
    <t>00.000.000/6619-29</t>
  </si>
  <si>
    <t>PINDORAMA</t>
  </si>
  <si>
    <t>00.000.000/6650-88</t>
  </si>
  <si>
    <t>SANTA CLARA D'OESTE</t>
  </si>
  <si>
    <t>00.000.000/6494-73</t>
  </si>
  <si>
    <t>BADY BASSITT</t>
  </si>
  <si>
    <t>00.000.000/6838-17</t>
  </si>
  <si>
    <t>00.000.000/6859-41</t>
  </si>
  <si>
    <t>FRANCA</t>
  </si>
  <si>
    <t>00.000.000/2035-48</t>
  </si>
  <si>
    <t>TRES FRONTEIRAS</t>
  </si>
  <si>
    <t>00.000.000/5896-32</t>
  </si>
  <si>
    <t>00.000.000/6790-38</t>
  </si>
  <si>
    <t>00.000.000/6768-70</t>
  </si>
  <si>
    <t>ASSIS</t>
  </si>
  <si>
    <t>62.463.005/0001-08</t>
  </si>
  <si>
    <t>CEAGESP - COMPANHIA DE ENTREPOSTOS E ARM</t>
  </si>
  <si>
    <t>00.394.494/0035-85</t>
  </si>
  <si>
    <t>SUPERINT REGIONAL DPF RIO DE JANEIRO</t>
  </si>
  <si>
    <t>08.711.015/0001-70</t>
  </si>
  <si>
    <t>INSTITUTO MILITAR DE ENGENHARIA</t>
  </si>
  <si>
    <t>32.243.347/0001-51</t>
  </si>
  <si>
    <t>TRIBUNAL REGIONAL FEDERAL DA 2 REGIAO</t>
  </si>
  <si>
    <t>INSTITUTO DE PESQUISAS ENERGETICAS E NUC</t>
  </si>
  <si>
    <t>MACAE</t>
  </si>
  <si>
    <t>29.260.015/0001-70</t>
  </si>
  <si>
    <t>CONDOMINIO DO EDIFICIO ANAMBE</t>
  </si>
  <si>
    <t>06.284.622/0001-75</t>
  </si>
  <si>
    <t>CONDOMINIO VILLA SPLENDORE</t>
  </si>
  <si>
    <t>33.593.575/0001-14</t>
  </si>
  <si>
    <t>MITRA ARQUIEPISCOPAL DO RIO DE JANEIRO</t>
  </si>
  <si>
    <t>33.593.575/0294-49</t>
  </si>
  <si>
    <t>33.593.575/0150-65</t>
  </si>
  <si>
    <t>07.175.435/0001-16</t>
  </si>
  <si>
    <t>XHOW ALIMENTOS LTDA</t>
  </si>
  <si>
    <t>33.685.686/0016-37</t>
  </si>
  <si>
    <t>CONFERENCIA NACIONAL DOS BISPOS DO BRASIL</t>
  </si>
  <si>
    <t>10.898.596/0031-68</t>
  </si>
  <si>
    <t>INSTITUTO BRASILEIRO DE MUSEUS - IBRAM</t>
  </si>
  <si>
    <t>VASSOURAS</t>
  </si>
  <si>
    <t>32.091.381/0001-58</t>
  </si>
  <si>
    <t>CONDOMINIO DO EDIFICIO GRAJAU VILLE</t>
  </si>
  <si>
    <t>09.662.593/0001-26</t>
  </si>
  <si>
    <t>BASE DE ADMINISTRACAO E APOIO DA 1 REGIA</t>
  </si>
  <si>
    <t>00.059.311/0002-07</t>
  </si>
  <si>
    <t>00.394.429/0180-77</t>
  </si>
  <si>
    <t>ACADEMIA DA FORCA AEREA - AFA</t>
  </si>
  <si>
    <t>PIRASSUNUNGA</t>
  </si>
  <si>
    <t>00.394.502/0343-91</t>
  </si>
  <si>
    <t>BASE DE ABASTECIMENTO DA MARINHA NO RIO</t>
  </si>
  <si>
    <t>29.427.465/0001-05</t>
  </si>
  <si>
    <t>UNIVERSIDADE FEDERAL RURAL DO RIO DE JAN</t>
  </si>
  <si>
    <t>1705</t>
  </si>
  <si>
    <t>TRES RIOS</t>
  </si>
  <si>
    <t>33.787.094/0022-74</t>
  </si>
  <si>
    <t>FUNDACAO INSTITUTO BRASILEIRO DE  GEOGRA</t>
  </si>
  <si>
    <t>10.952.708/0004-49</t>
  </si>
  <si>
    <t>INSTITUTO FEDERAL DE EDUCACAO,CIENCIA E</t>
  </si>
  <si>
    <t>10.952.708/0008-72</t>
  </si>
  <si>
    <t>INSTITUTO FEDERAL DE EDUCACAO, CIENCIA E</t>
  </si>
  <si>
    <t>10.952.708/0005-20</t>
  </si>
  <si>
    <t>PARACAMBI</t>
  </si>
  <si>
    <t>10.952.708/0009-53</t>
  </si>
  <si>
    <t>10.952.708/0001-04</t>
  </si>
  <si>
    <t>RESENDE</t>
  </si>
  <si>
    <t>ENGENHEIRO PAULO DE FRONTIN</t>
  </si>
  <si>
    <t>10.952.708/0007-91</t>
  </si>
  <si>
    <t>SAO GONCALO</t>
  </si>
  <si>
    <t>10.952.708/0003-68</t>
  </si>
  <si>
    <t>VOLTA REDONDA</t>
  </si>
  <si>
    <t>00.091.652/0009-36</t>
  </si>
  <si>
    <t>PORTO ALEGRE</t>
  </si>
  <si>
    <t>RS</t>
  </si>
  <si>
    <t>00.091.652/0008-55</t>
  </si>
  <si>
    <t>00.662.270/0003-20</t>
  </si>
  <si>
    <t>INSTITUTO NACIONAL DE METROLOGIA QUALIDA</t>
  </si>
  <si>
    <t>00.091.652/0002-60</t>
  </si>
  <si>
    <t>COMPANHIA DE PESQUISA DE RECURSOS MINERAIS CPRM</t>
  </si>
  <si>
    <t>00.000.000/0525-82</t>
  </si>
  <si>
    <t>00.000.000/1066-90</t>
  </si>
  <si>
    <t>PIRAI</t>
  </si>
  <si>
    <t>00.000.000/0101-54</t>
  </si>
  <si>
    <t>26.474.056/0007-67</t>
  </si>
  <si>
    <t>INSTITUTO DO PATRIMONIO HISTORICO E ARTI</t>
  </si>
  <si>
    <t>SAO PEDRO DA ALDEIA</t>
  </si>
  <si>
    <t>00.038.166/0010-98</t>
  </si>
  <si>
    <t>BANCO CENTRAL DO BRASIL</t>
  </si>
  <si>
    <t>00.394.429/0097-52</t>
  </si>
  <si>
    <t>FAZENDA DE AERONAUTICA DE PIRASSUNUNGA</t>
  </si>
  <si>
    <t>08.829.974/0002-75</t>
  </si>
  <si>
    <t>INSTITUTO CHICO MENDES DE CONSERVACAO DA</t>
  </si>
  <si>
    <t>SAO SEBASTIAO</t>
  </si>
  <si>
    <t>LORENA</t>
  </si>
  <si>
    <t>27.532.498/0001-90</t>
  </si>
  <si>
    <t>TRIBUNAL DE CONTAS DO MUNICIPIO DO RIO DE JANEIRO</t>
  </si>
  <si>
    <t>2601</t>
  </si>
  <si>
    <t>00.394.544/0192-85</t>
  </si>
  <si>
    <t>SUPERINTENDENCIA ESTADUAL DO MS/RJ</t>
  </si>
  <si>
    <t>00.000.000/0051-50</t>
  </si>
  <si>
    <t>00.000.000/0073-66</t>
  </si>
  <si>
    <t>BARRA DO PIRAI</t>
  </si>
  <si>
    <t>00.000.000/0080-95</t>
  </si>
  <si>
    <t>00.000.000/0127-93</t>
  </si>
  <si>
    <t>00.000.000/0131-70</t>
  </si>
  <si>
    <t>00.000.000/0150-32</t>
  </si>
  <si>
    <t>00.000.000/0262-39</t>
  </si>
  <si>
    <t>00.000.000/0315-85</t>
  </si>
  <si>
    <t>00.000.000/0335-29</t>
  </si>
  <si>
    <t>NOVA FRIBURGO</t>
  </si>
  <si>
    <t>00.000.000/0404-95</t>
  </si>
  <si>
    <t>VALENCA</t>
  </si>
  <si>
    <t>00.000.000/0469-30</t>
  </si>
  <si>
    <t>BARRA MANSA</t>
  </si>
  <si>
    <t>00.000.000/0741-28</t>
  </si>
  <si>
    <t>00.000.000/0751-08</t>
  </si>
  <si>
    <t>00.000.000/0812-56</t>
  </si>
  <si>
    <t>00.000.000/1129-09</t>
  </si>
  <si>
    <t>ARARUAMA</t>
  </si>
  <si>
    <t>00.000.000/2772-31</t>
  </si>
  <si>
    <t>CACHOEIRAS DE MACACU</t>
  </si>
  <si>
    <t>00.000.000/2814-25</t>
  </si>
  <si>
    <t>MENDES</t>
  </si>
  <si>
    <t>00.000.000/2642-53</t>
  </si>
  <si>
    <t>PARAIBA DO SUL</t>
  </si>
  <si>
    <t>00.000.000/4372-98</t>
  </si>
  <si>
    <t>ITATIAIA</t>
  </si>
  <si>
    <t>00.000.000/4406-71</t>
  </si>
  <si>
    <t>ARMACAO DOS BUZIOS</t>
  </si>
  <si>
    <t>00.000.000/1877-55</t>
  </si>
  <si>
    <t>BOM JARDIM</t>
  </si>
  <si>
    <t>00.000.000/2585-20</t>
  </si>
  <si>
    <t>CASIMIRO DE ABREU</t>
  </si>
  <si>
    <t>00.000.000/2453-80</t>
  </si>
  <si>
    <t>00.000.000/3054-64</t>
  </si>
  <si>
    <t>MIGUEL PEREIRA</t>
  </si>
  <si>
    <t>00.000.000/2823-16</t>
  </si>
  <si>
    <t>00.000.000/2809-68</t>
  </si>
  <si>
    <t>00.000.000/2884-38</t>
  </si>
  <si>
    <t>SAQUAREMA</t>
  </si>
  <si>
    <t>00.000.000/2592-50</t>
  </si>
  <si>
    <t>SILVA JARDIM</t>
  </si>
  <si>
    <t>00.000.000/3855-57</t>
  </si>
  <si>
    <t>AREAL</t>
  </si>
  <si>
    <t>00.000.000/3862-86</t>
  </si>
  <si>
    <t>PINHEIRAL</t>
  </si>
  <si>
    <t>00.000.000/3853-95</t>
  </si>
  <si>
    <t>RIO DAS OSTRAS</t>
  </si>
  <si>
    <t>00.000.000/5076-87</t>
  </si>
  <si>
    <t>SAO JOSE DO VALE DO RIO PRETO</t>
  </si>
  <si>
    <t>00.000.000/4452-07</t>
  </si>
  <si>
    <t>IGUABA GRANDE</t>
  </si>
  <si>
    <t>00.000.000/4272-25</t>
  </si>
  <si>
    <t>COMENDADOR LEVY GASPARIAN</t>
  </si>
  <si>
    <t>00.000.000/5080-63</t>
  </si>
  <si>
    <t>ARRAIAL DO CABO</t>
  </si>
  <si>
    <t>00.000.000/5081-44</t>
  </si>
  <si>
    <t>CONCEICAO DE MACABU</t>
  </si>
  <si>
    <t>00.000.000/5079-20</t>
  </si>
  <si>
    <t>QUISSAMA</t>
  </si>
  <si>
    <t>00.000.000/5609-01</t>
  </si>
  <si>
    <t>RIO DAS FLORES</t>
  </si>
  <si>
    <t>00.000.000/5678-25</t>
  </si>
  <si>
    <t>QUATIS</t>
  </si>
  <si>
    <t>00.000.000/5679-06</t>
  </si>
  <si>
    <t>DUAS BARRAS</t>
  </si>
  <si>
    <t>00.000.000/5673-10</t>
  </si>
  <si>
    <t>PATY DO ALFERES</t>
  </si>
  <si>
    <t>00.000.000/5664-20</t>
  </si>
  <si>
    <t>00.000.000/6883-71</t>
  </si>
  <si>
    <t>00.000.000/7379-25</t>
  </si>
  <si>
    <t>03.733.630/0001-63</t>
  </si>
  <si>
    <t>FUNDACAO CULTURAL EXERCITO BRASILEIRO</t>
  </si>
  <si>
    <t>08.680.888/0011-34</t>
  </si>
  <si>
    <t>MSC MEDITERRANEAN LOGISTICA LTDA</t>
  </si>
  <si>
    <t>00.091.652/0010-70</t>
  </si>
  <si>
    <t>BELO HORIZONTE</t>
  </si>
  <si>
    <t>MG</t>
  </si>
  <si>
    <t>00.489.828/0125-95</t>
  </si>
  <si>
    <t>ARQUIVO NACIONAL</t>
  </si>
  <si>
    <t>1702</t>
  </si>
  <si>
    <t>KT</t>
  </si>
  <si>
    <t>Empresa</t>
  </si>
  <si>
    <t>KE</t>
  </si>
  <si>
    <t>VALOR MENSAL CONTRATADO</t>
  </si>
  <si>
    <t>BANCO DO BRASIL S.A. - CT 0457</t>
  </si>
  <si>
    <t>BANCO DO BRASIL S.A. - CT 2355</t>
  </si>
  <si>
    <t>BANCO DO BRASIL S.A. - CT 2356</t>
  </si>
  <si>
    <t>BANCO DO BRASIL S.A. - CT 2357</t>
  </si>
  <si>
    <t>BANCO DO BRASIL S.A. - CT 2805</t>
  </si>
  <si>
    <t>BANCO DO BRASIL S.A. - CT 0466</t>
  </si>
  <si>
    <t>Período</t>
  </si>
  <si>
    <t xml:space="preserve">Faturado no Período </t>
  </si>
  <si>
    <t>Não</t>
  </si>
  <si>
    <t>Sim</t>
  </si>
  <si>
    <t>Valor faturado</t>
  </si>
  <si>
    <t>Chave</t>
  </si>
  <si>
    <t>Rótulos de Linha</t>
  </si>
  <si>
    <t>Total Geral</t>
  </si>
  <si>
    <t>%</t>
  </si>
  <si>
    <t>Soma de %</t>
  </si>
  <si>
    <t>Liberado no Período</t>
  </si>
  <si>
    <t>Glosa</t>
  </si>
  <si>
    <t>Soma de Valor faturado</t>
  </si>
  <si>
    <t>Soma de VALOR MENSAL CONTRATADO</t>
  </si>
  <si>
    <t>Em processamento</t>
  </si>
  <si>
    <t>Encerrado</t>
  </si>
  <si>
    <t>Faturado</t>
  </si>
  <si>
    <t>Faturar</t>
  </si>
  <si>
    <t>Faturar na próx comp</t>
  </si>
  <si>
    <t>Pendente - aprovação</t>
  </si>
  <si>
    <t>Pendente - aprovação (maio)</t>
  </si>
  <si>
    <t>Pendente - aprovação (junho)</t>
  </si>
  <si>
    <t>Pendente - documentação</t>
  </si>
  <si>
    <t>Pendente - medição</t>
  </si>
  <si>
    <t>Retificação</t>
  </si>
  <si>
    <t>10º Dia Útil</t>
  </si>
  <si>
    <t>01º Dia Útil</t>
  </si>
  <si>
    <t>02º Dia Útil</t>
  </si>
  <si>
    <t>03º Dia Útil</t>
  </si>
  <si>
    <t>07º Dia Útil</t>
  </si>
  <si>
    <t>04º Dia Útil</t>
  </si>
  <si>
    <t>05º Dia Útil</t>
  </si>
  <si>
    <t>06º Dia Útil</t>
  </si>
  <si>
    <t>08º Dia Útil</t>
  </si>
  <si>
    <t>09º Dia Útil</t>
  </si>
  <si>
    <t>16º Dia Útil</t>
  </si>
  <si>
    <t>MUSEU DO ÍNDIO</t>
  </si>
  <si>
    <t>VALIDAÇÃO</t>
  </si>
  <si>
    <t>Coluna1</t>
  </si>
  <si>
    <t>Com base nas informações fornecidas, aqui estão 10 KPIs que podem ser extraídos dos dados do seu arquivo Excel para apoiar a tomada de decisão:</t>
  </si>
  <si>
    <t xml:space="preserve">1. **Receita Mensal Contratada**: </t>
  </si>
  <si>
    <t xml:space="preserve">   \[</t>
  </si>
  <si>
    <t xml:space="preserve">   \text{Receita Mensal Contratada} = \sum (\text{VALOR MENSAL CONTRATADO})</t>
  </si>
  <si>
    <t xml:space="preserve">   \]</t>
  </si>
  <si>
    <t>2. **Receita Faturada no Período**:</t>
  </si>
  <si>
    <t xml:space="preserve">   \text{Receita Faturada no Período} = \sum (\text{Valor faturado})</t>
  </si>
  <si>
    <t>3. **Percentual Faturado vs Contratado**:</t>
  </si>
  <si>
    <t xml:space="preserve">   \text{Percentual Faturado vs Contratado} = \frac{\sum (\text{Valor faturado})}{\sum (\text{VALOR MENSAL CONTRATADO})} \times 100</t>
  </si>
  <si>
    <t>4. **Taxa de Liberação**:</t>
  </si>
  <si>
    <t xml:space="preserve">   \text{Taxa de Liberação} = \frac{\sum (\text{Liberado no Período})}{\sum (\text{VALOR MENSAL CONTRATADO})} \times 100</t>
  </si>
  <si>
    <t>5. **Percentual de Glosas**:</t>
  </si>
  <si>
    <t xml:space="preserve">   \text{Percentual de Glosas} = \frac{\sum (\text{Glosa})}{\sum (\text{Valor faturado})} \times 100</t>
  </si>
  <si>
    <t>6. **Total de Notas Fiscais Emitidas**:</t>
  </si>
  <si>
    <t xml:space="preserve">   \text{Total de Notas Fiscais Emitidas} = \text{Contagem}(\text{Emissao NF-e})</t>
  </si>
  <si>
    <t>7. **Valor Médio Faturado por Cliente**:</t>
  </si>
  <si>
    <t xml:space="preserve">   \text{Valor Médio Faturado por Cliente} = \frac{\sum (\text{Valor faturado})}{\text{Contagem}(\text{Cliente})}</t>
  </si>
  <si>
    <t>8. **Receita por UF**:</t>
  </si>
  <si>
    <t xml:space="preserve">   \text{Receita por UF} = \sum (\text{Valor faturado}) \text{ agrupado por } \text{UF de Prestação de Serviços}</t>
  </si>
  <si>
    <t>9. **Taxa de Glosa por Cidade**:</t>
  </si>
  <si>
    <t xml:space="preserve">   \text{Taxa de Glosa por Cidade} = \frac{\sum (\text{Glosa})}{\sum (\text{Valor faturado})} \times 100 \text{ agrupado por } \text{Cidade de Prestação de Serviços}</t>
  </si>
  <si>
    <t>10. **Faturamento vs. NF-e Emitidas**:</t>
  </si>
  <si>
    <t xml:space="preserve">    \[</t>
  </si>
  <si>
    <t xml:space="preserve">    \text{Faturamento vs. NF-e Emitidas} = \frac{\sum (\text{Valor faturado})}{\text{Contagem}(\text{Emissao NF-e})}</t>
  </si>
  <si>
    <t xml:space="preserve">    \]</t>
  </si>
  <si>
    <t>Esses KPIs fornecem uma visão abrangente sobre o desempenho financeiro e operacional da empresa com base nos dados disponíveis.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</si>
</sst>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 &quot;* #,##0.00_-;&quot;-R$ &quot;* #,##0.00_-;_-&quot;R$ &quot;* \-??_-;_-@_-"/>
    <numFmt numFmtId="165" formatCode="_-&quot;R$&quot;* #,##0.00_-;&quot;-R$&quot;* #,##0.00_-;_-&quot;R$&quot;* \-??_-;_-@_-"/>
    <numFmt numFmtId="166" formatCode="_(&quot;R$ &quot;* #,##0.00_);_(&quot;R$ &quot;* \(#,##0.00\);_(&quot;R$ &quot;* &quot;-&quot;??_);_(@_)"/>
    <numFmt numFmtId="167" formatCode="0.0000%"/>
    <numFmt numFmtId="168" formatCode="_(&quot;R$&quot;* #,##0.00_);_(&quot;R$&quot;* \(#,##0.00\);_(&quot;R$&quot;* \-??_);_(@_)"/>
    <numFmt numFmtId="169" formatCode="_(* #,##0.00000_);_(* \(#,##0.00000\);_(* \-??_);_(@_)"/>
    <numFmt numFmtId="170" formatCode="_(&quot;R$ &quot;* #,##0.00_);_(&quot;R$ &quot;* \(#,##0.00\);_(&quot;R$ &quot;* \-??_);_(@_)"/>
    <numFmt numFmtId="171" formatCode="_(* #,##0.00_);_(* \(#,##0.00\);_(* \-??_);_(@_)"/>
    <numFmt numFmtId="172" formatCode="dd\-mm\-yyyy;@"/>
  </numFmts>
  <fonts count="66">
    <font>
      <sz val="6"/>
      <color indexed="8"/>
      <name val="Courier New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color indexed="62"/>
      <name val="Courier New"/>
      <family val="2"/>
    </font>
    <font>
      <sz val="6"/>
      <color indexed="9"/>
      <name val="Courier New"/>
      <family val="2"/>
    </font>
    <font>
      <sz val="10"/>
      <color indexed="62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10"/>
      <color indexed="9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indexed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indexed="8"/>
      <name val="Calibri"/>
      <family val="2"/>
    </font>
    <font>
      <b/>
      <sz val="15"/>
      <color indexed="62"/>
      <name val="Calibri1"/>
      <family val="2"/>
    </font>
    <font>
      <sz val="11"/>
      <color theme="1"/>
      <name val="Arial"/>
      <family val="2"/>
    </font>
    <font>
      <b/>
      <i/>
      <sz val="10"/>
      <color theme="0"/>
      <name val="Aptos Narrow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u/>
      <sz val="11"/>
      <color rgb="FF0563C1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3"/>
      <color rgb="FF44546A"/>
      <name val="Calibri"/>
      <family val="2"/>
      <charset val="1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9"/>
      <color rgb="FF000000"/>
      <name val="Calibri"/>
      <family val="2"/>
      <charset val="1"/>
    </font>
    <font>
      <sz val="8"/>
      <color theme="1"/>
      <name val="Fonte Ecológica Spranq"/>
      <family val="2"/>
    </font>
    <font>
      <sz val="10"/>
      <color indexed="8"/>
      <name val="Aptos Narrow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/>
        <bgColor indexed="64"/>
      </patternFill>
    </fill>
    <fill>
      <patternFill patternType="solid">
        <fgColor rgb="FFFFCC99"/>
        <bgColor rgb="FFFFDBB6"/>
      </patternFill>
    </fill>
    <fill>
      <patternFill patternType="solid">
        <fgColor rgb="FFFFC7CE"/>
        <bgColor rgb="FFFFD7D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4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8CCE4"/>
      </left>
      <right/>
      <top/>
      <bottom/>
      <diagonal/>
    </border>
    <border>
      <left/>
      <right style="thin">
        <color rgb="FF4F81BD"/>
      </right>
      <top/>
      <bottom/>
      <diagonal/>
    </border>
    <border>
      <left style="thin">
        <color rgb="FFDCE6F1"/>
      </left>
      <right/>
      <top/>
      <bottom/>
      <diagonal/>
    </border>
  </borders>
  <cellStyleXfs count="267">
    <xf numFmtId="0" fontId="0" fillId="0" borderId="0" applyNumberFormat="0" applyFill="0" applyBorder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0" borderId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44" fontId="1" fillId="0" borderId="0" applyFont="0" applyFill="0" applyBorder="0" applyAlignment="0" applyProtection="0"/>
    <xf numFmtId="0" fontId="30" fillId="0" borderId="0"/>
    <xf numFmtId="0" fontId="31" fillId="0" borderId="15"/>
    <xf numFmtId="0" fontId="32" fillId="0" borderId="0"/>
    <xf numFmtId="0" fontId="32" fillId="0" borderId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27" fillId="0" borderId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9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4" fillId="0" borderId="0"/>
    <xf numFmtId="164" fontId="34" fillId="0" borderId="0" applyBorder="0" applyProtection="0"/>
    <xf numFmtId="9" fontId="34" fillId="0" borderId="0" applyBorder="0" applyProtection="0"/>
    <xf numFmtId="0" fontId="39" fillId="0" borderId="0" applyBorder="0" applyProtection="0"/>
    <xf numFmtId="164" fontId="34" fillId="0" borderId="0" applyBorder="0" applyProtection="0"/>
    <xf numFmtId="165" fontId="34" fillId="0" borderId="0" applyBorder="0" applyProtection="0"/>
    <xf numFmtId="164" fontId="34" fillId="0" borderId="0" applyBorder="0" applyProtection="0"/>
    <xf numFmtId="0" fontId="35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7" fillId="0" borderId="0"/>
    <xf numFmtId="0" fontId="37" fillId="0" borderId="0"/>
    <xf numFmtId="0" fontId="34" fillId="0" borderId="0"/>
    <xf numFmtId="0" fontId="38" fillId="0" borderId="0"/>
    <xf numFmtId="0" fontId="40" fillId="0" borderId="0" applyBorder="0" applyProtection="0"/>
    <xf numFmtId="0" fontId="41" fillId="0" borderId="0" applyBorder="0" applyProtection="0"/>
    <xf numFmtId="0" fontId="42" fillId="39" borderId="4" applyProtection="0"/>
    <xf numFmtId="0" fontId="43" fillId="40" borderId="0" applyBorder="0" applyProtection="0"/>
    <xf numFmtId="0" fontId="40" fillId="0" borderId="17" applyProtection="0"/>
    <xf numFmtId="0" fontId="44" fillId="0" borderId="18" applyProtection="0"/>
    <xf numFmtId="0" fontId="45" fillId="0" borderId="19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4" fillId="0" borderId="0"/>
    <xf numFmtId="164" fontId="34" fillId="0" borderId="0" applyBorder="0" applyProtection="0"/>
    <xf numFmtId="9" fontId="34" fillId="0" borderId="0" applyBorder="0" applyProtection="0"/>
    <xf numFmtId="0" fontId="36" fillId="0" borderId="0"/>
    <xf numFmtId="9" fontId="2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27" fillId="0" borderId="0"/>
    <xf numFmtId="43" fontId="1" fillId="0" borderId="0" applyFont="0" applyFill="0" applyBorder="0" applyAlignment="0" applyProtection="0"/>
    <xf numFmtId="0" fontId="1" fillId="0" borderId="0"/>
    <xf numFmtId="0" fontId="29" fillId="0" borderId="0" applyNumberFormat="0" applyFill="0" applyBorder="0" applyAlignment="0" applyProtection="0"/>
    <xf numFmtId="0" fontId="27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47" fillId="0" borderId="0" applyNumberFormat="0"/>
    <xf numFmtId="0" fontId="30" fillId="0" borderId="0" applyNumberFormat="0" applyFill="0" applyBorder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0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48" borderId="0" applyNumberFormat="0" applyBorder="0" applyAlignment="0" applyProtection="0"/>
    <xf numFmtId="0" fontId="48" fillId="49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8" fillId="57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48" fillId="58" borderId="0" applyNumberFormat="0" applyBorder="0" applyAlignment="0" applyProtection="0"/>
    <xf numFmtId="0" fontId="54" fillId="42" borderId="0" applyNumberFormat="0" applyBorder="0" applyAlignment="0" applyProtection="0"/>
    <xf numFmtId="0" fontId="50" fillId="59" borderId="20" applyNumberFormat="0" applyAlignment="0" applyProtection="0"/>
    <xf numFmtId="0" fontId="51" fillId="60" borderId="21" applyNumberFormat="0" applyAlignment="0" applyProtection="0"/>
    <xf numFmtId="0" fontId="58" fillId="0" borderId="0" applyNumberFormat="0" applyFill="0" applyBorder="0" applyAlignment="0" applyProtection="0"/>
    <xf numFmtId="0" fontId="49" fillId="43" borderId="0" applyNumberFormat="0" applyBorder="0" applyAlignment="0" applyProtection="0"/>
    <xf numFmtId="0" fontId="60" fillId="0" borderId="23" applyNumberFormat="0" applyFill="0" applyAlignment="0" applyProtection="0"/>
    <xf numFmtId="0" fontId="61" fillId="0" borderId="24" applyNumberFormat="0" applyFill="0" applyAlignment="0" applyProtection="0"/>
    <xf numFmtId="0" fontId="62" fillId="0" borderId="25" applyNumberFormat="0" applyFill="0" applyAlignment="0" applyProtection="0"/>
    <xf numFmtId="0" fontId="62" fillId="0" borderId="0" applyNumberFormat="0" applyFill="0" applyBorder="0" applyAlignment="0" applyProtection="0"/>
    <xf numFmtId="0" fontId="53" fillId="46" borderId="20" applyNumberFormat="0" applyAlignment="0" applyProtection="0"/>
    <xf numFmtId="0" fontId="52" fillId="0" borderId="22" applyNumberFormat="0" applyFill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27" fillId="0" borderId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9" fontId="27" fillId="0" borderId="0" applyFill="0" applyBorder="0" applyAlignment="0" applyProtection="0"/>
    <xf numFmtId="170" fontId="27" fillId="0" borderId="0" applyFill="0" applyBorder="0" applyAlignment="0" applyProtection="0"/>
    <xf numFmtId="166" fontId="3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0" fontId="27" fillId="0" borderId="0" applyFill="0" applyBorder="0" applyAlignment="0" applyProtection="0"/>
    <xf numFmtId="44" fontId="27" fillId="0" borderId="0" applyFill="0" applyBorder="0" applyAlignment="0" applyProtection="0"/>
    <xf numFmtId="44" fontId="27" fillId="0" borderId="0" applyFill="0" applyBorder="0" applyAlignment="0" applyProtection="0"/>
    <xf numFmtId="169" fontId="27" fillId="0" borderId="0" applyFill="0" applyBorder="0" applyAlignment="0" applyProtection="0"/>
    <xf numFmtId="169" fontId="27" fillId="0" borderId="0" applyFill="0" applyBorder="0" applyAlignment="0" applyProtection="0"/>
    <xf numFmtId="170" fontId="27" fillId="0" borderId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55" fillId="61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62" borderId="26" applyNumberFormat="0" applyAlignment="0" applyProtection="0"/>
    <xf numFmtId="0" fontId="56" fillId="59" borderId="27" applyNumberFormat="0" applyAlignment="0" applyProtection="0"/>
    <xf numFmtId="9" fontId="27" fillId="0" borderId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ill="0" applyBorder="0" applyAlignment="0" applyProtection="0"/>
    <xf numFmtId="171" fontId="27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7" fillId="0" borderId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23" applyNumberFormat="0" applyFill="0" applyAlignment="0" applyProtection="0"/>
    <xf numFmtId="171" fontId="27" fillId="0" borderId="0" applyFill="0" applyBorder="0" applyAlignment="0" applyProtection="0"/>
    <xf numFmtId="0" fontId="57" fillId="0" borderId="0" applyNumberFormat="0" applyFill="0" applyBorder="0" applyAlignment="0" applyProtection="0"/>
    <xf numFmtId="9" fontId="30" fillId="0" borderId="0" applyFont="0" applyFill="0" applyBorder="0" applyAlignment="0" applyProtection="0"/>
    <xf numFmtId="0" fontId="63" fillId="0" borderId="0"/>
    <xf numFmtId="0" fontId="64" fillId="0" borderId="0"/>
  </cellStyleXfs>
  <cellXfs count="53">
    <xf numFmtId="0" fontId="0" fillId="0" borderId="0" xfId="0"/>
    <xf numFmtId="0" fontId="21" fillId="33" borderId="10" xfId="0" applyFont="1" applyFill="1" applyBorder="1" applyAlignment="1">
      <alignment horizontal="center"/>
    </xf>
    <xf numFmtId="0" fontId="22" fillId="0" borderId="0" xfId="0" applyFont="1"/>
    <xf numFmtId="0" fontId="23" fillId="34" borderId="11" xfId="0" applyFont="1" applyFill="1" applyBorder="1" applyAlignment="1">
      <alignment horizontal="center"/>
    </xf>
    <xf numFmtId="0" fontId="22" fillId="35" borderId="12" xfId="0" applyFont="1" applyFill="1" applyBorder="1" applyAlignment="1">
      <alignment horizontal="left"/>
    </xf>
    <xf numFmtId="43" fontId="22" fillId="35" borderId="12" xfId="0" applyNumberFormat="1" applyFont="1" applyFill="1" applyBorder="1" applyAlignment="1">
      <alignment horizontal="left"/>
    </xf>
    <xf numFmtId="14" fontId="22" fillId="35" borderId="12" xfId="0" applyNumberFormat="1" applyFont="1" applyFill="1" applyBorder="1" applyAlignment="1">
      <alignment horizontal="left"/>
    </xf>
    <xf numFmtId="0" fontId="22" fillId="36" borderId="13" xfId="0" applyFont="1" applyFill="1" applyBorder="1" applyAlignment="1">
      <alignment horizontal="left"/>
    </xf>
    <xf numFmtId="43" fontId="22" fillId="36" borderId="13" xfId="0" applyNumberFormat="1" applyFont="1" applyFill="1" applyBorder="1" applyAlignment="1">
      <alignment horizontal="left"/>
    </xf>
    <xf numFmtId="14" fontId="22" fillId="36" borderId="13" xfId="0" applyNumberFormat="1" applyFont="1" applyFill="1" applyBorder="1" applyAlignment="1">
      <alignment horizontal="left"/>
    </xf>
    <xf numFmtId="0" fontId="24" fillId="37" borderId="14" xfId="0" applyFont="1" applyFill="1" applyBorder="1"/>
    <xf numFmtId="0" fontId="25" fillId="0" borderId="0" xfId="0" applyFont="1"/>
    <xf numFmtId="0" fontId="0" fillId="35" borderId="12" xfId="0" applyFill="1" applyBorder="1" applyAlignment="1">
      <alignment horizontal="left"/>
    </xf>
    <xf numFmtId="43" fontId="0" fillId="35" borderId="12" xfId="0" applyNumberFormat="1" applyFill="1" applyBorder="1" applyAlignment="1">
      <alignment horizontal="left"/>
    </xf>
    <xf numFmtId="14" fontId="0" fillId="35" borderId="12" xfId="0" applyNumberFormat="1" applyFill="1" applyBorder="1" applyAlignment="1">
      <alignment horizontal="left"/>
    </xf>
    <xf numFmtId="0" fontId="0" fillId="36" borderId="13" xfId="0" applyFill="1" applyBorder="1" applyAlignment="1">
      <alignment horizontal="left"/>
    </xf>
    <xf numFmtId="43" fontId="0" fillId="36" borderId="13" xfId="0" applyNumberFormat="1" applyFill="1" applyBorder="1" applyAlignment="1">
      <alignment horizontal="left"/>
    </xf>
    <xf numFmtId="14" fontId="0" fillId="36" borderId="13" xfId="0" applyNumberFormat="1" applyFill="1" applyBorder="1" applyAlignment="1">
      <alignment horizontal="left"/>
    </xf>
    <xf numFmtId="43" fontId="25" fillId="0" borderId="0" xfId="1" applyFont="1"/>
    <xf numFmtId="43" fontId="24" fillId="37" borderId="14" xfId="1" applyFont="1" applyFill="1" applyBorder="1"/>
    <xf numFmtId="43" fontId="22" fillId="0" borderId="0" xfId="1" applyFont="1"/>
    <xf numFmtId="43" fontId="0" fillId="0" borderId="0" xfId="1" applyFont="1"/>
    <xf numFmtId="0" fontId="33" fillId="38" borderId="16" xfId="44" applyFont="1" applyFill="1" applyBorder="1" applyAlignment="1">
      <alignment horizontal="center" vertical="center"/>
    </xf>
    <xf numFmtId="172" fontId="22" fillId="0" borderId="0" xfId="0" applyNumberFormat="1" applyFont="1"/>
    <xf numFmtId="43" fontId="24" fillId="37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2" fillId="0" borderId="0" xfId="0" applyNumberFormat="1" applyFont="1"/>
    <xf numFmtId="4" fontId="0" fillId="0" borderId="0" xfId="0" applyNumberFormat="1"/>
    <xf numFmtId="0" fontId="22" fillId="35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left"/>
    </xf>
    <xf numFmtId="43" fontId="22" fillId="35" borderId="13" xfId="0" applyNumberFormat="1" applyFont="1" applyFill="1" applyBorder="1" applyAlignment="1">
      <alignment horizontal="left"/>
    </xf>
    <xf numFmtId="43" fontId="22" fillId="36" borderId="12" xfId="0" applyNumberFormat="1" applyFont="1" applyFill="1" applyBorder="1" applyAlignment="1">
      <alignment horizontal="left"/>
    </xf>
    <xf numFmtId="14" fontId="22" fillId="35" borderId="13" xfId="0" applyNumberFormat="1" applyFont="1" applyFill="1" applyBorder="1" applyAlignment="1">
      <alignment horizontal="left"/>
    </xf>
    <xf numFmtId="14" fontId="22" fillId="36" borderId="12" xfId="0" applyNumberFormat="1" applyFont="1" applyFill="1" applyBorder="1" applyAlignment="1">
      <alignment horizontal="left"/>
    </xf>
    <xf numFmtId="43" fontId="65" fillId="0" borderId="0" xfId="0" applyNumberFormat="1" applyFont="1"/>
    <xf numFmtId="0" fontId="65" fillId="0" borderId="0" xfId="0" applyFont="1"/>
    <xf numFmtId="0" fontId="22" fillId="35" borderId="12" xfId="0" applyNumberFormat="1" applyFont="1" applyFill="1" applyBorder="1" applyAlignment="1">
      <alignment horizontal="left"/>
    </xf>
    <xf numFmtId="0" fontId="22" fillId="36" borderId="13" xfId="0" applyNumberFormat="1" applyFont="1" applyFill="1" applyBorder="1" applyAlignment="1">
      <alignment horizontal="left"/>
    </xf>
    <xf numFmtId="0" fontId="22" fillId="35" borderId="13" xfId="0" applyNumberFormat="1" applyFont="1" applyFill="1" applyBorder="1" applyAlignment="1">
      <alignment horizontal="left"/>
    </xf>
    <xf numFmtId="0" fontId="22" fillId="36" borderId="12" xfId="0" applyNumberFormat="1" applyFont="1" applyFill="1" applyBorder="1" applyAlignment="1">
      <alignment horizontal="left"/>
    </xf>
    <xf numFmtId="43" fontId="22" fillId="35" borderId="28" xfId="0" applyNumberFormat="1" applyFont="1" applyFill="1" applyBorder="1" applyAlignment="1">
      <alignment horizontal="left"/>
    </xf>
    <xf numFmtId="0" fontId="23" fillId="34" borderId="0" xfId="0" applyFont="1" applyFill="1" applyAlignment="1">
      <alignment horizontal="center"/>
    </xf>
    <xf numFmtId="0" fontId="23" fillId="34" borderId="14" xfId="0" applyFont="1" applyFill="1" applyBorder="1" applyAlignment="1">
      <alignment horizontal="center"/>
    </xf>
    <xf numFmtId="0" fontId="22" fillId="0" borderId="28" xfId="0" applyFont="1" applyBorder="1"/>
    <xf numFmtId="0" fontId="20" fillId="34" borderId="29" xfId="0" applyFont="1" applyFill="1" applyBorder="1" applyAlignment="1">
      <alignment horizontal="center"/>
    </xf>
    <xf numFmtId="43" fontId="0" fillId="36" borderId="30" xfId="0" applyNumberFormat="1" applyFill="1" applyBorder="1" applyAlignment="1">
      <alignment horizontal="left"/>
    </xf>
    <xf numFmtId="43" fontId="0" fillId="36" borderId="0" xfId="0" applyNumberFormat="1" applyFill="1" applyBorder="1" applyAlignment="1">
      <alignment horizontal="left"/>
    </xf>
    <xf numFmtId="0" fontId="20" fillId="34" borderId="0" xfId="0" applyFont="1" applyFill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267">
    <cellStyle name="20% - Accent1" xfId="191" xr:uid="{408457E6-4A0A-47F7-AF3A-3916FC94F417}"/>
    <cellStyle name="20% - Accent2" xfId="192" xr:uid="{BD395533-7B3E-4A53-9FB2-E43B7A041486}"/>
    <cellStyle name="20% - Accent3" xfId="193" xr:uid="{37FE7A00-D14C-4334-BCA3-42DA69D81EBE}"/>
    <cellStyle name="20% - Accent4" xfId="194" xr:uid="{E1B5EF91-6C7F-42EA-A57D-D795A9D13D6F}"/>
    <cellStyle name="20% - Accent5" xfId="195" xr:uid="{E827DFE0-8D29-4D8B-95A4-6E425800696E}"/>
    <cellStyle name="20% - Accent6" xfId="196" xr:uid="{EBAF7268-56C5-4C91-B28E-CE95B1A1EAA4}"/>
    <cellStyle name="20% - Ênfase1" xfId="20" builtinId="30" customBuiltin="1"/>
    <cellStyle name="20% - Ênfase1 2" xfId="95" xr:uid="{E9CE3C00-149F-49A2-9A58-732E83726437}"/>
    <cellStyle name="20% - Ênfase2" xfId="24" builtinId="34" customBuiltin="1"/>
    <cellStyle name="20% - Ênfase2 2" xfId="98" xr:uid="{A2ED0A92-F341-49DB-BACC-ADA177FFF7E1}"/>
    <cellStyle name="20% - Ênfase3" xfId="28" builtinId="38" customBuiltin="1"/>
    <cellStyle name="20% - Ênfase3 2" xfId="99" xr:uid="{0EBCD931-5939-44EF-82B1-79E37502FBA6}"/>
    <cellStyle name="20% - Ênfase4" xfId="32" builtinId="42" customBuiltin="1"/>
    <cellStyle name="20% - Ênfase4 2" xfId="102" xr:uid="{894221E2-F479-4549-995E-6C1CF9768693}"/>
    <cellStyle name="20% - Ênfase5" xfId="36" builtinId="46" customBuiltin="1"/>
    <cellStyle name="20% - Ênfase5 2" xfId="103" xr:uid="{CA034818-C9E5-4683-9A93-215759B018C3}"/>
    <cellStyle name="20% - Ênfase6" xfId="40" builtinId="50" customBuiltin="1"/>
    <cellStyle name="20% - Ênfase6 2" xfId="56" xr:uid="{F7C47626-F130-48CC-BA32-E10EC1F9D9DF}"/>
    <cellStyle name="40% - Accent1" xfId="197" xr:uid="{99918085-BA21-487D-9768-7B4F1F5FB520}"/>
    <cellStyle name="40% - Accent2" xfId="198" xr:uid="{8AADB37E-1CEC-4B4A-82C1-275CE8DA8115}"/>
    <cellStyle name="40% - Accent3" xfId="199" xr:uid="{7EC9DF70-B2F3-4AE3-AF7C-CA2CC8D1599F}"/>
    <cellStyle name="40% - Accent4" xfId="200" xr:uid="{C4F1113B-95F9-420B-AAE0-39EFC0EA7058}"/>
    <cellStyle name="40% - Accent5" xfId="201" xr:uid="{CD440B66-4955-4B0A-9B91-6AE296D3331A}"/>
    <cellStyle name="40% - Accent6" xfId="202" xr:uid="{AF8D5B2E-6777-4E9B-B443-8DCA069C8E83}"/>
    <cellStyle name="40% - Ênfase1" xfId="21" builtinId="31" customBuiltin="1"/>
    <cellStyle name="40% - Ênfase1 2" xfId="96" xr:uid="{84370347-2834-4481-BE36-F13B9952F181}"/>
    <cellStyle name="40% - Ênfase2" xfId="25" builtinId="35" customBuiltin="1"/>
    <cellStyle name="40% - Ênfase2 2" xfId="58" xr:uid="{DAEA2164-606E-482F-A881-BD8AAAAE3669}"/>
    <cellStyle name="40% - Ênfase3" xfId="29" builtinId="39" customBuiltin="1"/>
    <cellStyle name="40% - Ênfase3 2" xfId="100" xr:uid="{20B1F322-B114-447E-8C11-84A0595409EC}"/>
    <cellStyle name="40% - Ênfase4" xfId="33" builtinId="43" customBuiltin="1"/>
    <cellStyle name="40% - Ênfase4 2" xfId="62" xr:uid="{5E566B1E-FCE3-4B99-AA03-25BF2252588B}"/>
    <cellStyle name="40% - Ênfase5" xfId="37" builtinId="47" customBuiltin="1"/>
    <cellStyle name="40% - Ênfase5 2" xfId="104" xr:uid="{2ACACFA1-F649-4055-8562-D5BEF61311EF}"/>
    <cellStyle name="40% - Ênfase6" xfId="41" builtinId="51" customBuiltin="1"/>
    <cellStyle name="40% - Ênfase6 2" xfId="61" xr:uid="{90B3F649-7852-483E-ACF9-7C5BEE45BE3B}"/>
    <cellStyle name="60% - Accent1" xfId="203" xr:uid="{BC0D14E5-B9C0-4CB7-A629-E6E375B39A7E}"/>
    <cellStyle name="60% - Accent2" xfId="204" xr:uid="{DCBFE998-122F-427E-A634-FEC0DE6CABB5}"/>
    <cellStyle name="60% - Accent3" xfId="205" xr:uid="{1260A1AF-4ADB-4F52-B4E8-05EAE7704D56}"/>
    <cellStyle name="60% - Accent4" xfId="206" xr:uid="{4ED4D5F8-859A-4647-96D7-BD4ECD075DB1}"/>
    <cellStyle name="60% - Accent5" xfId="207" xr:uid="{2AAFB5DD-75A2-491C-9F21-032CD40C8238}"/>
    <cellStyle name="60% - Accent6" xfId="208" xr:uid="{E3645BD6-692E-4D92-9E01-B1CAD8DEEE68}"/>
    <cellStyle name="60% - Ênfase1" xfId="22" builtinId="32" customBuiltin="1"/>
    <cellStyle name="60% - Ênfase1 2" xfId="97" xr:uid="{81A8616B-131E-438A-A948-ECC582FCAF4B}"/>
    <cellStyle name="60% - Ênfase2" xfId="26" builtinId="36" customBuiltin="1"/>
    <cellStyle name="60% - Ênfase2 2" xfId="60" xr:uid="{2694DCE9-964D-44AF-A46B-81B6270909BE}"/>
    <cellStyle name="60% - Ênfase3" xfId="30" builtinId="40" customBuiltin="1"/>
    <cellStyle name="60% - Ênfase3 2" xfId="101" xr:uid="{7D4E0F31-1301-42D5-B85C-6D6656E2501D}"/>
    <cellStyle name="60% - Ênfase4" xfId="34" builtinId="44" customBuiltin="1"/>
    <cellStyle name="60% - Ênfase4 2" xfId="59" xr:uid="{93E51BDF-1CD2-44D7-8482-7375459B3816}"/>
    <cellStyle name="60% - Ênfase5" xfId="38" builtinId="48" customBuiltin="1"/>
    <cellStyle name="60% - Ênfase5 2" xfId="105" xr:uid="{97AFC1EC-A2B0-43D3-97C3-E390D3D0D6C8}"/>
    <cellStyle name="60% - Ênfase6" xfId="42" builtinId="52" customBuiltin="1"/>
    <cellStyle name="60% - Ênfase6 2" xfId="106" xr:uid="{3A05E741-79FB-4412-AB0B-70284A2777CF}"/>
    <cellStyle name="Accent1" xfId="209" xr:uid="{4131A434-08D1-4FD4-8311-5F2E1190A33B}"/>
    <cellStyle name="Accent2" xfId="210" xr:uid="{5F7FF858-3777-48B8-81C5-CEB462F609EC}"/>
    <cellStyle name="Accent3" xfId="211" xr:uid="{830B0DCA-7AC6-4B99-85D5-25D3F05E2752}"/>
    <cellStyle name="Accent4" xfId="212" xr:uid="{98375535-9345-4CD2-87BA-42530A31F1F5}"/>
    <cellStyle name="Accent5" xfId="213" xr:uid="{F8CCABB5-1034-4B34-959F-BCF888DD2B3F}"/>
    <cellStyle name="Accent6" xfId="214" xr:uid="{AC5BBF88-67D4-4DB4-89D7-D8FE1C45B00B}"/>
    <cellStyle name="Bad" xfId="215" xr:uid="{66F34BC6-333E-41F6-AEA8-AABB895B0713}"/>
    <cellStyle name="Bom" xfId="7" builtinId="26" customBuiltin="1"/>
    <cellStyle name="Calculation" xfId="216" xr:uid="{27A48DBD-C0F3-4D42-956D-776CFCDA7579}"/>
    <cellStyle name="Cálculo" xfId="12" builtinId="22" customBuiltin="1"/>
    <cellStyle name="Cálculo 2 2 3 6 5 9" xfId="265" xr:uid="{406A4E2F-89C2-4F54-BF18-2050B27D2861}"/>
    <cellStyle name="Célula de Verificação" xfId="14" builtinId="23" customBuiltin="1"/>
    <cellStyle name="Célula Vinculada" xfId="13" builtinId="24" customBuiltin="1"/>
    <cellStyle name="Check Cell" xfId="217" xr:uid="{751B0A69-61F7-47A3-9EB8-8C170C688C2B}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Excel Built-in Bad" xfId="86" xr:uid="{9364DD86-EDDF-4583-AB4C-A789FF5C63B4}"/>
    <cellStyle name="Excel Built-in Excel Built-in Excel Built-in Excel Built-in Excel Built-in Excel Built-in Excel Built-in Excel Built-in Excel Built-in Excel Built-in Excel Built-in Excel Built-in TableStyleLight1" xfId="51" xr:uid="{0B6DD1A6-F9D6-4144-AA55-B6F408871749}"/>
    <cellStyle name="Excel Built-in Heading 1" xfId="88" xr:uid="{4668D221-FC12-4666-B8F4-9ABC9DC00353}"/>
    <cellStyle name="Excel Built-in Heading 2" xfId="89" xr:uid="{ED780CDA-2584-4C44-AF02-6A8D83C15CD4}"/>
    <cellStyle name="Excel Built-in Heading 3" xfId="87" xr:uid="{F8A48066-4F62-4D29-A42D-C5BFE9AC25AE}"/>
    <cellStyle name="Excel Built-in Heading 4" xfId="83" xr:uid="{316F2F55-C434-4414-B51F-E09421B93E11}"/>
    <cellStyle name="Excel Built-in Input" xfId="85" xr:uid="{D6C3A123-7710-4158-8C8A-20EDA424C22A}"/>
    <cellStyle name="Excel Built-in Normal 1" xfId="109" xr:uid="{31C27664-CF13-4840-9945-9AC2FDDA6B3A}"/>
    <cellStyle name="Excel Built-in Warning Text" xfId="84" xr:uid="{B88B800A-7BD5-4630-B5D5-814A8C216B38}"/>
    <cellStyle name="Explanatory Text" xfId="218" xr:uid="{AF79299D-1CEC-48A0-A89A-400369E76F7D}"/>
    <cellStyle name="Good" xfId="219" xr:uid="{60A966EE-1571-4FAF-B907-A6F8A91A6CF2}"/>
    <cellStyle name="Heading 1" xfId="220" xr:uid="{616A0B01-AAC3-45F5-A861-A9048DAE4A58}"/>
    <cellStyle name="Heading 2" xfId="221" xr:uid="{AD21AB42-86C9-46F4-B31B-3E314BC8FBBA}"/>
    <cellStyle name="Heading 3" xfId="222" xr:uid="{59CCB950-6AA6-4CF3-9F73-4A68FDFF4202}"/>
    <cellStyle name="Heading 4" xfId="223" xr:uid="{951A862D-2B33-4224-AD20-6012BA631290}"/>
    <cellStyle name="Hiperlink 2" xfId="69" xr:uid="{CEED7D0A-2693-42B0-A36E-AFA602B16DA7}"/>
    <cellStyle name="Hiperlink 2 2" xfId="125" xr:uid="{FD2986C9-BADA-4BC8-8909-CC056898CEDA}"/>
    <cellStyle name="Hiperlink 3" xfId="132" xr:uid="{0DEF3B4F-16FC-42A2-A19C-211B8A77EF4E}"/>
    <cellStyle name="Input" xfId="224" xr:uid="{3762064C-504F-4C5D-9C21-742F52DF4BB2}"/>
    <cellStyle name="Linked Cell" xfId="225" xr:uid="{F73D76CF-6082-4373-BCBB-9170C1D381F7}"/>
    <cellStyle name="Moeda 10" xfId="227" xr:uid="{0AC40A48-925A-45E0-A8DC-4FE36547DA20}"/>
    <cellStyle name="Moeda 11" xfId="226" xr:uid="{DDC9B091-C7E7-433D-BCEA-87EAFE18592E}"/>
    <cellStyle name="Moeda 2" xfId="49" xr:uid="{3946D344-E7A6-4220-82DE-FBD736318193}"/>
    <cellStyle name="Moeda 2 2" xfId="64" xr:uid="{CCDBAD6F-CEC3-4C8F-A223-E504D9007582}"/>
    <cellStyle name="Moeda 2 2 2" xfId="120" xr:uid="{D33E5A9A-C74E-4A73-937C-98AA8335D807}"/>
    <cellStyle name="Moeda 2 2 2 2" xfId="230" xr:uid="{A0E06ADD-F328-4B27-BF15-A65554F325CB}"/>
    <cellStyle name="Moeda 2 2 3" xfId="229" xr:uid="{C5AA915B-552E-4127-A08F-9A743CE2BC4E}"/>
    <cellStyle name="Moeda 2 3" xfId="70" xr:uid="{8DA69296-35D8-445C-8C00-D5C2F27B66B5}"/>
    <cellStyle name="Moeda 2 3 2" xfId="231" xr:uid="{3A02EA57-B8FF-49FD-BB00-4D3FEC5751FF}"/>
    <cellStyle name="Moeda 2 4" xfId="90" xr:uid="{B0F4E086-6C3B-4F68-8B2A-4FB8D1214494}"/>
    <cellStyle name="Moeda 2 5" xfId="92" xr:uid="{4D92BDF8-C443-48E5-8210-C2C5CF678533}"/>
    <cellStyle name="Moeda 2 6" xfId="107" xr:uid="{256E8B09-B782-4138-8FCC-641F86A98642}"/>
    <cellStyle name="Moeda 2 7" xfId="228" xr:uid="{F99D6524-996D-453F-AA32-B693F86F5C61}"/>
    <cellStyle name="Moeda 3" xfId="55" xr:uid="{91C39415-D5F4-4F21-BBC0-61A5F108FBAF}"/>
    <cellStyle name="Moeda 3 2" xfId="71" xr:uid="{B8435F39-E623-4939-861F-592E0DF988B9}"/>
    <cellStyle name="Moeda 3 2 2" xfId="173" xr:uid="{7C768C36-5344-412B-9C89-A3762698A396}"/>
    <cellStyle name="Moeda 3 2 3" xfId="140" xr:uid="{1BCEDAC3-9050-460C-A41D-AE3FD5D5B05D}"/>
    <cellStyle name="Moeda 3 2 4" xfId="233" xr:uid="{F57481E9-7C90-472C-A978-0217C41FF965}"/>
    <cellStyle name="Moeda 3 3" xfId="157" xr:uid="{4EAF2F6B-19FE-47FA-BD59-D817BE1325F2}"/>
    <cellStyle name="Moeda 3 3 2" xfId="234" xr:uid="{4856C888-D7EF-4715-9A14-A8A04377D02F}"/>
    <cellStyle name="Moeda 3 4" xfId="119" xr:uid="{A68113CC-74D1-49F9-B3EE-ABB2BE9563EF}"/>
    <cellStyle name="Moeda 3 4 2" xfId="236" xr:uid="{E9E4DD50-BC13-4B95-A654-6420BA91F380}"/>
    <cellStyle name="Moeda 3 4 3" xfId="235" xr:uid="{CA964849-4599-4E1D-8023-879AB56301A0}"/>
    <cellStyle name="Moeda 3 5" xfId="232" xr:uid="{B5B614EA-470D-4A91-A3E0-B105AED51C8C}"/>
    <cellStyle name="Moeda 30" xfId="72" xr:uid="{FE1B0598-9FEB-4F54-9253-C5D6E1D02A3E}"/>
    <cellStyle name="Moeda 4" xfId="65" xr:uid="{A7B0D69D-2BF7-48BF-A38D-7CCF58690649}"/>
    <cellStyle name="Moeda 4 2" xfId="143" xr:uid="{A1DE50F1-2902-4FE7-9D51-BDC8DE99336A}"/>
    <cellStyle name="Moeda 4 2 2" xfId="176" xr:uid="{BCB60EA4-213E-4BEC-88CA-5301DC7AE3F7}"/>
    <cellStyle name="Moeda 4 2 2 2" xfId="239" xr:uid="{57EA331B-3707-4F65-A0BD-9906C3834B0B}"/>
    <cellStyle name="Moeda 4 2 3" xfId="238" xr:uid="{F2E281A1-BF44-4BA8-96B7-A4D730B137E5}"/>
    <cellStyle name="Moeda 4 3" xfId="160" xr:uid="{6A4D0716-0737-4F98-A533-A6A8301C9D8C}"/>
    <cellStyle name="Moeda 4 4" xfId="122" xr:uid="{26BF73AC-0860-48C3-9333-9CE90F82C9A4}"/>
    <cellStyle name="Moeda 4 5" xfId="237" xr:uid="{DADA9138-6761-4A6F-8090-4A51DFCFFEA1}"/>
    <cellStyle name="Moeda 5" xfId="67" xr:uid="{0B31475D-5D6D-443E-8F18-2083E2C706D7}"/>
    <cellStyle name="Moeda 5 2" xfId="135" xr:uid="{48092CB1-D596-4C8D-9649-E694E86C68CE}"/>
    <cellStyle name="Moeda 5 2 2" xfId="151" xr:uid="{4F5DEEBE-60AB-4853-A4DE-32E1AB60391F}"/>
    <cellStyle name="Moeda 5 2 2 2" xfId="184" xr:uid="{3741E128-FC14-40B3-BD16-0FAEE690BE9F}"/>
    <cellStyle name="Moeda 5 2 3" xfId="168" xr:uid="{C08431B5-F804-4519-83A3-DDE2483D3C1E}"/>
    <cellStyle name="Moeda 5 3" xfId="146" xr:uid="{F3EBDEAB-23F4-4560-B4B9-84D108BEE346}"/>
    <cellStyle name="Moeda 5 3 2" xfId="179" xr:uid="{E63510A1-9A57-49E0-96EA-A5283189ED9B}"/>
    <cellStyle name="Moeda 5 4" xfId="163" xr:uid="{B902A732-B227-4254-B3D1-E060FB9656A9}"/>
    <cellStyle name="Moeda 5 5" xfId="126" xr:uid="{220D46E4-CE29-4C00-8AF9-D4ADF0934CE5}"/>
    <cellStyle name="Moeda 5 6" xfId="240" xr:uid="{920AB834-1B3E-40FB-B36B-0BB978685F58}"/>
    <cellStyle name="Moeda 6" xfId="91" xr:uid="{13962AAF-ADB6-4F95-8193-82571B02ACCD}"/>
    <cellStyle name="Moeda 6 2" xfId="128" xr:uid="{8569F5A5-15D8-437A-8903-A8FAE8041F75}"/>
    <cellStyle name="Moeda 6 3" xfId="241" xr:uid="{7402BAA6-84A5-4DA8-9658-F1DDF46398D1}"/>
    <cellStyle name="Moeda 7" xfId="93" xr:uid="{507A7D00-0A19-4694-ADF4-F09CB7AC26D8}"/>
    <cellStyle name="Moeda 7 2" xfId="114" xr:uid="{FEBEBEF0-FFE2-4E92-AC47-02F7D41F1DA5}"/>
    <cellStyle name="Moeda 7 3" xfId="242" xr:uid="{2C74D18B-FE4E-4D79-B415-DE1D2138E7BC}"/>
    <cellStyle name="Moeda 8" xfId="108" xr:uid="{29CD61AB-ABEB-4188-A664-FA32BCE6EB12}"/>
    <cellStyle name="Moeda 8 2" xfId="244" xr:uid="{B7DEC938-0101-4E69-856D-EC9E728B2DA4}"/>
    <cellStyle name="Moeda 8 3" xfId="243" xr:uid="{7F3D6EBE-E575-44E9-89B0-91781FEC941B}"/>
    <cellStyle name="Moeda 9" xfId="112" xr:uid="{04809716-22F0-4724-958C-209707FF1375}"/>
    <cellStyle name="Moeda 9 2" xfId="245" xr:uid="{A8250844-D2E5-49C2-976A-AC6EAA8EADC5}"/>
    <cellStyle name="Neutral" xfId="246" xr:uid="{A7B2F75F-3E0D-4162-AD22-9B35E3531B52}"/>
    <cellStyle name="Neutro" xfId="9" builtinId="28" customBuiltin="1"/>
    <cellStyle name="Normal" xfId="0" builtinId="0" customBuiltin="1"/>
    <cellStyle name="Normal 10 2" xfId="189" xr:uid="{9DB59BD5-159F-453C-B62B-921D20245065}"/>
    <cellStyle name="Normal 2" xfId="43" xr:uid="{A85A1AE1-80CC-4981-9248-3DBFCDF21881}"/>
    <cellStyle name="Normal 2 2" xfId="47" xr:uid="{6D2B9EDF-68D5-4F17-8495-42E963C6290F}"/>
    <cellStyle name="Normal 2 2 2" xfId="74" xr:uid="{D4154C77-63E4-41D0-970E-02284A4AA127}"/>
    <cellStyle name="Normal 2 2 2 2" xfId="172" xr:uid="{22A26D8E-571C-4C57-9C0D-C9511AA90027}"/>
    <cellStyle name="Normal 2 2 3" xfId="139" xr:uid="{9BCE094A-F86B-4D4B-96BA-0B5E79F8041D}"/>
    <cellStyle name="Normal 2 3" xfId="73" xr:uid="{86919903-5584-45EC-B12F-6A415F9790A1}"/>
    <cellStyle name="Normal 2 3 2" xfId="156" xr:uid="{5F684E03-7DC2-4923-B61F-3AD9DA3B94D9}"/>
    <cellStyle name="Normal 2 4" xfId="118" xr:uid="{95DE250F-CCE3-4B9B-A986-F5C6F0462E55}"/>
    <cellStyle name="Normal 2 5" xfId="57" xr:uid="{C6EED524-A1E4-41D0-83DF-EA3B5F4C288A}"/>
    <cellStyle name="Normal 3" xfId="44" xr:uid="{1C237A16-B58F-4CB7-BA8D-8CDDB23A0429}"/>
    <cellStyle name="Normal 3 2" xfId="48" xr:uid="{8BEB671C-8DDB-41AA-A0F2-191B1A3139F5}"/>
    <cellStyle name="Normal 3 2 2" xfId="149" xr:uid="{1B104D37-D49C-4151-B8F0-291AE919FB09}"/>
    <cellStyle name="Normal 3 2 2 2" xfId="182" xr:uid="{BEB27517-0DEE-42D3-8DB1-356CD4A374EB}"/>
    <cellStyle name="Normal 3 2 3" xfId="166" xr:uid="{9CE2A08E-A963-448D-BAC2-38D3C5DAB884}"/>
    <cellStyle name="Normal 3 2 4" xfId="131" xr:uid="{A92D27C5-35BD-4132-A092-C3CEE956E7C2}"/>
    <cellStyle name="Normal 3 2 5" xfId="76" xr:uid="{CD669ECC-A1B9-4DAC-87D4-7B400542A958}"/>
    <cellStyle name="Normal 3 3" xfId="75" xr:uid="{B9953420-8A8B-4F54-BB56-4FE7C9C98696}"/>
    <cellStyle name="Normal 3 3 2" xfId="174" xr:uid="{C4601B43-7758-4CD1-B867-C9119AB4C0E1}"/>
    <cellStyle name="Normal 3 3 3" xfId="141" xr:uid="{634B85D0-E1F9-458C-90E6-7175EC34382F}"/>
    <cellStyle name="Normal 3 4" xfId="158" xr:uid="{087C9538-4B74-4AF4-AB9A-9CB391F282AA}"/>
    <cellStyle name="Normal 3 5" xfId="110" xr:uid="{B7A9D80F-E867-46EA-BD45-14E4B3943CAF}"/>
    <cellStyle name="Normal 3 6" xfId="247" xr:uid="{4C3F7ACE-3C70-4E0E-8673-32D3C131AD3B}"/>
    <cellStyle name="Normal 4" xfId="50" xr:uid="{EE6E118E-7DAA-47C1-BE9E-395CEEA3150B}"/>
    <cellStyle name="Normal 4 2" xfId="78" xr:uid="{E2040B0F-EDF5-4250-9461-AA7CB8E3A0C5}"/>
    <cellStyle name="Normal 4 2 2" xfId="138" xr:uid="{61E62A48-7A25-4493-83A3-15ED1072075D}"/>
    <cellStyle name="Normal 4 2 2 2" xfId="154" xr:uid="{0AE2D145-D7F3-4C5C-AEA3-1E7EDE3A8E48}"/>
    <cellStyle name="Normal 4 2 2 2 2" xfId="187" xr:uid="{F3D0F53A-75D1-4DE5-8937-E5819F1A3AD9}"/>
    <cellStyle name="Normal 4 2 2 3" xfId="171" xr:uid="{0996D615-2E46-4C6F-81E4-E3B496009F12}"/>
    <cellStyle name="Normal 4 2 3" xfId="145" xr:uid="{62230B45-C404-4966-A15C-70A3923A0964}"/>
    <cellStyle name="Normal 4 2 3 2" xfId="178" xr:uid="{F0BB4F7D-E446-4394-85BF-CE5338B28754}"/>
    <cellStyle name="Normal 4 2 4" xfId="162" xr:uid="{A450E3D1-4A28-4F88-9C4A-C528E6BEE7BE}"/>
    <cellStyle name="Normal 4 2 5" xfId="124" xr:uid="{A09BAEBB-426C-4727-9E56-678B3D68A539}"/>
    <cellStyle name="Normal 4 2 6" xfId="249" xr:uid="{02427F20-BF2E-4696-AA5B-5052E54803D7}"/>
    <cellStyle name="Normal 4 3" xfId="77" xr:uid="{452B5B06-A235-431B-9BA8-83CD2D1CDD00}"/>
    <cellStyle name="Normal 4 3 2" xfId="150" xr:uid="{CD5F1053-32D0-4A28-BE3F-D54A80918081}"/>
    <cellStyle name="Normal 4 3 2 2" xfId="183" xr:uid="{B9229884-359F-4B19-B776-F6AA1A57A891}"/>
    <cellStyle name="Normal 4 3 3" xfId="167" xr:uid="{C9A7D642-228E-4FD8-A91F-CEB7CE09DCD6}"/>
    <cellStyle name="Normal 4 3 4" xfId="134" xr:uid="{C090FE92-2C3A-4F87-A550-083A6868CEC1}"/>
    <cellStyle name="Normal 4 4" xfId="144" xr:uid="{212CBF24-3B34-4ABA-9E8E-3706FD1708B6}"/>
    <cellStyle name="Normal 4 4 2" xfId="177" xr:uid="{ED699E15-BD50-4246-B91F-2DA2E1DB10EF}"/>
    <cellStyle name="Normal 4 5" xfId="161" xr:uid="{99D4ADDA-9CB0-47C8-9E3C-4135F5890934}"/>
    <cellStyle name="Normal 4 6" xfId="123" xr:uid="{6AF8D149-6084-4082-BAB1-764C8417DD7D}"/>
    <cellStyle name="Normal 4 7" xfId="248" xr:uid="{CCDCBD16-3C27-4ED6-955D-090995618B53}"/>
    <cellStyle name="Normal 5" xfId="52" xr:uid="{BBDC3AE0-1CF2-4209-BEE6-B9617792A47D}"/>
    <cellStyle name="Normal 5 2" xfId="79" xr:uid="{AB3D3FF2-F02C-4B55-9202-0CFA6976CD86}"/>
    <cellStyle name="Normal 5 2 2" xfId="133" xr:uid="{CC1539D2-C871-4603-BE73-60D00C4CC32F}"/>
    <cellStyle name="Normal 5 3" xfId="129" xr:uid="{9027BA46-48D1-4795-BB03-A85DF50A3CA9}"/>
    <cellStyle name="Normal 6" xfId="53" xr:uid="{C9E540E6-91D2-4271-8293-DA717CF6A030}"/>
    <cellStyle name="Normal 6 2" xfId="80" xr:uid="{9DB57150-0598-418C-9181-D176D8C8E31C}"/>
    <cellStyle name="Normal 6 3" xfId="113" xr:uid="{8CE0A6E8-4E9F-4FD7-B778-99F26D379C4D}"/>
    <cellStyle name="Normal 6 4" xfId="250" xr:uid="{FB3AA313-8F39-47CE-B5D4-5F4B8E634CF1}"/>
    <cellStyle name="Normal 7" xfId="54" xr:uid="{176795EE-2723-4BA8-B93A-D72022869A65}"/>
    <cellStyle name="Normal 7 2" xfId="190" xr:uid="{48D01E8B-460B-4DC9-BB3D-0A3E7A5F5971}"/>
    <cellStyle name="Normal 7 3" xfId="81" xr:uid="{8BA6AA64-2379-457C-85DC-1E8A2A1C7CAB}"/>
    <cellStyle name="Normal 8" xfId="82" xr:uid="{2EB71DE0-5D7E-4FA1-A6E3-13D99F10F031}"/>
    <cellStyle name="Normal 9" xfId="66" xr:uid="{46FCCDE0-8DA6-4BBD-9114-C3C467EC7774}"/>
    <cellStyle name="Normal 9 2" xfId="266" xr:uid="{5A406FA7-B404-4F07-8122-92C765A76335}"/>
    <cellStyle name="Nota" xfId="16" builtinId="10" customBuiltin="1"/>
    <cellStyle name="Nota 2" xfId="94" xr:uid="{A5325287-F816-438F-B3F3-186418F5179F}"/>
    <cellStyle name="Note" xfId="251" xr:uid="{91407B2E-A3F3-4C5A-AFF4-F2B81D8541BE}"/>
    <cellStyle name="Output" xfId="252" xr:uid="{91D0D765-17A6-4CB7-9A51-236F28B90F4C}"/>
    <cellStyle name="Porcentagem 2" xfId="46" xr:uid="{6B99FB2D-92E3-4D61-875C-2911B3C983C0}"/>
    <cellStyle name="Porcentagem 2 2" xfId="117" xr:uid="{E68519F7-80C6-470F-82CD-4B755293CECC}"/>
    <cellStyle name="Porcentagem 2 2 2" xfId="254" xr:uid="{F492125B-C73E-47B5-A6BB-CF71D0F0674A}"/>
    <cellStyle name="Porcentagem 2 3" xfId="253" xr:uid="{B7DAFEA2-3A62-4EA0-9289-2F71F667FF77}"/>
    <cellStyle name="Porcentagem 2 4" xfId="68" xr:uid="{45AE02E2-AF50-4377-8B99-F5890B023EE6}"/>
    <cellStyle name="Porcentagem 3" xfId="121" xr:uid="{DA1636B3-4238-42D7-B607-C753D96A4349}"/>
    <cellStyle name="Porcentagem 3 2" xfId="142" xr:uid="{D84F169D-8261-4A60-8126-898D98A586C8}"/>
    <cellStyle name="Porcentagem 3 2 2" xfId="175" xr:uid="{5BAF8267-02AF-4908-9FD2-9CAF6662F040}"/>
    <cellStyle name="Porcentagem 3 3" xfId="159" xr:uid="{503BD926-4032-48E3-A083-24C9B7908B42}"/>
    <cellStyle name="Porcentagem 3 4" xfId="255" xr:uid="{1CEB00B0-CFF5-44D4-ABFC-9D59A73BF3DB}"/>
    <cellStyle name="Porcentagem 4" xfId="63" xr:uid="{7F95FC79-6D5E-405A-B851-1BEA269B05F5}"/>
    <cellStyle name="Porcentagem 4 2" xfId="136" xr:uid="{0A0B9659-CE23-4B78-B250-03CF9ED0D8F2}"/>
    <cellStyle name="Porcentagem 4 2 2" xfId="152" xr:uid="{F7A4FB92-DA85-4BFE-A51E-BF4F9D04A5C7}"/>
    <cellStyle name="Porcentagem 4 2 2 2" xfId="185" xr:uid="{C04A61AD-F267-4D92-BF77-3F112E0CE33A}"/>
    <cellStyle name="Porcentagem 4 2 3" xfId="169" xr:uid="{576719E0-22A8-4B19-A194-9C5E4BD507A0}"/>
    <cellStyle name="Porcentagem 4 3" xfId="147" xr:uid="{AB07818B-74DE-4E5D-ADBA-098CE29DD683}"/>
    <cellStyle name="Porcentagem 4 3 2" xfId="180" xr:uid="{0F529E66-EEB3-4580-967C-0752E8BB249B}"/>
    <cellStyle name="Porcentagem 4 4" xfId="164" xr:uid="{6C40297A-4050-4DCA-B430-827B56D9A04E}"/>
    <cellStyle name="Porcentagem 4 5" xfId="127" xr:uid="{43D62A01-D998-4DEC-8AA4-12262C167085}"/>
    <cellStyle name="Porcentagem 5" xfId="115" xr:uid="{3288C7D3-EF88-48EF-B840-A8D665692A67}"/>
    <cellStyle name="Porcentagem 5 2" xfId="264" xr:uid="{CAB31E6D-F603-40F5-8EB0-DD4B22349460}"/>
    <cellStyle name="Ruim" xfId="8" builtinId="27" customBuiltin="1"/>
    <cellStyle name="Saída" xfId="11" builtinId="21" customBuiltin="1"/>
    <cellStyle name="Separador de milhares 2" xfId="256" xr:uid="{4249947D-919A-4A07-B2E8-7D65E30B423E}"/>
    <cellStyle name="Separador de milhares 2 2" xfId="257" xr:uid="{2340CE39-D14E-44B1-9C2D-59ED15A2460A}"/>
    <cellStyle name="Separador de milhares 2 2 2" xfId="258" xr:uid="{CEFF0BE9-E5FE-4752-998B-A72F25530AF0}"/>
    <cellStyle name="Separador de milhares 3" xfId="130" xr:uid="{299181A9-BA58-426C-A27B-62F3074B5611}"/>
    <cellStyle name="Separador de milhares 3 2" xfId="137" xr:uid="{1F3504A0-8142-4934-BEB9-145DFFE157A1}"/>
    <cellStyle name="Separador de milhares 3 2 2" xfId="153" xr:uid="{93CB1682-4B34-4A6F-BF4C-C7E4892F531D}"/>
    <cellStyle name="Separador de milhares 3 2 2 2" xfId="186" xr:uid="{AC540BEB-6080-4D3E-8BA4-CADED07EFA43}"/>
    <cellStyle name="Separador de milhares 3 2 3" xfId="170" xr:uid="{C00DC4FD-CBA2-4B37-83E0-35EA63057B61}"/>
    <cellStyle name="Separador de milhares 3 3" xfId="148" xr:uid="{DA3E4EAC-EEFA-484B-A9BA-1A23A30587A4}"/>
    <cellStyle name="Separador de milhares 3 3 2" xfId="181" xr:uid="{9E8DA081-E68B-466D-B6CB-801604BA7AF3}"/>
    <cellStyle name="Separador de milhares 3 4" xfId="165" xr:uid="{C6B29ACE-4BC0-4D1F-8E77-05F2C0E42485}"/>
    <cellStyle name="Separador de milhares 3 5" xfId="259" xr:uid="{A9F0C6C7-126F-447A-B798-949CEBCE6775}"/>
    <cellStyle name="Texto de Aviso" xfId="15" builtinId="11" customBuiltin="1"/>
    <cellStyle name="Texto Explicativo" xfId="17" builtinId="53" customBuiltin="1"/>
    <cellStyle name="Texto Explicativo 2" xfId="116" xr:uid="{4D2941F3-1EA0-4F4A-9A84-39A4463C1C2C}"/>
    <cellStyle name="Title" xfId="260" xr:uid="{3CCC03A4-E4CC-48F7-B6B1-8CBD5AAA4DC1}"/>
    <cellStyle name="Título" xfId="2" builtinId="15" customBuiltin="1"/>
    <cellStyle name="Título 1" xfId="3" builtinId="16" customBuiltin="1"/>
    <cellStyle name="Título 1 1" xfId="261" xr:uid="{991AE966-B324-4D47-950A-1972A24EDF26}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  <cellStyle name="Vírgula 2" xfId="45" xr:uid="{DBB58241-CE70-4F81-B730-8E65645A0B36}"/>
    <cellStyle name="Vírgula 2 2" xfId="188" xr:uid="{6CC1F0E0-F9A0-46E9-957A-D13368D87141}"/>
    <cellStyle name="Vírgula 2 3" xfId="155" xr:uid="{6A09DE56-A351-4605-A05F-DD410DC47AEE}"/>
    <cellStyle name="Vírgula 2 4" xfId="262" xr:uid="{AFB3F829-806D-4628-8D37-EAAA7643CE47}"/>
    <cellStyle name="Vírgula 3" xfId="111" xr:uid="{2DF76078-D8D0-409C-833C-5CF23F023298}"/>
    <cellStyle name="Warning Text" xfId="263" xr:uid="{B8001550-3624-44BF-94C4-E9DBB027B9B2}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19" formatCode="dd/mm/yyyy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19" formatCode="dd/mm/yyyy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19" formatCode="dd/mm/yyyy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19" formatCode="dd/mm/yyyy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numFmt numFmtId="35" formatCode="_-* #,##0.00_-;\-* #,##0.00_-;_-* &quot;-&quot;??_-;_-@_-"/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CE6F1"/>
        </left>
        <right/>
        <top style="thin">
          <color rgb="FFDCE6F1"/>
        </top>
        <bottom/>
        <vertical/>
        <horizontal/>
      </border>
    </dxf>
    <dxf>
      <border outline="0">
        <top style="thin">
          <color rgb="FF4F81BD"/>
        </top>
      </border>
    </dxf>
    <dxf>
      <fill>
        <patternFill patternType="solid">
          <fgColor indexed="64"/>
          <bgColor rgb="FFDCE6F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9"/>
        <name val="Courier New"/>
        <family val="2"/>
        <scheme val="none"/>
      </font>
      <fill>
        <patternFill patternType="solid">
          <fgColor indexed="64"/>
          <bgColor rgb="FF4F81B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19" formatCode="dd/mm/yyyy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19" formatCode="dd/mm/yyyy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19" formatCode="dd/mm/yyyy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19" formatCode="dd/mm/yyyy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0" formatCode="General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8CCE4"/>
        </left>
        <right/>
        <top style="thin">
          <color rgb="FFB8CCE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fill>
        <patternFill patternType="solid">
          <fgColor indexed="64"/>
          <bgColor rgb="FFB8CCE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ptos Narrow"/>
        <family val="2"/>
        <scheme val="minor"/>
      </font>
      <fill>
        <patternFill patternType="solid">
          <fgColor indexed="64"/>
          <bgColor rgb="FF4F81B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172" formatCode="dd\-mm\-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[Dashboard.xlsx]Gráfico!Tabela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Liberado</a:t>
            </a:r>
            <a:r>
              <a:rPr lang="en-US" sz="1100" baseline="0"/>
              <a:t> para faturamento</a:t>
            </a:r>
            <a:endParaRPr lang="en-US" sz="1100"/>
          </a:p>
        </c:rich>
      </c:tx>
      <c:layout>
        <c:manualLayout>
          <c:xMode val="edge"/>
          <c:yMode val="edge"/>
          <c:x val="0.21004056859423778"/>
          <c:y val="9.9962140179040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 w="0"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solidFill>
              <a:schemeClr val="tx2">
                <a:lumMod val="25000"/>
                <a:lumOff val="75000"/>
              </a:schemeClr>
            </a:solidFill>
          </a:ln>
          <a:effectLst/>
        </c:spPr>
      </c:pivotFmt>
      <c:pivotFmt>
        <c:idx val="17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Gráfico!$B$3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DE1-43C6-B951-E437C337A3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DE1-43C6-B951-E437C337A3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Gráfico!$A$4:$A$6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Gráfico!$B$4:$B$6</c:f>
              <c:numCache>
                <c:formatCode>0.00%</c:formatCode>
                <c:ptCount val="2"/>
                <c:pt idx="0">
                  <c:v>0.44186046511628002</c:v>
                </c:pt>
                <c:pt idx="1">
                  <c:v>0.55813953488372259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DE1-43C6-B951-E437C337A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[Dashboard.xlsx]Gráfico!Tabela dinâmica3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Faturado no prazo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Gráfico!$I$2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15-4A3B-820B-E495D6128D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15-4A3B-820B-E495D6128D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15-4A3B-820B-E495D6128D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15-4A3B-820B-E495D6128D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Gráfico!$H$3:$H$7</c:f>
              <c:strCache>
                <c:ptCount val="4"/>
                <c:pt idx="0">
                  <c:v>Pendente - aprovação</c:v>
                </c:pt>
                <c:pt idx="1">
                  <c:v>Pendente - medição</c:v>
                </c:pt>
                <c:pt idx="2">
                  <c:v>Faturar</c:v>
                </c:pt>
                <c:pt idx="3">
                  <c:v>Faturado</c:v>
                </c:pt>
              </c:strCache>
            </c:strRef>
          </c:cat>
          <c:val>
            <c:numRef>
              <c:f>Gráfico!$I$3:$I$7</c:f>
              <c:numCache>
                <c:formatCode>0.00%</c:formatCode>
                <c:ptCount val="4"/>
                <c:pt idx="0">
                  <c:v>2.6578073089701001E-2</c:v>
                </c:pt>
                <c:pt idx="1">
                  <c:v>0.12292358803986701</c:v>
                </c:pt>
                <c:pt idx="2">
                  <c:v>3.3222591362126248E-2</c:v>
                </c:pt>
                <c:pt idx="3">
                  <c:v>0.817275747508309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0-4136-BEC7-65F2CD8FB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[Dashboard.xlsx]Gráfico!Tabela dinâmica4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Glosa</a:t>
            </a:r>
          </a:p>
        </c:rich>
      </c:tx>
      <c:layout>
        <c:manualLayout>
          <c:xMode val="edge"/>
          <c:yMode val="edge"/>
          <c:x val="0.37168509035610003"/>
          <c:y val="0.11162217292299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Gráfico!$B$37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9F-4176-BA76-7F1C3E9A9F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9F-4176-BA76-7F1C3E9A9F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Gráfico!$A$38:$A$40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Gráfico!$B$38:$B$40</c:f>
              <c:numCache>
                <c:formatCode>0.00%</c:formatCode>
                <c:ptCount val="2"/>
                <c:pt idx="0">
                  <c:v>0.79069767441860783</c:v>
                </c:pt>
                <c:pt idx="1">
                  <c:v>0.20930232558139511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3-4592-A816-088B991C9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[Dashboard.xlsx]Gráfico!Tabela dinâmica6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645964470967343E-2"/>
          <c:y val="0.30674022210165786"/>
          <c:w val="0.71784092348385997"/>
          <c:h val="0.539284219653879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Gráfico!$J$37</c:f>
              <c:strCache>
                <c:ptCount val="1"/>
                <c:pt idx="0">
                  <c:v>Soma de VALOR MENSAL CONTRATADO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Gráfico!$I$38:$I$42</c:f>
              <c:strCache>
                <c:ptCount val="4"/>
                <c:pt idx="0">
                  <c:v>Pendente - aprovação</c:v>
                </c:pt>
                <c:pt idx="1">
                  <c:v>Pendente - medição</c:v>
                </c:pt>
                <c:pt idx="2">
                  <c:v>Faturar</c:v>
                </c:pt>
                <c:pt idx="3">
                  <c:v>Faturado</c:v>
                </c:pt>
              </c:strCache>
            </c:strRef>
          </c:cat>
          <c:val>
            <c:numRef>
              <c:f>Gráfico!$J$38:$J$42</c:f>
              <c:numCache>
                <c:formatCode>#,##0.00</c:formatCode>
                <c:ptCount val="4"/>
                <c:pt idx="0">
                  <c:v>395509.89000000007</c:v>
                </c:pt>
                <c:pt idx="1">
                  <c:v>206481.7189052738</c:v>
                </c:pt>
                <c:pt idx="2">
                  <c:v>325330.86000000004</c:v>
                </c:pt>
                <c:pt idx="3">
                  <c:v>8306313.9587182803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8-41C0-962E-646150F8285D}"/>
            </c:ext>
          </c:extLst>
        </c:ser>
        <c:ser>
          <c:idx val="1"/>
          <c:order val="1"/>
          <c:tx>
            <c:strRef>
              <c:f>Gráfico!$K$37</c:f>
              <c:strCache>
                <c:ptCount val="1"/>
                <c:pt idx="0">
                  <c:v>Soma de Valor faturado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Gráfico!$I$38:$I$42</c:f>
              <c:strCache>
                <c:ptCount val="4"/>
                <c:pt idx="0">
                  <c:v>Pendente - aprovação</c:v>
                </c:pt>
                <c:pt idx="1">
                  <c:v>Pendente - medição</c:v>
                </c:pt>
                <c:pt idx="2">
                  <c:v>Faturar</c:v>
                </c:pt>
                <c:pt idx="3">
                  <c:v>Faturado</c:v>
                </c:pt>
              </c:strCache>
            </c:strRef>
          </c:cat>
          <c:val>
            <c:numRef>
              <c:f>Gráfico!$K$38:$K$42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7385300.5799999936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88-41C0-962E-646150F828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543504048"/>
        <c:axId val="543500208"/>
      </c:barChart>
      <c:catAx>
        <c:axId val="54350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500208"/>
        <c:crosses val="autoZero"/>
        <c:auto val="1"/>
        <c:lblAlgn val="ctr"/>
        <c:lblOffset val="100"/>
        <c:noMultiLvlLbl val="0"/>
      </c:catAx>
      <c:valAx>
        <c:axId val="54350020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3504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136071</xdr:colOff>
      <xdr:row>31</xdr:row>
      <xdr:rowOff>27215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4F0EBD-9A36-01CD-D7FA-C6490B0FA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571499</xdr:colOff>
      <xdr:row>0</xdr:row>
      <xdr:rowOff>0</xdr:rowOff>
    </xdr:from>
    <xdr:to>
      <xdr:col>10</xdr:col>
      <xdr:colOff>802821</xdr:colOff>
      <xdr:row>31</xdr:row>
      <xdr:rowOff>81643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9A1B83D-4C6A-974C-D8E7-AF264B297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41412</xdr:rowOff>
    </xdr:from>
    <xdr:to>
      <xdr:col>5</xdr:col>
      <xdr:colOff>462643</xdr:colOff>
      <xdr:row>63</xdr:row>
      <xdr:rowOff>40821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85F7226-0696-C8AC-19C1-49CB13467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380350</xdr:colOff>
      <xdr:row>34</xdr:row>
      <xdr:rowOff>25440</xdr:rowOff>
    </xdr:from>
    <xdr:to>
      <xdr:col>17</xdr:col>
      <xdr:colOff>123825</xdr:colOff>
      <xdr:row>75</xdr:row>
      <xdr:rowOff>66675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BC41B88-38B5-BE8D-0828-03EE94CF4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uramento" refreshedDate="45523.672635648145" createdVersion="8" refreshedVersion="8" minRefreshableVersion="3" recordCount="301" xr:uid="{8011916D-6C98-474C-8EAF-97B7650F749F}">
  <cacheSource type="worksheet">
    <worksheetSource name="Tabela1"/>
  </cacheSource>
  <cacheFields count="16">
    <cacheField name="Empresa" numFmtId="0">
      <sharedItems/>
    </cacheField>
    <cacheField name="Cliente" numFmtId="0">
      <sharedItems/>
    </cacheField>
    <cacheField name="CPF/CNPJ do Tomador" numFmtId="0">
      <sharedItems/>
    </cacheField>
    <cacheField name="Razão Social do Tomador" numFmtId="0">
      <sharedItems/>
    </cacheField>
    <cacheField name="Código de Atividade Federal" numFmtId="0">
      <sharedItems/>
    </cacheField>
    <cacheField name="Cidade de Prestação de Serviços" numFmtId="0">
      <sharedItems containsMixedTypes="1" containsNumber="1" containsInteger="1" minValue="0" maxValue="0"/>
    </cacheField>
    <cacheField name="UF de Prestação de Serviços" numFmtId="0">
      <sharedItems containsMixedTypes="1" containsNumber="1" containsInteger="1" minValue="0" maxValue="0"/>
    </cacheField>
    <cacheField name="VALOR MENSAL CONTRATADO" numFmtId="43">
      <sharedItems containsSemiMixedTypes="0" containsString="0" containsNumber="1" minValue="145.97" maxValue="666666.5"/>
    </cacheField>
    <cacheField name="Período" numFmtId="0">
      <sharedItems/>
    </cacheField>
    <cacheField name="Liberado no Período" numFmtId="0">
      <sharedItems containsBlank="1" count="3">
        <s v="Sim"/>
        <s v="Não"/>
        <m u="1"/>
      </sharedItems>
    </cacheField>
    <cacheField name="Faturado no Período " numFmtId="0">
      <sharedItems count="7">
        <s v="Faturado"/>
        <s v="Faturar"/>
        <s v="Pendente - aprovação"/>
        <s v="Pendente - medição"/>
        <s v="Sim" u="1"/>
        <s v="Encerrado" u="1"/>
        <s v="Não" u="1"/>
      </sharedItems>
    </cacheField>
    <cacheField name="NF Eletr." numFmtId="0">
      <sharedItems containsMixedTypes="1" containsNumber="1" containsInteger="1" minValue="21213" maxValue="21418"/>
    </cacheField>
    <cacheField name="Emissao NF-e" numFmtId="172">
      <sharedItems containsDate="1" containsMixedTypes="1" minDate="2024-08-01T00:00:00" maxDate="2024-08-20T00:00:00"/>
    </cacheField>
    <cacheField name="Valor faturado" numFmtId="43">
      <sharedItems containsMixedTypes="1" containsNumber="1" minValue="1.7" maxValue="610366.98"/>
    </cacheField>
    <cacheField name="Glosa" numFmtId="0">
      <sharedItems count="2">
        <s v="Sim"/>
        <s v="Não"/>
      </sharedItems>
    </cacheField>
    <cacheField name="%" numFmtId="0">
      <sharedItems containsSemiMixedTypes="0" containsString="0" containsNumber="1" minValue="3.3222591362126247E-3" maxValue="3.3222591362126247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s v="KE"/>
    <s v="C00001"/>
    <s v="34.164.319/0005-06"/>
    <s v="CASA DA MOEDA DO BRASIL CMB"/>
    <s v="0710"/>
    <s v="RIO DE JANEIRO"/>
    <s v="RJ"/>
    <n v="666666.5"/>
    <s v="01º Dia Útil"/>
    <x v="0"/>
    <x v="0"/>
    <n v="21213"/>
    <d v="2024-08-01T00:00:00"/>
    <n v="610366.98"/>
    <x v="0"/>
    <n v="3.3222591362126247E-3"/>
  </r>
  <r>
    <s v="KE"/>
    <s v="C00005"/>
    <s v="32.243.347/0001-51"/>
    <s v="TRIBUNAL REGIONAL FEDERAL DA 2 REGIAO"/>
    <s v="1705"/>
    <s v="RIO DE JANEIRO"/>
    <s v="RJ"/>
    <n v="14283.31"/>
    <s v="09º Dia Útil"/>
    <x v="0"/>
    <x v="0"/>
    <n v="21417"/>
    <d v="2024-08-15T00:00:00"/>
    <n v="14283.31"/>
    <x v="1"/>
    <n v="3.3222591362126247E-3"/>
  </r>
  <r>
    <s v="KE"/>
    <s v="C00009"/>
    <s v="33.593.575/0294-49"/>
    <s v="MITRA ARQUIEPISCOPAL DO RIO DE JANEIRO"/>
    <s v="0710"/>
    <s v="RIO DE JANEIRO"/>
    <s v="RJ"/>
    <n v="23232.31"/>
    <s v="16º Dia Útil"/>
    <x v="1"/>
    <x v="1"/>
    <s v=""/>
    <s v=""/>
    <s v=""/>
    <x v="1"/>
    <n v="3.3222591362126247E-3"/>
  </r>
  <r>
    <s v="KE"/>
    <s v="C00011"/>
    <s v="33.593.575/0001-14"/>
    <s v="MITRA ARQUIEPISCOPAL DO RIO DE JANEIRO"/>
    <s v="0710"/>
    <s v="RIO DE JANEIRO"/>
    <s v="RJ"/>
    <n v="19265.7"/>
    <s v="16º Dia Útil"/>
    <x v="1"/>
    <x v="1"/>
    <s v=""/>
    <s v=""/>
    <s v=""/>
    <x v="1"/>
    <n v="3.3222591362126247E-3"/>
  </r>
  <r>
    <s v="KE"/>
    <s v="C00012"/>
    <s v="33.593.575/0150-65"/>
    <s v="MITRA ARQUIEPISCOPAL DO RIO DE JANEIRO"/>
    <s v="0710"/>
    <s v="RIO DE JANEIRO"/>
    <s v="RJ"/>
    <n v="10107.36"/>
    <s v="16º Dia Útil"/>
    <x v="1"/>
    <x v="1"/>
    <s v=""/>
    <s v=""/>
    <s v=""/>
    <x v="1"/>
    <n v="3.3222591362126247E-3"/>
  </r>
  <r>
    <s v="KE"/>
    <s v="C00014"/>
    <s v="32.091.381/0001-58"/>
    <s v="CONDOMINIO DO EDIFICIO GRAJAU VILLE"/>
    <s v="0710"/>
    <s v="RIO DE JANEIRO"/>
    <s v="RJ"/>
    <n v="118243.06999999999"/>
    <s v="16º Dia Útil"/>
    <x v="1"/>
    <x v="1"/>
    <s v=""/>
    <s v=""/>
    <s v=""/>
    <x v="1"/>
    <n v="3.3222591362126247E-3"/>
  </r>
  <r>
    <s v="KE"/>
    <s v="C00015"/>
    <s v="06.284.622/0001-75"/>
    <s v="CONDOMINIO VILLA SPLENDORE"/>
    <s v="0710"/>
    <s v="RIO DE JANEIRO"/>
    <s v="RJ"/>
    <n v="56302.37"/>
    <s v="16º Dia Útil"/>
    <x v="1"/>
    <x v="1"/>
    <s v=""/>
    <s v=""/>
    <s v=""/>
    <x v="1"/>
    <n v="3.3222591362126247E-3"/>
  </r>
  <r>
    <s v="KE"/>
    <s v="C00016"/>
    <s v="07.175.435/0001-16"/>
    <s v="XHOW ALIMENTOS LTDA"/>
    <s v="0710"/>
    <s v="RIO DE JANEIRO"/>
    <s v="RJ"/>
    <n v="26336.89"/>
    <s v="16º Dia Útil"/>
    <x v="1"/>
    <x v="1"/>
    <s v=""/>
    <s v=""/>
    <s v=""/>
    <x v="1"/>
    <n v="3.3222591362126247E-3"/>
  </r>
  <r>
    <s v="KE"/>
    <s v="C00018"/>
    <s v="29.260.015/0001-70"/>
    <s v="CONDOMINIO DO EDIFICIO ANAMBE"/>
    <s v="0710"/>
    <s v="RIO DE JANEIRO"/>
    <s v="RJ"/>
    <n v="24665.43"/>
    <s v="16º Dia Útil"/>
    <x v="1"/>
    <x v="1"/>
    <s v=""/>
    <s v=""/>
    <s v=""/>
    <x v="1"/>
    <n v="3.3222591362126247E-3"/>
  </r>
  <r>
    <s v="KT"/>
    <s v="C00032"/>
    <s v="00.038.166/0010-98"/>
    <s v="BANCO CENTRAL DO BRASIL"/>
    <s v="1705"/>
    <s v="RIO DE JANEIRO"/>
    <s v="RJ"/>
    <n v="128312.13"/>
    <s v="07º Dia Útil"/>
    <x v="1"/>
    <x v="2"/>
    <s v=""/>
    <s v=""/>
    <s v=""/>
    <x v="1"/>
    <n v="3.3222591362126247E-3"/>
  </r>
  <r>
    <s v="KT"/>
    <s v="C00112"/>
    <s v="00.000.000/0073-66"/>
    <s v="BANCO DO BRASIL S.A. - CT 2805"/>
    <s v="0710"/>
    <s v="BARRA DO PIRAI"/>
    <s v="RJ"/>
    <n v="9845.7900000000009"/>
    <s v="06º Dia Útil"/>
    <x v="1"/>
    <x v="0"/>
    <s v="26984"/>
    <d v="2024-08-13T00:00:00"/>
    <n v="9845.7900000000009"/>
    <x v="1"/>
    <n v="3.3222591362126247E-3"/>
  </r>
  <r>
    <s v="KT"/>
    <s v="C00113"/>
    <s v="00.000.000/0131-70"/>
    <s v="BANCO DO BRASIL S.A. - CT 2805"/>
    <s v="0710"/>
    <s v="RESENDE"/>
    <s v="RJ"/>
    <n v="6204.6"/>
    <s v="06º Dia Útil"/>
    <x v="1"/>
    <x v="0"/>
    <s v="26982"/>
    <d v="2024-08-13T00:00:00"/>
    <n v="9052.2099999999991"/>
    <x v="1"/>
    <n v="3.3222591362126247E-3"/>
  </r>
  <r>
    <s v="KT"/>
    <s v="C00114"/>
    <s v="00.000.000/0262-39"/>
    <s v="BANCO DO BRASIL S.A. - CT 2805"/>
    <s v="0710"/>
    <s v="VOLTA REDONDA"/>
    <s v="RJ"/>
    <n v="14098.53"/>
    <s v="06º Dia Útil"/>
    <x v="1"/>
    <x v="0"/>
    <s v="26980"/>
    <d v="2024-08-13T00:00:00"/>
    <n v="29995.68"/>
    <x v="1"/>
    <n v="3.3222591362126247E-3"/>
  </r>
  <r>
    <s v="KT"/>
    <s v="C00115"/>
    <s v="00.000.000/0404-95"/>
    <s v="BANCO DO BRASIL S.A. - CT 2805"/>
    <s v="0710"/>
    <s v="VALENCA"/>
    <s v="RJ"/>
    <n v="6211.78"/>
    <s v="06º Dia Útil"/>
    <x v="1"/>
    <x v="0"/>
    <s v="26977"/>
    <d v="2024-08-13T00:00:00"/>
    <n v="6211.78"/>
    <x v="1"/>
    <n v="3.3222591362126247E-3"/>
  </r>
  <r>
    <s v="KT"/>
    <s v="C00116"/>
    <s v="00.000.000/0469-30"/>
    <s v="BANCO DO BRASIL S.A. - CT 2805"/>
    <s v="0710"/>
    <s v="BARRA MANSA"/>
    <s v="RJ"/>
    <n v="6292.53"/>
    <s v="06º Dia Útil"/>
    <x v="1"/>
    <x v="0"/>
    <s v="26976"/>
    <d v="2024-08-13T00:00:00"/>
    <n v="6292.53"/>
    <x v="1"/>
    <n v="3.3222591362126247E-3"/>
  </r>
  <r>
    <s v="KT"/>
    <s v="C00117"/>
    <s v="00.000.000/0812-56"/>
    <s v="BANCO DO BRASIL S.A. - CT 2805"/>
    <s v="0710"/>
    <s v="VASSOURAS"/>
    <s v="RJ"/>
    <n v="3904.03"/>
    <s v="06º Dia Útil"/>
    <x v="1"/>
    <x v="0"/>
    <s v="26973"/>
    <d v="2024-08-13T00:00:00"/>
    <n v="3904.03"/>
    <x v="1"/>
    <n v="3.3222591362126247E-3"/>
  </r>
  <r>
    <s v="KT"/>
    <s v="C00118"/>
    <s v="00.000.000/1066-90"/>
    <s v="BANCO DO BRASIL S.A. - CT 0466"/>
    <s v="0710"/>
    <s v="PIRAI"/>
    <s v="RJ"/>
    <n v="3751.88"/>
    <s v="06º Dia Útil"/>
    <x v="1"/>
    <x v="0"/>
    <s v="26912"/>
    <d v="2024-08-06T00:00:00"/>
    <n v="4281.1000000000004"/>
    <x v="1"/>
    <n v="3.3222591362126247E-3"/>
  </r>
  <r>
    <s v="KT"/>
    <s v="C00118"/>
    <s v="00.000.000/1066-90"/>
    <s v="BANCO DO BRASIL S.A. - CT 2805"/>
    <s v="0711"/>
    <s v="PIRAI"/>
    <s v="RJ"/>
    <n v="449.06"/>
    <s v="06º Dia Útil"/>
    <x v="1"/>
    <x v="0"/>
    <s v="26941"/>
    <d v="2024-08-06T00:00:00"/>
    <n v="449.06"/>
    <x v="1"/>
    <n v="3.3222591362126247E-3"/>
  </r>
  <r>
    <s v="KT"/>
    <s v="C00119"/>
    <s v="00.000.000/4372-98"/>
    <s v="BANCO DO BRASIL S.A. - CT 2805"/>
    <s v="0710"/>
    <s v="ITATIAIA"/>
    <s v="RJ"/>
    <n v="2746.51"/>
    <s v="06º Dia Útil"/>
    <x v="1"/>
    <x v="0"/>
    <s v="26968"/>
    <d v="2024-08-13T00:00:00"/>
    <n v="2746.51"/>
    <x v="1"/>
    <n v="3.3222591362126247E-3"/>
  </r>
  <r>
    <s v="KT"/>
    <s v="C00121"/>
    <s v="00.000.000/2814-25"/>
    <s v="BANCO DO BRASIL S.A. - CT 2805"/>
    <s v="0710"/>
    <s v="MENDES"/>
    <s v="RJ"/>
    <n v="6588.6"/>
    <s v="06º Dia Útil"/>
    <x v="1"/>
    <x v="0"/>
    <s v="26970"/>
    <d v="2024-08-13T00:00:00"/>
    <n v="6588.6"/>
    <x v="1"/>
    <n v="3.3222591362126247E-3"/>
  </r>
  <r>
    <s v="KT"/>
    <s v="C00122"/>
    <s v="00.000.000/3054-64"/>
    <s v="BANCO DO BRASIL S.A. - CT 2805"/>
    <s v="0710"/>
    <s v="MIGUEL PEREIRA"/>
    <s v="RJ"/>
    <n v="3092.27"/>
    <s v="06º Dia Útil"/>
    <x v="1"/>
    <x v="0"/>
    <s v="26963"/>
    <d v="2024-08-13T00:00:00"/>
    <n v="3092.27"/>
    <x v="1"/>
    <n v="3.3222591362126247E-3"/>
  </r>
  <r>
    <s v="KT"/>
    <s v="C00123"/>
    <s v="00.000.000/2642-53"/>
    <s v="BANCO DO BRASIL S.A. - CT 2805"/>
    <s v="0710"/>
    <s v="PARAIBA DO SUL"/>
    <s v="RJ"/>
    <n v="2835.96"/>
    <s v="06º Dia Útil"/>
    <x v="1"/>
    <x v="0"/>
    <s v="26969"/>
    <d v="2024-08-13T00:00:00"/>
    <n v="2835.96"/>
    <x v="1"/>
    <n v="3.3222591362126247E-3"/>
  </r>
  <r>
    <s v="KT"/>
    <s v="C00124"/>
    <s v="00.000.000/2823-16"/>
    <s v="BANCO DO BRASIL S.A. - CT 2805"/>
    <s v="0710"/>
    <s v="RIO CLARO"/>
    <s v="RJ"/>
    <n v="2701.83"/>
    <s v="06º Dia Útil"/>
    <x v="1"/>
    <x v="0"/>
    <s v="26962"/>
    <d v="2024-08-13T00:00:00"/>
    <n v="2701.83"/>
    <x v="1"/>
    <n v="3.3222591362126247E-3"/>
  </r>
  <r>
    <s v="KT"/>
    <s v="C00126"/>
    <s v="00.000.000/3862-86"/>
    <s v="BANCO DO BRASIL S.A. - CT 2805"/>
    <s v="0710"/>
    <s v="PINHEIRAL"/>
    <s v="RJ"/>
    <n v="2808.1"/>
    <s v="06º Dia Útil"/>
    <x v="1"/>
    <x v="0"/>
    <s v="26957"/>
    <d v="2024-08-13T00:00:00"/>
    <n v="2808.1"/>
    <x v="1"/>
    <n v="3.3222591362126247E-3"/>
  </r>
  <r>
    <s v="KT"/>
    <s v="C00130"/>
    <s v="00.000.000/5609-01"/>
    <s v="BANCO DO BRASIL S.A. - CT 2805"/>
    <s v="0710"/>
    <s v="RIO DAS FLORES"/>
    <s v="RJ"/>
    <n v="2807.55"/>
    <s v="06º Dia Útil"/>
    <x v="1"/>
    <x v="0"/>
    <s v="26949"/>
    <d v="2024-08-13T00:00:00"/>
    <n v="2807.55"/>
    <x v="1"/>
    <n v="3.3222591362126247E-3"/>
  </r>
  <r>
    <s v="KT"/>
    <s v="C00131"/>
    <s v="00.000.000/5664-20"/>
    <s v="BANCO DO BRASIL S.A. - CT 2805"/>
    <s v="0710"/>
    <s v="ENGENHEIRO PAULO DE FRONTIN"/>
    <s v="RJ"/>
    <n v="2797.27"/>
    <s v="06º Dia Útil"/>
    <x v="1"/>
    <x v="0"/>
    <s v="26946"/>
    <d v="2024-08-13T00:00:00"/>
    <n v="2797.27"/>
    <x v="1"/>
    <n v="3.3222591362126247E-3"/>
  </r>
  <r>
    <s v="KT"/>
    <s v="C00132"/>
    <s v="00.000.000/5678-25"/>
    <s v="BANCO DO BRASIL S.A. - CT 2805"/>
    <s v="0710"/>
    <s v="QUATIS"/>
    <s v="RJ"/>
    <n v="2720.47"/>
    <s v="06º Dia Útil"/>
    <x v="1"/>
    <x v="0"/>
    <s v="26939"/>
    <d v="2024-08-13T00:00:00"/>
    <n v="2720.47"/>
    <x v="1"/>
    <n v="3.3222591362126247E-3"/>
  </r>
  <r>
    <s v="KT"/>
    <s v="C00134"/>
    <s v="00.000.000/5673-10"/>
    <s v="BANCO DO BRASIL S.A. - CT 2805"/>
    <s v="0710"/>
    <s v="PATY DO ALFERES"/>
    <s v="RJ"/>
    <n v="2796.88"/>
    <s v="06º Dia Útil"/>
    <x v="1"/>
    <x v="0"/>
    <s v="26947"/>
    <d v="2024-08-13T00:00:00"/>
    <n v="2796.88"/>
    <x v="1"/>
    <n v="3.3222591362126247E-3"/>
  </r>
  <r>
    <s v="KT"/>
    <s v="C00142"/>
    <s v="00.662.270/0003-20"/>
    <s v="INSTITUTO NACIONAL DE METROLOGIA QUALIDA"/>
    <s v="0710"/>
    <s v="DUQUE DE CAXIAS"/>
    <s v="RJ"/>
    <n v="281595.27"/>
    <s v="01º Dia Útil"/>
    <x v="0"/>
    <x v="0"/>
    <s v="26934"/>
    <d v="2024-08-12T00:00:00"/>
    <n v="84478.58"/>
    <x v="0"/>
    <n v="3.3222591362126247E-3"/>
  </r>
  <r>
    <s v="KT"/>
    <s v="C00305"/>
    <s v="00.000.000/0127-93"/>
    <s v="BANCO DO BRASIL S.A. - CT 2805"/>
    <s v="0710"/>
    <s v="RIO DE JANEIRO"/>
    <s v="RJ"/>
    <n v="145512.1"/>
    <s v="06º Dia Útil"/>
    <x v="1"/>
    <x v="0"/>
    <s v="26986"/>
    <d v="2024-08-13T00:00:00"/>
    <n v="145512.1"/>
    <x v="1"/>
    <n v="3.3222591362126247E-3"/>
  </r>
  <r>
    <s v="KT"/>
    <s v="C00305"/>
    <s v="00.000.000/0127-93"/>
    <s v="BANCO DO BRASIL S.A. - CT 2805"/>
    <s v="0711"/>
    <s v="RIO DE JANEIRO"/>
    <s v="RJ"/>
    <n v="6869.06"/>
    <s v="06º Dia Útil"/>
    <x v="1"/>
    <x v="0"/>
    <s v="26987"/>
    <d v="2024-08-13T00:00:00"/>
    <n v="6869.06"/>
    <x v="1"/>
    <n v="3.3222591362126247E-3"/>
  </r>
  <r>
    <s v="KT"/>
    <s v="C00346"/>
    <s v="08.680.888/0011-34"/>
    <s v="MSC MEDITERRANEAN LOGISTICA LTDA"/>
    <s v="0710"/>
    <s v="RIO DE JANEIRO"/>
    <s v="RJ"/>
    <n v="9588.7800000000007"/>
    <s v="16º Dia Útil"/>
    <x v="1"/>
    <x v="1"/>
    <s v=""/>
    <s v=""/>
    <s v=""/>
    <x v="1"/>
    <n v="3.3222591362126247E-3"/>
  </r>
  <r>
    <s v="KT"/>
    <s v="C00354"/>
    <s v="00.059.311/0002-07"/>
    <s v="MUSEU DO ÍNDIO"/>
    <s v="0710"/>
    <s v="RIO DE JANEIRO"/>
    <s v="RJ"/>
    <n v="37197.96"/>
    <s v="02º Dia Útil"/>
    <x v="1"/>
    <x v="0"/>
    <s v="26907"/>
    <d v="2024-08-05T00:00:00"/>
    <n v="37197.96"/>
    <x v="1"/>
    <n v="3.3222591362126247E-3"/>
  </r>
  <r>
    <s v="KT"/>
    <s v="C00385"/>
    <s v="27.532.498/0001-90"/>
    <s v="TRIBUNAL DE CONTAS DO MUNICIPIO DO RIO DE JANEIRO"/>
    <s v="2601"/>
    <s v="RIO DE JANEIRO"/>
    <s v="RJ"/>
    <n v="14923.92"/>
    <s v="10º Dia Útil"/>
    <x v="0"/>
    <x v="0"/>
    <s v="27007"/>
    <d v="2024-08-15T00:00:00"/>
    <n v="14923.92"/>
    <x v="1"/>
    <n v="3.3222591362126247E-3"/>
  </r>
  <r>
    <s v="KT"/>
    <s v="C00387"/>
    <s v="33.787.094/0022-74"/>
    <s v="FUNDACAO INSTITUTO BRASILEIRO DE  GEOGRA"/>
    <s v="0710"/>
    <s v="RIO DE JANEIRO"/>
    <s v="RJ"/>
    <n v="14844.73"/>
    <s v="03º Dia Útil"/>
    <x v="1"/>
    <x v="0"/>
    <s v="26910"/>
    <d v="2024-08-06T00:00:00"/>
    <n v="15616.95"/>
    <x v="1"/>
    <n v="3.3222591362126247E-3"/>
  </r>
  <r>
    <s v="KT"/>
    <s v="C00388"/>
    <s v="09.662.593/0001-26"/>
    <s v="BASE DE ADMINISTRACAO E APOIO DA 1 REGIA"/>
    <s v="0710"/>
    <s v="RIO DE JANEIRO"/>
    <s v="RJ"/>
    <n v="189897.95"/>
    <s v="01º Dia Útil"/>
    <x v="1"/>
    <x v="0"/>
    <s v="26904"/>
    <d v="2024-08-02T00:00:00"/>
    <n v="189897.95"/>
    <x v="1"/>
    <n v="3.3222591362126247E-3"/>
  </r>
  <r>
    <s v="KT"/>
    <s v="C00389"/>
    <s v="10.952.708/0004-49"/>
    <s v="INSTITUTO FEDERAL DE EDUCACAO,CIENCIA E"/>
    <s v="0710"/>
    <s v="NILOPOLIS"/>
    <s v="RJ"/>
    <n v="82953.94"/>
    <s v="03º Dia Útil"/>
    <x v="0"/>
    <x v="0"/>
    <s v="26915"/>
    <d v="2024-08-07T00:00:00"/>
    <n v="82953.94"/>
    <x v="1"/>
    <n v="3.3222591362126247E-3"/>
  </r>
  <r>
    <s v="KT"/>
    <s v="C00390"/>
    <s v="10.952.708/0005-20"/>
    <s v="INSTITUTO FEDERAL DE EDUCACAO,CIENCIA E"/>
    <s v="0710"/>
    <s v="PARACAMBI"/>
    <s v="RJ"/>
    <n v="35681.03"/>
    <s v="04º Dia Útil"/>
    <x v="0"/>
    <x v="0"/>
    <s v="26917"/>
    <d v="2024-08-07T00:00:00"/>
    <n v="35681.03"/>
    <x v="1"/>
    <n v="3.3222591362126247E-3"/>
  </r>
  <r>
    <s v="KT"/>
    <s v="C00391"/>
    <s v="10.952.708/0008-72"/>
    <s v="INSTITUTO FEDERAL DE EDUCACAO, CIENCIA E"/>
    <s v="0710"/>
    <s v="RIO DE JANEIRO"/>
    <s v="RJ"/>
    <n v="30254.400000000001"/>
    <s v="03º Dia Útil"/>
    <x v="0"/>
    <x v="0"/>
    <s v="26916"/>
    <d v="2024-08-07T00:00:00"/>
    <n v="30254.400000000001"/>
    <x v="1"/>
    <n v="3.3222591362126247E-3"/>
  </r>
  <r>
    <s v="KT"/>
    <s v="C00392"/>
    <s v="10.952.708/0009-53"/>
    <s v="INSTITUTO FEDERAL DE EDUCACAO,CIENCIA E"/>
    <s v="0710"/>
    <n v="0"/>
    <n v="0"/>
    <n v="42825.25"/>
    <s v="03º Dia Útil"/>
    <x v="0"/>
    <x v="0"/>
    <s v="26918"/>
    <d v="2024-08-07T00:00:00"/>
    <n v="42825.25"/>
    <x v="1"/>
    <n v="3.3222591362126247E-3"/>
  </r>
  <r>
    <s v="KT"/>
    <s v="C00393"/>
    <s v="10.952.708/0007-91"/>
    <s v="INSTITUTO FEDERAL DE EDUCACAO,CIENCIA E"/>
    <s v="0710"/>
    <s v="SAO GONCALO"/>
    <s v="RJ"/>
    <n v="41434.43"/>
    <s v="04º Dia Útil"/>
    <x v="0"/>
    <x v="0"/>
    <s v="26928"/>
    <d v="2024-08-07T00:00:00"/>
    <n v="41434.43"/>
    <x v="1"/>
    <n v="3.3222591362126247E-3"/>
  </r>
  <r>
    <s v="KT"/>
    <s v="C00394"/>
    <s v="10.952.708/0003-68"/>
    <s v="INSTITUTO FEDERAL DE EDUCACAO,CIENCIA E"/>
    <s v="0710"/>
    <s v="VOLTA REDONDA"/>
    <s v="RJ"/>
    <n v="32513.57"/>
    <s v="04º Dia Útil"/>
    <x v="0"/>
    <x v="0"/>
    <s v="26938"/>
    <d v="2024-08-12T00:00:00"/>
    <n v="32513.57"/>
    <x v="1"/>
    <n v="3.3222591362126247E-3"/>
  </r>
  <r>
    <s v="KT"/>
    <s v="C00395"/>
    <s v="10.952.708/0001-04"/>
    <s v="INSTITUTO FEDERAL DE EDUCACAO,CIENCIA E"/>
    <s v="0710"/>
    <s v="BELFORD ROXO"/>
    <s v="RJ"/>
    <n v="9270.7999999999993"/>
    <s v="05º Dia Útil"/>
    <x v="0"/>
    <x v="0"/>
    <s v="26923"/>
    <d v="2024-08-07T00:00:00"/>
    <n v="9270.7999999999993"/>
    <x v="1"/>
    <n v="3.3222591362126247E-3"/>
  </r>
  <r>
    <s v="KT"/>
    <s v="C00396"/>
    <s v="10.952.708/0001-04"/>
    <s v="INSTITUTO FEDERAL DE EDUCACAO,CIENCIA E"/>
    <s v="0710"/>
    <s v="ENGENHEIRO PAULO DE FRONTIN"/>
    <s v="RJ"/>
    <n v="24600.26"/>
    <s v="04º Dia Útil"/>
    <x v="0"/>
    <x v="0"/>
    <s v="26924"/>
    <d v="2024-08-07T00:00:00"/>
    <n v="24600.26"/>
    <x v="1"/>
    <n v="3.3222591362126247E-3"/>
  </r>
  <r>
    <s v="KT"/>
    <s v="C00397"/>
    <s v="10.952.708/0001-04"/>
    <s v="INSTITUTO FEDERAL DE EDUCACAO,CIENCIA E"/>
    <s v="0710"/>
    <s v="MESQUITA"/>
    <s v="RJ"/>
    <n v="5589.14"/>
    <s v="05º Dia Útil"/>
    <x v="0"/>
    <x v="0"/>
    <s v="26922"/>
    <d v="2024-08-07T00:00:00"/>
    <n v="5589.14"/>
    <x v="1"/>
    <n v="3.3222591362126247E-3"/>
  </r>
  <r>
    <s v="KT"/>
    <s v="C00398"/>
    <s v="10.952.708/0001-04"/>
    <s v="INSTITUTO FEDERAL DE EDUCACAO,CIENCIA E"/>
    <s v="0710"/>
    <s v="NITEROI"/>
    <s v="RJ"/>
    <n v="27690.25"/>
    <s v="04º Dia Útil"/>
    <x v="0"/>
    <x v="0"/>
    <s v="26927"/>
    <d v="2024-08-07T00:00:00"/>
    <n v="27690.25"/>
    <x v="1"/>
    <n v="3.3222591362126247E-3"/>
  </r>
  <r>
    <s v="KT"/>
    <s v="C00399"/>
    <s v="10.952.708/0001-04"/>
    <s v="INSTITUTO FEDERAL DE EDUCACAO,CIENCIA E"/>
    <s v="0710"/>
    <s v="RESENDE"/>
    <s v="RJ"/>
    <n v="14447.84"/>
    <s v="04º Dia Útil"/>
    <x v="0"/>
    <x v="0"/>
    <s v="26921"/>
    <d v="2024-08-07T00:00:00"/>
    <n v="14447.84"/>
    <x v="1"/>
    <n v="3.3222591362126247E-3"/>
  </r>
  <r>
    <s v="KT"/>
    <s v="C00400"/>
    <s v="10.952.708/0001-04"/>
    <s v="INSTITUTO FEDERAL DE EDUCACAO,CIENCIA E"/>
    <s v="0710"/>
    <s v="SAO JOAO DE MERITI"/>
    <s v="RJ"/>
    <n v="30381.06"/>
    <s v="04º Dia Útil"/>
    <x v="0"/>
    <x v="0"/>
    <s v="26920"/>
    <d v="2024-08-07T00:00:00"/>
    <n v="30381.06"/>
    <x v="1"/>
    <n v="3.3222591362126247E-3"/>
  </r>
  <r>
    <s v="KT"/>
    <s v="C00401"/>
    <s v="10.952.708/0001-04"/>
    <s v="INSTITUTO FEDERAL DE EDUCACAO,CIENCIA E"/>
    <s v="0710"/>
    <s v="RIO DE JANEIRO"/>
    <s v="RJ"/>
    <n v="10698.21"/>
    <s v="04º Dia Útil"/>
    <x v="0"/>
    <x v="0"/>
    <s v="26926"/>
    <d v="2024-08-07T00:00:00"/>
    <n v="10698.21"/>
    <x v="1"/>
    <n v="3.3222591362126247E-3"/>
  </r>
  <r>
    <s v="KT"/>
    <s v="C00402"/>
    <s v="40.188.327/0001-53"/>
    <s v="CENTRO DE INTENDENCIA TECNOLOGICO DA MAR"/>
    <s v="0710"/>
    <s v="IPERO"/>
    <s v="SP"/>
    <n v="247585.31"/>
    <s v="02º Dia Útil"/>
    <x v="1"/>
    <x v="0"/>
    <s v="26933"/>
    <d v="2024-08-09T00:00:00"/>
    <n v="182032.13"/>
    <x v="0"/>
    <n v="3.3222591362126247E-3"/>
  </r>
  <r>
    <s v="KT"/>
    <s v="C00403"/>
    <s v="10.952.708/0001-04"/>
    <s v="INSTITUTO FEDERAL DE EDUCACAO, CIENCIA E"/>
    <s v="0710"/>
    <s v="RIO DE JANEIRO"/>
    <s v="RJ"/>
    <n v="19099.71"/>
    <s v="03º Dia Útil"/>
    <x v="0"/>
    <x v="0"/>
    <s v="26925"/>
    <d v="2024-08-07T00:00:00"/>
    <n v="19099.71"/>
    <x v="1"/>
    <n v="3.3222591362126247E-3"/>
  </r>
  <r>
    <s v="KT"/>
    <s v="C00404"/>
    <s v="33.469.164/0001-11"/>
    <s v="SERVICO SOCIAL DO COMERCIO - SESC"/>
    <s v="2601"/>
    <s v="RIO DE JANEIRO"/>
    <s v="RJ"/>
    <n v="6383.27"/>
    <s v="10º Dia Útil"/>
    <x v="0"/>
    <x v="0"/>
    <s v="27008"/>
    <d v="2024-08-15T00:00:00"/>
    <n v="6383.27"/>
    <x v="1"/>
    <n v="3.3222591362126247E-3"/>
  </r>
  <r>
    <s v="KT"/>
    <s v="C00412"/>
    <s v="08.829.974/0002-75"/>
    <s v="INSTITUTO CHICO MENDES DE CONSERVACAO DA"/>
    <s v="1705"/>
    <s v="IPERO"/>
    <s v="SP"/>
    <n v="32046.84"/>
    <s v="07º Dia Útil"/>
    <x v="1"/>
    <x v="0"/>
    <s v="27002"/>
    <d v="2024-08-15T00:00:00"/>
    <n v="32046.84"/>
    <x v="1"/>
    <n v="3.3222591362126247E-3"/>
  </r>
  <r>
    <s v="KT"/>
    <s v="C00413"/>
    <s v="08.829.974/0002-75"/>
    <s v="INSTITUTO CHICO MENDES DE CONSERVACAO DA"/>
    <s v="1705"/>
    <s v="SAO JOSE DO BARREIRO"/>
    <s v="SP"/>
    <n v="15945.69"/>
    <s v="07º Dia Útil"/>
    <x v="1"/>
    <x v="0"/>
    <s v="27003"/>
    <d v="2024-08-15T00:00:00"/>
    <n v="15945.69"/>
    <x v="1"/>
    <n v="3.3222591362126247E-3"/>
  </r>
  <r>
    <s v="KT"/>
    <s v="C00414"/>
    <s v="08.829.974/0002-75"/>
    <s v="INSTITUTO CHICO MENDES DE CONSERVACAO DA"/>
    <s v="1705"/>
    <s v="SAO JOSE DOS CAMPOS"/>
    <s v="SP"/>
    <n v="5320.16"/>
    <s v="07º Dia Útil"/>
    <x v="1"/>
    <x v="0"/>
    <s v="27004"/>
    <d v="2024-08-15T00:00:00"/>
    <n v="5320.16"/>
    <x v="1"/>
    <n v="3.3222591362126247E-3"/>
  </r>
  <r>
    <s v="KT"/>
    <s v="C00415"/>
    <s v="08.829.974/0002-75"/>
    <s v="INSTITUTO CHICO MENDES DE CONSERVACAO DA"/>
    <s v="1705"/>
    <s v="SAO SEBASTIAO"/>
    <s v="SP"/>
    <n v="5284.1"/>
    <s v="07º Dia Útil"/>
    <x v="1"/>
    <x v="0"/>
    <s v="27005"/>
    <d v="2024-08-15T00:00:00"/>
    <n v="5284.1"/>
    <x v="1"/>
    <n v="3.3222591362126247E-3"/>
  </r>
  <r>
    <s v="KT"/>
    <s v="C00416"/>
    <s v="08.829.974/0002-75"/>
    <s v="INSTITUTO CHICO MENDES DE CONSERVACAO DA"/>
    <s v="1705"/>
    <s v="LORENA"/>
    <s v="SP"/>
    <n v="5278.61"/>
    <s v="07º Dia Útil"/>
    <x v="1"/>
    <x v="0"/>
    <s v="27006"/>
    <d v="2024-08-15T00:00:00"/>
    <n v="5278.61"/>
    <x v="1"/>
    <n v="3.3222591362126247E-3"/>
  </r>
  <r>
    <s v="KT"/>
    <s v="C00417"/>
    <s v="26.474.056/0007-67"/>
    <s v="INSTITUTO DO PATRIMONIO HISTORICO E ARTI"/>
    <s v="0710"/>
    <s v="RIO DE JANEIRO"/>
    <s v="RJ"/>
    <n v="6210.75"/>
    <s v="08º Dia Útil"/>
    <x v="1"/>
    <x v="0"/>
    <s v="26993"/>
    <d v="2024-08-15T00:00:00"/>
    <n v="6210.75"/>
    <x v="1"/>
    <n v="3.3222591362126247E-3"/>
  </r>
  <r>
    <s v="KT"/>
    <s v="C00418"/>
    <s v="26.474.056/0007-67"/>
    <s v="INSTITUTO DO PATRIMONIO HISTORICO E ARTI"/>
    <s v="0710"/>
    <s v="RIO DE JANEIRO"/>
    <s v="RJ"/>
    <n v="11109.83"/>
    <s v="08º Dia Útil"/>
    <x v="1"/>
    <x v="0"/>
    <s v="26998"/>
    <d v="2024-08-15T00:00:00"/>
    <n v="11109.83"/>
    <x v="1"/>
    <n v="3.3222591362126247E-3"/>
  </r>
  <r>
    <s v="KT"/>
    <s v="C00419"/>
    <s v="26.474.056/0007-67"/>
    <s v="INSTITUTO DO PATRIMONIO HISTORICO E ARTI"/>
    <s v="0710"/>
    <s v="RIO DE JANEIRO"/>
    <s v="RJ"/>
    <n v="5935.67"/>
    <s v="08º Dia Útil"/>
    <x v="1"/>
    <x v="0"/>
    <s v="26999"/>
    <d v="2024-08-15T00:00:00"/>
    <n v="5935.67"/>
    <x v="1"/>
    <n v="3.3222591362126247E-3"/>
  </r>
  <r>
    <s v="KT"/>
    <s v="C00420"/>
    <s v="26.474.056/0007-67"/>
    <s v="INSTITUTO DO PATRIMONIO HISTORICO E ARTI"/>
    <s v="1705"/>
    <s v="RIO DE JANEIRO"/>
    <s v="RJ"/>
    <n v="4890.7299999999996"/>
    <s v="08º Dia Útil"/>
    <x v="1"/>
    <x v="0"/>
    <s v="27001"/>
    <d v="2024-08-15T00:00:00"/>
    <n v="4890.7299999999996"/>
    <x v="1"/>
    <n v="3.3222591362126247E-3"/>
  </r>
  <r>
    <s v="KT"/>
    <s v="C00421"/>
    <s v="26.474.056/0007-67"/>
    <s v="INSTITUTO DO PATRIMONIO HISTORICO E ARTI"/>
    <s v="1705"/>
    <s v="RIO DE JANEIRO"/>
    <s v="RJ"/>
    <n v="4513.8999999999996"/>
    <s v="08º Dia Útil"/>
    <x v="1"/>
    <x v="0"/>
    <s v="27000"/>
    <d v="2024-08-15T00:00:00"/>
    <n v="4513.8999999999996"/>
    <x v="1"/>
    <n v="3.3222591362126247E-3"/>
  </r>
  <r>
    <s v="KT"/>
    <s v="C00422"/>
    <s v="26.474.056/0007-67"/>
    <s v="INSTITUTO DO PATRIMONIO HISTORICO E ARTI"/>
    <s v="0710"/>
    <s v="PETROPOLIS"/>
    <s v="RJ"/>
    <n v="5228.68"/>
    <s v="08º Dia Útil"/>
    <x v="1"/>
    <x v="0"/>
    <s v="26997"/>
    <d v="2024-08-15T00:00:00"/>
    <n v="5228.68"/>
    <x v="1"/>
    <n v="3.3222591362126247E-3"/>
  </r>
  <r>
    <s v="KT"/>
    <s v="C00423"/>
    <s v="26.474.056/0007-67"/>
    <s v="INSTITUTO DO PATRIMONIO HISTORICO E ARTI"/>
    <s v="0710"/>
    <s v="PARATY"/>
    <s v="RJ"/>
    <n v="5519.27"/>
    <s v="08º Dia Útil"/>
    <x v="1"/>
    <x v="0"/>
    <s v="26996"/>
    <d v="2024-08-15T00:00:00"/>
    <n v="5519.27"/>
    <x v="1"/>
    <n v="3.3222591362126247E-3"/>
  </r>
  <r>
    <s v="KT"/>
    <s v="C00424"/>
    <s v="26.474.056/0007-67"/>
    <s v="INSTITUTO DO PATRIMONIO HISTORICO E ARTI"/>
    <s v="0710"/>
    <s v="SAO PEDRO DA ALDEIA"/>
    <s v="RJ"/>
    <n v="3850.76"/>
    <s v="08º Dia Útil"/>
    <x v="1"/>
    <x v="0"/>
    <s v="26995"/>
    <d v="2024-08-15T00:00:00"/>
    <n v="3850.76"/>
    <x v="1"/>
    <n v="3.3222591362126247E-3"/>
  </r>
  <r>
    <s v="KT"/>
    <s v="C00425"/>
    <s v="26.474.056/0007-67"/>
    <s v="INSTITUTO DO PATRIMONIO HISTORICO E ARTI"/>
    <s v="0710"/>
    <s v="VASSOURAS"/>
    <s v="RJ"/>
    <n v="5770.67"/>
    <s v="08º Dia Útil"/>
    <x v="1"/>
    <x v="0"/>
    <s v="26994"/>
    <d v="2024-08-15T00:00:00"/>
    <n v="5770.67"/>
    <x v="1"/>
    <n v="3.3222591362126247E-3"/>
  </r>
  <r>
    <s v="KT"/>
    <s v="C00426"/>
    <s v="00.394.429/0180-77"/>
    <s v="ACADEMIA DA FORCA AEREA - AFA"/>
    <s v="0710"/>
    <s v="PIRASSUNUNGA"/>
    <s v="SP"/>
    <n v="216053.59"/>
    <s v="02º Dia Útil"/>
    <x v="1"/>
    <x v="0"/>
    <s v="26908"/>
    <d v="2024-08-05T00:00:00"/>
    <n v="216053.59"/>
    <x v="1"/>
    <n v="3.3222591362126247E-3"/>
  </r>
  <r>
    <s v="KT"/>
    <s v="C00427"/>
    <s v="00.402.552/0005-50"/>
    <s v="INSTITUTO DE PESQUISAS ENERGETICAS E NUC"/>
    <s v="1705"/>
    <s v="SAO PAULO"/>
    <s v="SP"/>
    <n v="155385.99"/>
    <s v="05º Dia Útil"/>
    <x v="1"/>
    <x v="0"/>
    <s v="26931"/>
    <d v="2024-08-08T00:00:00"/>
    <n v="136861.28"/>
    <x v="0"/>
    <n v="3.3222591362126247E-3"/>
  </r>
  <r>
    <s v="KT"/>
    <s v="C00429"/>
    <s v="00.394.429/0097-52"/>
    <s v="FAZENDA DE AERONAUTICA DE PIRASSUNUNGA"/>
    <s v="1705"/>
    <s v="PIRASSUNUNGA"/>
    <s v="SP"/>
    <n v="431466.71"/>
    <s v="02º Dia Útil"/>
    <x v="1"/>
    <x v="0"/>
    <s v="27009"/>
    <d v="2024-08-19T00:00:00"/>
    <n v="388941.42"/>
    <x v="0"/>
    <n v="3.3222591362126247E-3"/>
  </r>
  <r>
    <s v="KT"/>
    <s v="C00430"/>
    <s v="03.733.630/0001-63"/>
    <s v="FUNDACAO CULTURAL EXERCITO BRASILEIRO"/>
    <s v="0710"/>
    <s v="RIO DE JANEIRO"/>
    <s v="RJ"/>
    <n v="37197.96"/>
    <s v="16º Dia Útil"/>
    <x v="1"/>
    <x v="1"/>
    <s v=""/>
    <s v=""/>
    <s v=""/>
    <x v="1"/>
    <n v="3.3222591362126247E-3"/>
  </r>
  <r>
    <s v="KT"/>
    <s v="C00431"/>
    <s v="40.188.327/0001-53"/>
    <s v="CENTRO DE INTENDENCIA TECNOLOGICO DA MAR"/>
    <s v="0710"/>
    <s v="SAO PAULO"/>
    <s v="SP"/>
    <n v="195015.53"/>
    <s v="02º Dia Útil"/>
    <x v="1"/>
    <x v="0"/>
    <s v="26937"/>
    <d v="2024-08-12T00:00:00"/>
    <n v="243147.26"/>
    <x v="1"/>
    <n v="3.3222591362126247E-3"/>
  </r>
  <r>
    <s v="KT"/>
    <s v="C00432"/>
    <s v="00.000.000/0101-54"/>
    <s v="BANCO DO BRASIL S.A. - CT 0466"/>
    <s v="0710"/>
    <s v="RIO DE JANEIRO"/>
    <s v="RJ"/>
    <n v="323069.02"/>
    <s v="06º Dia Útil"/>
    <x v="1"/>
    <x v="0"/>
    <s v="26913"/>
    <d v="2024-08-06T00:00:00"/>
    <n v="384022.53"/>
    <x v="1"/>
    <n v="3.3222591362126247E-3"/>
  </r>
  <r>
    <s v="KT"/>
    <s v="C00434"/>
    <s v="00.394.544/0192-85"/>
    <s v="SUPERINTENDENCIA ESTADUAL DO MS/RJ"/>
    <s v="0710"/>
    <s v="RIO DE JANEIRO"/>
    <s v="RJ"/>
    <n v="140125.04"/>
    <s v="06º Dia Útil"/>
    <x v="0"/>
    <x v="0"/>
    <s v="26991"/>
    <d v="2024-08-14T00:00:00"/>
    <n v="134501.17000000001"/>
    <x v="0"/>
    <n v="3.3222591362126247E-3"/>
  </r>
  <r>
    <s v="KT"/>
    <s v="C00445"/>
    <s v="00.394.502/0343-91"/>
    <s v="BASE DE ABASTECIMENTO DA MARINHA NO RIO"/>
    <s v="0710"/>
    <s v="RIO DE JANEIRO"/>
    <s v="RJ"/>
    <n v="436867.75"/>
    <s v="01º Dia Útil"/>
    <x v="1"/>
    <x v="0"/>
    <s v="26903"/>
    <d v="2024-08-01T00:00:00"/>
    <n v="436867.75"/>
    <x v="1"/>
    <n v="3.3222591362126247E-3"/>
  </r>
  <r>
    <s v="KT"/>
    <s v="C00448"/>
    <s v="29.427.465/0001-05"/>
    <s v="UNIVERSIDADE FEDERAL RURAL DO RIO DE JAN"/>
    <s v="1705"/>
    <s v="TRES RIOS"/>
    <s v="RJ"/>
    <n v="33350.5"/>
    <s v="03º Dia Útil"/>
    <x v="0"/>
    <x v="0"/>
    <s v="26909"/>
    <d v="2024-08-06T00:00:00"/>
    <n v="33350.5"/>
    <x v="1"/>
    <n v="3.3222591362126247E-3"/>
  </r>
  <r>
    <s v="KT"/>
    <s v="C00450"/>
    <s v="00.000.000/0051-50"/>
    <s v="BANCO DO BRASIL S.A. - CT 2805"/>
    <s v="0710"/>
    <s v="MACAE"/>
    <s v="RJ"/>
    <n v="7757.38"/>
    <s v="06º Dia Útil"/>
    <x v="1"/>
    <x v="0"/>
    <s v="26985"/>
    <d v="2024-08-13T00:00:00"/>
    <n v="14695.34"/>
    <x v="1"/>
    <n v="3.3222591362126247E-3"/>
  </r>
  <r>
    <s v="KT"/>
    <s v="C00451"/>
    <s v="00.000.000/0080-95"/>
    <s v="BANCO DO BRASIL S.A. - CT 2805"/>
    <s v="0710"/>
    <s v="PETROPOLIS"/>
    <s v="RJ"/>
    <n v="9879.31"/>
    <s v="06º Dia Útil"/>
    <x v="1"/>
    <x v="0"/>
    <s v="26983"/>
    <d v="2024-08-13T00:00:00"/>
    <n v="24898.78"/>
    <x v="1"/>
    <n v="3.3222591362126247E-3"/>
  </r>
  <r>
    <s v="KT"/>
    <s v="C00452"/>
    <s v="00.000.000/0150-32"/>
    <s v="BANCO DO BRASIL S.A. - CT 2805"/>
    <s v="0710"/>
    <s v="CABO FRIO"/>
    <s v="RJ"/>
    <n v="7871.99"/>
    <s v="06º Dia Útil"/>
    <x v="1"/>
    <x v="0"/>
    <s v="26981"/>
    <d v="2024-08-13T00:00:00"/>
    <n v="15385.91"/>
    <x v="1"/>
    <n v="3.3222591362126247E-3"/>
  </r>
  <r>
    <s v="KT"/>
    <s v="C00453"/>
    <s v="00.000.000/0315-85"/>
    <s v="BANCO DO BRASIL S.A. - CT 2805"/>
    <s v="0710"/>
    <s v="TRES RIOS"/>
    <s v="RJ"/>
    <n v="13820"/>
    <s v="06º Dia Útil"/>
    <x v="1"/>
    <x v="0"/>
    <s v="26979"/>
    <d v="2024-08-13T00:00:00"/>
    <n v="13820"/>
    <x v="1"/>
    <n v="3.3222591362126247E-3"/>
  </r>
  <r>
    <s v="KT"/>
    <s v="C00454"/>
    <s v="00.000.000/0335-29"/>
    <s v="BANCO DO BRASIL S.A. - CT 2805"/>
    <s v="0710"/>
    <s v="NOVA FRIBURGO"/>
    <s v="RJ"/>
    <n v="6086.33"/>
    <s v="06º Dia Útil"/>
    <x v="1"/>
    <x v="0"/>
    <s v="26978"/>
    <d v="2024-08-13T00:00:00"/>
    <n v="8610.0300000000007"/>
    <x v="1"/>
    <n v="3.3222591362126247E-3"/>
  </r>
  <r>
    <s v="KT"/>
    <s v="C00455"/>
    <s v="00.000.000/0741-28"/>
    <s v="BANCO DO BRASIL S.A. - CT 2805"/>
    <s v="0710"/>
    <s v="TERESOPOLIS"/>
    <s v="RJ"/>
    <n v="6091.86"/>
    <s v="06º Dia Útil"/>
    <x v="1"/>
    <x v="0"/>
    <s v="26975"/>
    <d v="2024-08-13T00:00:00"/>
    <n v="10079.06"/>
    <x v="1"/>
    <n v="3.3222591362126247E-3"/>
  </r>
  <r>
    <s v="KT"/>
    <s v="C00456"/>
    <s v="00.000.000/0751-08"/>
    <s v="BANCO DO BRASIL S.A. - CT 2805"/>
    <s v="0710"/>
    <s v="SAO JOAO DE MERITI"/>
    <s v="RJ"/>
    <n v="6231.22"/>
    <s v="06º Dia Útil"/>
    <x v="1"/>
    <x v="0"/>
    <s v="26974"/>
    <d v="2024-08-13T00:00:00"/>
    <n v="9310.2199999999993"/>
    <x v="1"/>
    <n v="3.3222591362126247E-3"/>
  </r>
  <r>
    <s v="KT"/>
    <s v="C00457"/>
    <s v="00.000.000/1129-09"/>
    <s v="BANCO DO BRASIL S.A. - CT 2805"/>
    <s v="0710"/>
    <s v="ARARUAMA"/>
    <s v="RJ"/>
    <n v="6086.89"/>
    <s v="06º Dia Útil"/>
    <x v="1"/>
    <x v="0"/>
    <s v="26972"/>
    <d v="2024-08-13T00:00:00"/>
    <n v="8270.01"/>
    <x v="1"/>
    <n v="3.3222591362126247E-3"/>
  </r>
  <r>
    <s v="KT"/>
    <s v="C00458"/>
    <s v="00.000.000/2772-31"/>
    <s v="BANCO DO BRASIL S.A. - CT 2805"/>
    <s v="0710"/>
    <s v="CACHOEIRAS DE MACACU"/>
    <s v="RJ"/>
    <n v="2808.48"/>
    <s v="06º Dia Útil"/>
    <x v="1"/>
    <x v="0"/>
    <s v="26971"/>
    <d v="2024-08-13T00:00:00"/>
    <n v="2808.48"/>
    <x v="1"/>
    <n v="3.3222591362126247E-3"/>
  </r>
  <r>
    <s v="KT"/>
    <s v="C00459"/>
    <s v="00.000.000/4406-71"/>
    <s v="BANCO DO BRASIL S.A. - CT 2805"/>
    <s v="0710"/>
    <s v="ARMACAO DOS BUZIOS"/>
    <s v="RJ"/>
    <n v="3123.2"/>
    <s v="06º Dia Útil"/>
    <x v="1"/>
    <x v="0"/>
    <s v="26967"/>
    <d v="2024-08-13T00:00:00"/>
    <n v="3123.2"/>
    <x v="1"/>
    <n v="3.3222591362126247E-3"/>
  </r>
  <r>
    <s v="KT"/>
    <s v="C00460"/>
    <s v="00.000.000/1877-55"/>
    <s v="BANCO DO BRASIL S.A. - CT 2805"/>
    <s v="0710"/>
    <s v="BOM JARDIM"/>
    <s v="RJ"/>
    <n v="3016.59"/>
    <s v="06º Dia Útil"/>
    <x v="1"/>
    <x v="0"/>
    <s v="26966"/>
    <d v="2024-08-13T00:00:00"/>
    <n v="3016.59"/>
    <x v="1"/>
    <n v="3.3222591362126247E-3"/>
  </r>
  <r>
    <s v="KT"/>
    <s v="C00461"/>
    <s v="00.000.000/2585-20"/>
    <s v="BANCO DO BRASIL S.A. - CT 2805"/>
    <s v="0710"/>
    <s v="CASIMIRO DE ABREU"/>
    <s v="RJ"/>
    <n v="3086"/>
    <s v="06º Dia Útil"/>
    <x v="1"/>
    <x v="0"/>
    <s v="26965"/>
    <d v="2024-08-13T00:00:00"/>
    <n v="3453.24"/>
    <x v="1"/>
    <n v="3.3222591362126247E-3"/>
  </r>
  <r>
    <s v="KT"/>
    <s v="C00462"/>
    <s v="00.000.000/2453-80"/>
    <s v="BANCO DO BRASIL S.A. - CT 2805"/>
    <s v="0710"/>
    <s v="BELFORD ROXO"/>
    <s v="RJ"/>
    <n v="4048.57"/>
    <s v="06º Dia Útil"/>
    <x v="1"/>
    <x v="0"/>
    <s v="26964"/>
    <d v="2024-08-13T00:00:00"/>
    <n v="7945.1"/>
    <x v="1"/>
    <n v="3.3222591362126247E-3"/>
  </r>
  <r>
    <s v="KT"/>
    <s v="C00463"/>
    <s v="00.000.000/2809-68"/>
    <s v="BANCO DO BRASIL S.A. - CT 2805"/>
    <s v="0710"/>
    <s v="SAO PEDRO DA ALDEIA"/>
    <s v="RJ"/>
    <n v="3137.41"/>
    <s v="06º Dia Útil"/>
    <x v="1"/>
    <x v="0"/>
    <s v="26961"/>
    <d v="2024-08-13T00:00:00"/>
    <n v="3151.95"/>
    <x v="1"/>
    <n v="3.3222591362126247E-3"/>
  </r>
  <r>
    <s v="KT"/>
    <s v="C00464"/>
    <s v="00.000.000/2884-38"/>
    <s v="BANCO DO BRASIL S.A. - CT 2805"/>
    <s v="0710"/>
    <s v="SAQUAREMA"/>
    <s v="RJ"/>
    <n v="10277.31"/>
    <s v="06º Dia Útil"/>
    <x v="1"/>
    <x v="0"/>
    <s v="26960"/>
    <d v="2024-08-13T00:00:00"/>
    <n v="10277.31"/>
    <x v="1"/>
    <n v="3.3222591362126247E-3"/>
  </r>
  <r>
    <s v="KT"/>
    <s v="C00465"/>
    <s v="00.000.000/2592-50"/>
    <s v="BANCO DO BRASIL S.A. - CT 2805"/>
    <s v="0710"/>
    <s v="SILVA JARDIM"/>
    <s v="RJ"/>
    <n v="2822.87"/>
    <s v="06º Dia Útil"/>
    <x v="1"/>
    <x v="0"/>
    <s v="26959"/>
    <d v="2024-08-13T00:00:00"/>
    <n v="2822.87"/>
    <x v="1"/>
    <n v="3.3222591362126247E-3"/>
  </r>
  <r>
    <s v="KT"/>
    <s v="C00466"/>
    <s v="00.000.000/3855-57"/>
    <s v="BANCO DO BRASIL S.A. - CT 2805"/>
    <s v="0710"/>
    <s v="AREAL"/>
    <s v="RJ"/>
    <n v="2716.13"/>
    <s v="06º Dia Útil"/>
    <x v="1"/>
    <x v="0"/>
    <s v="26958"/>
    <d v="2024-08-13T00:00:00"/>
    <n v="2716.13"/>
    <x v="1"/>
    <n v="3.3222591362126247E-3"/>
  </r>
  <r>
    <s v="KT"/>
    <s v="C00467"/>
    <s v="00.000.000/3853-95"/>
    <s v="BANCO DO BRASIL S.A. - CT 2805"/>
    <s v="0710"/>
    <s v="RIO DAS OSTRAS"/>
    <s v="RJ"/>
    <n v="4018.88"/>
    <s v="06º Dia Útil"/>
    <x v="1"/>
    <x v="0"/>
    <s v="26956"/>
    <d v="2024-08-13T00:00:00"/>
    <n v="4018.88"/>
    <x v="1"/>
    <n v="3.3222591362126247E-3"/>
  </r>
  <r>
    <s v="KT"/>
    <s v="C00468"/>
    <s v="00.000.000/5076-87"/>
    <s v="BANCO DO BRASIL S.A. - CT 2805"/>
    <s v="0710"/>
    <s v="SAO JOSE DO VALE DO RIO PRETO"/>
    <s v="RJ"/>
    <n v="2824.56"/>
    <s v="06º Dia Útil"/>
    <x v="1"/>
    <x v="0"/>
    <s v="26955"/>
    <d v="2024-08-13T00:00:00"/>
    <n v="2824.56"/>
    <x v="1"/>
    <n v="3.3222591362126247E-3"/>
  </r>
  <r>
    <s v="KT"/>
    <s v="C00469"/>
    <s v="00.000.000/4452-07"/>
    <s v="BANCO DO BRASIL S.A. - CT 2805"/>
    <s v="0710"/>
    <s v="IGUABA GRANDE"/>
    <s v="RJ"/>
    <n v="2304.94"/>
    <s v="06º Dia Útil"/>
    <x v="1"/>
    <x v="0"/>
    <s v="26954"/>
    <d v="2024-08-13T00:00:00"/>
    <n v="2304.94"/>
    <x v="1"/>
    <n v="3.3222591362126247E-3"/>
  </r>
  <r>
    <s v="KT"/>
    <s v="C00470"/>
    <s v="00.000.000/4272-25"/>
    <s v="BANCO DO BRASIL S.A. - CT 2805"/>
    <s v="0710"/>
    <s v="COMENDADOR LEVY GASPARIAN"/>
    <s v="RJ"/>
    <n v="2679.78"/>
    <s v="06º Dia Útil"/>
    <x v="1"/>
    <x v="0"/>
    <s v="26953"/>
    <d v="2024-08-13T00:00:00"/>
    <n v="2679.78"/>
    <x v="1"/>
    <n v="3.3222591362126247E-3"/>
  </r>
  <r>
    <s v="KT"/>
    <s v="C00471"/>
    <s v="00.000.000/5080-63"/>
    <s v="BANCO DO BRASIL S.A. - CT 2805"/>
    <s v="0710"/>
    <s v="ARRAIAL DO CABO"/>
    <s v="RJ"/>
    <n v="3127.68"/>
    <s v="06º Dia Útil"/>
    <x v="1"/>
    <x v="0"/>
    <s v="26952"/>
    <d v="2024-08-13T00:00:00"/>
    <n v="3127.68"/>
    <x v="1"/>
    <n v="3.3222591362126247E-3"/>
  </r>
  <r>
    <s v="KT"/>
    <s v="C00472"/>
    <s v="00.000.000/5081-44"/>
    <s v="BANCO DO BRASIL S.A. - CT 2805"/>
    <s v="0710"/>
    <s v="CONCEICAO DE MACABU"/>
    <s v="RJ"/>
    <n v="2752.73"/>
    <s v="06º Dia Útil"/>
    <x v="1"/>
    <x v="0"/>
    <s v="26951"/>
    <d v="2024-08-13T00:00:00"/>
    <n v="2752.73"/>
    <x v="1"/>
    <n v="3.3222591362126247E-3"/>
  </r>
  <r>
    <s v="KT"/>
    <s v="C00473"/>
    <s v="00.000.000/5079-20"/>
    <s v="BANCO DO BRASIL S.A. - CT 2805"/>
    <s v="0710"/>
    <s v="QUISSAMA"/>
    <s v="RJ"/>
    <n v="2808.1"/>
    <s v="06º Dia Útil"/>
    <x v="1"/>
    <x v="0"/>
    <s v="26950"/>
    <d v="2024-08-13T00:00:00"/>
    <n v="2808.1"/>
    <x v="1"/>
    <n v="3.3222591362126247E-3"/>
  </r>
  <r>
    <s v="KT"/>
    <s v="C00474"/>
    <s v="00.000.000/5679-06"/>
    <s v="BANCO DO BRASIL S.A. - CT 2805"/>
    <s v="0710"/>
    <s v="DUAS BARRAS"/>
    <s v="RJ"/>
    <n v="3058.53"/>
    <s v="06º Dia Útil"/>
    <x v="1"/>
    <x v="0"/>
    <s v="26948"/>
    <d v="2024-08-13T00:00:00"/>
    <n v="3058.53"/>
    <x v="1"/>
    <n v="3.3222591362126247E-3"/>
  </r>
  <r>
    <s v="KT"/>
    <s v="C00475"/>
    <s v="00.000.000/6883-71"/>
    <s v="BANCO DO BRASIL S.A. - CT 2805"/>
    <s v="0710"/>
    <s v="NOVA IGUACU"/>
    <s v="RJ"/>
    <n v="4100.8500000000004"/>
    <s v="06º Dia Útil"/>
    <x v="1"/>
    <x v="0"/>
    <s v="26945"/>
    <d v="2024-08-13T00:00:00"/>
    <n v="4100.8500000000004"/>
    <x v="1"/>
    <n v="3.3222591362126247E-3"/>
  </r>
  <r>
    <s v="KT"/>
    <s v="C00476"/>
    <s v="00.000.000/7379-25"/>
    <s v="BANCO DO BRASIL S.A. - CT 2805"/>
    <s v="0710"/>
    <s v="DUQUE DE CAXIAS"/>
    <s v="RJ"/>
    <n v="3174.15"/>
    <s v="06º Dia Útil"/>
    <x v="1"/>
    <x v="0"/>
    <s v="26944"/>
    <d v="2024-08-13T00:00:00"/>
    <n v="3174.15"/>
    <x v="1"/>
    <n v="3.3222591362126247E-3"/>
  </r>
  <r>
    <s v="KT"/>
    <s v="C00478"/>
    <s v="00.000.000/0741-28"/>
    <s v="BANCO DO BRASIL S.A. - CT 2805"/>
    <s v="0711"/>
    <s v="TERESOPOLIS"/>
    <s v="RJ"/>
    <n v="415.83"/>
    <s v="06º Dia Útil"/>
    <x v="1"/>
    <x v="0"/>
    <s v="26942"/>
    <d v="2024-08-13T00:00:00"/>
    <n v="415.83"/>
    <x v="1"/>
    <n v="3.3222591362126247E-3"/>
  </r>
  <r>
    <s v="KT"/>
    <s v="C00479"/>
    <s v="00.000.000/2814-25"/>
    <s v="BANCO DO BRASIL S.A. - CT 2805"/>
    <s v="0711"/>
    <s v="MENDES"/>
    <s v="RJ"/>
    <n v="5714.46"/>
    <s v="06º Dia Útil"/>
    <x v="1"/>
    <x v="0"/>
    <s v="26940"/>
    <d v="2024-08-13T00:00:00"/>
    <n v="5714.46"/>
    <x v="1"/>
    <n v="3.3222591362126247E-3"/>
  </r>
  <r>
    <s v="KT"/>
    <s v="C00480"/>
    <s v="00.489.828/0125-95"/>
    <s v="ARQUIVO NACIONAL"/>
    <s v="0710"/>
    <s v="RIO DE JANEIRO"/>
    <s v="RJ"/>
    <n v="126418.59"/>
    <s v="08º Dia Útil"/>
    <x v="1"/>
    <x v="2"/>
    <s v=""/>
    <s v=""/>
    <s v=""/>
    <x v="1"/>
    <n v="3.3222591362126247E-3"/>
  </r>
  <r>
    <s v="KE"/>
    <s v="C00485"/>
    <s v="33.661.414/0001-10"/>
    <s v="CONSELHO REGIONAL DE FARMACIA"/>
    <s v="0710"/>
    <s v="RIO DE JANEIRO"/>
    <s v="RJ"/>
    <n v="29020.290000000005"/>
    <s v="03º Dia Útil"/>
    <x v="0"/>
    <x v="0"/>
    <n v="21241"/>
    <d v="2024-08-06T00:00:00"/>
    <n v="29020.29"/>
    <x v="1"/>
    <n v="3.3222591362126247E-3"/>
  </r>
  <r>
    <s v="KT"/>
    <s v="C00489"/>
    <s v="00.000.000/0262-39"/>
    <s v="BANCO DO BRASIL S.A. - CT 2805"/>
    <s v="0711"/>
    <s v="VOLTA REDONDA"/>
    <s v="RJ"/>
    <n v="271.39999999999998"/>
    <s v="06º Dia Útil"/>
    <x v="1"/>
    <x v="0"/>
    <s v="26943"/>
    <d v="2024-08-13T00:00:00"/>
    <n v="542.78"/>
    <x v="1"/>
    <n v="3.3222591362126247E-3"/>
  </r>
  <r>
    <s v="KT"/>
    <s v="C00507"/>
    <s v="00.091.652/0002-60"/>
    <s v="COMPANHIA DE PESQUISA DE RECURSOS MINERAIS CPRM"/>
    <s v="1705"/>
    <s v="RIO DE JANEIRO"/>
    <s v="RJ"/>
    <n v="12432.57"/>
    <s v="10º Dia Útil"/>
    <x v="1"/>
    <x v="0"/>
    <s v="26989"/>
    <d v="2024-08-14T00:00:00"/>
    <n v="12432.57"/>
    <x v="1"/>
    <n v="3.3222591362126247E-3"/>
  </r>
  <r>
    <s v="KT"/>
    <s v="C00508"/>
    <s v="00.091.652/0008-55"/>
    <s v="COMPANHIA DE PESQUISA DE RECURSOS MINERAIS CPRM"/>
    <s v="1705"/>
    <s v="SAO PAULO"/>
    <s v="SP"/>
    <n v="41037.667906000002"/>
    <s v="10º Dia Útil"/>
    <x v="1"/>
    <x v="3"/>
    <s v=""/>
    <s v=""/>
    <s v=""/>
    <x v="1"/>
    <n v="3.3222591362126247E-3"/>
  </r>
  <r>
    <s v="KT"/>
    <s v="C00509"/>
    <s v="00.091.652/0009-36"/>
    <s v="COMPANHIA DE PESQUISA DE RECURSOS MINERAIS CPRM"/>
    <s v="1705"/>
    <s v="PORTO ALEGRE"/>
    <s v="RS"/>
    <n v="19698.580000000002"/>
    <s v="10º Dia Útil"/>
    <x v="1"/>
    <x v="0"/>
    <s v="26911"/>
    <d v="2024-08-06T00:00:00"/>
    <n v="20404.86"/>
    <x v="1"/>
    <n v="3.3222591362126247E-3"/>
  </r>
  <r>
    <s v="KT"/>
    <s v="C00510"/>
    <s v="00.091.652/0010-70"/>
    <s v="COMPANHIA DE PESQUISA DE RECURSOS MINERAIS CPRM"/>
    <s v="1705"/>
    <s v="BELO HORIZONTE"/>
    <s v="MG"/>
    <n v="39884.840000000004"/>
    <s v="10º Dia Útil"/>
    <x v="1"/>
    <x v="0"/>
    <s v="26930"/>
    <d v="2024-08-08T00:00:00"/>
    <n v="73426.84"/>
    <x v="1"/>
    <n v="3.3222591362126247E-3"/>
  </r>
  <r>
    <s v="KT"/>
    <s v="C00511"/>
    <s v="00.000.000/0525-82"/>
    <s v="BANCO DO BRASIL S.A. - CT 0466"/>
    <s v="0711"/>
    <s v="RIO DE JANEIRO"/>
    <s v="RJ"/>
    <n v="9755.9699999999993"/>
    <s v="06º Dia Útil"/>
    <x v="1"/>
    <x v="0"/>
    <s v="26914"/>
    <d v="2024-08-06T00:00:00"/>
    <n v="9110.2199999999993"/>
    <x v="0"/>
    <n v="3.3222591362126247E-3"/>
  </r>
  <r>
    <s v="KE"/>
    <s v="C00648"/>
    <s v="00.394.502/0092-81"/>
    <s v="CENTRO DE INSTRUNCAO ALMIRANTE SYL"/>
    <s v="0710"/>
    <s v="RIO DE JANEIRO"/>
    <s v="RJ"/>
    <n v="51821.599999999999"/>
    <s v="03º Dia Útil"/>
    <x v="0"/>
    <x v="0"/>
    <n v="21247"/>
    <d v="2024-08-06T00:00:00"/>
    <n v="51821.599999999999"/>
    <x v="1"/>
    <n v="3.3222591362126247E-3"/>
  </r>
  <r>
    <s v="KE"/>
    <s v="C00699"/>
    <s v="04.079.233/0001-82"/>
    <s v="LABORATORIO NACIONAL DE COMPUTACAO CIENT"/>
    <s v="0710"/>
    <s v="PETROPOLIS"/>
    <s v="RJ"/>
    <n v="47278.69"/>
    <s v="09º Dia Útil"/>
    <x v="1"/>
    <x v="2"/>
    <s v=""/>
    <s v=""/>
    <s v=""/>
    <x v="1"/>
    <n v="3.3222591362126247E-3"/>
  </r>
  <r>
    <s v="KE"/>
    <s v="C00764"/>
    <s v="33.683.111/0008-75"/>
    <s v="SERVICO FEDERAL DE PROCESSAMENTO DE DADOS SERPRO"/>
    <s v="0710"/>
    <s v="RIO DE JANEIRO"/>
    <s v="RJ"/>
    <n v="214316.4"/>
    <s v="01º Dia Útil"/>
    <x v="0"/>
    <x v="0"/>
    <n v="21214"/>
    <d v="2024-08-01T00:00:00"/>
    <n v="214316.4"/>
    <x v="1"/>
    <n v="3.3222591362126247E-3"/>
  </r>
  <r>
    <s v="KE"/>
    <s v="C00769"/>
    <s v="33.685.686/0016-37"/>
    <s v="CONFERENCIA NACIONAL DOS BISPOS DO BRASIL"/>
    <s v="0710"/>
    <s v="RIO DE JANEIRO"/>
    <s v="RJ"/>
    <n v="390.99"/>
    <s v="16º Dia Útil"/>
    <x v="1"/>
    <x v="1"/>
    <s v=""/>
    <s v=""/>
    <s v=""/>
    <x v="1"/>
    <n v="3.3222591362126247E-3"/>
  </r>
  <r>
    <s v="KE"/>
    <s v="C00776"/>
    <s v="09.594.923/0001-93"/>
    <s v="INSTITUTO DE BIOLOGIA DO EXERCITO"/>
    <s v="0710"/>
    <s v="RIO DE JANEIRO"/>
    <s v="RJ"/>
    <n v="63116.5"/>
    <s v="02º Dia Útil"/>
    <x v="0"/>
    <x v="0"/>
    <n v="21239"/>
    <d v="2024-08-05T00:00:00"/>
    <n v="63116.5"/>
    <x v="1"/>
    <n v="3.3222591362126247E-3"/>
  </r>
  <r>
    <s v="KE"/>
    <s v="C00785"/>
    <s v="00.394.445/0272-12"/>
    <s v="INSTITUTO BENJAMIN  CONSTANT"/>
    <s v="1705"/>
    <s v="RIO DE JANEIRO"/>
    <s v="RJ"/>
    <n v="64110.99"/>
    <s v="02º Dia Útil"/>
    <x v="0"/>
    <x v="0"/>
    <n v="21240"/>
    <d v="2024-08-06T00:00:00"/>
    <n v="64110.99"/>
    <x v="1"/>
    <n v="3.3222591362126247E-3"/>
  </r>
  <r>
    <s v="KE"/>
    <s v="C00856"/>
    <s v="08.711.015/0001-70"/>
    <s v="INSTITUTO MILITAR DE ENGENHARIA"/>
    <s v="0710"/>
    <s v="RIO DE JANEIRO"/>
    <s v="RJ"/>
    <n v="208653.88"/>
    <s v="10º Dia Útil"/>
    <x v="0"/>
    <x v="0"/>
    <n v="21305"/>
    <d v="2024-08-09T00:00:00"/>
    <n v="198975.54"/>
    <x v="0"/>
    <n v="3.3222591362126247E-3"/>
  </r>
  <r>
    <s v="KE"/>
    <s v="C01102"/>
    <s v="28.538.734/0001-48"/>
    <s v="TRIBUNAL DE JUSTICA DO ESTADO DO RIO DE JANEIRO"/>
    <s v="0710"/>
    <s v="BELFORD ROXO"/>
    <s v="RJ"/>
    <n v="75594.83"/>
    <s v="01º Dia Útil"/>
    <x v="0"/>
    <x v="0"/>
    <n v="21219"/>
    <d v="2024-08-02T00:00:00"/>
    <n v="60625.03"/>
    <x v="0"/>
    <n v="3.3222591362126247E-3"/>
  </r>
  <r>
    <s v="KE"/>
    <s v="C01103"/>
    <s v="28.538.734/0001-48"/>
    <s v="TRIBUNAL DE JUSTICA DO ESTADO DO RIO DE JANEIRO"/>
    <s v="0710"/>
    <s v="DUQUE DE CAXIAS"/>
    <s v="RJ"/>
    <n v="161309.4"/>
    <s v="01º Dia Útil"/>
    <x v="0"/>
    <x v="0"/>
    <n v="21224"/>
    <d v="2024-08-02T00:00:00"/>
    <n v="128849.76"/>
    <x v="0"/>
    <n v="3.3222591362126247E-3"/>
  </r>
  <r>
    <s v="KE"/>
    <s v="C01105"/>
    <s v="28.538.734/0001-48"/>
    <s v="TRIBUNAL DE JUSTICA DO ESTADO DO RIO DE JANEIRO"/>
    <s v="0710"/>
    <s v="JAPERI"/>
    <s v="RJ"/>
    <n v="22512.69"/>
    <s v="01º Dia Útil"/>
    <x v="0"/>
    <x v="0"/>
    <n v="21220"/>
    <d v="2024-08-02T00:00:00"/>
    <n v="19699.990000000002"/>
    <x v="0"/>
    <n v="3.3222591362126247E-3"/>
  </r>
  <r>
    <s v="KE"/>
    <s v="C01107"/>
    <s v="28.538.734/0001-48"/>
    <s v="TRIBUNAL DE JUSTICA DO ESTADO DO RIO DE JANEIRO"/>
    <s v="0710"/>
    <s v="MESQUITA"/>
    <s v="RJ"/>
    <n v="89032.6"/>
    <s v="01º Dia Útil"/>
    <x v="0"/>
    <x v="0"/>
    <n v="21223"/>
    <d v="2024-08-02T00:00:00"/>
    <n v="69417.33"/>
    <x v="0"/>
    <n v="3.3222591362126247E-3"/>
  </r>
  <r>
    <s v="KE"/>
    <s v="C01108"/>
    <s v="28.538.734/0001-48"/>
    <s v="TRIBUNAL DE JUSTICA DO ESTADO DO RIO DE JANEIRO"/>
    <s v="0710"/>
    <s v="NILOPOLIS"/>
    <s v="RJ"/>
    <n v="141358.79999999999"/>
    <s v="01º Dia Útil"/>
    <x v="0"/>
    <x v="0"/>
    <n v="21221"/>
    <d v="2024-08-02T00:00:00"/>
    <n v="113134.39"/>
    <x v="0"/>
    <n v="3.3222591362126247E-3"/>
  </r>
  <r>
    <s v="KE"/>
    <s v="C01109"/>
    <s v="28.538.734/0001-48"/>
    <s v="TRIBUNAL DE JUSTICA DO ESTADO DO RIO DE JANEIRO"/>
    <s v="0710"/>
    <s v="NOVA IGUACU"/>
    <s v="RJ"/>
    <n v="140012.19"/>
    <s v="01º Dia Útil"/>
    <x v="0"/>
    <x v="0"/>
    <n v="21226"/>
    <d v="2024-08-02T00:00:00"/>
    <n v="111362.76"/>
    <x v="0"/>
    <n v="3.3222591362126247E-3"/>
  </r>
  <r>
    <s v="KE"/>
    <s v="C01111"/>
    <s v="28.538.734/0001-48"/>
    <s v="TRIBUNAL DE JUSTICA DO ESTADO DO RIO DE JANEIRO"/>
    <s v="0710"/>
    <s v="QUEIMADOS"/>
    <s v="RJ"/>
    <n v="32821.370000000003"/>
    <s v="01º Dia Útil"/>
    <x v="0"/>
    <x v="0"/>
    <n v="21225"/>
    <d v="2024-08-02T00:00:00"/>
    <n v="27097.84"/>
    <x v="0"/>
    <n v="3.3222591362126247E-3"/>
  </r>
  <r>
    <s v="KE"/>
    <s v="C01112"/>
    <s v="28.538.734/0001-48"/>
    <s v="TRIBUNAL DE JUSTICA DO ESTADO DO RIO DE JANEIRO"/>
    <s v="0710"/>
    <s v="SAO JOAO DE MERITI"/>
    <s v="RJ"/>
    <n v="60118.2"/>
    <s v="01º Dia Útil"/>
    <x v="0"/>
    <x v="0"/>
    <n v="21222"/>
    <d v="2024-08-02T00:00:00"/>
    <n v="46371.71"/>
    <x v="0"/>
    <n v="3.3222591362126247E-3"/>
  </r>
  <r>
    <s v="KE"/>
    <s v="C01120"/>
    <s v="11.376.952/0001-20"/>
    <s v="LABORATORIO FARMACEUTICO DA MARINHA"/>
    <s v="0710"/>
    <s v="RIO DE JANEIRO"/>
    <s v="RJ"/>
    <n v="112061.55540550343"/>
    <s v="07º Dia Útil"/>
    <x v="0"/>
    <x v="0"/>
    <n v="21411"/>
    <d v="2024-08-14T00:00:00"/>
    <n v="7181.26"/>
    <x v="0"/>
    <n v="3.3222591362126247E-3"/>
  </r>
  <r>
    <s v="KE"/>
    <s v="C03108"/>
    <s v="00.402.552/0005-50"/>
    <s v="INSTITUTO DE PESQUISAS ENERGETICAS E NUC"/>
    <s v="0710"/>
    <s v="SAO PAULO"/>
    <s v="SP"/>
    <n v="523520.28"/>
    <s v="02º Dia Útil"/>
    <x v="0"/>
    <x v="0"/>
    <n v="21244"/>
    <d v="2024-08-06T00:00:00"/>
    <n v="523520.28"/>
    <x v="1"/>
    <n v="3.3222591362126247E-3"/>
  </r>
  <r>
    <s v="KE"/>
    <s v="C03109"/>
    <s v="00.402.552/0005-50"/>
    <s v="INSTITUTO DE PESQUISA ENERGETICAS E NUCL"/>
    <s v="0710"/>
    <s v="IPERO"/>
    <s v="SP"/>
    <n v="14490.15"/>
    <s v="05º Dia Útil"/>
    <x v="0"/>
    <x v="0"/>
    <n v="21245"/>
    <d v="2024-08-06T00:00:00"/>
    <n v="14490.15"/>
    <x v="1"/>
    <n v="3.3222591362126247E-3"/>
  </r>
  <r>
    <s v="KE"/>
    <s v="C03139"/>
    <s v="01.606.606/0001-38"/>
    <s v="FUND DE APOIO A PESQ. CIENTIF TECN UFRRJ"/>
    <s v="1705"/>
    <s v="SEROPEDICA"/>
    <s v="RJ"/>
    <n v="45573.78"/>
    <s v="09º Dia Útil"/>
    <x v="0"/>
    <x v="0"/>
    <n v="21418"/>
    <d v="2024-08-15T00:00:00"/>
    <n v="45573.78"/>
    <x v="1"/>
    <n v="3.3222591362126247E-3"/>
  </r>
  <r>
    <s v="KE"/>
    <s v="C03203"/>
    <s v="62.463.005/0001-08"/>
    <s v="CEAGESP - COMPANHIA DE ENTREPOSTOS E ARM"/>
    <s v="0710"/>
    <s v="SAO PAULO"/>
    <s v="SP"/>
    <n v="131337.87"/>
    <s v="07º Dia Útil"/>
    <x v="0"/>
    <x v="0"/>
    <n v="21405"/>
    <d v="2024-08-13T00:00:00"/>
    <n v="131337.87"/>
    <x v="1"/>
    <n v="3.3222591362126247E-3"/>
  </r>
  <r>
    <s v="KE"/>
    <s v="C03204"/>
    <s v="42.266.890/0001-28"/>
    <s v="CIA DOCAS DO RIO DE JANEIRO"/>
    <s v="0710"/>
    <s v="RIO DE JANEIRO"/>
    <s v="RJ"/>
    <n v="166157.84"/>
    <s v="07º Dia Útil"/>
    <x v="0"/>
    <x v="0"/>
    <n v="21297"/>
    <d v="2024-08-07T00:00:00"/>
    <n v="36973.32"/>
    <x v="0"/>
    <n v="3.3222591362126247E-3"/>
  </r>
  <r>
    <s v="KE"/>
    <s v="C03213"/>
    <s v="42.266.890/0001-28"/>
    <s v="CIA DOCAS DO RIO DE JANEIRO"/>
    <s v="0710"/>
    <s v="ITAGUAI"/>
    <s v="RJ"/>
    <n v="35147.06"/>
    <s v="07º Dia Útil"/>
    <x v="0"/>
    <x v="0"/>
    <n v="21298"/>
    <d v="2024-08-07T00:00:00"/>
    <n v="7706.4"/>
    <x v="0"/>
    <n v="3.3222591362126247E-3"/>
  </r>
  <r>
    <s v="KE"/>
    <s v="C03215"/>
    <s v="42.266.890/0001-28"/>
    <s v="CIA DOCAS DO RIO DE JANEIRO"/>
    <s v="0710"/>
    <s v="NITEROI"/>
    <s v="RJ"/>
    <n v="4965.95"/>
    <s v="07º Dia Útil"/>
    <x v="0"/>
    <x v="0"/>
    <n v="21299"/>
    <d v="2024-08-07T00:00:00"/>
    <n v="1084.8399999999999"/>
    <x v="0"/>
    <n v="3.3222591362126247E-3"/>
  </r>
  <r>
    <s v="KE"/>
    <s v="C03216"/>
    <s v="42.266.890/0001-28"/>
    <s v="CIA DOCAS DO RIO DE JANEIRO"/>
    <s v="0710"/>
    <s v="ANGRA DOS REIS"/>
    <s v="RJ"/>
    <n v="4965.95"/>
    <s v="07º Dia Útil"/>
    <x v="0"/>
    <x v="0"/>
    <n v="21300"/>
    <d v="2024-08-07T00:00:00"/>
    <n v="1084.8399999999999"/>
    <x v="0"/>
    <n v="3.3222591362126247E-3"/>
  </r>
  <r>
    <s v="KE"/>
    <s v="C03220"/>
    <s v="00.000.000/0837-04"/>
    <s v="BANCO DO BRASIL S.A. - CT 0457"/>
    <s v="1705"/>
    <s v="RIO DE JANEIRO"/>
    <s v="RJ"/>
    <n v="177849.01"/>
    <s v="06º Dia Útil"/>
    <x v="0"/>
    <x v="0"/>
    <n v="21408"/>
    <d v="2024-08-14T00:00:00"/>
    <n v="197610.02"/>
    <x v="1"/>
    <n v="3.3222591362126247E-3"/>
  </r>
  <r>
    <s v="KE"/>
    <s v="C03221"/>
    <s v="00.000.000/5795-99"/>
    <s v="BANCO DO BRASIL S.A. - CT 0457"/>
    <s v="1705"/>
    <s v="NITEROI"/>
    <s v="RJ"/>
    <n v="4076.96"/>
    <s v="06º Dia Útil"/>
    <x v="0"/>
    <x v="0"/>
    <n v="21406"/>
    <d v="2024-08-14T00:00:00"/>
    <n v="4529.96"/>
    <x v="1"/>
    <n v="3.3222591362126247E-3"/>
  </r>
  <r>
    <s v="KE"/>
    <s v="C03222"/>
    <s v="00.000.000/7711-98"/>
    <s v="BANCO DO BRASIL S.A. - CT 0457"/>
    <s v="1705"/>
    <s v="CABO FRIO"/>
    <s v="RJ"/>
    <n v="4076.96"/>
    <s v="06º Dia Útil"/>
    <x v="0"/>
    <x v="0"/>
    <n v="21407"/>
    <d v="2024-08-14T00:00:00"/>
    <n v="4529.96"/>
    <x v="1"/>
    <n v="3.3222591362126247E-3"/>
  </r>
  <r>
    <s v="KE"/>
    <s v="C03223"/>
    <s v="00.000.000/4374-50"/>
    <s v="BANCO DO BRASIL S.A. - CT 0457"/>
    <s v="1702"/>
    <s v="RIO DE JANEIRO"/>
    <s v="RJ"/>
    <n v="78817.63"/>
    <s v="06º Dia Útil"/>
    <x v="0"/>
    <x v="0"/>
    <n v="21409"/>
    <d v="2024-08-14T00:00:00"/>
    <n v="92182.47"/>
    <x v="1"/>
    <n v="3.3222591362126247E-3"/>
  </r>
  <r>
    <s v="KE"/>
    <s v="C03224"/>
    <s v="10.898.596/0031-68"/>
    <s v="INSTITUTO BRASILEIRO DE MUSEUS - IBRAM"/>
    <s v="0711"/>
    <s v="PETROPOLIS"/>
    <s v="RJ"/>
    <n v="13251.33"/>
    <s v="04º Dia Útil"/>
    <x v="1"/>
    <x v="2"/>
    <s v=""/>
    <s v=""/>
    <s v=""/>
    <x v="1"/>
    <n v="3.3222591362126247E-3"/>
  </r>
  <r>
    <s v="KE"/>
    <s v="C03225"/>
    <s v="10.898.596/0031-68"/>
    <s v="INSTITUTO BRASILEIRO DE MUSEUS - IBRAM"/>
    <s v="0711"/>
    <s v="VASSOURAS"/>
    <s v="RJ"/>
    <n v="51694.63"/>
    <s v="04º Dia Útil"/>
    <x v="1"/>
    <x v="2"/>
    <s v=""/>
    <s v=""/>
    <s v=""/>
    <x v="1"/>
    <n v="3.3222591362126247E-3"/>
  </r>
  <r>
    <s v="KE"/>
    <s v="C03226"/>
    <s v="10.898.596/0031-68"/>
    <s v="INSTITUTO BRASILEIRO DE MUSEUS - IBRAM"/>
    <s v="0711"/>
    <s v="NITEROI"/>
    <s v="RJ"/>
    <n v="5522.52"/>
    <s v="04º Dia Útil"/>
    <x v="1"/>
    <x v="2"/>
    <s v=""/>
    <s v=""/>
    <s v=""/>
    <x v="1"/>
    <n v="3.3222591362126247E-3"/>
  </r>
  <r>
    <s v="KE"/>
    <s v="C03227"/>
    <s v="10.898.596/0031-68"/>
    <s v="INSTITUTO BRASILEIRO DE MUSEUS - IBRAM"/>
    <s v="0711"/>
    <s v="CABO FRIO"/>
    <s v="RJ"/>
    <n v="11912.08"/>
    <s v="04º Dia Útil"/>
    <x v="1"/>
    <x v="2"/>
    <s v=""/>
    <s v=""/>
    <s v=""/>
    <x v="1"/>
    <n v="3.3222591362126247E-3"/>
  </r>
  <r>
    <s v="KE"/>
    <s v="C03228"/>
    <s v="10.898.596/0031-68"/>
    <s v="INSTITUTO BRASILEIRO DE MUSEUS - IBRAM"/>
    <s v="0711"/>
    <s v="PARATY"/>
    <s v="RJ"/>
    <n v="11119.92"/>
    <s v="04º Dia Útil"/>
    <x v="1"/>
    <x v="2"/>
    <s v=""/>
    <s v=""/>
    <s v=""/>
    <x v="1"/>
    <n v="3.3222591362126247E-3"/>
  </r>
  <r>
    <s v="KE"/>
    <s v="C03242"/>
    <s v="40.188.327/0001-53"/>
    <s v="CENTRO DE INTENDENCIA TECNOLOGICO DA MAR"/>
    <s v="1705"/>
    <s v="SAO PAULO"/>
    <s v="SP"/>
    <n v="256203.61"/>
    <s v="01º Dia Útil"/>
    <x v="0"/>
    <x v="0"/>
    <n v="21227"/>
    <d v="2024-08-05T00:00:00"/>
    <n v="241071.25"/>
    <x v="0"/>
    <n v="3.3222591362126247E-3"/>
  </r>
  <r>
    <s v="KE"/>
    <s v="C03243"/>
    <s v="04.892.707/0014-25"/>
    <s v="DNIT-DEPARTAMENTO NACIONAL DE INFRAEST D"/>
    <s v="0710"/>
    <s v="RIO DE JANEIRO"/>
    <s v="RJ"/>
    <n v="118599.38"/>
    <s v="08º Dia Útil"/>
    <x v="0"/>
    <x v="0"/>
    <n v="21414"/>
    <d v="2024-08-15T00:00:00"/>
    <n v="118599.38"/>
    <x v="1"/>
    <n v="3.3222591362126247E-3"/>
  </r>
  <r>
    <s v="KE"/>
    <s v="C03244"/>
    <s v="04.892.707/0014-25"/>
    <s v="DNIT-DEPARTAMENTO NACIONAL DE INFRAEST D"/>
    <s v="0710"/>
    <s v="CAMPOS DOS GOYTACAZES"/>
    <s v="RJ"/>
    <n v="13119.144000000002"/>
    <s v="08º Dia Útil"/>
    <x v="0"/>
    <x v="0"/>
    <n v="21415"/>
    <d v="2024-08-15T00:00:00"/>
    <n v="13119.14"/>
    <x v="0"/>
    <n v="3.3222591362126247E-3"/>
  </r>
  <r>
    <s v="KE"/>
    <s v="C03245"/>
    <s v="04.892.707/0014-25"/>
    <s v="DNIT-DEPARTAMENTO NACIONAL DE INFRAEST D"/>
    <s v="0710"/>
    <s v="TERESOPOLIS"/>
    <s v="RJ"/>
    <n v="8746.0959999999995"/>
    <s v="08º Dia Útil"/>
    <x v="0"/>
    <x v="0"/>
    <n v="21416"/>
    <d v="2024-08-15T00:00:00"/>
    <n v="8746.1"/>
    <x v="1"/>
    <n v="3.3222591362126247E-3"/>
  </r>
  <r>
    <s v="KE"/>
    <s v="C03246"/>
    <s v="42.266.890/0001-28"/>
    <s v="CIA DOCAS DO RIO DE JANEIRO"/>
    <s v="0710"/>
    <s v="ARRAIAL DO CABO"/>
    <s v="RJ"/>
    <n v="4965.95"/>
    <s v="07º Dia Útil"/>
    <x v="0"/>
    <x v="0"/>
    <n v="21301"/>
    <d v="2024-08-07T00:00:00"/>
    <n v="307.37"/>
    <x v="0"/>
    <n v="3.3222591362126247E-3"/>
  </r>
  <r>
    <s v="KE"/>
    <s v="C03249"/>
    <s v="00.394.494/0035-85"/>
    <s v="SUPERINT REGIONAL DPF RIO DE JANEIRO"/>
    <s v="0710"/>
    <s v="RIO DE JANEIRO"/>
    <s v="RJ"/>
    <n v="322373.17"/>
    <s v="08º Dia Útil"/>
    <x v="0"/>
    <x v="0"/>
    <n v="21295"/>
    <d v="2024-08-07T00:00:00"/>
    <n v="4898.75"/>
    <x v="0"/>
    <n v="3.3222591362126247E-3"/>
  </r>
  <r>
    <s v="KE"/>
    <s v="C03250"/>
    <s v="00.394.494/0035-85"/>
    <s v="SUPERINT REGIONAL DPF RIO DE JANEIRO"/>
    <s v="0710"/>
    <s v="RIO DE JANEIRO"/>
    <s v="RJ"/>
    <n v="7505.2458853667276"/>
    <s v="08º Dia Útil"/>
    <x v="0"/>
    <x v="0"/>
    <n v="21296"/>
    <d v="2024-08-07T00:00:00"/>
    <n v="8972.89"/>
    <x v="1"/>
    <n v="3.3222591362126247E-3"/>
  </r>
  <r>
    <s v="KE"/>
    <s v="C03252"/>
    <s v="00.394.494/0035-85"/>
    <s v="SUPERINT REGIONAL DPF RIO DE JANEIRO"/>
    <s v="0710"/>
    <s v="RIO DE JANEIRO"/>
    <s v="RJ"/>
    <n v="1104.9268900351003"/>
    <s v="08º Dia Útil"/>
    <x v="0"/>
    <x v="0"/>
    <n v="21308"/>
    <d v="2024-08-12T00:00:00"/>
    <n v="9041.4500000000007"/>
    <x v="1"/>
    <n v="3.3222591362126247E-3"/>
  </r>
  <r>
    <s v="KE"/>
    <s v="C03253"/>
    <s v="00.394.494/0035-85"/>
    <s v="SUPERINT REGIONAL DPF RIO DE JANEIRO"/>
    <s v="0710"/>
    <s v="RIO DE JANEIRO"/>
    <s v="RJ"/>
    <n v="7936.51824800336"/>
    <s v="08º Dia Útil"/>
    <x v="1"/>
    <x v="3"/>
    <s v=""/>
    <s v=""/>
    <s v=""/>
    <x v="1"/>
    <n v="3.3222591362126247E-3"/>
  </r>
  <r>
    <s v="KE"/>
    <s v="C03254"/>
    <s v="00.394.494/0035-85"/>
    <s v="SUPERINT REGIONAL DPF RIO DE JANEIRO"/>
    <s v="0710"/>
    <s v="RIO DE JANEIRO"/>
    <s v="RJ"/>
    <n v="4407.922276654288"/>
    <s v="08º Dia Útil"/>
    <x v="1"/>
    <x v="3"/>
    <s v=""/>
    <s v=""/>
    <s v=""/>
    <x v="1"/>
    <n v="3.3222591362126247E-3"/>
  </r>
  <r>
    <s v="KE"/>
    <s v="C03256"/>
    <s v="00.394.494/0035-85"/>
    <s v="SUPERINT REGIONAL DPF RIO DE JANEIRO"/>
    <s v="0710"/>
    <s v="ANGRA DOS REIS"/>
    <s v="RJ"/>
    <n v="3262.84"/>
    <s v="08º Dia Útil"/>
    <x v="0"/>
    <x v="0"/>
    <n v="21413"/>
    <d v="2024-08-14T00:00:00"/>
    <n v="3262.84"/>
    <x v="1"/>
    <n v="3.3222591362126247E-3"/>
  </r>
  <r>
    <s v="KE"/>
    <s v="C03257"/>
    <s v="00.394.494/0035-85"/>
    <s v="SUPERINT REGIONAL DPF RIO DE JANEIRO"/>
    <s v="0710"/>
    <s v="ANGRA DOS REIS"/>
    <s v="RJ"/>
    <n v="2422.8675430100757"/>
    <s v="08º Dia Útil"/>
    <x v="1"/>
    <x v="3"/>
    <s v=""/>
    <s v=""/>
    <s v=""/>
    <x v="1"/>
    <n v="3.3222591362126247E-3"/>
  </r>
  <r>
    <s v="KE"/>
    <s v="C03258"/>
    <s v="00.394.494/0035-85"/>
    <s v="SUPERINT REGIONAL DPF RIO DE JANEIRO"/>
    <s v="0710"/>
    <s v="CAMPOS DOS GOYTACAZES"/>
    <s v="RJ"/>
    <n v="6315.8486703763747"/>
    <s v="08º Dia Útil"/>
    <x v="0"/>
    <x v="0"/>
    <n v="21307"/>
    <d v="2024-08-12T00:00:00"/>
    <n v="6315.85"/>
    <x v="1"/>
    <n v="3.3222591362126247E-3"/>
  </r>
  <r>
    <s v="KE"/>
    <s v="C03259"/>
    <s v="00.394.494/0035-85"/>
    <s v="SUPERINT REGIONAL DPF RIO DE JANEIRO"/>
    <s v="0710"/>
    <s v="ITAGUAI"/>
    <s v="RJ"/>
    <n v="2924.8354097214233"/>
    <s v="08º Dia Útil"/>
    <x v="0"/>
    <x v="0"/>
    <n v="21249"/>
    <d v="2024-08-06T00:00:00"/>
    <n v="2924.84"/>
    <x v="1"/>
    <n v="3.3222591362126247E-3"/>
  </r>
  <r>
    <s v="KE"/>
    <s v="C03260"/>
    <s v="00.394.494/0035-85"/>
    <s v="SUPERINT REGIONAL DPF RIO DE JANEIRO"/>
    <s v="0710"/>
    <s v="MACAE"/>
    <s v="RJ"/>
    <n v="17341.862931606091"/>
    <s v="08º Dia Útil"/>
    <x v="1"/>
    <x v="3"/>
    <s v=""/>
    <s v=""/>
    <s v=""/>
    <x v="1"/>
    <n v="3.3222591362126247E-3"/>
  </r>
  <r>
    <s v="KE"/>
    <s v="C03261"/>
    <s v="00.394.494/0035-85"/>
    <s v="SUPERINT REGIONAL DPF RIO DE JANEIRO"/>
    <s v="0710"/>
    <s v="NITEROI"/>
    <s v="RJ"/>
    <n v="11863.087828503967"/>
    <s v="08º Dia Útil"/>
    <x v="0"/>
    <x v="0"/>
    <n v="21246"/>
    <d v="2024-08-06T00:00:00"/>
    <n v="11863.09"/>
    <x v="1"/>
    <n v="3.3222591362126247E-3"/>
  </r>
  <r>
    <s v="KE"/>
    <s v="C03262"/>
    <s v="00.394.494/0035-85"/>
    <s v="SUPERINT REGIONAL DPF RIO DE JANEIRO"/>
    <s v="0710"/>
    <s v="NOVA IGUACU"/>
    <s v="RJ"/>
    <n v="11977.75862878069"/>
    <s v="08º Dia Útil"/>
    <x v="0"/>
    <x v="0"/>
    <n v="21303"/>
    <d v="2024-08-07T00:00:00"/>
    <n v="11977.76"/>
    <x v="1"/>
    <n v="3.3222591362126247E-3"/>
  </r>
  <r>
    <s v="KE"/>
    <s v="C03263"/>
    <s v="00.394.494/0035-85"/>
    <s v="SUPERINT REGIONAL DPF RIO DE JANEIRO"/>
    <s v="0710"/>
    <s v="PETROPOLIS"/>
    <s v="RJ"/>
    <n v="4860.6099999999997"/>
    <s v="08º Dia Útil"/>
    <x v="0"/>
    <x v="0"/>
    <n v="21304"/>
    <d v="2024-08-08T00:00:00"/>
    <n v="4860.6099999999997"/>
    <x v="1"/>
    <n v="3.3222591362126247E-3"/>
  </r>
  <r>
    <s v="KE"/>
    <s v="C03268"/>
    <s v="33.645.086/0001-69"/>
    <s v="BANCO DA PROVIDENCIA"/>
    <s v="0710"/>
    <s v="RIO DE JANEIRO"/>
    <s v="RJ"/>
    <n v="4160.12"/>
    <s v="16º Dia Útil"/>
    <x v="1"/>
    <x v="3"/>
    <s v=""/>
    <s v=""/>
    <s v=""/>
    <x v="1"/>
    <n v="3.3222591362126247E-3"/>
  </r>
  <r>
    <s v="KE"/>
    <s v="C03270"/>
    <s v="00.000.000/0191-00"/>
    <s v="BANCO DO BRASIL S.A. - CT 2355"/>
    <s v="0710"/>
    <s v="SOROCABA"/>
    <s v="SP"/>
    <n v="30385.99"/>
    <s v="06º Dia Útil"/>
    <x v="0"/>
    <x v="0"/>
    <n v="21351"/>
    <d v="2024-08-13T00:00:00"/>
    <n v="50619.66"/>
    <x v="1"/>
    <n v="3.3222591362126247E-3"/>
  </r>
  <r>
    <s v="KE"/>
    <s v="C03271"/>
    <s v="00.000.000/0351-49"/>
    <s v="BANCO DO BRASIL S.A. - CT 2355"/>
    <s v="0710"/>
    <s v="BATATAIS"/>
    <s v="SP"/>
    <n v="156.88"/>
    <s v="06º Dia Útil"/>
    <x v="0"/>
    <x v="0"/>
    <n v="21341"/>
    <d v="2024-08-13T00:00:00"/>
    <n v="153.18"/>
    <x v="0"/>
    <n v="3.3222591362126247E-3"/>
  </r>
  <r>
    <s v="KE"/>
    <s v="C03271"/>
    <s v="00.000.000/0351-49"/>
    <s v="BANCO DO BRASIL S.A. - CT 2355"/>
    <s v="0711"/>
    <s v="BATATAIS"/>
    <s v="SP"/>
    <n v="153.18"/>
    <s v="06º Dia Útil"/>
    <x v="0"/>
    <x v="0"/>
    <s v="21322"/>
    <d v="2024-08-13T00:00:00"/>
    <n v="156.88"/>
    <x v="1"/>
    <n v="3.3222591362126247E-3"/>
  </r>
  <r>
    <s v="KE"/>
    <s v="C03275"/>
    <s v="00.000.000/2833-98"/>
    <s v="BANCO DO BRASIL S.A. - CT 2355"/>
    <s v="0711"/>
    <s v="JARDINOPOLIS"/>
    <s v="SP"/>
    <n v="313.2"/>
    <s v="06º Dia Útil"/>
    <x v="0"/>
    <x v="0"/>
    <n v="21342"/>
    <d v="2024-08-13T00:00:00"/>
    <n v="313.2"/>
    <x v="1"/>
    <n v="3.3222591362126247E-3"/>
  </r>
  <r>
    <s v="KE"/>
    <s v="C03276"/>
    <s v="00.000.000/2433-37"/>
    <s v="BANCO DO BRASIL S.A. - CT 2355"/>
    <s v="0710"/>
    <s v="MORRO AGUDO"/>
    <s v="SP"/>
    <n v="4717.45"/>
    <s v="06º Dia Útil"/>
    <x v="0"/>
    <x v="0"/>
    <n v="21310"/>
    <d v="2024-08-13T00:00:00"/>
    <n v="4717.45"/>
    <x v="1"/>
    <n v="3.3222591362126247E-3"/>
  </r>
  <r>
    <s v="KE"/>
    <s v="C03277"/>
    <s v="00.000.000/2718-96"/>
    <s v="BANCO DO BRASIL S.A. - CT 2355"/>
    <s v="0710"/>
    <s v="PIRACAIA"/>
    <s v="SP"/>
    <n v="5194.62"/>
    <s v="06º Dia Útil"/>
    <x v="0"/>
    <x v="0"/>
    <n v="21311"/>
    <d v="2024-08-13T00:00:00"/>
    <n v="5194.62"/>
    <x v="1"/>
    <n v="3.3222591362126247E-3"/>
  </r>
  <r>
    <s v="KE"/>
    <s v="C03278"/>
    <s v="00.000.000/1570-90"/>
    <s v="BANCO DO BRASIL S.A. - CT 2355"/>
    <s v="0710"/>
    <s v="PIRACAIA"/>
    <s v="SP"/>
    <n v="5267.3"/>
    <s v="06º Dia Útil"/>
    <x v="0"/>
    <x v="0"/>
    <n v="21312"/>
    <d v="2024-08-13T00:00:00"/>
    <n v="5267.3"/>
    <x v="1"/>
    <n v="3.3222591362126247E-3"/>
  </r>
  <r>
    <s v="KE"/>
    <s v="C03279"/>
    <s v="00.000.000/2783-94"/>
    <s v="BANCO DO BRASIL S.A. - CT 2355"/>
    <s v="0710"/>
    <s v="SAO LUIZ DO PARAITINGA"/>
    <s v="SP"/>
    <n v="368.07"/>
    <s v="06º Dia Útil"/>
    <x v="0"/>
    <x v="0"/>
    <n v="21323"/>
    <d v="2024-08-13T00:00:00"/>
    <n v="368.07"/>
    <x v="1"/>
    <n v="3.3222591362126247E-3"/>
  </r>
  <r>
    <s v="KE"/>
    <s v="C03280"/>
    <s v="00.000.000/4819-47"/>
    <s v="BANCO DO BRASIL S.A. - CT 2355"/>
    <s v="0711"/>
    <s v="SAO PAULO"/>
    <s v="SP"/>
    <n v="485.79"/>
    <s v="06º Dia Útil"/>
    <x v="0"/>
    <x v="0"/>
    <n v="21346"/>
    <d v="2024-08-13T00:00:00"/>
    <n v="485.79"/>
    <x v="1"/>
    <n v="3.3222591362126247E-3"/>
  </r>
  <r>
    <s v="KE"/>
    <s v="C03286"/>
    <s v="00.000.000/5397-08"/>
    <s v="BANCO DO BRASIL S.A. - CT 2355"/>
    <s v="0710"/>
    <s v="SAO PAULO"/>
    <s v="SP"/>
    <n v="4986.59"/>
    <s v="06º Dia Útil"/>
    <x v="1"/>
    <x v="3"/>
    <s v=""/>
    <s v=""/>
    <s v=""/>
    <x v="1"/>
    <n v="3.3222591362126247E-3"/>
  </r>
  <r>
    <s v="KE"/>
    <s v="C03293"/>
    <s v="00.000.000/7039-40"/>
    <s v="BANCO DO BRASIL S.A. - CT 2355"/>
    <s v="0710"/>
    <s v="SANTOS"/>
    <s v="SP"/>
    <n v="5108.18"/>
    <s v="06º Dia Útil"/>
    <x v="0"/>
    <x v="0"/>
    <n v="21350"/>
    <d v="2024-08-13T00:00:00"/>
    <n v="132.18"/>
    <x v="0"/>
    <n v="3.3222591362126247E-3"/>
  </r>
  <r>
    <s v="KE"/>
    <s v="C03299"/>
    <s v="00.000.000/6750-40"/>
    <s v="BANCO DO BRASIL S.A. - CT 2355"/>
    <s v="0710"/>
    <s v="ATIBAIA"/>
    <s v="SP"/>
    <n v="5111.7299999999996"/>
    <s v="06º Dia Útil"/>
    <x v="0"/>
    <x v="0"/>
    <n v="21315"/>
    <d v="2024-08-13T00:00:00"/>
    <n v="5111.7299999999996"/>
    <x v="1"/>
    <n v="3.3222591362126247E-3"/>
  </r>
  <r>
    <s v="KE"/>
    <s v="C03301"/>
    <s v="00.000.000/6762-84"/>
    <s v="BANCO DO BRASIL S.A. - CT 2355"/>
    <s v="0710"/>
    <s v="SAO JOSE DOS CAMPOS"/>
    <s v="SP"/>
    <n v="10047.459999999999"/>
    <s v="06º Dia Útil"/>
    <x v="0"/>
    <x v="0"/>
    <n v="21343"/>
    <d v="2024-08-13T00:00:00"/>
    <n v="599.28"/>
    <x v="0"/>
    <n v="3.3222591362126247E-3"/>
  </r>
  <r>
    <s v="KE"/>
    <s v="C03301"/>
    <s v="00.000.000/6762-84"/>
    <s v="BANCO DO BRASIL S.A. - CT 2355"/>
    <s v="0711"/>
    <s v="SAO JOSE DOS CAMPOS"/>
    <s v="SP"/>
    <n v="10047.459999999999"/>
    <s v="06º Dia Útil"/>
    <x v="0"/>
    <x v="0"/>
    <s v="21316"/>
    <d v="2024-08-13T00:00:00"/>
    <n v="45634.63"/>
    <x v="1"/>
    <n v="3.3222591362126247E-3"/>
  </r>
  <r>
    <s v="KE"/>
    <s v="C03304"/>
    <s v="00.000.000/6416-50"/>
    <s v="BANCO DO BRASIL S.A. - CT 2355"/>
    <s v="0710"/>
    <s v="SAO JOSE DO BARREIRO"/>
    <s v="SP"/>
    <n v="4173.1899999999996"/>
    <s v="06º Dia Útil"/>
    <x v="0"/>
    <x v="0"/>
    <n v="21326"/>
    <d v="2024-08-13T00:00:00"/>
    <n v="4173.1899999999996"/>
    <x v="1"/>
    <n v="3.3222591362126247E-3"/>
  </r>
  <r>
    <s v="KE"/>
    <s v="C03305"/>
    <s v="00.000.000/6418-12"/>
    <s v="BANCO DO BRASIL S.A. - CT 2355"/>
    <s v="0710"/>
    <s v="PIQUETE"/>
    <s v="SP"/>
    <n v="5217.18"/>
    <s v="06º Dia Útil"/>
    <x v="0"/>
    <x v="0"/>
    <n v="21317"/>
    <d v="2024-08-13T00:00:00"/>
    <n v="5217.18"/>
    <x v="1"/>
    <n v="3.3222591362126247E-3"/>
  </r>
  <r>
    <s v="KE"/>
    <s v="C03306"/>
    <s v="00.000.000/6425-41"/>
    <s v="BANCO DO BRASIL S.A. - CT 2355"/>
    <s v="0710"/>
    <s v="REDENCAO DA SERRA"/>
    <s v="SP"/>
    <n v="5087.3999999999996"/>
    <s v="06º Dia Útil"/>
    <x v="0"/>
    <x v="0"/>
    <n v="21327"/>
    <d v="2024-08-13T00:00:00"/>
    <n v="5087.3999999999996"/>
    <x v="1"/>
    <n v="3.3222591362126247E-3"/>
  </r>
  <r>
    <s v="KE"/>
    <s v="C03309"/>
    <s v="00.000.000/6355-02"/>
    <s v="BANCO DO BRASIL S.A. - CT 2355"/>
    <s v="0710"/>
    <s v="FRANCO DA ROCHA"/>
    <s v="SP"/>
    <n v="5318.35"/>
    <s v="06º Dia Útil"/>
    <x v="0"/>
    <x v="0"/>
    <n v="21348"/>
    <d v="2024-08-13T00:00:00"/>
    <n v="134.30000000000001"/>
    <x v="0"/>
    <n v="3.3222591362126247E-3"/>
  </r>
  <r>
    <s v="KE"/>
    <s v="C03313"/>
    <s v="00.000.000/6375-48"/>
    <s v="BANCO DO BRASIL S.A. - CT 2355"/>
    <s v="0710"/>
    <s v="RUBIACEA"/>
    <s v="SP"/>
    <n v="3616.47"/>
    <s v="06º Dia Útil"/>
    <x v="0"/>
    <x v="0"/>
    <n v="21332"/>
    <d v="2024-08-13T00:00:00"/>
    <n v="3616.47"/>
    <x v="1"/>
    <n v="3.3222591362126247E-3"/>
  </r>
  <r>
    <s v="KE"/>
    <s v="C03314"/>
    <s v="00.000.000/6401-74"/>
    <s v="BANCO DO BRASIL S.A. - CT 2355"/>
    <s v="0710"/>
    <s v="TREMEMBE"/>
    <s v="SP"/>
    <n v="5200.16"/>
    <s v="06º Dia Útil"/>
    <x v="0"/>
    <x v="0"/>
    <n v="21349"/>
    <d v="2024-08-13T00:00:00"/>
    <n v="131.32"/>
    <x v="0"/>
    <n v="3.3222591362126247E-3"/>
  </r>
  <r>
    <s v="KE"/>
    <s v="C03315"/>
    <s v="00.000.000/6407-60"/>
    <s v="BANCO DO BRASIL S.A. - CT 2355"/>
    <s v="0710"/>
    <s v="CARAGUATATUBA"/>
    <s v="SP"/>
    <n v="5096.09"/>
    <s v="06º Dia Útil"/>
    <x v="0"/>
    <x v="0"/>
    <n v="21318"/>
    <d v="2024-08-13T00:00:00"/>
    <n v="5413.04"/>
    <x v="1"/>
    <n v="3.3222591362126247E-3"/>
  </r>
  <r>
    <s v="KE"/>
    <s v="C03322"/>
    <s v="00.000.000/6549-81"/>
    <s v="BANCO DO BRASIL S.A. - CT 2355"/>
    <s v="0710"/>
    <s v="ICEM"/>
    <s v="SP"/>
    <n v="5366.89"/>
    <s v="06º Dia Útil"/>
    <x v="0"/>
    <x v="0"/>
    <n v="21319"/>
    <d v="2024-08-13T00:00:00"/>
    <n v="5366.89"/>
    <x v="1"/>
    <n v="3.3222591362126247E-3"/>
  </r>
  <r>
    <s v="KE"/>
    <s v="C03323"/>
    <s v="00.000.000/6564-10"/>
    <s v="BANCO DO BRASIL S.A. - CT 2355"/>
    <s v="0710"/>
    <s v="ANHUMAS"/>
    <s v="SP"/>
    <n v="3931.39"/>
    <s v="06º Dia Útil"/>
    <x v="0"/>
    <x v="0"/>
    <n v="21320"/>
    <d v="2024-08-13T00:00:00"/>
    <n v="3931.39"/>
    <x v="1"/>
    <n v="3.3222591362126247E-3"/>
  </r>
  <r>
    <s v="KE"/>
    <s v="C03325"/>
    <s v="00.000.000/6591-93"/>
    <s v="BANCO DO BRASIL S.A. - CT 2355"/>
    <s v="0710"/>
    <s v="SANTO ANTONIO DO PINHAL"/>
    <s v="SP"/>
    <n v="5366.89"/>
    <s v="06º Dia Útil"/>
    <x v="0"/>
    <x v="0"/>
    <n v="21335"/>
    <d v="2024-08-13T00:00:00"/>
    <n v="5366.89"/>
    <x v="1"/>
    <n v="3.3222591362126247E-3"/>
  </r>
  <r>
    <s v="KE"/>
    <s v="C03326"/>
    <s v="00.000.000/6608-76"/>
    <s v="BANCO DO BRASIL S.A. - CT 2355"/>
    <s v="0710"/>
    <s v="ROSEIRA"/>
    <s v="SP"/>
    <n v="4990.43"/>
    <s v="06º Dia Útil"/>
    <x v="0"/>
    <x v="0"/>
    <n v="21321"/>
    <d v="2024-08-13T00:00:00"/>
    <n v="5332.04"/>
    <x v="1"/>
    <n v="3.3222591362126247E-3"/>
  </r>
  <r>
    <s v="KE"/>
    <s v="C03347"/>
    <s v="00.000.000/0055-84"/>
    <s v="BANCO DO BRASIL S.A. - CT 2356"/>
    <s v="0710"/>
    <s v="CHAVANTES"/>
    <s v="SP"/>
    <n v="4313.0200000000004"/>
    <s v="06º Dia Útil"/>
    <x v="0"/>
    <x v="0"/>
    <n v="21263"/>
    <d v="2024-08-06T00:00:00"/>
    <n v="51.1"/>
    <x v="0"/>
    <n v="3.3222591362126247E-3"/>
  </r>
  <r>
    <s v="KE"/>
    <s v="C03348"/>
    <s v="00.000.000/0079-51"/>
    <s v="BANCO DO BRASIL S.A. - CT 2356"/>
    <s v="0710"/>
    <s v="BOTUCATU"/>
    <s v="SP"/>
    <n v="7216.24"/>
    <s v="06º Dia Útil"/>
    <x v="1"/>
    <x v="3"/>
    <s v=""/>
    <s v=""/>
    <s v=""/>
    <x v="1"/>
    <n v="3.3222591362126247E-3"/>
  </r>
  <r>
    <s v="KE"/>
    <s v="C03350"/>
    <s v="00.000.000/0113-98"/>
    <s v="BANCO DO BRASIL S.A. - CT 2356"/>
    <s v="0710"/>
    <s v="SANTO ANASTACIO"/>
    <s v="SP"/>
    <n v="4410.8"/>
    <s v="06º Dia Útil"/>
    <x v="1"/>
    <x v="3"/>
    <s v=""/>
    <s v=""/>
    <s v=""/>
    <x v="1"/>
    <n v="3.3222591362126247E-3"/>
  </r>
  <r>
    <s v="KE"/>
    <s v="C03351"/>
    <s v="00.000.000/0154-66"/>
    <s v="BANCO DO BRASIL S.A. - CT 2356"/>
    <s v="0710"/>
    <s v="RIBEIRAO BONITO"/>
    <s v="SP"/>
    <n v="310.18"/>
    <s v="06º Dia Útil"/>
    <x v="0"/>
    <x v="0"/>
    <n v="21276"/>
    <d v="2024-08-06T00:00:00"/>
    <n v="2.1800000000000002"/>
    <x v="0"/>
    <n v="3.3222591362126247E-3"/>
  </r>
  <r>
    <s v="KE"/>
    <s v="C03352"/>
    <s v="00.000.000/0172-48"/>
    <s v="BANCO DO BRASIL S.A. - CT 2356"/>
    <s v="0710"/>
    <s v="RIO CLARO"/>
    <s v="SP"/>
    <n v="4292.51"/>
    <s v="06º Dia Útil"/>
    <x v="0"/>
    <x v="0"/>
    <n v="21264"/>
    <d v="2024-08-06T00:00:00"/>
    <n v="48.69"/>
    <x v="0"/>
    <n v="3.3222591362126247E-3"/>
  </r>
  <r>
    <s v="KE"/>
    <s v="C03353"/>
    <s v="00.000.000/0203-89"/>
    <s v="BANCO DO BRASIL S.A. - CT 2356"/>
    <s v="0710"/>
    <s v="AVARE"/>
    <s v="SP"/>
    <n v="4313.0200000000004"/>
    <s v="06º Dia Útil"/>
    <x v="1"/>
    <x v="3"/>
    <s v=""/>
    <s v=""/>
    <s v=""/>
    <x v="1"/>
    <n v="3.3222591362126247E-3"/>
  </r>
  <r>
    <s v="KE"/>
    <s v="C03354"/>
    <s v="00.000.000/0302-60"/>
    <s v="BANCO DO BRASIL S.A. - CT 2356"/>
    <s v="0710"/>
    <s v="SAO MANUEL"/>
    <s v="SP"/>
    <n v="4437.95"/>
    <s v="06º Dia Útil"/>
    <x v="1"/>
    <x v="3"/>
    <s v=""/>
    <s v=""/>
    <s v=""/>
    <x v="1"/>
    <n v="3.3222591362126247E-3"/>
  </r>
  <r>
    <s v="KE"/>
    <s v="C03355"/>
    <s v="00.000.000/0319-09"/>
    <s v="BANCO DO BRASIL S.A. - CT 2356"/>
    <s v="0710"/>
    <s v="AMERICANA"/>
    <s v="SP"/>
    <n v="8810.7099999999991"/>
    <s v="06º Dia Útil"/>
    <x v="0"/>
    <x v="0"/>
    <n v="21265"/>
    <d v="2024-08-06T00:00:00"/>
    <n v="99.53"/>
    <x v="0"/>
    <n v="3.3222591362126247E-3"/>
  </r>
  <r>
    <s v="KE"/>
    <s v="C03357"/>
    <s v="00.000.000/0340-96"/>
    <s v="BANCO DO BRASIL S.A. - CT 2356"/>
    <s v="0710"/>
    <s v="JUNDIAI"/>
    <s v="SP"/>
    <n v="8748.61"/>
    <s v="06º Dia Útil"/>
    <x v="1"/>
    <x v="3"/>
    <s v=""/>
    <s v=""/>
    <s v=""/>
    <x v="1"/>
    <n v="3.3222591362126247E-3"/>
  </r>
  <r>
    <s v="KE"/>
    <s v="C03358"/>
    <s v="00.000.000/0413-86"/>
    <s v="BANCO DO BRASIL S.A. - CT 2356"/>
    <s v="0710"/>
    <s v="MOCOCA"/>
    <s v="SP"/>
    <n v="646.88"/>
    <s v="06º Dia Útil"/>
    <x v="0"/>
    <x v="0"/>
    <n v="21278"/>
    <d v="2024-08-06T00:00:00"/>
    <n v="5.48"/>
    <x v="0"/>
    <n v="3.3222591362126247E-3"/>
  </r>
  <r>
    <s v="KE"/>
    <s v="C03359"/>
    <s v="00.000.000/0456-16"/>
    <s v="BANCO DO BRASIL S.A. - CT 2356"/>
    <s v="0710"/>
    <s v="AMPARO"/>
    <s v="SP"/>
    <n v="4500.3100000000004"/>
    <s v="06º Dia Útil"/>
    <x v="0"/>
    <x v="0"/>
    <n v="21279"/>
    <d v="2024-08-06T00:00:00"/>
    <n v="51.11"/>
    <x v="0"/>
    <n v="3.3222591362126247E-3"/>
  </r>
  <r>
    <s v="KE"/>
    <s v="C03360"/>
    <s v="00.000.000/0467-79"/>
    <s v="BANCO DO BRASIL S.A. - CT 2356"/>
    <s v="0710"/>
    <s v="ITAPOLIS"/>
    <s v="SP"/>
    <n v="7337.4"/>
    <s v="06º Dia Útil"/>
    <x v="0"/>
    <x v="0"/>
    <n v="21266"/>
    <d v="2024-08-06T00:00:00"/>
    <n v="82.15"/>
    <x v="0"/>
    <n v="3.3222591362126247E-3"/>
  </r>
  <r>
    <s v="KE"/>
    <s v="C03361"/>
    <s v="00.000.000/0505-39"/>
    <s v="BANCO DO BRASIL S.A. - CT 2356"/>
    <s v="0710"/>
    <s v="IBITINGA"/>
    <s v="SP"/>
    <n v="4265.62"/>
    <s v="06º Dia Útil"/>
    <x v="0"/>
    <x v="0"/>
    <n v="21267"/>
    <d v="2024-08-06T00:00:00"/>
    <n v="52.71"/>
    <x v="0"/>
    <n v="3.3222591362126247E-3"/>
  </r>
  <r>
    <s v="KE"/>
    <s v="C03362"/>
    <s v="00.000.000/0799-44"/>
    <s v="BANCO DO BRASIL S.A. - CT 2356"/>
    <s v="0710"/>
    <s v="ITATIBA"/>
    <s v="SP"/>
    <n v="4213.74"/>
    <s v="06º Dia Útil"/>
    <x v="1"/>
    <x v="3"/>
    <s v=""/>
    <s v=""/>
    <s v=""/>
    <x v="1"/>
    <n v="3.3222591362126247E-3"/>
  </r>
  <r>
    <s v="KE"/>
    <s v="C03363"/>
    <s v="00.000.000/0811-75"/>
    <s v="BANCO DO BRASIL S.A. - CT 2356"/>
    <s v="0710"/>
    <s v="VALINHOS"/>
    <s v="SP"/>
    <n v="4430.93"/>
    <s v="06º Dia Útil"/>
    <x v="1"/>
    <x v="3"/>
    <s v=""/>
    <s v=""/>
    <s v=""/>
    <x v="1"/>
    <n v="3.3222591362126247E-3"/>
  </r>
  <r>
    <s v="KE"/>
    <s v="C03364"/>
    <s v="00.000.000/0825-70"/>
    <s v="BANCO DO BRASIL S.A. - CT 2356"/>
    <s v="0710"/>
    <s v="IBIUNA"/>
    <s v="SP"/>
    <n v="7940"/>
    <s v="06º Dia Útil"/>
    <x v="1"/>
    <x v="3"/>
    <s v=""/>
    <s v=""/>
    <s v=""/>
    <x v="1"/>
    <n v="3.3222591362126247E-3"/>
  </r>
  <r>
    <s v="KE"/>
    <s v="C03364"/>
    <s v="00.000.000/0825-70"/>
    <s v="BANCO DO BRASIL S.A. - CT 2356"/>
    <s v="0711"/>
    <s v="IBIUNA"/>
    <s v="SP"/>
    <n v="160.87"/>
    <s v="06º Dia Útil"/>
    <x v="1"/>
    <x v="3"/>
    <s v=""/>
    <s v=""/>
    <s v=""/>
    <x v="1"/>
    <n v="3.3222591362126247E-3"/>
  </r>
  <r>
    <s v="KE"/>
    <s v="C03365"/>
    <s v="00.000.000/0952-06"/>
    <s v="BANCO DO BRASIL S.A. - CT 2356"/>
    <s v="0710"/>
    <s v="CAMPINAS"/>
    <s v="SP"/>
    <n v="4686.07"/>
    <s v="06º Dia Útil"/>
    <x v="1"/>
    <x v="3"/>
    <s v=""/>
    <s v=""/>
    <s v=""/>
    <x v="1"/>
    <n v="3.3222591362126247E-3"/>
  </r>
  <r>
    <s v="KE"/>
    <s v="C03365"/>
    <s v="00.000.000/0952-06"/>
    <s v="BANCO DO BRASIL S.A. - CT 2356"/>
    <s v="0711"/>
    <s v="CAMPINAS"/>
    <s v="SP"/>
    <n v="163.02000000000001"/>
    <s v="06º Dia Útil"/>
    <x v="1"/>
    <x v="3"/>
    <s v=""/>
    <s v=""/>
    <s v=""/>
    <x v="1"/>
    <n v="3.3222591362126247E-3"/>
  </r>
  <r>
    <s v="KE"/>
    <s v="C03367"/>
    <s v="00.000.000/1102-99"/>
    <s v="BANCO DO BRASIL S.A. - CT 2356"/>
    <s v="0710"/>
    <s v="VINHEDO"/>
    <s v="SP"/>
    <n v="4565.9399999999996"/>
    <s v="06º Dia Útil"/>
    <x v="1"/>
    <x v="3"/>
    <s v=""/>
    <s v=""/>
    <s v=""/>
    <x v="1"/>
    <n v="3.3222591362126247E-3"/>
  </r>
  <r>
    <s v="KE"/>
    <s v="C03368"/>
    <s v="00.000.000/1619-50"/>
    <s v="BANCO DO BRASIL S.A. - CT 2356"/>
    <s v="0710"/>
    <s v="CUNHA"/>
    <s v="SP"/>
    <n v="4313.0200000000004"/>
    <s v="06º Dia Útil"/>
    <x v="0"/>
    <x v="0"/>
    <n v="21281"/>
    <d v="2024-08-06T00:00:00"/>
    <n v="53.24"/>
    <x v="0"/>
    <n v="3.3222591362126247E-3"/>
  </r>
  <r>
    <s v="KE"/>
    <s v="C03369"/>
    <s v="00.000.000/2595-00"/>
    <s v="BANCO DO BRASIL S.A. - CT 2356"/>
    <s v="0710"/>
    <s v="AGUAI"/>
    <s v="SP"/>
    <n v="4241.96"/>
    <s v="06º Dia Útil"/>
    <x v="0"/>
    <x v="0"/>
    <n v="21277"/>
    <d v="2024-08-06T00:00:00"/>
    <n v="50.22"/>
    <x v="0"/>
    <n v="3.3222591362126247E-3"/>
  </r>
  <r>
    <s v="KE"/>
    <s v="C03370"/>
    <s v="00.000.000/2599-26"/>
    <s v="BANCO DO BRASIL S.A. - CT 2356"/>
    <s v="0710"/>
    <s v="BORBOREMA"/>
    <s v="SP"/>
    <n v="4411.0600000000004"/>
    <s v="06º Dia Útil"/>
    <x v="0"/>
    <x v="0"/>
    <n v="21291"/>
    <d v="2024-08-06T00:00:00"/>
    <n v="1.81"/>
    <x v="0"/>
    <n v="3.3222591362126247E-3"/>
  </r>
  <r>
    <s v="KE"/>
    <s v="C03370"/>
    <s v="00.000.000/2599-26"/>
    <s v="BANCO DO BRASIL S.A. - CT 2356"/>
    <s v="0711"/>
    <s v="BORBOREMA"/>
    <s v="SP"/>
    <n v="157.38999999999999"/>
    <s v="06º Dia Útil"/>
    <x v="0"/>
    <x v="0"/>
    <s v="21280"/>
    <d v="2024-08-06T00:00:00"/>
    <n v="52.26"/>
    <x v="0"/>
    <n v="3.3222591362126247E-3"/>
  </r>
  <r>
    <s v="KE"/>
    <s v="C03371"/>
    <s v="00.000.000/2725-15"/>
    <s v="BANCO DO BRASIL S.A. - CT 2356"/>
    <s v="0710"/>
    <s v="ARUJA"/>
    <s v="SP"/>
    <n v="4475.55"/>
    <s v="06º Dia Útil"/>
    <x v="1"/>
    <x v="3"/>
    <s v=""/>
    <s v=""/>
    <s v=""/>
    <x v="1"/>
    <n v="3.3222591362126247E-3"/>
  </r>
  <r>
    <s v="KE"/>
    <s v="C03371"/>
    <s v="00.000.000/2725-15"/>
    <s v="BANCO DO BRASIL S.A. - CT 2356"/>
    <s v="0711"/>
    <s v="ARUJA"/>
    <s v="SP"/>
    <n v="156.87"/>
    <s v="06º Dia Útil"/>
    <x v="1"/>
    <x v="3"/>
    <s v=""/>
    <s v=""/>
    <s v=""/>
    <x v="1"/>
    <n v="3.3222591362126247E-3"/>
  </r>
  <r>
    <s v="KE"/>
    <s v="C03372"/>
    <s v="00.000.000/2811-82"/>
    <s v="BANCO DO BRASIL S.A. - CT 2356"/>
    <s v="0710"/>
    <s v="VARZEA PAULISTA"/>
    <s v="SP"/>
    <n v="4278.8900000000003"/>
    <s v="06º Dia Útil"/>
    <x v="1"/>
    <x v="3"/>
    <s v=""/>
    <s v=""/>
    <s v=""/>
    <x v="1"/>
    <n v="3.3222591362126247E-3"/>
  </r>
  <r>
    <s v="KE"/>
    <s v="C03373"/>
    <s v="00.000.000/2859-27"/>
    <s v="BANCO DO BRASIL S.A. - CT 2356"/>
    <s v="0711"/>
    <s v="MONTE AZUL PAULISTA"/>
    <s v="SP"/>
    <n v="145.97"/>
    <s v="06º Dia Útil"/>
    <x v="1"/>
    <x v="3"/>
    <s v=""/>
    <s v=""/>
    <s v=""/>
    <x v="1"/>
    <n v="3.3222591362126247E-3"/>
  </r>
  <r>
    <s v="KE"/>
    <s v="C03374"/>
    <s v="00.000.000/4225-09"/>
    <s v="BANCO DO BRASIL S.A. - CT 2356"/>
    <s v="0710"/>
    <s v="MORUNGABA"/>
    <s v="SP"/>
    <n v="4313.0200000000004"/>
    <s v="06º Dia Útil"/>
    <x v="0"/>
    <x v="0"/>
    <n v="21282"/>
    <d v="2024-08-06T00:00:00"/>
    <n v="51.05"/>
    <x v="0"/>
    <n v="3.3222591362126247E-3"/>
  </r>
  <r>
    <s v="KE"/>
    <s v="C03375"/>
    <s v="00.000.000/4758-90"/>
    <s v="BANCO DO BRASIL S.A. - CT 2356"/>
    <s v="0710"/>
    <s v="PIRACICABA"/>
    <s v="SP"/>
    <n v="4475.55"/>
    <s v="06º Dia Útil"/>
    <x v="0"/>
    <x v="0"/>
    <n v="21283"/>
    <d v="2024-08-06T00:00:00"/>
    <n v="49.8"/>
    <x v="0"/>
    <n v="3.3222591362126247E-3"/>
  </r>
  <r>
    <s v="KE"/>
    <s v="C03376"/>
    <s v="00.000.000/6037-24"/>
    <s v="BANCO DO BRASIL S.A. - CT 2356"/>
    <s v="0710"/>
    <s v="PRESIDENTE PRUDENTE"/>
    <s v="SP"/>
    <n v="3172"/>
    <s v="06º Dia Útil"/>
    <x v="1"/>
    <x v="3"/>
    <s v=""/>
    <s v=""/>
    <s v=""/>
    <x v="1"/>
    <n v="3.3222591362126247E-3"/>
  </r>
  <r>
    <s v="KE"/>
    <s v="C03377"/>
    <s v="00.000.000/6229-40"/>
    <s v="BANCO DO BRASIL S.A. - CT 2356"/>
    <s v="0711"/>
    <s v="SAO CARLOS"/>
    <s v="SP"/>
    <n v="156.02000000000001"/>
    <s v="06º Dia Útil"/>
    <x v="0"/>
    <x v="0"/>
    <n v="21293"/>
    <d v="2024-08-06T00:00:00"/>
    <n v="1.7"/>
    <x v="0"/>
    <n v="3.3222591362126247E-3"/>
  </r>
  <r>
    <s v="KE"/>
    <s v="C03378"/>
    <s v="00.000.000/6250-27"/>
    <s v="BANCO DO BRASIL S.A. - CT 2356"/>
    <s v="0710"/>
    <s v="ARIRANHA"/>
    <s v="SP"/>
    <n v="4231.59"/>
    <s v="06º Dia Útil"/>
    <x v="1"/>
    <x v="3"/>
    <s v=""/>
    <s v=""/>
    <s v=""/>
    <x v="1"/>
    <n v="3.3222591362126247E-3"/>
  </r>
  <r>
    <s v="KE"/>
    <s v="C03379"/>
    <s v="00.000.000/6265-03"/>
    <s v="BANCO DO BRASIL S.A. - CT 2356"/>
    <s v="0710"/>
    <s v="AVANHANDAVA"/>
    <s v="SP"/>
    <n v="4357.3999999999996"/>
    <s v="06º Dia Útil"/>
    <x v="0"/>
    <x v="0"/>
    <n v="21286"/>
    <d v="2024-08-06T00:00:00"/>
    <n v="49.8"/>
    <x v="0"/>
    <n v="3.3222591362126247E-3"/>
  </r>
  <r>
    <s v="KE"/>
    <s v="C03380"/>
    <s v="00.000.000/6266-94"/>
    <s v="BANCO DO BRASIL S.A. - CT 2356"/>
    <s v="0710"/>
    <s v="VERA CRUZ"/>
    <s v="SP"/>
    <n v="4241.96"/>
    <s v="06º Dia Útil"/>
    <x v="1"/>
    <x v="3"/>
    <s v=""/>
    <s v=""/>
    <s v=""/>
    <x v="1"/>
    <n v="3.3222591362126247E-3"/>
  </r>
  <r>
    <s v="KE"/>
    <s v="C03381"/>
    <s v="00.000.000/6267-75"/>
    <s v="BANCO DO BRASIL S.A. - CT 2356"/>
    <s v="0710"/>
    <s v="ITIRAPINA"/>
    <s v="SP"/>
    <n v="4361.49"/>
    <s v="06º Dia Útil"/>
    <x v="0"/>
    <x v="0"/>
    <n v="21287"/>
    <d v="2024-08-06T00:00:00"/>
    <n v="51.62"/>
    <x v="0"/>
    <n v="3.3222591362126247E-3"/>
  </r>
  <r>
    <s v="KE"/>
    <s v="C03382"/>
    <s v="00.000.000/6271-51"/>
    <s v="BANCO DO BRASIL S.A. - CT 2356"/>
    <s v="0710"/>
    <s v="FERNANDO PRESTES"/>
    <s v="SP"/>
    <n v="4313.0200000000004"/>
    <s v="06º Dia Útil"/>
    <x v="0"/>
    <x v="0"/>
    <n v="21270"/>
    <d v="2024-08-06T00:00:00"/>
    <n v="51.05"/>
    <x v="0"/>
    <n v="3.3222591362126247E-3"/>
  </r>
  <r>
    <s v="KE"/>
    <s v="C03383"/>
    <s v="00.000.000/6305-35"/>
    <s v="BANCO DO BRASIL S.A. - CT 2356"/>
    <s v="0710"/>
    <s v="SALTO GRANDE"/>
    <s v="SP"/>
    <n v="4338.12"/>
    <s v="06º Dia Útil"/>
    <x v="1"/>
    <x v="3"/>
    <s v=""/>
    <s v=""/>
    <s v=""/>
    <x v="1"/>
    <n v="3.3222591362126247E-3"/>
  </r>
  <r>
    <s v="KE"/>
    <s v="C03384"/>
    <s v="00.000.000/6317-79"/>
    <s v="BANCO DO BRASIL S.A. - CT 2356"/>
    <s v="0710"/>
    <s v="SAO CARLOS"/>
    <s v="SP"/>
    <n v="4465.58"/>
    <s v="06º Dia Útil"/>
    <x v="0"/>
    <x v="0"/>
    <n v="21268"/>
    <d v="2024-08-06T00:00:00"/>
    <n v="159.94"/>
    <x v="0"/>
    <n v="3.3222591362126247E-3"/>
  </r>
  <r>
    <s v="KE"/>
    <s v="C03385"/>
    <s v="00.000.000/6319-30"/>
    <s v="BANCO DO BRASIL S.A. - CT 2356"/>
    <s v="0710"/>
    <s v="ARARAQUARA"/>
    <s v="SP"/>
    <n v="7618.3"/>
    <s v="06º Dia Útil"/>
    <x v="0"/>
    <x v="0"/>
    <n v="21269"/>
    <d v="2024-08-06T00:00:00"/>
    <n v="180.39"/>
    <x v="0"/>
    <n v="3.3222591362126247E-3"/>
  </r>
  <r>
    <s v="KE"/>
    <s v="C03386"/>
    <s v="00.000.000/6320-74"/>
    <s v="BANCO DO BRASIL S.A. - CT 2356"/>
    <s v="0710"/>
    <s v="GUARATINGUETA"/>
    <s v="SP"/>
    <n v="8801.34"/>
    <s v="06º Dia Útil"/>
    <x v="0"/>
    <x v="0"/>
    <n v="21284"/>
    <d v="2024-08-06T00:00:00"/>
    <n v="101.56"/>
    <x v="0"/>
    <n v="3.3222591362126247E-3"/>
  </r>
  <r>
    <s v="KE"/>
    <s v="C03387"/>
    <s v="00.000.000/6326-60"/>
    <s v="BANCO DO BRASIL S.A. - CT 2356"/>
    <s v="0710"/>
    <s v="TAUBATE"/>
    <s v="SP"/>
    <n v="7707.68"/>
    <s v="06º Dia Útil"/>
    <x v="1"/>
    <x v="3"/>
    <s v=""/>
    <s v=""/>
    <s v=""/>
    <x v="1"/>
    <n v="3.3222591362126247E-3"/>
  </r>
  <r>
    <s v="KE"/>
    <s v="C03388"/>
    <s v="00.000.000/6352-51"/>
    <s v="BANCO DO BRASIL S.A. - CT 2356"/>
    <s v="0710"/>
    <s v="CORUMBATAI"/>
    <s v="SP"/>
    <n v="4313.0200000000004"/>
    <s v="06º Dia Útil"/>
    <x v="0"/>
    <x v="0"/>
    <n v="21290"/>
    <d v="2024-08-06T00:00:00"/>
    <n v="3.53"/>
    <x v="0"/>
    <n v="3.3222591362126247E-3"/>
  </r>
  <r>
    <s v="KE"/>
    <s v="C03388"/>
    <s v="00.000.000/6352-51"/>
    <s v="BANCO DO BRASIL S.A. - CT 2356"/>
    <s v="0711"/>
    <s v="CORUMBATAI"/>
    <s v="SP"/>
    <n v="307.79000000000002"/>
    <s v="06º Dia Útil"/>
    <x v="0"/>
    <x v="0"/>
    <s v="21273"/>
    <d v="2024-08-06T00:00:00"/>
    <n v="51.05"/>
    <x v="0"/>
    <n v="3.3222591362126247E-3"/>
  </r>
  <r>
    <s v="KE"/>
    <s v="C03389"/>
    <s v="00.000.000/6370-33"/>
    <s v="BANCO DO BRASIL S.A. - CT 2356"/>
    <s v="0711"/>
    <s v="PLANALTO"/>
    <s v="SP"/>
    <n v="153.88999999999999"/>
    <s v="06º Dia Útil"/>
    <x v="1"/>
    <x v="3"/>
    <s v=""/>
    <s v=""/>
    <s v=""/>
    <x v="1"/>
    <n v="3.3222591362126247E-3"/>
  </r>
  <r>
    <s v="KE"/>
    <s v="C03390"/>
    <s v="00.000.000/6419-01"/>
    <s v="BANCO DO BRASIL S.A. - CT 2356"/>
    <s v="0710"/>
    <s v="RINCAO"/>
    <s v="SP"/>
    <n v="4241.96"/>
    <s v="06º Dia Útil"/>
    <x v="0"/>
    <x v="0"/>
    <n v="21288"/>
    <d v="2024-08-06T00:00:00"/>
    <n v="50.17"/>
    <x v="0"/>
    <n v="3.3222591362126247E-3"/>
  </r>
  <r>
    <s v="KE"/>
    <s v="C03391"/>
    <s v="00.000.000/6420-37"/>
    <s v="BANCO DO BRASIL S.A. - CT 2356"/>
    <s v="0710"/>
    <s v="TAIUVA"/>
    <s v="SP"/>
    <n v="3990.85"/>
    <s v="06º Dia Útil"/>
    <x v="1"/>
    <x v="3"/>
    <s v=""/>
    <s v=""/>
    <s v=""/>
    <x v="1"/>
    <n v="3.3222591362126247E-3"/>
  </r>
  <r>
    <s v="KE"/>
    <s v="C03392"/>
    <s v="00.000.000/6441-61"/>
    <s v="BANCO DO BRASIL S.A. - CT 2356"/>
    <s v="0710"/>
    <s v="ALVARO DE CARVALHO"/>
    <s v="SP"/>
    <n v="2922.95"/>
    <s v="06º Dia Útil"/>
    <x v="1"/>
    <x v="3"/>
    <s v=""/>
    <s v=""/>
    <s v=""/>
    <x v="1"/>
    <n v="3.3222591362126247E-3"/>
  </r>
  <r>
    <s v="KE"/>
    <s v="C03393"/>
    <s v="00.000.000/6444-04"/>
    <s v="BANCO DO BRASIL S.A. - CT 2356"/>
    <s v="0710"/>
    <s v="ORIENTE"/>
    <s v="SP"/>
    <n v="4195.34"/>
    <s v="06º Dia Útil"/>
    <x v="0"/>
    <x v="0"/>
    <n v="21272"/>
    <d v="2024-08-06T00:00:00"/>
    <n v="49.62"/>
    <x v="0"/>
    <n v="3.3222591362126247E-3"/>
  </r>
  <r>
    <s v="KE"/>
    <s v="C03394"/>
    <s v="00.000.000/6477-72"/>
    <s v="BANCO DO BRASIL S.A. - CT 2356"/>
    <s v="0710"/>
    <s v="CATANDUVA"/>
    <s v="SP"/>
    <n v="3972.93"/>
    <s v="06º Dia Útil"/>
    <x v="1"/>
    <x v="3"/>
    <s v=""/>
    <s v=""/>
    <s v=""/>
    <x v="1"/>
    <n v="3.3222591362126247E-3"/>
  </r>
  <r>
    <s v="KE"/>
    <s v="C03395"/>
    <s v="00.000.000/6484-00"/>
    <s v="BANCO DO BRASIL S.A. - CT 2356"/>
    <s v="0710"/>
    <s v="MARILIA"/>
    <s v="SP"/>
    <n v="8521.15"/>
    <s v="06º Dia Útil"/>
    <x v="1"/>
    <x v="3"/>
    <s v=""/>
    <s v=""/>
    <s v=""/>
    <x v="1"/>
    <n v="3.3222591362126247E-3"/>
  </r>
  <r>
    <s v="KE"/>
    <s v="C03396"/>
    <s v="00.000.000/6583-83"/>
    <s v="BANCO DO BRASIL S.A. - CT 2356"/>
    <s v="0710"/>
    <s v="NOVA EUROPA"/>
    <s v="SP"/>
    <n v="4289.1899999999996"/>
    <s v="06º Dia Útil"/>
    <x v="0"/>
    <x v="0"/>
    <n v="21289"/>
    <d v="2024-08-06T00:00:00"/>
    <n v="50.77"/>
    <x v="0"/>
    <n v="3.3222591362126247E-3"/>
  </r>
  <r>
    <s v="KE"/>
    <s v="C03397"/>
    <s v="00.000.000/6586-26"/>
    <s v="BANCO DO BRASIL S.A. - CT 2356"/>
    <s v="0710"/>
    <s v="PARAISO"/>
    <s v="SP"/>
    <n v="4149.76"/>
    <s v="06º Dia Útil"/>
    <x v="1"/>
    <x v="3"/>
    <s v=""/>
    <s v=""/>
    <s v=""/>
    <x v="1"/>
    <n v="3.3222591362126247E-3"/>
  </r>
  <r>
    <s v="KE"/>
    <s v="C03398"/>
    <s v="00.000.000/6587-07"/>
    <s v="BANCO DO BRASIL S.A. - CT 2356"/>
    <s v="0710"/>
    <s v="SEVERINIA"/>
    <s v="SP"/>
    <n v="4012.94"/>
    <s v="06º Dia Útil"/>
    <x v="1"/>
    <x v="3"/>
    <s v=""/>
    <s v=""/>
    <s v=""/>
    <x v="1"/>
    <n v="3.3222591362126247E-3"/>
  </r>
  <r>
    <s v="KE"/>
    <s v="C03399"/>
    <s v="00.000.000/6589-79"/>
    <s v="BANCO DO BRASIL S.A. - CT 2356"/>
    <s v="0710"/>
    <s v="CANDIDO RODRIGUES"/>
    <s v="SP"/>
    <n v="4313.0200000000004"/>
    <s v="06º Dia Útil"/>
    <x v="0"/>
    <x v="0"/>
    <n v="21274"/>
    <d v="2024-08-06T00:00:00"/>
    <n v="51.05"/>
    <x v="0"/>
    <n v="3.3222591362126247E-3"/>
  </r>
  <r>
    <s v="KE"/>
    <s v="C03400"/>
    <s v="00.000.000/6739-35"/>
    <s v="BANCO DO BRASIL S.A. - CT 2356"/>
    <s v="0710"/>
    <s v="MOGI MIRIM"/>
    <s v="SP"/>
    <n v="7232.06"/>
    <s v="06º Dia Útil"/>
    <x v="0"/>
    <x v="0"/>
    <n v="21292"/>
    <d v="2024-08-06T00:00:00"/>
    <n v="6.86"/>
    <x v="0"/>
    <n v="3.3222591362126247E-3"/>
  </r>
  <r>
    <s v="KE"/>
    <s v="C03400"/>
    <s v="00.000.000/6739-35"/>
    <s v="BANCO DO BRASIL S.A. - CT 2356"/>
    <s v="0711"/>
    <s v="MOGI MIRIM"/>
    <s v="SP"/>
    <n v="617.16999999999996"/>
    <s v="06º Dia Útil"/>
    <x v="0"/>
    <x v="0"/>
    <s v="21285"/>
    <d v="2024-08-06T00:00:00"/>
    <n v="85.37"/>
    <x v="0"/>
    <n v="3.3222591362126247E-3"/>
  </r>
  <r>
    <s v="KE"/>
    <s v="C03401"/>
    <s v="00.000.000/6767-99"/>
    <s v="BANCO DO BRASIL S.A. - CT 2356"/>
    <s v="0710"/>
    <s v="BEBEDOURO"/>
    <s v="SP"/>
    <n v="4017.08"/>
    <s v="06º Dia Útil"/>
    <x v="1"/>
    <x v="3"/>
    <s v=""/>
    <s v=""/>
    <s v=""/>
    <x v="1"/>
    <n v="3.3222591362126247E-3"/>
  </r>
  <r>
    <s v="KE"/>
    <s v="C03402"/>
    <s v="00.000.000/6773-37"/>
    <s v="BANCO DO BRASIL S.A. - CT 2356"/>
    <s v="0710"/>
    <s v="ECHAPORA"/>
    <s v="SP"/>
    <n v="4338.38"/>
    <s v="06º Dia Útil"/>
    <x v="0"/>
    <x v="0"/>
    <n v="21271"/>
    <d v="2024-08-06T00:00:00"/>
    <n v="51.31"/>
    <x v="0"/>
    <n v="3.3222591362126247E-3"/>
  </r>
  <r>
    <s v="KE"/>
    <s v="C03403"/>
    <s v="00.000.000/7261-33"/>
    <s v="BANCO DO BRASIL S.A. - CT 2356"/>
    <s v="0710"/>
    <s v="MIRANTE DO PARANAPANEMA"/>
    <s v="SP"/>
    <n v="4410.8"/>
    <s v="06º Dia Útil"/>
    <x v="1"/>
    <x v="3"/>
    <s v=""/>
    <s v=""/>
    <s v=""/>
    <x v="1"/>
    <n v="3.3222591362126247E-3"/>
  </r>
  <r>
    <s v="KE"/>
    <s v="C03404"/>
    <s v="00.000.000/7589-22"/>
    <s v="BANCO DO BRASIL S.A. - CT 2356"/>
    <s v="0710"/>
    <s v="LIMEIRA"/>
    <s v="SP"/>
    <n v="4213.74"/>
    <s v="06º Dia Útil"/>
    <x v="0"/>
    <x v="0"/>
    <n v="21275"/>
    <d v="2024-08-06T00:00:00"/>
    <n v="48.16"/>
    <x v="0"/>
    <n v="3.3222591362126247E-3"/>
  </r>
  <r>
    <s v="KE"/>
    <s v="C03405"/>
    <s v="00.000.000/0167-80"/>
    <s v="BANCO DO BRASIL S.A. - CT 2357"/>
    <s v="0710"/>
    <s v="BRAGANCA PAULISTA"/>
    <s v="SP"/>
    <n v="4397.0600000000004"/>
    <s v="06º Dia Útil"/>
    <x v="0"/>
    <x v="0"/>
    <n v="21354"/>
    <d v="2024-08-13T00:00:00"/>
    <n v="11908.91"/>
    <x v="1"/>
    <n v="3.3222591362126247E-3"/>
  </r>
  <r>
    <s v="KE"/>
    <s v="C03406"/>
    <s v="00.000.000/0175-90"/>
    <s v="BANCO DO BRASIL S.A. - CT 2357"/>
    <s v="0710"/>
    <s v="SAO JOSE DOS CAMPOS"/>
    <s v="SP"/>
    <n v="26382.43"/>
    <s v="06º Dia Útil"/>
    <x v="0"/>
    <x v="0"/>
    <n v="21382"/>
    <d v="2024-08-13T00:00:00"/>
    <n v="30927.599999999999"/>
    <x v="1"/>
    <n v="3.3222591362126247E-3"/>
  </r>
  <r>
    <s v="KE"/>
    <s v="C03407"/>
    <s v="00.000.000/0474-06"/>
    <s v="BANCO DO BRASIL S.A. - CT 2357"/>
    <s v="0710"/>
    <s v="ESPIRITO SANTO DO PINHAL"/>
    <s v="SP"/>
    <n v="4421.13"/>
    <s v="06º Dia Útil"/>
    <x v="0"/>
    <x v="0"/>
    <n v="21401"/>
    <d v="2024-08-13T00:00:00"/>
    <n v="317.38"/>
    <x v="0"/>
    <n v="3.3222591362126247E-3"/>
  </r>
  <r>
    <s v="KE"/>
    <s v="C03407"/>
    <s v="00.000.000/0474-06"/>
    <s v="BANCO DO BRASIL S.A. - CT 2357"/>
    <s v="0711"/>
    <s v="ESPIRITO SANTO DO PINHAL"/>
    <s v="SP"/>
    <n v="317.38"/>
    <s v="06º Dia Útil"/>
    <x v="0"/>
    <x v="0"/>
    <s v="21355"/>
    <d v="2024-08-13T00:00:00"/>
    <n v="4557.07"/>
    <x v="1"/>
    <n v="3.3222591362126247E-3"/>
  </r>
  <r>
    <s v="KE"/>
    <s v="C03408"/>
    <s v="00.000.000/1624-18"/>
    <s v="BANCO DO BRASIL S.A. - CT 2357"/>
    <s v="0710"/>
    <s v="TAQUARITUBA"/>
    <s v="SP"/>
    <n v="4384.2700000000004"/>
    <s v="06º Dia Útil"/>
    <x v="0"/>
    <x v="0"/>
    <n v="21358"/>
    <d v="2024-08-13T00:00:00"/>
    <n v="4384.2700000000004"/>
    <x v="1"/>
    <n v="3.3222591362126247E-3"/>
  </r>
  <r>
    <s v="KE"/>
    <s v="C03409"/>
    <s v="00.000.000/2035-48"/>
    <s v="BANCO DO BRASIL S.A. - CT 2357"/>
    <s v="0711"/>
    <s v="TRES FRONTEIRAS"/>
    <s v="SP"/>
    <n v="157.4"/>
    <s v="06º Dia Útil"/>
    <x v="0"/>
    <x v="0"/>
    <n v="21404"/>
    <d v="2024-08-13T00:00:00"/>
    <n v="157.4"/>
    <x v="1"/>
    <n v="3.3222591362126247E-3"/>
  </r>
  <r>
    <s v="KE"/>
    <s v="C03410"/>
    <s v="00.000.000/2666-20"/>
    <s v="BANCO DO BRASIL S.A. - CT 2357"/>
    <s v="0710"/>
    <s v="CERQUEIRA CESAR"/>
    <s v="SP"/>
    <n v="4286.83"/>
    <s v="06º Dia Útil"/>
    <x v="0"/>
    <x v="0"/>
    <n v="21356"/>
    <d v="2024-08-13T00:00:00"/>
    <n v="4286.83"/>
    <x v="1"/>
    <n v="3.3222591362126247E-3"/>
  </r>
  <r>
    <s v="KE"/>
    <s v="C03411"/>
    <s v="00.000.000/2840-17"/>
    <s v="BANCO DO BRASIL S.A. - CT 2357"/>
    <s v="0710"/>
    <s v="PARANAPANEMA"/>
    <s v="SP"/>
    <n v="4487.8999999999996"/>
    <s v="06º Dia Útil"/>
    <x v="0"/>
    <x v="0"/>
    <n v="21357"/>
    <d v="2024-08-13T00:00:00"/>
    <n v="4487.8999999999996"/>
    <x v="1"/>
    <n v="3.3222591362126247E-3"/>
  </r>
  <r>
    <s v="KE"/>
    <s v="C03412"/>
    <s v="00.000.000/3096-13"/>
    <s v="BANCO DO BRASIL S.A. - CT 2357"/>
    <s v="0710"/>
    <s v="ARACATUBA"/>
    <s v="SP"/>
    <n v="4486.4799999999996"/>
    <s v="06º Dia Útil"/>
    <x v="0"/>
    <x v="0"/>
    <n v="21383"/>
    <d v="2024-08-13T00:00:00"/>
    <n v="13459.44"/>
    <x v="1"/>
    <n v="3.3222591362126247E-3"/>
  </r>
  <r>
    <s v="KE"/>
    <s v="C03413"/>
    <s v="00.000.000/4814-32"/>
    <s v="BANCO DO BRASIL S.A. - CT 2357"/>
    <s v="0710"/>
    <s v="SAO JOSE DO RIO PRETO"/>
    <s v="SP"/>
    <n v="3210.88"/>
    <s v="06º Dia Útil"/>
    <x v="0"/>
    <x v="0"/>
    <n v="21359"/>
    <d v="2024-08-13T00:00:00"/>
    <n v="52301.51"/>
    <x v="1"/>
    <n v="3.3222591362126247E-3"/>
  </r>
  <r>
    <s v="KE"/>
    <s v="C03414"/>
    <s v="00.000.000/5612-07"/>
    <s v="BANCO DO BRASIL S.A. - CT 2357"/>
    <s v="0710"/>
    <s v="BERNARDINO DE CAMPOS"/>
    <s v="SP"/>
    <n v="4693.29"/>
    <s v="06º Dia Útil"/>
    <x v="0"/>
    <x v="0"/>
    <n v="21360"/>
    <d v="2024-08-13T00:00:00"/>
    <n v="4693.29"/>
    <x v="1"/>
    <n v="3.3222591362126247E-3"/>
  </r>
  <r>
    <s v="KE"/>
    <s v="C03415"/>
    <s v="00.000.000/5896-32"/>
    <s v="BANCO DO BRASIL S.A. - CT 2357"/>
    <s v="0711"/>
    <s v="SAO JOSE DO RIO PRETO"/>
    <s v="SP"/>
    <n v="648.91999999999996"/>
    <s v="06º Dia Útil"/>
    <x v="0"/>
    <x v="0"/>
    <n v="21402"/>
    <d v="2024-08-13T00:00:00"/>
    <n v="648.91999999999996"/>
    <x v="1"/>
    <n v="3.3222591362126247E-3"/>
  </r>
  <r>
    <s v="KE"/>
    <s v="C03416"/>
    <s v="00.000.000/6249-93"/>
    <s v="BANCO DO BRASIL S.A. - CT 2357"/>
    <s v="0710"/>
    <s v="TABATINGA"/>
    <s v="SP"/>
    <n v="4239.72"/>
    <s v="06º Dia Útil"/>
    <x v="0"/>
    <x v="0"/>
    <n v="21368"/>
    <d v="2024-08-13T00:00:00"/>
    <n v="4239.72"/>
    <x v="1"/>
    <n v="3.3222591362126247E-3"/>
  </r>
  <r>
    <s v="KE"/>
    <s v="C03417"/>
    <s v="00.000.000/6264-22"/>
    <s v="BANCO DO BRASIL S.A. - CT 2357"/>
    <s v="0710"/>
    <s v="GLICERIO"/>
    <s v="SP"/>
    <n v="3026.87"/>
    <s v="06º Dia Útil"/>
    <x v="0"/>
    <x v="0"/>
    <n v="21384"/>
    <d v="2024-08-13T00:00:00"/>
    <n v="3026.87"/>
    <x v="1"/>
    <n v="3.3222591362126247E-3"/>
  </r>
  <r>
    <s v="KE"/>
    <s v="C03418"/>
    <s v="00.000.000/6273-13"/>
    <s v="BANCO DO BRASIL S.A. - CT 2357"/>
    <s v="0710"/>
    <s v="PRESIDENTE PRUDENTE"/>
    <s v="SP"/>
    <n v="4570.22"/>
    <s v="06º Dia Útil"/>
    <x v="0"/>
    <x v="0"/>
    <n v="21364"/>
    <d v="2024-08-13T00:00:00"/>
    <n v="4570.22"/>
    <x v="1"/>
    <n v="3.3222591362126247E-3"/>
  </r>
  <r>
    <s v="KE"/>
    <s v="C03419"/>
    <s v="00.000.000/6282-04"/>
    <s v="BANCO DO BRASIL S.A. - CT 2357"/>
    <s v="0710"/>
    <s v="QUATA"/>
    <s v="SP"/>
    <n v="4334.75"/>
    <s v="06º Dia Útil"/>
    <x v="0"/>
    <x v="0"/>
    <n v="21365"/>
    <d v="2024-08-13T00:00:00"/>
    <n v="4334.75"/>
    <x v="1"/>
    <n v="3.3222591362126247E-3"/>
  </r>
  <r>
    <s v="KE"/>
    <s v="C03420"/>
    <s v="00.000.000/6299-52"/>
    <s v="BANCO DO BRASIL S.A. - CT 2357"/>
    <s v="0710"/>
    <s v="IPAUSSU"/>
    <s v="SP"/>
    <n v="4384.2700000000004"/>
    <s v="06º Dia Útil"/>
    <x v="0"/>
    <x v="0"/>
    <n v="21366"/>
    <d v="2024-08-13T00:00:00"/>
    <n v="4384.2700000000004"/>
    <x v="1"/>
    <n v="3.3222591362126247E-3"/>
  </r>
  <r>
    <s v="KE"/>
    <s v="C03421"/>
    <s v="00.000.000/6304-54"/>
    <s v="BANCO DO BRASIL S.A. - CT 2357"/>
    <s v="0710"/>
    <s v="PARAIBUNA"/>
    <s v="SP"/>
    <n v="4565.24"/>
    <s v="06º Dia Útil"/>
    <x v="0"/>
    <x v="0"/>
    <n v="21367"/>
    <d v="2024-08-13T00:00:00"/>
    <n v="4565.24"/>
    <x v="1"/>
    <n v="3.3222591362126247E-3"/>
  </r>
  <r>
    <s v="KE"/>
    <s v="C03422"/>
    <s v="00.000.000/6357-66"/>
    <s v="BANCO DO BRASIL S.A. - CT 2357"/>
    <s v="0710"/>
    <s v="ALFREDO MARCONDES"/>
    <s v="SP"/>
    <n v="4286.58"/>
    <s v="06º Dia Útil"/>
    <x v="0"/>
    <x v="0"/>
    <n v="21385"/>
    <d v="2024-08-13T00:00:00"/>
    <n v="4286.58"/>
    <x v="1"/>
    <n v="3.3222591362126247E-3"/>
  </r>
  <r>
    <s v="KE"/>
    <s v="C03423"/>
    <s v="00.000.000/6367-38"/>
    <s v="BANCO DO BRASIL S.A. - CT 2357"/>
    <s v="0710"/>
    <s v="MONTEIRO LOBATO"/>
    <s v="SP"/>
    <n v="4534.34"/>
    <s v="06º Dia Útil"/>
    <x v="0"/>
    <x v="0"/>
    <n v="21386"/>
    <d v="2024-08-13T00:00:00"/>
    <n v="4534.34"/>
    <x v="1"/>
    <n v="3.3222591362126247E-3"/>
  </r>
  <r>
    <s v="KE"/>
    <s v="C03424"/>
    <s v="00.000.000/6381-96"/>
    <s v="BANCO DO BRASIL S.A. - CT 2357"/>
    <s v="0710"/>
    <s v="AGUAS DE SANTA BARBARA"/>
    <s v="SP"/>
    <n v="4239.72"/>
    <s v="06º Dia Útil"/>
    <x v="0"/>
    <x v="0"/>
    <n v="21374"/>
    <d v="2024-08-13T00:00:00"/>
    <n v="4239.72"/>
    <x v="1"/>
    <n v="3.3222591362126247E-3"/>
  </r>
  <r>
    <s v="KE"/>
    <s v="C03425"/>
    <s v="00.000.000/6389-43"/>
    <s v="BANCO DO BRASIL S.A. - CT 2357"/>
    <s v="0710"/>
    <s v="CEDRAL"/>
    <s v="SP"/>
    <n v="4436.63"/>
    <s v="06º Dia Útil"/>
    <x v="0"/>
    <x v="0"/>
    <n v="21387"/>
    <d v="2024-08-13T00:00:00"/>
    <n v="4436.63"/>
    <x v="1"/>
    <n v="3.3222591362126247E-3"/>
  </r>
  <r>
    <s v="KE"/>
    <s v="C03426"/>
    <s v="00.000.000/6391-68"/>
    <s v="BANCO DO BRASIL S.A. - CT 2357"/>
    <s v="0710"/>
    <s v="COROADOS"/>
    <s v="SP"/>
    <n v="4335"/>
    <s v="06º Dia Útil"/>
    <x v="0"/>
    <x v="0"/>
    <n v="21388"/>
    <d v="2024-08-13T00:00:00"/>
    <n v="4335"/>
    <x v="1"/>
    <n v="3.3222591362126247E-3"/>
  </r>
  <r>
    <s v="KE"/>
    <s v="C03427"/>
    <s v="00.000.000/6406-89"/>
    <s v="BANCO DO BRASIL S.A. - CT 2357"/>
    <s v="0710"/>
    <s v="TIMBURI"/>
    <s v="SP"/>
    <n v="2959.6"/>
    <s v="06º Dia Útil"/>
    <x v="0"/>
    <x v="0"/>
    <n v="21389"/>
    <d v="2024-08-13T00:00:00"/>
    <n v="2959.6"/>
    <x v="1"/>
    <n v="3.3222591362126247E-3"/>
  </r>
  <r>
    <s v="KE"/>
    <s v="C03428"/>
    <s v="00.000.000/6415-70"/>
    <s v="BANCO DO BRASIL S.A. - CT 2357"/>
    <s v="0710"/>
    <s v="IBIRAREMA"/>
    <s v="SP"/>
    <n v="4522.05"/>
    <s v="06º Dia Útil"/>
    <x v="0"/>
    <x v="0"/>
    <n v="21390"/>
    <d v="2024-08-13T00:00:00"/>
    <n v="4522.05"/>
    <x v="1"/>
    <n v="3.3222591362126247E-3"/>
  </r>
  <r>
    <s v="KE"/>
    <s v="C03429"/>
    <s v="00.000.000/6421-18"/>
    <s v="BANCO DO BRASIL S.A. - CT 2357"/>
    <s v="0710"/>
    <s v="IRAPUA"/>
    <s v="SP"/>
    <n v="4384.2700000000004"/>
    <s v="06º Dia Útil"/>
    <x v="0"/>
    <x v="0"/>
    <n v="21369"/>
    <d v="2024-08-13T00:00:00"/>
    <n v="4384.2700000000004"/>
    <x v="1"/>
    <n v="3.3222591362126247E-3"/>
  </r>
  <r>
    <s v="KE"/>
    <s v="C03430"/>
    <s v="00.000.000/6437-85"/>
    <s v="BANCO DO BRASIL S.A. - CT 2357"/>
    <s v="0710"/>
    <s v="NEVES PAULISTA"/>
    <s v="SP"/>
    <n v="4534.95"/>
    <s v="06º Dia Útil"/>
    <x v="0"/>
    <x v="0"/>
    <n v="21370"/>
    <d v="2024-08-13T00:00:00"/>
    <n v="4534.95"/>
    <x v="1"/>
    <n v="3.3222591362126247E-3"/>
  </r>
  <r>
    <s v="KE"/>
    <s v="C03431"/>
    <s v="00.000.000/6439-47"/>
    <s v="BANCO DO BRASIL S.A. - CT 2357"/>
    <s v="0710"/>
    <s v="PIQUEROBI"/>
    <s v="SP"/>
    <n v="4384.01"/>
    <s v="06º Dia Útil"/>
    <x v="0"/>
    <x v="0"/>
    <n v="21371"/>
    <d v="2024-08-13T00:00:00"/>
    <n v="4384.01"/>
    <x v="1"/>
    <n v="3.3222591362126247E-3"/>
  </r>
  <r>
    <s v="KE"/>
    <s v="C03432"/>
    <s v="00.000.000/6442-42"/>
    <s v="BANCO DO BRASIL S.A. - CT 2357"/>
    <s v="0710"/>
    <s v="NOVA ALIANCA"/>
    <s v="SP"/>
    <n v="4421.79"/>
    <s v="06º Dia Útil"/>
    <x v="0"/>
    <x v="0"/>
    <n v="21372"/>
    <d v="2024-08-13T00:00:00"/>
    <n v="4421.79"/>
    <x v="1"/>
    <n v="3.3222591362126247E-3"/>
  </r>
  <r>
    <s v="KE"/>
    <s v="C03433"/>
    <s v="00.000.000/6449-19"/>
    <s v="BANCO DO BRASIL S.A. - CT 2357"/>
    <s v="0710"/>
    <s v="ALVARES FLORENCE"/>
    <s v="SP"/>
    <n v="4335"/>
    <s v="06º Dia Útil"/>
    <x v="0"/>
    <x v="0"/>
    <n v="21373"/>
    <d v="2024-08-13T00:00:00"/>
    <n v="4335"/>
    <x v="1"/>
    <n v="3.3222591362126247E-3"/>
  </r>
  <r>
    <s v="KE"/>
    <s v="C03434"/>
    <s v="00.000.000/6473-49"/>
    <s v="BANCO DO BRASIL S.A. - CT 2357"/>
    <s v="0710"/>
    <s v="BIRIGUI"/>
    <s v="SP"/>
    <n v="4386.45"/>
    <s v="06º Dia Útil"/>
    <x v="0"/>
    <x v="0"/>
    <n v="21363"/>
    <d v="2024-08-13T00:00:00"/>
    <n v="4386.45"/>
    <x v="1"/>
    <n v="3.3222591362126247E-3"/>
  </r>
  <r>
    <s v="KE"/>
    <s v="C03435"/>
    <s v="00.000.000/6494-73"/>
    <s v="BANCO DO BRASIL S.A. - CT 2357"/>
    <s v="0710"/>
    <s v="BADY BASSITT"/>
    <s v="SP"/>
    <n v="4436.63"/>
    <s v="06º Dia Útil"/>
    <x v="0"/>
    <x v="0"/>
    <n v="21398"/>
    <d v="2024-08-13T00:00:00"/>
    <n v="4436.63"/>
    <x v="1"/>
    <n v="3.3222591362126247E-3"/>
  </r>
  <r>
    <s v="KE"/>
    <s v="C03436"/>
    <s v="00.000.000/6537-48"/>
    <s v="BANCO DO BRASIL S.A. - CT 2357"/>
    <s v="0710"/>
    <s v="BALSAMO"/>
    <s v="SP"/>
    <n v="4436.8"/>
    <s v="06º Dia Útil"/>
    <x v="0"/>
    <x v="0"/>
    <n v="21377"/>
    <d v="2024-08-13T00:00:00"/>
    <n v="4436.8"/>
    <x v="1"/>
    <n v="3.3222591362126247E-3"/>
  </r>
  <r>
    <s v="KE"/>
    <s v="C03437"/>
    <s v="00.000.000/6565-00"/>
    <s v="BANCO DO BRASIL S.A. - CT 2357"/>
    <s v="0710"/>
    <s v="CASTILHO"/>
    <s v="SP"/>
    <n v="4398.95"/>
    <s v="06º Dia Útil"/>
    <x v="0"/>
    <x v="0"/>
    <n v="21378"/>
    <d v="2024-08-13T00:00:00"/>
    <n v="4398.95"/>
    <x v="1"/>
    <n v="3.3222591362126247E-3"/>
  </r>
  <r>
    <s v="KE"/>
    <s v="C03438"/>
    <s v="00.000.000/6566-82"/>
    <s v="BANCO DO BRASIL S.A. - CT 2357"/>
    <s v="0710"/>
    <s v="MARABA PAULISTA"/>
    <s v="SP"/>
    <n v="4239.47"/>
    <s v="06º Dia Útil"/>
    <x v="0"/>
    <x v="0"/>
    <n v="21379"/>
    <d v="2024-08-13T00:00:00"/>
    <n v="4239.47"/>
    <x v="1"/>
    <n v="3.3222591362126247E-3"/>
  </r>
  <r>
    <s v="KE"/>
    <s v="C03439"/>
    <s v="00.000.000/6568-44"/>
    <s v="BANCO DO BRASIL S.A. - CT 2357"/>
    <s v="0710"/>
    <s v="JOAO RAMALHO"/>
    <s v="SP"/>
    <n v="4572.63"/>
    <s v="06º Dia Útil"/>
    <x v="0"/>
    <x v="0"/>
    <n v="21392"/>
    <d v="2024-08-13T00:00:00"/>
    <n v="4572.63"/>
    <x v="1"/>
    <n v="3.3222591362126247E-3"/>
  </r>
  <r>
    <s v="KE"/>
    <s v="C03440"/>
    <s v="00.000.000/6578-16"/>
    <s v="BANCO DO BRASIL S.A. - CT 2357"/>
    <s v="0710"/>
    <s v="POLONI"/>
    <s v="SP"/>
    <n v="4384.2700000000004"/>
    <s v="06º Dia Útil"/>
    <x v="0"/>
    <x v="0"/>
    <n v="21393"/>
    <d v="2024-08-13T00:00:00"/>
    <n v="4384.2700000000004"/>
    <x v="1"/>
    <n v="3.3222591362126247E-3"/>
  </r>
  <r>
    <s v="KE"/>
    <s v="C03441"/>
    <s v="00.000.000/6580-30"/>
    <s v="BANCO DO BRASIL S.A. - CT 2357"/>
    <s v="0710"/>
    <s v="NIPOA"/>
    <s v="SP"/>
    <n v="4384.2700000000004"/>
    <s v="06º Dia Útil"/>
    <x v="0"/>
    <x v="0"/>
    <n v="21394"/>
    <d v="2024-08-13T00:00:00"/>
    <n v="4384.2700000000004"/>
    <x v="1"/>
    <n v="3.3222591362126247E-3"/>
  </r>
  <r>
    <s v="KE"/>
    <s v="C03442"/>
    <s v="00.000.000/6592-74"/>
    <s v="BANCO DO BRASIL S.A. - CT 2357"/>
    <s v="0710"/>
    <s v="JACI"/>
    <s v="SP"/>
    <n v="4286.83"/>
    <s v="06º Dia Útil"/>
    <x v="0"/>
    <x v="0"/>
    <n v="21395"/>
    <d v="2024-08-13T00:00:00"/>
    <n v="4286.83"/>
    <x v="1"/>
    <n v="3.3222591362126247E-3"/>
  </r>
  <r>
    <s v="KE"/>
    <s v="C03443"/>
    <s v="00.000.000/6597-89"/>
    <s v="BANCO DO BRASIL S.A. - CT 2357"/>
    <s v="0710"/>
    <s v="SUD MENNUCCI"/>
    <s v="SP"/>
    <n v="4384.2700000000004"/>
    <s v="06º Dia Útil"/>
    <x v="0"/>
    <x v="0"/>
    <n v="21380"/>
    <d v="2024-08-13T00:00:00"/>
    <n v="4384.2700000000004"/>
    <x v="1"/>
    <n v="3.3222591362126247E-3"/>
  </r>
  <r>
    <s v="KE"/>
    <s v="C03444"/>
    <s v="00.000.000/6619-29"/>
    <s v="BANCO DO BRASIL S.A. - CT 2357"/>
    <s v="0710"/>
    <s v="PINDORAMA"/>
    <s v="SP"/>
    <n v="4246.4399999999996"/>
    <s v="06º Dia Útil"/>
    <x v="0"/>
    <x v="0"/>
    <n v="21396"/>
    <d v="2024-08-13T00:00:00"/>
    <n v="4246.4399999999996"/>
    <x v="1"/>
    <n v="3.3222591362126247E-3"/>
  </r>
  <r>
    <s v="KE"/>
    <s v="C03445"/>
    <s v="00.000.000/6623-05"/>
    <s v="BANCO DO BRASIL S.A. - CT 2357"/>
    <s v="0710"/>
    <s v="PIACATU"/>
    <s v="SP"/>
    <n v="4286.83"/>
    <s v="06º Dia Útil"/>
    <x v="0"/>
    <x v="0"/>
    <n v="21381"/>
    <d v="2024-08-13T00:00:00"/>
    <n v="4286.83"/>
    <x v="1"/>
    <n v="3.3222591362126247E-3"/>
  </r>
  <r>
    <s v="KE"/>
    <s v="C03446"/>
    <s v="00.000.000/6650-88"/>
    <s v="BANCO DO BRASIL S.A. - CT 2357"/>
    <s v="0710"/>
    <s v="SANTA CLARA D'OESTE"/>
    <s v="SP"/>
    <n v="2927.07"/>
    <s v="06º Dia Útil"/>
    <x v="0"/>
    <x v="0"/>
    <n v="21397"/>
    <d v="2024-08-13T00:00:00"/>
    <n v="2927.07"/>
    <x v="1"/>
    <n v="3.3222591362126247E-3"/>
  </r>
  <r>
    <s v="KE"/>
    <s v="C03447"/>
    <s v="00.000.000/6668-07"/>
    <s v="BANCO DO BRASIL S.A. - CT 2357"/>
    <s v="0710"/>
    <s v="MANDURI"/>
    <s v="SP"/>
    <n v="4608.54"/>
    <s v="06º Dia Útil"/>
    <x v="0"/>
    <x v="0"/>
    <n v="21375"/>
    <d v="2024-08-13T00:00:00"/>
    <n v="4608.54"/>
    <x v="1"/>
    <n v="3.3222591362126247E-3"/>
  </r>
  <r>
    <s v="KE"/>
    <s v="C03448"/>
    <s v="00.000.000/6670-21"/>
    <s v="BANCO DO BRASIL S.A. - CT 2357"/>
    <s v="0710"/>
    <s v="BILAC"/>
    <s v="SP"/>
    <n v="4372.33"/>
    <s v="06º Dia Útil"/>
    <x v="0"/>
    <x v="0"/>
    <n v="21391"/>
    <d v="2024-08-13T00:00:00"/>
    <n v="4372.33"/>
    <x v="1"/>
    <n v="3.3222591362126247E-3"/>
  </r>
  <r>
    <s v="KE"/>
    <s v="C03449"/>
    <s v="00.000.000/6675-36"/>
    <s v="BANCO DO BRASIL S.A. - CT 2357"/>
    <s v="0710"/>
    <s v="GUARACAI"/>
    <s v="SP"/>
    <n v="4384.2700000000004"/>
    <s v="06º Dia Útil"/>
    <x v="0"/>
    <x v="0"/>
    <n v="21376"/>
    <d v="2024-08-13T00:00:00"/>
    <n v="4384.2700000000004"/>
    <x v="1"/>
    <n v="3.3222591362126247E-3"/>
  </r>
  <r>
    <s v="KE"/>
    <s v="C03450"/>
    <s v="00.000.000/6733-40"/>
    <s v="BANCO DO BRASIL S.A. - CT 2357"/>
    <s v="0710"/>
    <s v="PINDAMONHANGABA"/>
    <s v="SP"/>
    <n v="4497"/>
    <s v="06º Dia Útil"/>
    <x v="0"/>
    <x v="0"/>
    <n v="21361"/>
    <d v="2024-08-13T00:00:00"/>
    <n v="4799.92"/>
    <x v="1"/>
    <n v="3.3222591362126247E-3"/>
  </r>
  <r>
    <s v="KE"/>
    <s v="C03451"/>
    <s v="00.000.000/6768-70"/>
    <s v="BANCO DO BRASIL S.A. - CT 2357"/>
    <s v="0710"/>
    <s v="ASSIS"/>
    <s v="SP"/>
    <n v="4551.4799999999996"/>
    <s v="06º Dia Útil"/>
    <x v="0"/>
    <x v="0"/>
    <n v="21362"/>
    <d v="2024-08-13T00:00:00"/>
    <n v="4096.34"/>
    <x v="0"/>
    <n v="3.3222591362126247E-3"/>
  </r>
  <r>
    <s v="KE"/>
    <s v="C03452"/>
    <s v="00.000.000/6790-38"/>
    <s v="BANCO DO BRASIL S.A. - CT 2357"/>
    <s v="0711"/>
    <s v="SAO PAULO"/>
    <s v="SP"/>
    <n v="161.93"/>
    <s v="06º Dia Útil"/>
    <x v="0"/>
    <x v="0"/>
    <n v="21403"/>
    <d v="2024-08-13T00:00:00"/>
    <n v="161.93"/>
    <x v="1"/>
    <n v="3.3222591362126247E-3"/>
  </r>
  <r>
    <s v="KE"/>
    <s v="C03453"/>
    <s v="00.000.000/6838-17"/>
    <s v="BANCO DO BRASIL S.A. - CT 2357"/>
    <s v="0710"/>
    <s v="CAMPINAS"/>
    <s v="SP"/>
    <n v="4545.0600000000004"/>
    <s v="06º Dia Útil"/>
    <x v="0"/>
    <x v="0"/>
    <n v="21399"/>
    <d v="2024-08-13T00:00:00"/>
    <n v="4545.0600000000004"/>
    <x v="1"/>
    <n v="3.3222591362126247E-3"/>
  </r>
  <r>
    <s v="KE"/>
    <s v="C03454"/>
    <s v="00.000.000/6859-41"/>
    <s v="BANCO DO BRASIL S.A. - CT 2357"/>
    <s v="0710"/>
    <s v="FRANCA"/>
    <s v="SP"/>
    <n v="13566.93"/>
    <s v="06º Dia Útil"/>
    <x v="0"/>
    <x v="0"/>
    <n v="21400"/>
    <d v="2024-08-13T00:00:00"/>
    <n v="13566.93"/>
    <x v="1"/>
    <n v="3.3222591362126247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67BB7-BCEE-4BFC-8F77-58CB1C9AC9AD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9"/>
  </rowFields>
  <rowItems count="3">
    <i>
      <x v="1"/>
    </i>
    <i>
      <x v="2"/>
    </i>
    <i t="grand">
      <x/>
    </i>
  </rowItems>
  <colItems count="1">
    <i/>
  </colItems>
  <dataFields count="1">
    <dataField name="Soma de %" fld="15" baseField="0" baseItem="0" numFmtId="10"/>
  </dataFields>
  <chartFormats count="3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54876-328D-432A-9912-8B70107B6AC7}" name="Tabela dinâmica6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4">
  <location ref="I37:K42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8">
        <item h="1" m="1" x="5"/>
        <item m="1" x="6"/>
        <item x="2"/>
        <item x="3"/>
        <item m="1" x="4"/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0"/>
  </rowFields>
  <rowItems count="5">
    <i>
      <x v="2"/>
    </i>
    <i>
      <x v="3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 MENSAL CONTRATADO" fld="7" baseField="9" baseItem="1" numFmtId="4"/>
    <dataField name="Soma de Valor faturado" fld="13" baseField="9" baseItem="2" numFmtId="4"/>
  </dataFields>
  <chartFormats count="2">
    <chartFormat chart="1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0D073-7CB0-4502-8944-A9CE104D00AD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37:B40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Soma de %" fld="15" baseField="0" baseItem="0" numFmtId="10"/>
  </dataFields>
  <chartFormats count="7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6D2DC-B919-4761-B456-F5B96267E4C4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H2:I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m="1" x="6"/>
        <item m="1" x="4"/>
        <item x="2"/>
        <item x="3"/>
        <item h="1" m="1" x="5"/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0"/>
  </rowFields>
  <rowItems count="5">
    <i>
      <x v="2"/>
    </i>
    <i>
      <x v="3"/>
    </i>
    <i>
      <x v="5"/>
    </i>
    <i>
      <x v="6"/>
    </i>
    <i t="grand">
      <x/>
    </i>
  </rowItems>
  <colItems count="1">
    <i/>
  </colItems>
  <dataFields count="1">
    <dataField name="Soma de %" fld="15" baseField="0" baseItem="0" numFmtId="10"/>
  </dataFields>
  <chartFormats count="9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32152-62A8-453D-A559-3C36AF1EFC2B}" name="Tabela1" displayName="Tabela1" ref="A2:P303" totalsRowShown="0" headerRowDxfId="115" dataDxfId="114" headerRowCellStyle="Vírgula">
  <autoFilter ref="A2:P303" xr:uid="{4F032152-62A8-453D-A559-3C36AF1EFC2B}"/>
  <sortState xmlns:xlrd2="http://schemas.microsoft.com/office/spreadsheetml/2017/richdata2" ref="A3:P303">
    <sortCondition ref="B2:B303"/>
  </sortState>
  <tableColumns count="16">
    <tableColumn id="1" xr3:uid="{EFA749E3-4308-4932-A788-E03ABF7A2E69}" name="Empresa" dataDxfId="113"/>
    <tableColumn id="2" xr3:uid="{7A91E8F4-4728-4151-BFF8-19252A4247B9}" name="Cliente" dataDxfId="112"/>
    <tableColumn id="3" xr3:uid="{28D50324-052E-469B-95E2-8CD6583AB35A}" name="CPF/CNPJ do Tomador" dataDxfId="111"/>
    <tableColumn id="4" xr3:uid="{54C90579-9EF7-493F-B183-DA84F5FDB2B1}" name="Razão Social do Tomador" dataDxfId="110"/>
    <tableColumn id="5" xr3:uid="{342BD67E-DDC1-493D-8ACE-E550E29615DE}" name="Código de Atividade Federal" dataDxfId="109"/>
    <tableColumn id="6" xr3:uid="{FD2C1EAE-255B-4A0D-8CE5-9BD96B64919F}" name="Cidade de Prestação de Serviços" dataDxfId="108"/>
    <tableColumn id="7" xr3:uid="{C30AE6FA-E98A-49ED-A463-23831B71722F}" name="UF de Prestação de Serviços" dataDxfId="107"/>
    <tableColumn id="8" xr3:uid="{B019D8B6-C6E3-470F-91ED-F89DEC208256}" name="VALOR MENSAL CONTRATADO" dataDxfId="106" dataCellStyle="Vírgula"/>
    <tableColumn id="9" xr3:uid="{38422EF4-E4BE-4F02-8C82-98E6737DB103}" name="Período" dataDxfId="105"/>
    <tableColumn id="16" xr3:uid="{E6029DD5-1F01-41D4-B408-63BA9F373155}" name="Liberado no Período" dataDxfId="104"/>
    <tableColumn id="10" xr3:uid="{C5503AAB-0152-484E-A61C-E2327ED99338}" name="Faturado no Período " dataDxfId="103">
      <calculatedColumnFormula>IF(Tabela1[[#This Row],[NF Eletr.]]&lt;&gt;"","Sim","Não")</calculatedColumnFormula>
    </tableColumn>
    <tableColumn id="11" xr3:uid="{9A23007C-1FAD-4F46-B613-43B2E09E82D6}" name="NF Eletr." dataDxfId="102">
      <calculatedColumnFormula>IFERROR(IF(Tabela1[[#This Row],[Empresa]]="KE",VLOOKUP(Tabela1[[#This Row],[Empresa]]&amp;Tabela1[[#This Row],[Cliente]],KE!$A$2:AO215,11,0),IFERROR(IF(Tabela1[[#This Row],[Empresa]]="KT",VLOOKUP(Tabela1[[#This Row],[Empresa]]&amp;Tabela1[[#This Row],[Cliente]],KT!$A$2:AO215,11,0),""),"")),"")</calculatedColumnFormula>
    </tableColumn>
    <tableColumn id="12" xr3:uid="{3FA0BAE2-0C01-4A54-B849-F10501B4DBF3}" name="Emissao NF-e" dataDxfId="101">
      <calculatedColumnFormula>IFERROR(IF(Tabela1[[#This Row],[Empresa]]="KE",VLOOKUP(Tabela1[[#This Row],[Empresa]]&amp;Tabela1[[#This Row],[Cliente]],KE!$A$2:AO215,14,0),IFERROR(IF(Tabela1[[#This Row],[Empresa]]="KT",VLOOKUP(Tabela1[[#This Row],[Empresa]]&amp;Tabela1[[#This Row],[Cliente]],KT!$A$2:AO215,14,0),""),"")),"")</calculatedColumnFormula>
    </tableColumn>
    <tableColumn id="13" xr3:uid="{4E4C8EF6-D0C5-4CA1-9329-64E38DE2B377}" name="Valor faturado" dataDxfId="100" dataCellStyle="Vírgula">
      <calculatedColumnFormula>IFERROR(IF(Tabela1[[#This Row],[Empresa]]="KE",VLOOKUP(Tabela1[[#This Row],[Empresa]]&amp;Tabela1[[#This Row],[Cliente]],KE!$A$2:AO215,15,0),IFERROR(IF(Tabela1[[#This Row],[Empresa]]="KT",VLOOKUP(Tabela1[[#This Row],[Empresa]]&amp;Tabela1[[#This Row],[Cliente]],KT!$A$2:AO215,15,0),""),"")),"")</calculatedColumnFormula>
    </tableColumn>
    <tableColumn id="14" xr3:uid="{67044C96-115C-4637-B0EE-E16F101EEF14}" name="Glosa" dataDxfId="99">
      <calculatedColumnFormula>IF(Tabela1[[#This Row],[Valor faturado]]&lt;Tabela1[[#This Row],[VALOR MENSAL CONTRATADO]],"Sim","Não")</calculatedColumnFormula>
    </tableColumn>
    <tableColumn id="17" xr3:uid="{4FA8CD5C-3FCE-4554-A6A5-57921851A6CA}" name="%" dataDxfId="98">
      <calculatedColumnFormula>IF(Tabela1[[#This Row],[Faturado no Período ]]&lt;&gt;"",1/$K$1,"")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FDBEC-90C9-4C78-9204-0DB415E5B5E7}" name="Tabela2" displayName="Tabela2" ref="A2:AR215" totalsRowShown="0" headerRowDxfId="97" dataDxfId="96">
  <autoFilter ref="A2:AR215" xr:uid="{D76DA161-D5F4-440F-84EF-B8C254762A4A}"/>
  <tableColumns count="44">
    <tableColumn id="1" xr3:uid="{D475EDF2-D00E-440A-A56A-22B0A9BBDC9D}" name="Chave" dataDxfId="95">
      <calculatedColumnFormula>B3&amp;E3</calculatedColumnFormula>
    </tableColumn>
    <tableColumn id="2" xr3:uid="{22F5149C-12D2-4C84-843D-36130E68DA52}" name="Empresa" dataDxfId="94"/>
    <tableColumn id="3" xr3:uid="{421BC1B5-69B6-483A-8C0E-1EA88200C159}" name="Numero" dataDxfId="93"/>
    <tableColumn id="4" xr3:uid="{C0ED3286-799D-4D97-96A9-1EED95C64E71}" name="Serie Docto." dataDxfId="92"/>
    <tableColumn id="5" xr3:uid="{F3D19E77-EE06-41B6-9708-22A8E9FB14D2}" name="Cliente" dataDxfId="91"/>
    <tableColumn id="6" xr3:uid="{0AF566DE-EE17-4FE9-8ADF-A78D96639A78}" name="Loja" dataDxfId="90"/>
    <tableColumn id="7" xr3:uid="{5D10D8D2-84FF-4647-95D3-4B09125AE6AD}" name="Cond. Pagto" dataDxfId="89"/>
    <tableColumn id="8" xr3:uid="{1648A805-381F-4996-BC48-6FA69E68CAED}" name="Vl. COF ST" dataDxfId="88"/>
    <tableColumn id="9" xr3:uid="{D9019673-7B66-455E-998F-2E79D47FC691}" name="Hora NF-e" dataDxfId="87"/>
    <tableColumn id="10" xr3:uid="{93546410-3506-458B-BCE1-BAD6A62A10C4}" name="Tipo de fret" dataDxfId="86"/>
    <tableColumn id="11" xr3:uid="{F128665F-212C-4C1E-B580-35754B9459BC}" name="NF Eletr." dataDxfId="85"/>
    <tableColumn id="12" xr3:uid="{0F9CBDF3-4268-4324-BC88-9829FFF7A795}" name="Bs. Cof ST" dataDxfId="84"/>
    <tableColumn id="13" xr3:uid="{8B97EA10-E6E5-4A73-8560-1A5206584930}" name="Bs. Pis ST" dataDxfId="83"/>
    <tableColumn id="14" xr3:uid="{FDD13BEB-B8DF-4DC1-951A-FA72435648B8}" name="Emissao NF-e" dataDxfId="82"/>
    <tableColumn id="15" xr3:uid="{482F820B-9515-48F5-B16A-07ECD8A7F546}" name="Base IR" dataDxfId="81"/>
    <tableColumn id="16" xr3:uid="{320BE44E-A9FF-4C60-A569-1260EDBB1427}" name="Vl. Pis ST" dataDxfId="80"/>
    <tableColumn id="17" xr3:uid="{27845B20-8D06-403A-B754-5D67D5BE2CBE}" name="Cd.Ver. NF-e" dataDxfId="79"/>
    <tableColumn id="18" xr3:uid="{FA6C2F1F-2308-4B81-9B25-F7F900F7D46D}" name="Cred. Conced" dataDxfId="78"/>
    <tableColumn id="19" xr3:uid="{46436136-F86C-4980-B332-49746304CD87}" name="Cod.NF IcmSt" dataDxfId="77"/>
    <tableColumn id="20" xr3:uid="{0C8994B0-11C4-4851-8C71-CEA142FF46AE}" name="Cod.NT Fecp" dataDxfId="76"/>
    <tableColumn id="21" xr3:uid="{1A250C60-44F9-4203-8CD7-39337F8046AC}" name="Data digit." dataDxfId="75"/>
    <tableColumn id="22" xr3:uid="{4ADC74C6-738A-4FE2-9111-676C49D676E6}" name="NF Exp." dataDxfId="74"/>
    <tableColumn id="23" xr3:uid="{7D3B5637-EE0F-436A-8821-ADEE468FD4FB}" name="V.Reintegra" dataDxfId="73"/>
    <tableColumn id="24" xr3:uid="{F182B090-0B09-4749-91C5-3CAAA0025B4E}" name="B.C.Reinteg" dataDxfId="72"/>
    <tableColumn id="25" xr3:uid="{E7E56C36-6B8A-493A-9D99-309DF576DE20}" name="Desc.ZFM" dataDxfId="71"/>
    <tableColumn id="26" xr3:uid="{619E09E2-AC6C-4259-885E-041F5758B511}" name="GNRE FECP" dataDxfId="70"/>
    <tableColumn id="27" xr3:uid="{BBC72974-4C7A-4E90-B4C2-7C87088267A2}" name="GNRE DIFAL" dataDxfId="69"/>
    <tableColumn id="28" xr3:uid="{871D4815-9BA4-4BFA-8311-B9A400296CC9}" name="Dt.Exec.Serv" dataDxfId="68"/>
    <tableColumn id="29" xr3:uid="{CA9CBDCA-AA68-43F0-B90C-D5A202EDBF54}" name="Vlr.FUNDESA" dataDxfId="67"/>
    <tableColumn id="30" xr3:uid="{ED110825-8882-4481-82B1-1D3E4398CB6A}" name="Vlr. IMA-MT" dataDxfId="66"/>
    <tableColumn id="31" xr3:uid="{3BD170C9-C791-4220-9CAA-10784371E503}" name="Vlr.FASE-MT" dataDxfId="65"/>
    <tableColumn id="32" xr3:uid="{BA5F08A0-BF47-4EF1-AF40-74CDB8A45DED}" name="Id Recopi" dataDxfId="64"/>
    <tableColumn id="33" xr3:uid="{3DDB7FA8-910D-48F3-B3DA-6618C8A8C129}" name="Dt.R.Cambial" dataDxfId="63"/>
    <tableColumn id="34" xr3:uid="{982BD4B2-32BA-4918-8C8A-D1CBAA74C7B5}" name="Serie MDFe" dataDxfId="62"/>
    <tableColumn id="35" xr3:uid="{0B7EED4B-9FFE-493C-A63C-EDA25D39D707}" name="Numero MDFe" dataDxfId="61"/>
    <tableColumn id="36" xr3:uid="{21C4C87C-B37C-40F7-94F0-9A122E7655B3}" name="UF. Prest." dataDxfId="60"/>
    <tableColumn id="37" xr3:uid="{BBAB69CB-D7AE-44B0-A2CD-6D53988E390A}" name="Mun.Prest." dataDxfId="59"/>
    <tableColumn id="38" xr3:uid="{F837336F-40B5-4DB5-A216-F1E1084EFCC8}" name="Frete CFOP" dataDxfId="58"/>
    <tableColumn id="39" xr3:uid="{64C46938-4D38-492F-AEF5-FE921B89E49F}" name="Base FCP ST" dataDxfId="57"/>
    <tableColumn id="40" xr3:uid="{7B49D183-FE33-4943-8D29-05D66D7BCBB7}" name="Base FCP Pr." dataDxfId="56"/>
    <tableColumn id="41" xr3:uid="{5FB9AAA4-647A-4805-832B-8F0ED68C5800}" name="Base FCP Cmp" dataDxfId="55"/>
    <tableColumn id="42" xr3:uid="{DE06E50A-235D-47A8-BF07-C8E2100D993F}" name="VALIDAÇÃO" dataDxfId="54">
      <calculatedColumnFormula>VLOOKUP(K3,Tabela1[[#All],[NF Eletr.]],1,0)</calculatedColumnFormula>
    </tableColumn>
    <tableColumn id="43" xr3:uid="{66F354C8-C7AE-412D-A010-F0D2C6E0A25E}" name="Coluna1" dataDxfId="53">
      <calculatedColumnFormula>VLOOKUP(Tabela2[[#This Row],[Cliente]],'Listagem do Browse'!B2:Q302,1,0)</calculatedColumnFormula>
    </tableColumn>
    <tableColumn id="44" xr3:uid="{FB7A3EF8-600D-463D-B73F-843D5ED95199}" name="Razão Social do Tomador" dataDxfId="52">
      <calculatedColumnFormula>VLOOKUP(Tabela2[[#This Row],[Cliente]],'Listagem do Browse'!B2:Q302,3,0)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ABC035-B096-45AC-A888-5D2A2C4D696D}" name="Tabela3" displayName="Tabela3" ref="A2:AR120" totalsRowShown="0" headerRowDxfId="51" dataDxfId="50" tableBorderDxfId="49">
  <autoFilter ref="A2:AR120" xr:uid="{9781E1BA-4A21-49D1-B33D-7C8F637223A8}"/>
  <tableColumns count="44">
    <tableColumn id="1" xr3:uid="{886ED505-FB32-45BF-A6BF-60314AE4CA8A}" name="Chave" dataDxfId="48">
      <calculatedColumnFormula>B3&amp;E3</calculatedColumnFormula>
    </tableColumn>
    <tableColumn id="2" xr3:uid="{10D533E3-FC79-44AA-AC4F-1ABAF0C7FEC6}" name="Empresa" dataDxfId="47"/>
    <tableColumn id="3" xr3:uid="{6BB7B7FA-8A73-4C4F-AA0B-A8DA674FF33B}" name="Numero" dataDxfId="46"/>
    <tableColumn id="4" xr3:uid="{5BF4FA60-F3C2-494B-8722-59F43B1C8493}" name="Serie Docto." dataDxfId="45"/>
    <tableColumn id="5" xr3:uid="{4EE726CC-9B20-4BD1-A11A-4C17C5F9C82A}" name="Cliente" dataDxfId="44"/>
    <tableColumn id="6" xr3:uid="{FCD0B445-8720-4C57-B316-A6E140E63DA9}" name="Loja" dataDxfId="43"/>
    <tableColumn id="7" xr3:uid="{457C91FA-1853-4635-8603-3CB1413271DD}" name="Cond. Pagto" dataDxfId="42"/>
    <tableColumn id="8" xr3:uid="{CCEC0093-80B6-416C-A0B2-8749254294AE}" name="Vl. COF ST" dataDxfId="41"/>
    <tableColumn id="9" xr3:uid="{E448D2F0-CAEA-4173-B20C-5D6871E0D1C9}" name="Hora NF-e" dataDxfId="40"/>
    <tableColumn id="10" xr3:uid="{E0908791-EB51-4BC7-8F24-FEBFA6A629D0}" name="Tipo de fret" dataDxfId="39"/>
    <tableColumn id="11" xr3:uid="{C4E10F46-004A-49FE-BBF8-0DE397EACA16}" name="NF Eletr." dataDxfId="38"/>
    <tableColumn id="12" xr3:uid="{601706BD-8163-44AB-B519-71D1C496B2FF}" name="Bs. Cof ST" dataDxfId="37"/>
    <tableColumn id="13" xr3:uid="{A15985B0-B61F-4602-856E-88DA09FF38AE}" name="Bs. Pis ST" dataDxfId="36"/>
    <tableColumn id="14" xr3:uid="{227C7EAB-1CE1-4475-91BD-EC22CE1B502D}" name="Emissao NF-e" dataDxfId="35"/>
    <tableColumn id="15" xr3:uid="{CDCE9F3D-B310-4D6B-9947-E50D895FB353}" name="Base IR" dataDxfId="34"/>
    <tableColumn id="16" xr3:uid="{22936CA0-1754-458D-8E35-1AFB67E61D12}" name="Vl. Pis ST" dataDxfId="33"/>
    <tableColumn id="17" xr3:uid="{4953FD09-1A5C-4C1F-97C3-AADE4EFC3771}" name="Cd.Ver. NF-e" dataDxfId="32"/>
    <tableColumn id="18" xr3:uid="{4D991FBD-4686-48FD-A319-57CF7D6EEDAC}" name="Cred. Conced" dataDxfId="31"/>
    <tableColumn id="19" xr3:uid="{6F178DA0-2098-4E7A-B683-F748BE198DEA}" name="Cod.NF IcmSt" dataDxfId="30"/>
    <tableColumn id="20" xr3:uid="{16307500-EB75-446A-BE3F-841EEBE89661}" name="Cod.NT Fecp" dataDxfId="29"/>
    <tableColumn id="21" xr3:uid="{6433B4B7-3FED-40F0-A97D-FB09654CCCEA}" name="Data digit." dataDxfId="28"/>
    <tableColumn id="22" xr3:uid="{7F556212-F7C6-4D27-A41F-B45A0BA5029D}" name="NF Exp." dataDxfId="27"/>
    <tableColumn id="23" xr3:uid="{D6A0F858-6868-433B-9BB8-83DB18A0B246}" name="V.Reintegra" dataDxfId="26"/>
    <tableColumn id="24" xr3:uid="{E95DA434-5ECA-4832-B7DE-95E6048308BF}" name="B.C.Reinteg" dataDxfId="25"/>
    <tableColumn id="25" xr3:uid="{07F8DEA7-E704-4E8B-8718-2E3B39B8D57C}" name="Desc.ZFM" dataDxfId="24"/>
    <tableColumn id="26" xr3:uid="{D0B5B9EB-4B4A-43D4-A28B-CB0616EE4D04}" name="GNRE FECP" dataDxfId="23"/>
    <tableColumn id="27" xr3:uid="{AC0D675C-B4C7-4051-9117-E9466711B654}" name="GNRE DIFAL" dataDxfId="22"/>
    <tableColumn id="28" xr3:uid="{03A68271-FA7B-418D-8582-D258AA62AD2A}" name="Dt.Exec.Serv" dataDxfId="21"/>
    <tableColumn id="29" xr3:uid="{3F3D89A1-A702-4864-BD9F-DFBAA5077BD3}" name="Vlr.FUNDESA" dataDxfId="20"/>
    <tableColumn id="30" xr3:uid="{D7BCE356-C806-47D1-97E4-8CD3CCAD5967}" name="Vlr. IMA-MT" dataDxfId="19"/>
    <tableColumn id="31" xr3:uid="{AF6CAB5E-A10D-4132-90CB-011339745932}" name="Vlr.FASE-MT" dataDxfId="18"/>
    <tableColumn id="32" xr3:uid="{09FDDA78-23E6-4517-945B-801197690269}" name="Id Recopi" dataDxfId="17"/>
    <tableColumn id="33" xr3:uid="{AE3B1D1D-19F1-4600-BA60-FEF7BBB45597}" name="Dt.R.Cambial" dataDxfId="16"/>
    <tableColumn id="34" xr3:uid="{E44B08D8-D885-4224-9C42-AAB9FBA2AE2C}" name="Serie MDFe" dataDxfId="15"/>
    <tableColumn id="35" xr3:uid="{62415BA8-13B4-4318-B9EF-E836853B0A88}" name="Numero MDFe" dataDxfId="14"/>
    <tableColumn id="36" xr3:uid="{B327ACD6-5C09-43B3-A2EC-5DDDE5283142}" name="UF. Prest." dataDxfId="13"/>
    <tableColumn id="37" xr3:uid="{42387232-66B6-46DF-AEAE-94B6629CA46C}" name="Mun.Prest." dataDxfId="12"/>
    <tableColumn id="38" xr3:uid="{82D65903-A21D-49EF-AEFF-8FAA2746A72D}" name="Frete CFOP" dataDxfId="11"/>
    <tableColumn id="39" xr3:uid="{859B3CE4-A94A-419D-B48E-06CEE35BDAA9}" name="Base FCP ST" dataDxfId="10"/>
    <tableColumn id="40" xr3:uid="{AA7D52B9-8654-4434-ABBD-F3B34933DB20}" name="Base FCP Pr." dataDxfId="9"/>
    <tableColumn id="41" xr3:uid="{F537D0AD-73E4-4E29-9299-108B769C4DCE}" name="Base FCP Cmp" dataDxfId="8"/>
    <tableColumn id="42" xr3:uid="{D6C2D8FF-442A-4EDE-905A-3A01A7278000}" name="VALIDAÇÃO" dataDxfId="7">
      <calculatedColumnFormula>VLOOKUP(K3,Tabela1[[#All],[NF Eletr.]],1,0)</calculatedColumnFormula>
    </tableColumn>
    <tableColumn id="43" xr3:uid="{59101D84-B5D5-4DF1-AD01-EA1144665279}" name="Coluna1" dataDxfId="6">
      <calculatedColumnFormula>VLOOKUP(Tabela3[[#This Row],[Cliente]],'Listagem do Browse'!B2:Q302,1,0)</calculatedColumnFormula>
    </tableColumn>
    <tableColumn id="44" xr3:uid="{29A65BEE-BD71-4EAD-87E4-958EFC21AD95}" name="Razão Social do Tomador" dataDxfId="5">
      <calculatedColumnFormula>VLOOKUP(Tabela3[[#This Row],[Cliente]],'Listagem do Browse'!B2:Q302,3,0)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7A16-8E4A-42DC-916C-12A277FD47A0}">
  <dimension ref="A1:S66"/>
  <sheetViews>
    <sheetView showGridLines="0" zoomScaleNormal="100" workbookViewId="0">
      <selection activeCell="O6" sqref="O6"/>
    </sheetView>
  </sheetViews>
  <sheetFormatPr defaultRowHeight="8.25" outlineLevelRow="1" outlineLevelCol="1"/>
  <cols>
    <col min="1" max="1" width="20.19921875" bestFit="1" customWidth="1"/>
    <col min="2" max="2" width="11.19921875" bestFit="1" customWidth="1"/>
    <col min="3" max="3" width="24" bestFit="1" customWidth="1"/>
    <col min="4" max="4" width="12" bestFit="1" customWidth="1"/>
    <col min="5" max="5" width="12.796875" bestFit="1" customWidth="1"/>
    <col min="6" max="6" width="13" bestFit="1" customWidth="1"/>
    <col min="7" max="7" width="13" customWidth="1" outlineLevel="1"/>
    <col min="8" max="8" width="20.19921875" customWidth="1" outlineLevel="1"/>
    <col min="9" max="9" width="11.19921875" bestFit="1" customWidth="1" outlineLevel="1"/>
    <col min="10" max="10" width="40.796875" customWidth="1" outlineLevel="1"/>
    <col min="11" max="11" width="24" customWidth="1" outlineLevel="1"/>
    <col min="12" max="12" width="15.19921875" customWidth="1" outlineLevel="1"/>
    <col min="13" max="13" width="12.59765625" customWidth="1" outlineLevel="1"/>
    <col min="14" max="14" width="20.19921875" customWidth="1" outlineLevel="1"/>
    <col min="15" max="15" width="11.19921875" customWidth="1" outlineLevel="1"/>
    <col min="16" max="19" width="9.59765625" customWidth="1" outlineLevel="1"/>
  </cols>
  <sheetData>
    <row r="1" spans="1:9" outlineLevel="1"/>
    <row r="2" spans="1:9" outlineLevel="1">
      <c r="H2" s="25" t="s">
        <v>1983</v>
      </c>
      <c r="I2" t="s">
        <v>1986</v>
      </c>
    </row>
    <row r="3" spans="1:9" outlineLevel="1">
      <c r="A3" s="25" t="s">
        <v>1983</v>
      </c>
      <c r="B3" t="s">
        <v>1986</v>
      </c>
      <c r="H3" s="26" t="s">
        <v>1996</v>
      </c>
      <c r="I3" s="27">
        <v>2.6578073089701001E-2</v>
      </c>
    </row>
    <row r="4" spans="1:9" outlineLevel="1">
      <c r="A4" s="26" t="s">
        <v>1979</v>
      </c>
      <c r="B4" s="27">
        <v>0.44186046511628002</v>
      </c>
      <c r="H4" s="26" t="s">
        <v>2000</v>
      </c>
      <c r="I4" s="27">
        <v>0.12292358803986701</v>
      </c>
    </row>
    <row r="5" spans="1:9" outlineLevel="1">
      <c r="A5" s="26" t="s">
        <v>1980</v>
      </c>
      <c r="B5" s="27">
        <v>0.55813953488372259</v>
      </c>
      <c r="H5" s="26" t="s">
        <v>1994</v>
      </c>
      <c r="I5" s="27">
        <v>3.3222591362126248E-2</v>
      </c>
    </row>
    <row r="6" spans="1:9" outlineLevel="1">
      <c r="A6" s="26" t="s">
        <v>1984</v>
      </c>
      <c r="B6" s="27">
        <v>1.0000000000000027</v>
      </c>
      <c r="H6" s="26" t="s">
        <v>1993</v>
      </c>
      <c r="I6" s="27">
        <v>0.817275747508309</v>
      </c>
    </row>
    <row r="7" spans="1:9" outlineLevel="1">
      <c r="H7" s="26" t="s">
        <v>1984</v>
      </c>
      <c r="I7" s="27">
        <v>1.0000000000000033</v>
      </c>
    </row>
    <row r="8" spans="1:9" outlineLevel="1"/>
    <row r="9" spans="1:9" outlineLevel="1"/>
    <row r="10" spans="1:9" outlineLevel="1"/>
    <row r="11" spans="1:9" outlineLevel="1"/>
    <row r="12" spans="1:9" outlineLevel="1"/>
    <row r="13" spans="1:9" outlineLevel="1"/>
    <row r="14" spans="1:9" outlineLevel="1"/>
    <row r="15" spans="1:9" outlineLevel="1"/>
    <row r="16" spans="1:9" outlineLevel="1"/>
    <row r="17" outlineLevel="1"/>
    <row r="18" outlineLevel="1"/>
    <row r="19" outlineLevel="1"/>
    <row r="20" outlineLevel="1"/>
    <row r="21" outlineLevel="1"/>
    <row r="22" outlineLevel="1"/>
    <row r="23" outlineLevel="1"/>
    <row r="24" outlineLevel="1"/>
    <row r="25" outlineLevel="1"/>
    <row r="26" outlineLevel="1"/>
    <row r="27" outlineLevel="1"/>
    <row r="28" outlineLevel="1"/>
    <row r="29" outlineLevel="1"/>
    <row r="30" outlineLevel="1"/>
    <row r="31" outlineLevel="1"/>
    <row r="32" outlineLevel="1"/>
    <row r="33" spans="1:11" outlineLevel="1"/>
    <row r="35" spans="1:11" outlineLevel="1"/>
    <row r="36" spans="1:11" outlineLevel="1"/>
    <row r="37" spans="1:11" outlineLevel="1">
      <c r="A37" s="25" t="s">
        <v>1983</v>
      </c>
      <c r="B37" t="s">
        <v>1986</v>
      </c>
      <c r="I37" s="25" t="s">
        <v>1983</v>
      </c>
      <c r="J37" t="s">
        <v>1990</v>
      </c>
      <c r="K37" t="s">
        <v>1989</v>
      </c>
    </row>
    <row r="38" spans="1:11" outlineLevel="1">
      <c r="A38" s="26" t="s">
        <v>1979</v>
      </c>
      <c r="B38" s="27">
        <v>0.79069767441860783</v>
      </c>
      <c r="I38" s="26" t="s">
        <v>1996</v>
      </c>
      <c r="J38" s="29">
        <v>395509.89000000007</v>
      </c>
      <c r="K38" s="29">
        <v>0</v>
      </c>
    </row>
    <row r="39" spans="1:11" outlineLevel="1">
      <c r="A39" s="26" t="s">
        <v>1980</v>
      </c>
      <c r="B39" s="27">
        <v>0.20930232558139511</v>
      </c>
      <c r="I39" s="26" t="s">
        <v>2000</v>
      </c>
      <c r="J39" s="29">
        <v>206481.7189052738</v>
      </c>
      <c r="K39" s="29">
        <v>0</v>
      </c>
    </row>
    <row r="40" spans="1:11" outlineLevel="1">
      <c r="A40" s="26" t="s">
        <v>1984</v>
      </c>
      <c r="B40" s="27">
        <v>1.0000000000000029</v>
      </c>
      <c r="I40" s="26" t="s">
        <v>1994</v>
      </c>
      <c r="J40" s="29">
        <v>325330.86000000004</v>
      </c>
      <c r="K40" s="29">
        <v>0</v>
      </c>
    </row>
    <row r="41" spans="1:11" outlineLevel="1">
      <c r="I41" s="26" t="s">
        <v>1993</v>
      </c>
      <c r="J41" s="29">
        <v>8306313.9587182803</v>
      </c>
      <c r="K41" s="29">
        <v>7385300.5799999936</v>
      </c>
    </row>
    <row r="42" spans="1:11" outlineLevel="1">
      <c r="I42" s="26" t="s">
        <v>1984</v>
      </c>
      <c r="J42" s="29">
        <v>9233636.4276235551</v>
      </c>
      <c r="K42" s="29">
        <v>7385300.5799999936</v>
      </c>
    </row>
    <row r="43" spans="1:11" outlineLevel="1"/>
    <row r="44" spans="1:11" outlineLevel="1"/>
    <row r="45" spans="1:11" outlineLevel="1"/>
    <row r="46" spans="1:11" outlineLevel="1"/>
    <row r="47" spans="1:11" outlineLevel="1"/>
    <row r="48" spans="1:11" outlineLevel="1"/>
    <row r="49" outlineLevel="1"/>
    <row r="50" outlineLevel="1"/>
    <row r="51" outlineLevel="1"/>
    <row r="52" outlineLevel="1"/>
    <row r="53" outlineLevel="1"/>
    <row r="54" outlineLevel="1"/>
    <row r="55" outlineLevel="1"/>
    <row r="56" outlineLevel="1"/>
    <row r="57" outlineLevel="1"/>
    <row r="58" outlineLevel="1"/>
    <row r="59" outlineLevel="1"/>
    <row r="60" outlineLevel="1"/>
    <row r="61" outlineLevel="1"/>
    <row r="62" outlineLevel="1"/>
    <row r="63" outlineLevel="1"/>
    <row r="64" outlineLevel="1"/>
    <row r="65" outlineLevel="1"/>
    <row r="66" outlineLevel="1"/>
  </sheetData>
  <pageMargins left="0.511811024" right="0.511811024" top="0.78740157499999996" bottom="0.78740157499999996" header="0.31496062000000002" footer="0.31496062000000002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5711-0549-423A-806E-26DE868AE9A5}">
  <dimension ref="A1:XFD1048567"/>
  <sheetViews>
    <sheetView showGridLines="0" tabSelected="1" topLeftCell="B1" zoomScale="85" zoomScaleNormal="85" workbookViewId="0">
      <selection activeCell="E326" sqref="E326"/>
    </sheetView>
  </sheetViews>
  <sheetFormatPr defaultRowHeight="15" customHeight="1" outlineLevelCol="1"/>
  <cols>
    <col min="1" max="1" width="15" style="2" bestFit="1" customWidth="1"/>
    <col min="2" max="2" width="13.59765625" style="2" bestFit="1" customWidth="1"/>
    <col min="3" max="3" width="30.59765625" style="2" bestFit="1" customWidth="1"/>
    <col min="4" max="4" width="69.3984375" style="2" bestFit="1" customWidth="1"/>
    <col min="5" max="5" width="37.3984375" style="2" customWidth="1" outlineLevel="1"/>
    <col min="6" max="6" width="42.59765625" style="2" customWidth="1" outlineLevel="1"/>
    <col min="7" max="7" width="37.3984375" style="2" customWidth="1" outlineLevel="1"/>
    <col min="8" max="8" width="40" style="20" bestFit="1" customWidth="1"/>
    <col min="9" max="9" width="18.796875" style="2" bestFit="1" customWidth="1"/>
    <col min="10" max="10" width="33.19921875" style="2" bestFit="1" customWidth="1"/>
    <col min="11" max="11" width="33.3984375" style="2" bestFit="1" customWidth="1"/>
    <col min="12" max="12" width="16.19921875" style="2" bestFit="1" customWidth="1"/>
    <col min="13" max="13" width="21.796875" style="2" bestFit="1" customWidth="1"/>
    <col min="14" max="14" width="22.59765625" style="2" bestFit="1" customWidth="1"/>
    <col min="15" max="15" width="13" style="2" bestFit="1" customWidth="1"/>
    <col min="16" max="16384" width="9.59765625" style="2"/>
  </cols>
  <sheetData>
    <row r="1" spans="1:16 16384:16384" ht="15" customHeight="1" thickBot="1">
      <c r="B1" s="1"/>
      <c r="C1" s="11"/>
      <c r="D1" s="11"/>
      <c r="E1" s="11"/>
      <c r="F1" s="11"/>
      <c r="G1" s="11"/>
      <c r="H1" s="18"/>
      <c r="K1" s="2">
        <f>COUNTA(K3:K1048576)</f>
        <v>301</v>
      </c>
    </row>
    <row r="2" spans="1:16 16384:16384" ht="15" customHeight="1" thickTop="1">
      <c r="A2" s="10" t="s">
        <v>1968</v>
      </c>
      <c r="B2" s="10" t="s">
        <v>3</v>
      </c>
      <c r="C2" s="10" t="s">
        <v>922</v>
      </c>
      <c r="D2" s="10" t="s">
        <v>923</v>
      </c>
      <c r="E2" s="10" t="s">
        <v>921</v>
      </c>
      <c r="F2" s="10" t="s">
        <v>919</v>
      </c>
      <c r="G2" s="10" t="s">
        <v>920</v>
      </c>
      <c r="H2" s="19" t="s">
        <v>1970</v>
      </c>
      <c r="I2" s="22" t="s">
        <v>1977</v>
      </c>
      <c r="J2" s="22" t="s">
        <v>1987</v>
      </c>
      <c r="K2" s="22" t="s">
        <v>1978</v>
      </c>
      <c r="L2" s="19" t="s">
        <v>9</v>
      </c>
      <c r="M2" s="19" t="s">
        <v>12</v>
      </c>
      <c r="N2" s="24" t="s">
        <v>1981</v>
      </c>
      <c r="O2" s="24" t="s">
        <v>1988</v>
      </c>
      <c r="P2" s="24" t="s">
        <v>1985</v>
      </c>
      <c r="XFD2" s="22" t="s">
        <v>1978</v>
      </c>
    </row>
    <row r="3" spans="1:16 16384:16384" ht="15" customHeight="1">
      <c r="A3" s="2" t="s">
        <v>1969</v>
      </c>
      <c r="B3" s="2" t="s">
        <v>50</v>
      </c>
      <c r="C3" s="2" t="s">
        <v>1506</v>
      </c>
      <c r="D3" s="2" t="s">
        <v>1507</v>
      </c>
      <c r="E3" s="2" t="s">
        <v>1499</v>
      </c>
      <c r="F3" s="2" t="s">
        <v>1503</v>
      </c>
      <c r="G3" s="2" t="s">
        <v>54</v>
      </c>
      <c r="H3" s="20">
        <v>666666.5</v>
      </c>
      <c r="I3" s="2" t="s">
        <v>2003</v>
      </c>
      <c r="J3" s="2" t="s">
        <v>1980</v>
      </c>
      <c r="K3" s="2" t="str">
        <f>IF(Tabela1[[#This Row],[NF Eletr.]]&lt;&gt;"","Faturado","Não")</f>
        <v>Faturado</v>
      </c>
      <c r="L3" s="2">
        <f>IFERROR(IF(Tabela1[[#This Row],[Empresa]]="KE",VLOOKUP(Tabela1[[#This Row],[Empresa]]&amp;Tabela1[[#This Row],[Cliente]],KE!$A$2:AO414,11,0),IFERROR(IF(Tabela1[[#This Row],[Empresa]]="KT",VLOOKUP(Tabela1[[#This Row],[Empresa]]&amp;Tabela1[[#This Row],[Cliente]],KT!$A$2:AO414,11,0),""),"")),"")</f>
        <v>21213</v>
      </c>
      <c r="M3" s="23">
        <f>IFERROR(IF(Tabela1[[#This Row],[Empresa]]="KE",VLOOKUP(Tabela1[[#This Row],[Empresa]]&amp;Tabela1[[#This Row],[Cliente]],KE!$A$2:AO414,14,0),IFERROR(IF(Tabela1[[#This Row],[Empresa]]="KT",VLOOKUP(Tabela1[[#This Row],[Empresa]]&amp;Tabela1[[#This Row],[Cliente]],KT!$A$2:AO414,14,0),""),"")),"")</f>
        <v>45505</v>
      </c>
      <c r="N3" s="20">
        <f>IFERROR(IF(Tabela1[[#This Row],[Empresa]]="KE",VLOOKUP(Tabela1[[#This Row],[Empresa]]&amp;Tabela1[[#This Row],[Cliente]],KE!$A$2:AO414,15,0),IFERROR(IF(Tabela1[[#This Row],[Empresa]]="KT",VLOOKUP(Tabela1[[#This Row],[Empresa]]&amp;Tabela1[[#This Row],[Cliente]],KT!$A$2:AO414,15,0),""),"")),"")</f>
        <v>610366.98</v>
      </c>
      <c r="O3" s="2" t="str">
        <f>IF(Tabela1[[#This Row],[Valor faturado]]&lt;Tabela1[[#This Row],[VALOR MENSAL CONTRATADO]],"Sim","Não")</f>
        <v>Sim</v>
      </c>
      <c r="P3" s="28">
        <f>IF(Tabela1[[#This Row],[Faturado no Período ]]&lt;&gt;"",1/$K$1,"")</f>
        <v>3.3222591362126247E-3</v>
      </c>
      <c r="XFD3"/>
    </row>
    <row r="4" spans="1:16 16384:16384" ht="15" customHeight="1">
      <c r="A4" s="2" t="s">
        <v>1969</v>
      </c>
      <c r="B4" s="2" t="s">
        <v>246</v>
      </c>
      <c r="C4" s="2" t="s">
        <v>1808</v>
      </c>
      <c r="D4" s="2" t="s">
        <v>1809</v>
      </c>
      <c r="E4" s="2" t="s">
        <v>1839</v>
      </c>
      <c r="F4" s="2" t="s">
        <v>1503</v>
      </c>
      <c r="G4" s="2" t="s">
        <v>54</v>
      </c>
      <c r="H4" s="20">
        <v>14283.31</v>
      </c>
      <c r="I4" s="2" t="s">
        <v>2011</v>
      </c>
      <c r="J4" s="2" t="s">
        <v>1980</v>
      </c>
      <c r="K4" s="2" t="str">
        <f>IF(Tabela1[[#This Row],[NF Eletr.]]&lt;&gt;"","Faturado","Não")</f>
        <v>Faturado</v>
      </c>
      <c r="L4" s="2">
        <f>IFERROR(IF(Tabela1[[#This Row],[Empresa]]="KE",VLOOKUP(Tabela1[[#This Row],[Empresa]]&amp;Tabela1[[#This Row],[Cliente]],KE!$A$2:AO514,11,0),IFERROR(IF(Tabela1[[#This Row],[Empresa]]="KT",VLOOKUP(Tabela1[[#This Row],[Empresa]]&amp;Tabela1[[#This Row],[Cliente]],KT!$A$2:AO514,11,0),""),"")),"")</f>
        <v>21417</v>
      </c>
      <c r="M4" s="23">
        <f>IFERROR(IF(Tabela1[[#This Row],[Empresa]]="KE",VLOOKUP(Tabela1[[#This Row],[Empresa]]&amp;Tabela1[[#This Row],[Cliente]],KE!$A$2:AO514,14,0),IFERROR(IF(Tabela1[[#This Row],[Empresa]]="KT",VLOOKUP(Tabela1[[#This Row],[Empresa]]&amp;Tabela1[[#This Row],[Cliente]],KT!$A$2:AO514,14,0),""),"")),"")</f>
        <v>45519</v>
      </c>
      <c r="N4" s="20">
        <f>IFERROR(IF(Tabela1[[#This Row],[Empresa]]="KE",VLOOKUP(Tabela1[[#This Row],[Empresa]]&amp;Tabela1[[#This Row],[Cliente]],KE!$A$2:AO514,15,0),IFERROR(IF(Tabela1[[#This Row],[Empresa]]="KT",VLOOKUP(Tabela1[[#This Row],[Empresa]]&amp;Tabela1[[#This Row],[Cliente]],KT!$A$2:AO514,15,0),""),"")),"")</f>
        <v>14283.31</v>
      </c>
      <c r="O4" s="2" t="str">
        <f>IF(Tabela1[[#This Row],[Valor faturado]]&lt;Tabela1[[#This Row],[VALOR MENSAL CONTRATADO]],"Sim","Não")</f>
        <v>Não</v>
      </c>
      <c r="P4" s="28">
        <f>IF(Tabela1[[#This Row],[Faturado no Período ]]&lt;&gt;"",1/$K$1,"")</f>
        <v>3.3222591362126247E-3</v>
      </c>
      <c r="XFD4" t="s">
        <v>1991</v>
      </c>
    </row>
    <row r="5" spans="1:16 16384:16384" ht="15" customHeight="1">
      <c r="A5" s="2" t="s">
        <v>1969</v>
      </c>
      <c r="B5" s="2" t="s">
        <v>262</v>
      </c>
      <c r="C5" s="2" t="s">
        <v>1818</v>
      </c>
      <c r="D5" s="2" t="s">
        <v>1817</v>
      </c>
      <c r="E5" s="2" t="s">
        <v>1499</v>
      </c>
      <c r="F5" s="2" t="s">
        <v>1503</v>
      </c>
      <c r="G5" s="2" t="s">
        <v>54</v>
      </c>
      <c r="H5" s="20">
        <v>23232.31</v>
      </c>
      <c r="I5" s="2" t="s">
        <v>2012</v>
      </c>
      <c r="J5" s="2" t="s">
        <v>1979</v>
      </c>
      <c r="K5" s="2" t="s">
        <v>1994</v>
      </c>
      <c r="L5" s="2" t="str">
        <f>IFERROR(IF(Tabela1[[#This Row],[Empresa]]="KE",VLOOKUP(Tabela1[[#This Row],[Empresa]]&amp;Tabela1[[#This Row],[Cliente]],KE!$A$2:AO485,11,0),IFERROR(IF(Tabela1[[#This Row],[Empresa]]="KT",VLOOKUP(Tabela1[[#This Row],[Empresa]]&amp;Tabela1[[#This Row],[Cliente]],KT!$A$2:AO485,11,0),""),"")),"")</f>
        <v/>
      </c>
      <c r="M5" s="23" t="str">
        <f>IFERROR(IF(Tabela1[[#This Row],[Empresa]]="KE",VLOOKUP(Tabela1[[#This Row],[Empresa]]&amp;Tabela1[[#This Row],[Cliente]],KE!$A$2:AO485,14,0),IFERROR(IF(Tabela1[[#This Row],[Empresa]]="KT",VLOOKUP(Tabela1[[#This Row],[Empresa]]&amp;Tabela1[[#This Row],[Cliente]],KT!$A$2:AO485,14,0),""),"")),"")</f>
        <v/>
      </c>
      <c r="N5" s="20" t="str">
        <f>IFERROR(IF(Tabela1[[#This Row],[Empresa]]="KE",VLOOKUP(Tabela1[[#This Row],[Empresa]]&amp;Tabela1[[#This Row],[Cliente]],KE!$A$2:AO485,15,0),IFERROR(IF(Tabela1[[#This Row],[Empresa]]="KT",VLOOKUP(Tabela1[[#This Row],[Empresa]]&amp;Tabela1[[#This Row],[Cliente]],KT!$A$2:AO485,15,0),""),"")),"")</f>
        <v/>
      </c>
      <c r="O5" s="2" t="str">
        <f>IF(Tabela1[[#This Row],[Valor faturado]]&lt;Tabela1[[#This Row],[VALOR MENSAL CONTRATADO]],"Sim","Não")</f>
        <v>Não</v>
      </c>
      <c r="P5" s="28">
        <f>IF(Tabela1[[#This Row],[Faturado no Período ]]&lt;&gt;"",1/$K$1,"")</f>
        <v>3.3222591362126247E-3</v>
      </c>
      <c r="XFD5" t="s">
        <v>1992</v>
      </c>
    </row>
    <row r="6" spans="1:16 16384:16384" ht="15" customHeight="1">
      <c r="A6" s="2" t="s">
        <v>1969</v>
      </c>
      <c r="B6" s="2" t="s">
        <v>261</v>
      </c>
      <c r="C6" s="2" t="s">
        <v>1816</v>
      </c>
      <c r="D6" s="2" t="s">
        <v>1817</v>
      </c>
      <c r="E6" s="2" t="s">
        <v>1499</v>
      </c>
      <c r="F6" s="2" t="s">
        <v>1503</v>
      </c>
      <c r="G6" s="2" t="s">
        <v>54</v>
      </c>
      <c r="H6" s="20">
        <v>19265.7</v>
      </c>
      <c r="I6" s="2" t="s">
        <v>2012</v>
      </c>
      <c r="J6" s="2" t="s">
        <v>1979</v>
      </c>
      <c r="K6" s="2" t="s">
        <v>1994</v>
      </c>
      <c r="L6" s="2" t="str">
        <f>IFERROR(IF(Tabela1[[#This Row],[Empresa]]="KE",VLOOKUP(Tabela1[[#This Row],[Empresa]]&amp;Tabela1[[#This Row],[Cliente]],KE!$A$2:AO486,11,0),IFERROR(IF(Tabela1[[#This Row],[Empresa]]="KT",VLOOKUP(Tabela1[[#This Row],[Empresa]]&amp;Tabela1[[#This Row],[Cliente]],KT!$A$2:AO486,11,0),""),"")),"")</f>
        <v/>
      </c>
      <c r="M6" s="23" t="str">
        <f>IFERROR(IF(Tabela1[[#This Row],[Empresa]]="KE",VLOOKUP(Tabela1[[#This Row],[Empresa]]&amp;Tabela1[[#This Row],[Cliente]],KE!$A$2:AO486,14,0),IFERROR(IF(Tabela1[[#This Row],[Empresa]]="KT",VLOOKUP(Tabela1[[#This Row],[Empresa]]&amp;Tabela1[[#This Row],[Cliente]],KT!$A$2:AO486,14,0),""),"")),"")</f>
        <v/>
      </c>
      <c r="N6" s="20" t="str">
        <f>IFERROR(IF(Tabela1[[#This Row],[Empresa]]="KE",VLOOKUP(Tabela1[[#This Row],[Empresa]]&amp;Tabela1[[#This Row],[Cliente]],KE!$A$2:AO486,15,0),IFERROR(IF(Tabela1[[#This Row],[Empresa]]="KT",VLOOKUP(Tabela1[[#This Row],[Empresa]]&amp;Tabela1[[#This Row],[Cliente]],KT!$A$2:AO486,15,0),""),"")),"")</f>
        <v/>
      </c>
      <c r="O6" s="2" t="str">
        <f>IF(Tabela1[[#This Row],[Valor faturado]]&lt;Tabela1[[#This Row],[VALOR MENSAL CONTRATADO]],"Sim","Não")</f>
        <v>Não</v>
      </c>
      <c r="P6" s="28">
        <f>IF(Tabela1[[#This Row],[Faturado no Período ]]&lt;&gt;"",1/$K$1,"")</f>
        <v>3.3222591362126247E-3</v>
      </c>
      <c r="XFD6" t="s">
        <v>1993</v>
      </c>
    </row>
    <row r="7" spans="1:16 16384:16384" ht="15" customHeight="1">
      <c r="A7" s="2" t="s">
        <v>1969</v>
      </c>
      <c r="B7" s="2" t="s">
        <v>263</v>
      </c>
      <c r="C7" s="2" t="s">
        <v>1819</v>
      </c>
      <c r="D7" s="2" t="s">
        <v>1817</v>
      </c>
      <c r="E7" s="2" t="s">
        <v>1499</v>
      </c>
      <c r="F7" s="2" t="s">
        <v>1503</v>
      </c>
      <c r="G7" s="2" t="s">
        <v>54</v>
      </c>
      <c r="H7" s="20">
        <v>10107.36</v>
      </c>
      <c r="I7" s="2" t="s">
        <v>2012</v>
      </c>
      <c r="J7" s="2" t="s">
        <v>1979</v>
      </c>
      <c r="K7" s="2" t="s">
        <v>1994</v>
      </c>
      <c r="L7" s="2" t="str">
        <f>IFERROR(IF(Tabela1[[#This Row],[Empresa]]="KE",VLOOKUP(Tabela1[[#This Row],[Empresa]]&amp;Tabela1[[#This Row],[Cliente]],KE!$A$2:AO487,11,0),IFERROR(IF(Tabela1[[#This Row],[Empresa]]="KT",VLOOKUP(Tabela1[[#This Row],[Empresa]]&amp;Tabela1[[#This Row],[Cliente]],KT!$A$2:AO487,11,0),""),"")),"")</f>
        <v/>
      </c>
      <c r="M7" s="23" t="str">
        <f>IFERROR(IF(Tabela1[[#This Row],[Empresa]]="KE",VLOOKUP(Tabela1[[#This Row],[Empresa]]&amp;Tabela1[[#This Row],[Cliente]],KE!$A$2:AO487,14,0),IFERROR(IF(Tabela1[[#This Row],[Empresa]]="KT",VLOOKUP(Tabela1[[#This Row],[Empresa]]&amp;Tabela1[[#This Row],[Cliente]],KT!$A$2:AO487,14,0),""),"")),"")</f>
        <v/>
      </c>
      <c r="N7" s="20" t="str">
        <f>IFERROR(IF(Tabela1[[#This Row],[Empresa]]="KE",VLOOKUP(Tabela1[[#This Row],[Empresa]]&amp;Tabela1[[#This Row],[Cliente]],KE!$A$2:AO487,15,0),IFERROR(IF(Tabela1[[#This Row],[Empresa]]="KT",VLOOKUP(Tabela1[[#This Row],[Empresa]]&amp;Tabela1[[#This Row],[Cliente]],KT!$A$2:AO487,15,0),""),"")),"")</f>
        <v/>
      </c>
      <c r="O7" s="2" t="str">
        <f>IF(Tabela1[[#This Row],[Valor faturado]]&lt;Tabela1[[#This Row],[VALOR MENSAL CONTRATADO]],"Sim","Não")</f>
        <v>Não</v>
      </c>
      <c r="P7" s="28">
        <f>IF(Tabela1[[#This Row],[Faturado no Período ]]&lt;&gt;"",1/$K$1,"")</f>
        <v>3.3222591362126247E-3</v>
      </c>
      <c r="XFD7" t="s">
        <v>1994</v>
      </c>
    </row>
    <row r="8" spans="1:16 16384:16384" ht="15" customHeight="1">
      <c r="A8" s="2" t="s">
        <v>1969</v>
      </c>
      <c r="B8" s="2" t="s">
        <v>271</v>
      </c>
      <c r="C8" s="2" t="s">
        <v>1827</v>
      </c>
      <c r="D8" s="2" t="s">
        <v>1828</v>
      </c>
      <c r="E8" s="2" t="s">
        <v>1499</v>
      </c>
      <c r="F8" s="2" t="s">
        <v>1503</v>
      </c>
      <c r="G8" s="2" t="s">
        <v>54</v>
      </c>
      <c r="H8" s="20">
        <v>118243.06999999999</v>
      </c>
      <c r="I8" s="2" t="s">
        <v>2012</v>
      </c>
      <c r="J8" s="2" t="s">
        <v>1979</v>
      </c>
      <c r="K8" s="2" t="s">
        <v>1994</v>
      </c>
      <c r="L8" s="2" t="str">
        <f>IFERROR(IF(Tabela1[[#This Row],[Empresa]]="KE",VLOOKUP(Tabela1[[#This Row],[Empresa]]&amp;Tabela1[[#This Row],[Cliente]],KE!$A$2:AO430,11,0),IFERROR(IF(Tabela1[[#This Row],[Empresa]]="KT",VLOOKUP(Tabela1[[#This Row],[Empresa]]&amp;Tabela1[[#This Row],[Cliente]],KT!$A$2:AO430,11,0),""),"")),"")</f>
        <v/>
      </c>
      <c r="M8" s="23" t="str">
        <f>IFERROR(IF(Tabela1[[#This Row],[Empresa]]="KE",VLOOKUP(Tabela1[[#This Row],[Empresa]]&amp;Tabela1[[#This Row],[Cliente]],KE!$A$2:AO430,14,0),IFERROR(IF(Tabela1[[#This Row],[Empresa]]="KT",VLOOKUP(Tabela1[[#This Row],[Empresa]]&amp;Tabela1[[#This Row],[Cliente]],KT!$A$2:AO430,14,0),""),"")),"")</f>
        <v/>
      </c>
      <c r="N8" s="20" t="str">
        <f>IFERROR(IF(Tabela1[[#This Row],[Empresa]]="KE",VLOOKUP(Tabela1[[#This Row],[Empresa]]&amp;Tabela1[[#This Row],[Cliente]],KE!$A$2:AO430,15,0),IFERROR(IF(Tabela1[[#This Row],[Empresa]]="KT",VLOOKUP(Tabela1[[#This Row],[Empresa]]&amp;Tabela1[[#This Row],[Cliente]],KT!$A$2:AO430,15,0),""),"")),"")</f>
        <v/>
      </c>
      <c r="O8" s="2" t="str">
        <f>IF(Tabela1[[#This Row],[Valor faturado]]&lt;Tabela1[[#This Row],[VALOR MENSAL CONTRATADO]],"Sim","Não")</f>
        <v>Não</v>
      </c>
      <c r="P8" s="28">
        <f>IF(Tabela1[[#This Row],[Faturado no Período ]]&lt;&gt;"",1/$K$1,"")</f>
        <v>3.3222591362126247E-3</v>
      </c>
      <c r="XFD8" t="s">
        <v>1995</v>
      </c>
    </row>
    <row r="9" spans="1:16 16384:16384" ht="15" customHeight="1">
      <c r="A9" s="2" t="s">
        <v>1969</v>
      </c>
      <c r="B9" s="2" t="s">
        <v>260</v>
      </c>
      <c r="C9" s="2" t="s">
        <v>1814</v>
      </c>
      <c r="D9" s="2" t="s">
        <v>1815</v>
      </c>
      <c r="E9" s="2" t="s">
        <v>1499</v>
      </c>
      <c r="F9" s="2" t="s">
        <v>1503</v>
      </c>
      <c r="G9" s="2" t="s">
        <v>54</v>
      </c>
      <c r="H9" s="20">
        <v>56302.37</v>
      </c>
      <c r="I9" s="2" t="s">
        <v>2012</v>
      </c>
      <c r="J9" s="2" t="s">
        <v>1979</v>
      </c>
      <c r="K9" s="2" t="s">
        <v>1994</v>
      </c>
      <c r="L9" s="2" t="str">
        <f>IFERROR(IF(Tabela1[[#This Row],[Empresa]]="KE",VLOOKUP(Tabela1[[#This Row],[Empresa]]&amp;Tabela1[[#This Row],[Cliente]],KE!$A$2:AO431,11,0),IFERROR(IF(Tabela1[[#This Row],[Empresa]]="KT",VLOOKUP(Tabela1[[#This Row],[Empresa]]&amp;Tabela1[[#This Row],[Cliente]],KT!$A$2:AO431,11,0),""),"")),"")</f>
        <v/>
      </c>
      <c r="M9" s="23" t="str">
        <f>IFERROR(IF(Tabela1[[#This Row],[Empresa]]="KE",VLOOKUP(Tabela1[[#This Row],[Empresa]]&amp;Tabela1[[#This Row],[Cliente]],KE!$A$2:AO431,14,0),IFERROR(IF(Tabela1[[#This Row],[Empresa]]="KT",VLOOKUP(Tabela1[[#This Row],[Empresa]]&amp;Tabela1[[#This Row],[Cliente]],KT!$A$2:AO431,14,0),""),"")),"")</f>
        <v/>
      </c>
      <c r="N9" s="20" t="str">
        <f>IFERROR(IF(Tabela1[[#This Row],[Empresa]]="KE",VLOOKUP(Tabela1[[#This Row],[Empresa]]&amp;Tabela1[[#This Row],[Cliente]],KE!$A$2:AO431,15,0),IFERROR(IF(Tabela1[[#This Row],[Empresa]]="KT",VLOOKUP(Tabela1[[#This Row],[Empresa]]&amp;Tabela1[[#This Row],[Cliente]],KT!$A$2:AO431,15,0),""),"")),"")</f>
        <v/>
      </c>
      <c r="O9" s="2" t="str">
        <f>IF(Tabela1[[#This Row],[Valor faturado]]&lt;Tabela1[[#This Row],[VALOR MENSAL CONTRATADO]],"Sim","Não")</f>
        <v>Não</v>
      </c>
      <c r="P9" s="28">
        <f>IF(Tabela1[[#This Row],[Faturado no Período ]]&lt;&gt;"",1/$K$1,"")</f>
        <v>3.3222591362126247E-3</v>
      </c>
      <c r="XFD9" t="s">
        <v>1996</v>
      </c>
    </row>
    <row r="10" spans="1:16 16384:16384" ht="15" customHeight="1">
      <c r="A10" s="2" t="s">
        <v>1969</v>
      </c>
      <c r="B10" s="2" t="s">
        <v>264</v>
      </c>
      <c r="C10" s="2" t="s">
        <v>1820</v>
      </c>
      <c r="D10" s="2" t="s">
        <v>1821</v>
      </c>
      <c r="E10" s="2" t="s">
        <v>1499</v>
      </c>
      <c r="F10" s="2" t="s">
        <v>1503</v>
      </c>
      <c r="G10" s="2" t="s">
        <v>54</v>
      </c>
      <c r="H10" s="20">
        <v>26336.89</v>
      </c>
      <c r="I10" s="2" t="s">
        <v>2012</v>
      </c>
      <c r="J10" s="2" t="s">
        <v>1979</v>
      </c>
      <c r="K10" s="2" t="s">
        <v>1994</v>
      </c>
      <c r="L10" s="2" t="str">
        <f>IFERROR(IF(Tabela1[[#This Row],[Empresa]]="KE",VLOOKUP(Tabela1[[#This Row],[Empresa]]&amp;Tabela1[[#This Row],[Cliente]],KE!$A$2:AO516,11,0),IFERROR(IF(Tabela1[[#This Row],[Empresa]]="KT",VLOOKUP(Tabela1[[#This Row],[Empresa]]&amp;Tabela1[[#This Row],[Cliente]],KT!$A$2:AO516,11,0),""),"")),"")</f>
        <v/>
      </c>
      <c r="M10" s="23" t="str">
        <f>IFERROR(IF(Tabela1[[#This Row],[Empresa]]="KE",VLOOKUP(Tabela1[[#This Row],[Empresa]]&amp;Tabela1[[#This Row],[Cliente]],KE!$A$2:AO516,14,0),IFERROR(IF(Tabela1[[#This Row],[Empresa]]="KT",VLOOKUP(Tabela1[[#This Row],[Empresa]]&amp;Tabela1[[#This Row],[Cliente]],KT!$A$2:AO516,14,0),""),"")),"")</f>
        <v/>
      </c>
      <c r="N10" s="20" t="str">
        <f>IFERROR(IF(Tabela1[[#This Row],[Empresa]]="KE",VLOOKUP(Tabela1[[#This Row],[Empresa]]&amp;Tabela1[[#This Row],[Cliente]],KE!$A$2:AO516,15,0),IFERROR(IF(Tabela1[[#This Row],[Empresa]]="KT",VLOOKUP(Tabela1[[#This Row],[Empresa]]&amp;Tabela1[[#This Row],[Cliente]],KT!$A$2:AO516,15,0),""),"")),"")</f>
        <v/>
      </c>
      <c r="O10" s="2" t="str">
        <f>IF(Tabela1[[#This Row],[Valor faturado]]&lt;Tabela1[[#This Row],[VALOR MENSAL CONTRATADO]],"Sim","Não")</f>
        <v>Não</v>
      </c>
      <c r="P10" s="28">
        <f>IF(Tabela1[[#This Row],[Faturado no Período ]]&lt;&gt;"",1/$K$1,"")</f>
        <v>3.3222591362126247E-3</v>
      </c>
      <c r="XFD10" t="s">
        <v>1997</v>
      </c>
    </row>
    <row r="11" spans="1:16 16384:16384" ht="15" customHeight="1">
      <c r="A11" s="2" t="s">
        <v>1969</v>
      </c>
      <c r="B11" s="2" t="s">
        <v>259</v>
      </c>
      <c r="C11" s="2" t="s">
        <v>1812</v>
      </c>
      <c r="D11" s="2" t="s">
        <v>1813</v>
      </c>
      <c r="E11" s="2" t="s">
        <v>1499</v>
      </c>
      <c r="F11" s="2" t="s">
        <v>1503</v>
      </c>
      <c r="G11" s="2" t="s">
        <v>54</v>
      </c>
      <c r="H11" s="20">
        <v>24665.43</v>
      </c>
      <c r="I11" s="2" t="s">
        <v>2012</v>
      </c>
      <c r="J11" s="2" t="s">
        <v>1979</v>
      </c>
      <c r="K11" s="2" t="s">
        <v>1994</v>
      </c>
      <c r="L11" s="2" t="str">
        <f>IFERROR(IF(Tabela1[[#This Row],[Empresa]]="KE",VLOOKUP(Tabela1[[#This Row],[Empresa]]&amp;Tabela1[[#This Row],[Cliente]],KE!$A$2:AO429,11,0),IFERROR(IF(Tabela1[[#This Row],[Empresa]]="KT",VLOOKUP(Tabela1[[#This Row],[Empresa]]&amp;Tabela1[[#This Row],[Cliente]],KT!$A$2:AO429,11,0),""),"")),"")</f>
        <v/>
      </c>
      <c r="M11" s="23" t="str">
        <f>IFERROR(IF(Tabela1[[#This Row],[Empresa]]="KE",VLOOKUP(Tabela1[[#This Row],[Empresa]]&amp;Tabela1[[#This Row],[Cliente]],KE!$A$2:AO429,14,0),IFERROR(IF(Tabela1[[#This Row],[Empresa]]="KT",VLOOKUP(Tabela1[[#This Row],[Empresa]]&amp;Tabela1[[#This Row],[Cliente]],KT!$A$2:AO429,14,0),""),"")),"")</f>
        <v/>
      </c>
      <c r="N11" s="20" t="str">
        <f>IFERROR(IF(Tabela1[[#This Row],[Empresa]]="KE",VLOOKUP(Tabela1[[#This Row],[Empresa]]&amp;Tabela1[[#This Row],[Cliente]],KE!$A$2:AO429,15,0),IFERROR(IF(Tabela1[[#This Row],[Empresa]]="KT",VLOOKUP(Tabela1[[#This Row],[Empresa]]&amp;Tabela1[[#This Row],[Cliente]],KT!$A$2:AO429,15,0),""),"")),"")</f>
        <v/>
      </c>
      <c r="O11" s="2" t="str">
        <f>IF(Tabela1[[#This Row],[Valor faturado]]&lt;Tabela1[[#This Row],[VALOR MENSAL CONTRATADO]],"Sim","Não")</f>
        <v>Não</v>
      </c>
      <c r="P11" s="28">
        <f>IF(Tabela1[[#This Row],[Faturado no Período ]]&lt;&gt;"",1/$K$1,"")</f>
        <v>3.3222591362126247E-3</v>
      </c>
      <c r="XFD11" t="s">
        <v>1998</v>
      </c>
    </row>
    <row r="12" spans="1:16 16384:16384" ht="15" customHeight="1">
      <c r="A12" s="2" t="s">
        <v>1967</v>
      </c>
      <c r="B12" s="2" t="s">
        <v>971</v>
      </c>
      <c r="C12" s="2" t="s">
        <v>1872</v>
      </c>
      <c r="D12" s="2" t="s">
        <v>1873</v>
      </c>
      <c r="E12" s="2" t="s">
        <v>1839</v>
      </c>
      <c r="F12" s="2" t="s">
        <v>1503</v>
      </c>
      <c r="G12" s="2" t="s">
        <v>54</v>
      </c>
      <c r="H12" s="20">
        <v>128312.13</v>
      </c>
      <c r="I12" s="2" t="s">
        <v>2006</v>
      </c>
      <c r="J12" s="2" t="s">
        <v>1979</v>
      </c>
      <c r="K12" s="2" t="s">
        <v>1996</v>
      </c>
      <c r="L12" s="2" t="str">
        <f>IFERROR(IF(Tabela1[[#This Row],[Empresa]]="KE",VLOOKUP(Tabela1[[#This Row],[Empresa]]&amp;Tabela1[[#This Row],[Cliente]],KE!$A$2:AO217,11,0),IFERROR(IF(Tabela1[[#This Row],[Empresa]]="KT",VLOOKUP(Tabela1[[#This Row],[Empresa]]&amp;Tabela1[[#This Row],[Cliente]],KT!$A$2:AO217,11,0),""),"")),"")</f>
        <v/>
      </c>
      <c r="M12" s="23" t="str">
        <f>IFERROR(IF(Tabela1[[#This Row],[Empresa]]="KE",VLOOKUP(Tabela1[[#This Row],[Empresa]]&amp;Tabela1[[#This Row],[Cliente]],KE!$A$2:AO217,14,0),IFERROR(IF(Tabela1[[#This Row],[Empresa]]="KT",VLOOKUP(Tabela1[[#This Row],[Empresa]]&amp;Tabela1[[#This Row],[Cliente]],KT!$A$2:AO217,14,0),""),"")),"")</f>
        <v/>
      </c>
      <c r="N12" s="20" t="str">
        <f>IFERROR(IF(Tabela1[[#This Row],[Empresa]]="KE",VLOOKUP(Tabela1[[#This Row],[Empresa]]&amp;Tabela1[[#This Row],[Cliente]],KE!$A$2:AO217,15,0),IFERROR(IF(Tabela1[[#This Row],[Empresa]]="KT",VLOOKUP(Tabela1[[#This Row],[Empresa]]&amp;Tabela1[[#This Row],[Cliente]],KT!$A$2:AO217,15,0),""),"")),"")</f>
        <v/>
      </c>
      <c r="O12" s="2" t="str">
        <f>IF(Tabela1[[#This Row],[Valor faturado]]&lt;Tabela1[[#This Row],[VALOR MENSAL CONTRATADO]],"Sim","Não")</f>
        <v>Não</v>
      </c>
      <c r="P12" s="28">
        <f>IF(Tabela1[[#This Row],[Faturado no Período ]]&lt;&gt;"",1/$K$1,"")</f>
        <v>3.3222591362126247E-3</v>
      </c>
      <c r="XFD12" t="s">
        <v>1999</v>
      </c>
    </row>
    <row r="13" spans="1:16 16384:16384" ht="15" customHeight="1">
      <c r="A13" s="2" t="s">
        <v>1967</v>
      </c>
      <c r="B13" s="2" t="s">
        <v>985</v>
      </c>
      <c r="C13" s="2" t="s">
        <v>1886</v>
      </c>
      <c r="D13" s="2" t="s">
        <v>1975</v>
      </c>
      <c r="E13" s="2" t="s">
        <v>1499</v>
      </c>
      <c r="F13" s="2" t="s">
        <v>1887</v>
      </c>
      <c r="G13" s="2" t="s">
        <v>54</v>
      </c>
      <c r="H13" s="20">
        <v>9845.7900000000009</v>
      </c>
      <c r="I13" s="2" t="s">
        <v>2009</v>
      </c>
      <c r="J13" s="2" t="s">
        <v>1979</v>
      </c>
      <c r="K13" s="2" t="str">
        <f>IF(Tabela1[[#This Row],[NF Eletr.]]&lt;&gt;"","Faturado","Não")</f>
        <v>Faturado</v>
      </c>
      <c r="L13" s="2" t="str">
        <f>IFERROR(IF(Tabela1[[#This Row],[Empresa]]="KE",VLOOKUP(Tabela1[[#This Row],[Empresa]]&amp;Tabela1[[#This Row],[Cliente]],KE!$A$2:AO369,11,0),IFERROR(IF(Tabela1[[#This Row],[Empresa]]="KT",VLOOKUP(Tabela1[[#This Row],[Empresa]]&amp;Tabela1[[#This Row],[Cliente]],KT!$A$2:AO369,11,0),""),"")),"")</f>
        <v>26984</v>
      </c>
      <c r="M13" s="23">
        <f>IFERROR(IF(Tabela1[[#This Row],[Empresa]]="KE",VLOOKUP(Tabela1[[#This Row],[Empresa]]&amp;Tabela1[[#This Row],[Cliente]],KE!$A$2:AO369,14,0),IFERROR(IF(Tabela1[[#This Row],[Empresa]]="KT",VLOOKUP(Tabela1[[#This Row],[Empresa]]&amp;Tabela1[[#This Row],[Cliente]],KT!$A$2:AO369,14,0),""),"")),"")</f>
        <v>45517</v>
      </c>
      <c r="N13" s="20">
        <f>IFERROR(IF(Tabela1[[#This Row],[Empresa]]="KE",VLOOKUP(Tabela1[[#This Row],[Empresa]]&amp;Tabela1[[#This Row],[Cliente]],KE!$A$2:AO369,15,0),IFERROR(IF(Tabela1[[#This Row],[Empresa]]="KT",VLOOKUP(Tabela1[[#This Row],[Empresa]]&amp;Tabela1[[#This Row],[Cliente]],KT!$A$2:AO369,15,0),""),"")),"")</f>
        <v>9845.7900000000009</v>
      </c>
      <c r="O13" s="2" t="str">
        <f>IF(Tabela1[[#This Row],[Valor faturado]]&lt;Tabela1[[#This Row],[VALOR MENSAL CONTRATADO]],"Sim","Não")</f>
        <v>Não</v>
      </c>
      <c r="P13" s="28">
        <f>IF(Tabela1[[#This Row],[Faturado no Período ]]&lt;&gt;"",1/$K$1,"")</f>
        <v>3.3222591362126247E-3</v>
      </c>
      <c r="XFD13" t="s">
        <v>2000</v>
      </c>
    </row>
    <row r="14" spans="1:16 16384:16384" ht="15" customHeight="1">
      <c r="A14" s="2" t="s">
        <v>1967</v>
      </c>
      <c r="B14" s="2" t="s">
        <v>988</v>
      </c>
      <c r="C14" s="2" t="s">
        <v>1890</v>
      </c>
      <c r="D14" s="2" t="s">
        <v>1975</v>
      </c>
      <c r="E14" s="2" t="s">
        <v>1499</v>
      </c>
      <c r="F14" s="2" t="s">
        <v>1851</v>
      </c>
      <c r="G14" s="2" t="s">
        <v>54</v>
      </c>
      <c r="H14" s="20">
        <v>6204.6</v>
      </c>
      <c r="I14" s="2" t="s">
        <v>2009</v>
      </c>
      <c r="J14" s="2" t="s">
        <v>1979</v>
      </c>
      <c r="K14" s="2" t="str">
        <f>IF(Tabela1[[#This Row],[NF Eletr.]]&lt;&gt;"","Faturado","Não")</f>
        <v>Faturado</v>
      </c>
      <c r="L14" s="2" t="str">
        <f>IFERROR(IF(Tabela1[[#This Row],[Empresa]]="KE",VLOOKUP(Tabela1[[#This Row],[Empresa]]&amp;Tabela1[[#This Row],[Cliente]],KE!$A$2:AO376,11,0),IFERROR(IF(Tabela1[[#This Row],[Empresa]]="KT",VLOOKUP(Tabela1[[#This Row],[Empresa]]&amp;Tabela1[[#This Row],[Cliente]],KT!$A$2:AO376,11,0),""),"")),"")</f>
        <v>26982</v>
      </c>
      <c r="M14" s="23">
        <f>IFERROR(IF(Tabela1[[#This Row],[Empresa]]="KE",VLOOKUP(Tabela1[[#This Row],[Empresa]]&amp;Tabela1[[#This Row],[Cliente]],KE!$A$2:AO376,14,0),IFERROR(IF(Tabela1[[#This Row],[Empresa]]="KT",VLOOKUP(Tabela1[[#This Row],[Empresa]]&amp;Tabela1[[#This Row],[Cliente]],KT!$A$2:AO376,14,0),""),"")),"")</f>
        <v>45517</v>
      </c>
      <c r="N14" s="20">
        <f>IFERROR(IF(Tabela1[[#This Row],[Empresa]]="KE",VLOOKUP(Tabela1[[#This Row],[Empresa]]&amp;Tabela1[[#This Row],[Cliente]],KE!$A$2:AO376,15,0),IFERROR(IF(Tabela1[[#This Row],[Empresa]]="KT",VLOOKUP(Tabela1[[#This Row],[Empresa]]&amp;Tabela1[[#This Row],[Cliente]],KT!$A$2:AO376,15,0),""),"")),"")</f>
        <v>9052.2099999999991</v>
      </c>
      <c r="O14" s="2" t="str">
        <f>IF(Tabela1[[#This Row],[Valor faturado]]&lt;Tabela1[[#This Row],[VALOR MENSAL CONTRATADO]],"Sim","Não")</f>
        <v>Não</v>
      </c>
      <c r="P14" s="28">
        <f>IF(Tabela1[[#This Row],[Faturado no Período ]]&lt;&gt;"",1/$K$1,"")</f>
        <v>3.3222591362126247E-3</v>
      </c>
      <c r="XFD14" t="s">
        <v>2001</v>
      </c>
    </row>
    <row r="15" spans="1:16 16384:16384" ht="15" customHeight="1">
      <c r="A15" s="2" t="s">
        <v>1967</v>
      </c>
      <c r="B15" s="2" t="s">
        <v>990</v>
      </c>
      <c r="C15" s="2" t="s">
        <v>1892</v>
      </c>
      <c r="D15" s="2" t="s">
        <v>1975</v>
      </c>
      <c r="E15" s="2" t="s">
        <v>1499</v>
      </c>
      <c r="F15" s="2" t="s">
        <v>1856</v>
      </c>
      <c r="G15" s="2" t="s">
        <v>54</v>
      </c>
      <c r="H15" s="20">
        <v>14098.53</v>
      </c>
      <c r="I15" s="2" t="s">
        <v>2009</v>
      </c>
      <c r="J15" s="2" t="s">
        <v>1979</v>
      </c>
      <c r="K15" s="2" t="str">
        <f>IF(Tabela1[[#This Row],[NF Eletr.]]&lt;&gt;"","Faturado","Não")</f>
        <v>Faturado</v>
      </c>
      <c r="L15" s="2" t="str">
        <f>IFERROR(IF(Tabela1[[#This Row],[Empresa]]="KE",VLOOKUP(Tabela1[[#This Row],[Empresa]]&amp;Tabela1[[#This Row],[Cliente]],KE!$A$2:AO365,11,0),IFERROR(IF(Tabela1[[#This Row],[Empresa]]="KT",VLOOKUP(Tabela1[[#This Row],[Empresa]]&amp;Tabela1[[#This Row],[Cliente]],KT!$A$2:AO365,11,0),""),"")),"")</f>
        <v>26980</v>
      </c>
      <c r="M15" s="23">
        <f>IFERROR(IF(Tabela1[[#This Row],[Empresa]]="KE",VLOOKUP(Tabela1[[#This Row],[Empresa]]&amp;Tabela1[[#This Row],[Cliente]],KE!$A$2:AO365,14,0),IFERROR(IF(Tabela1[[#This Row],[Empresa]]="KT",VLOOKUP(Tabela1[[#This Row],[Empresa]]&amp;Tabela1[[#This Row],[Cliente]],KT!$A$2:AO365,14,0),""),"")),"")</f>
        <v>45517</v>
      </c>
      <c r="N15" s="20">
        <f>IFERROR(IF(Tabela1[[#This Row],[Empresa]]="KE",VLOOKUP(Tabela1[[#This Row],[Empresa]]&amp;Tabela1[[#This Row],[Cliente]],KE!$A$2:AO365,15,0),IFERROR(IF(Tabela1[[#This Row],[Empresa]]="KT",VLOOKUP(Tabela1[[#This Row],[Empresa]]&amp;Tabela1[[#This Row],[Cliente]],KT!$A$2:AO365,15,0),""),"")),"")</f>
        <v>29995.68</v>
      </c>
      <c r="O15" s="2" t="str">
        <f>IF(Tabela1[[#This Row],[Valor faturado]]&lt;Tabela1[[#This Row],[VALOR MENSAL CONTRATADO]],"Sim","Não")</f>
        <v>Não</v>
      </c>
      <c r="P15" s="28">
        <f>IF(Tabela1[[#This Row],[Faturado no Período ]]&lt;&gt;"",1/$K$1,"")</f>
        <v>3.3222591362126247E-3</v>
      </c>
    </row>
    <row r="16" spans="1:16 16384:16384" ht="15" customHeight="1">
      <c r="A16" s="2" t="s">
        <v>1967</v>
      </c>
      <c r="B16" s="2" t="s">
        <v>993</v>
      </c>
      <c r="C16" s="2" t="s">
        <v>1896</v>
      </c>
      <c r="D16" s="2" t="s">
        <v>1975</v>
      </c>
      <c r="E16" s="2" t="s">
        <v>1499</v>
      </c>
      <c r="F16" s="2" t="s">
        <v>1897</v>
      </c>
      <c r="G16" s="2" t="s">
        <v>54</v>
      </c>
      <c r="H16" s="20">
        <v>6211.78</v>
      </c>
      <c r="I16" s="2" t="s">
        <v>2009</v>
      </c>
      <c r="J16" s="2" t="s">
        <v>1979</v>
      </c>
      <c r="K16" s="2" t="str">
        <f>IF(Tabela1[[#This Row],[NF Eletr.]]&lt;&gt;"","Faturado","Não")</f>
        <v>Faturado</v>
      </c>
      <c r="L16" s="2" t="str">
        <f>IFERROR(IF(Tabela1[[#This Row],[Empresa]]="KE",VLOOKUP(Tabela1[[#This Row],[Empresa]]&amp;Tabela1[[#This Row],[Cliente]],KE!$A$2:AO375,11,0),IFERROR(IF(Tabela1[[#This Row],[Empresa]]="KT",VLOOKUP(Tabela1[[#This Row],[Empresa]]&amp;Tabela1[[#This Row],[Cliente]],KT!$A$2:AO375,11,0),""),"")),"")</f>
        <v>26977</v>
      </c>
      <c r="M16" s="23">
        <f>IFERROR(IF(Tabela1[[#This Row],[Empresa]]="KE",VLOOKUP(Tabela1[[#This Row],[Empresa]]&amp;Tabela1[[#This Row],[Cliente]],KE!$A$2:AO375,14,0),IFERROR(IF(Tabela1[[#This Row],[Empresa]]="KT",VLOOKUP(Tabela1[[#This Row],[Empresa]]&amp;Tabela1[[#This Row],[Cliente]],KT!$A$2:AO375,14,0),""),"")),"")</f>
        <v>45517</v>
      </c>
      <c r="N16" s="20">
        <f>IFERROR(IF(Tabela1[[#This Row],[Empresa]]="KE",VLOOKUP(Tabela1[[#This Row],[Empresa]]&amp;Tabela1[[#This Row],[Cliente]],KE!$A$2:AO375,15,0),IFERROR(IF(Tabela1[[#This Row],[Empresa]]="KT",VLOOKUP(Tabela1[[#This Row],[Empresa]]&amp;Tabela1[[#This Row],[Cliente]],KT!$A$2:AO375,15,0),""),"")),"")</f>
        <v>6211.78</v>
      </c>
      <c r="O16" s="2" t="str">
        <f>IF(Tabela1[[#This Row],[Valor faturado]]&lt;Tabela1[[#This Row],[VALOR MENSAL CONTRATADO]],"Sim","Não")</f>
        <v>Não</v>
      </c>
      <c r="P16" s="28">
        <f>IF(Tabela1[[#This Row],[Faturado no Período ]]&lt;&gt;"",1/$K$1,"")</f>
        <v>3.3222591362126247E-3</v>
      </c>
    </row>
    <row r="17" spans="1:16" ht="15" customHeight="1">
      <c r="A17" s="2" t="s">
        <v>1967</v>
      </c>
      <c r="B17" s="2" t="s">
        <v>994</v>
      </c>
      <c r="C17" s="2" t="s">
        <v>1898</v>
      </c>
      <c r="D17" s="2" t="s">
        <v>1975</v>
      </c>
      <c r="E17" s="2" t="s">
        <v>1499</v>
      </c>
      <c r="F17" s="2" t="s">
        <v>1899</v>
      </c>
      <c r="G17" s="2" t="s">
        <v>54</v>
      </c>
      <c r="H17" s="20">
        <v>6292.53</v>
      </c>
      <c r="I17" s="2" t="s">
        <v>2009</v>
      </c>
      <c r="J17" s="2" t="s">
        <v>1979</v>
      </c>
      <c r="K17" s="2" t="str">
        <f>IF(Tabela1[[#This Row],[NF Eletr.]]&lt;&gt;"","Faturado","Não")</f>
        <v>Faturado</v>
      </c>
      <c r="L17" s="2" t="str">
        <f>IFERROR(IF(Tabela1[[#This Row],[Empresa]]="KE",VLOOKUP(Tabela1[[#This Row],[Empresa]]&amp;Tabela1[[#This Row],[Cliente]],KE!$A$2:AO373,11,0),IFERROR(IF(Tabela1[[#This Row],[Empresa]]="KT",VLOOKUP(Tabela1[[#This Row],[Empresa]]&amp;Tabela1[[#This Row],[Cliente]],KT!$A$2:AO373,11,0),""),"")),"")</f>
        <v>26976</v>
      </c>
      <c r="M17" s="23">
        <f>IFERROR(IF(Tabela1[[#This Row],[Empresa]]="KE",VLOOKUP(Tabela1[[#This Row],[Empresa]]&amp;Tabela1[[#This Row],[Cliente]],KE!$A$2:AO373,14,0),IFERROR(IF(Tabela1[[#This Row],[Empresa]]="KT",VLOOKUP(Tabela1[[#This Row],[Empresa]]&amp;Tabela1[[#This Row],[Cliente]],KT!$A$2:AO373,14,0),""),"")),"")</f>
        <v>45517</v>
      </c>
      <c r="N17" s="20">
        <f>IFERROR(IF(Tabela1[[#This Row],[Empresa]]="KE",VLOOKUP(Tabela1[[#This Row],[Empresa]]&amp;Tabela1[[#This Row],[Cliente]],KE!$A$2:AO373,15,0),IFERROR(IF(Tabela1[[#This Row],[Empresa]]="KT",VLOOKUP(Tabela1[[#This Row],[Empresa]]&amp;Tabela1[[#This Row],[Cliente]],KT!$A$2:AO373,15,0),""),"")),"")</f>
        <v>6292.53</v>
      </c>
      <c r="O17" s="2" t="str">
        <f>IF(Tabela1[[#This Row],[Valor faturado]]&lt;Tabela1[[#This Row],[VALOR MENSAL CONTRATADO]],"Sim","Não")</f>
        <v>Não</v>
      </c>
      <c r="P17" s="28">
        <f>IF(Tabela1[[#This Row],[Faturado no Período ]]&lt;&gt;"",1/$K$1,"")</f>
        <v>3.3222591362126247E-3</v>
      </c>
    </row>
    <row r="18" spans="1:16" ht="15" customHeight="1">
      <c r="A18" s="2" t="s">
        <v>1967</v>
      </c>
      <c r="B18" s="2" t="s">
        <v>996</v>
      </c>
      <c r="C18" s="2" t="s">
        <v>1902</v>
      </c>
      <c r="D18" s="2" t="s">
        <v>1975</v>
      </c>
      <c r="E18" s="2" t="s">
        <v>1499</v>
      </c>
      <c r="F18" s="2" t="s">
        <v>1826</v>
      </c>
      <c r="G18" s="2" t="s">
        <v>54</v>
      </c>
      <c r="H18" s="20">
        <v>3904.03</v>
      </c>
      <c r="I18" s="2" t="s">
        <v>2009</v>
      </c>
      <c r="J18" s="2" t="s">
        <v>1979</v>
      </c>
      <c r="K18" s="2" t="str">
        <f>IF(Tabela1[[#This Row],[NF Eletr.]]&lt;&gt;"","Faturado","Não")</f>
        <v>Faturado</v>
      </c>
      <c r="L18" s="2" t="str">
        <f>IFERROR(IF(Tabela1[[#This Row],[Empresa]]="KE",VLOOKUP(Tabela1[[#This Row],[Empresa]]&amp;Tabela1[[#This Row],[Cliente]],KE!$A$2:AO384,11,0),IFERROR(IF(Tabela1[[#This Row],[Empresa]]="KT",VLOOKUP(Tabela1[[#This Row],[Empresa]]&amp;Tabela1[[#This Row],[Cliente]],KT!$A$2:AO384,11,0),""),"")),"")</f>
        <v>26973</v>
      </c>
      <c r="M18" s="23">
        <f>IFERROR(IF(Tabela1[[#This Row],[Empresa]]="KE",VLOOKUP(Tabela1[[#This Row],[Empresa]]&amp;Tabela1[[#This Row],[Cliente]],KE!$A$2:AO384,14,0),IFERROR(IF(Tabela1[[#This Row],[Empresa]]="KT",VLOOKUP(Tabela1[[#This Row],[Empresa]]&amp;Tabela1[[#This Row],[Cliente]],KT!$A$2:AO384,14,0),""),"")),"")</f>
        <v>45517</v>
      </c>
      <c r="N18" s="20">
        <f>IFERROR(IF(Tabela1[[#This Row],[Empresa]]="KE",VLOOKUP(Tabela1[[#This Row],[Empresa]]&amp;Tabela1[[#This Row],[Cliente]],KE!$A$2:AO384,15,0),IFERROR(IF(Tabela1[[#This Row],[Empresa]]="KT",VLOOKUP(Tabela1[[#This Row],[Empresa]]&amp;Tabela1[[#This Row],[Cliente]],KT!$A$2:AO384,15,0),""),"")),"")</f>
        <v>3904.03</v>
      </c>
      <c r="O18" s="2" t="str">
        <f>IF(Tabela1[[#This Row],[Valor faturado]]&lt;Tabela1[[#This Row],[VALOR MENSAL CONTRATADO]],"Sim","Não")</f>
        <v>Não</v>
      </c>
      <c r="P18" s="28">
        <f>IF(Tabela1[[#This Row],[Faturado no Período ]]&lt;&gt;"",1/$K$1,"")</f>
        <v>3.3222591362126247E-3</v>
      </c>
    </row>
    <row r="19" spans="1:16" ht="15" customHeight="1">
      <c r="A19" s="2" t="s">
        <v>1967</v>
      </c>
      <c r="B19" s="2" t="s">
        <v>960</v>
      </c>
      <c r="C19" s="2" t="s">
        <v>1866</v>
      </c>
      <c r="D19" s="2" t="s">
        <v>1976</v>
      </c>
      <c r="E19" s="2" t="s">
        <v>1499</v>
      </c>
      <c r="F19" s="2" t="s">
        <v>1867</v>
      </c>
      <c r="G19" s="2" t="s">
        <v>54</v>
      </c>
      <c r="H19" s="20">
        <v>3751.88</v>
      </c>
      <c r="I19" s="2" t="s">
        <v>2009</v>
      </c>
      <c r="J19" s="2" t="s">
        <v>1979</v>
      </c>
      <c r="K19" s="2" t="str">
        <f>IF(Tabela1[[#This Row],[NF Eletr.]]&lt;&gt;"","Faturado","Não")</f>
        <v>Faturado</v>
      </c>
      <c r="L19" s="2" t="str">
        <f>IFERROR(IF(Tabela1[[#This Row],[Empresa]]="KE",VLOOKUP(Tabela1[[#This Row],[Empresa]]&amp;Tabela1[[#This Row],[Cliente]],KE!$A$2:AO225,11,0),IFERROR(IF(Tabela1[[#This Row],[Empresa]]="KT",VLOOKUP(Tabela1[[#This Row],[Empresa]]&amp;Tabela1[[#This Row],[Cliente]],KT!$A$2:AO225,11,0),""),"")),"")</f>
        <v>26912</v>
      </c>
      <c r="M19" s="23">
        <f>IFERROR(IF(Tabela1[[#This Row],[Empresa]]="KE",VLOOKUP(Tabela1[[#This Row],[Empresa]]&amp;Tabela1[[#This Row],[Cliente]],KE!$A$2:AO225,14,0),IFERROR(IF(Tabela1[[#This Row],[Empresa]]="KT",VLOOKUP(Tabela1[[#This Row],[Empresa]]&amp;Tabela1[[#This Row],[Cliente]],KT!$A$2:AO225,14,0),""),"")),"")</f>
        <v>45510</v>
      </c>
      <c r="N19" s="20">
        <f>IFERROR(IF(Tabela1[[#This Row],[Empresa]]="KE",VLOOKUP(Tabela1[[#This Row],[Empresa]]&amp;Tabela1[[#This Row],[Cliente]],KE!$A$2:AO225,15,0),IFERROR(IF(Tabela1[[#This Row],[Empresa]]="KT",VLOOKUP(Tabela1[[#This Row],[Empresa]]&amp;Tabela1[[#This Row],[Cliente]],KT!$A$2:AO225,15,0),""),"")),"")</f>
        <v>4281.1000000000004</v>
      </c>
      <c r="O19" s="2" t="str">
        <f>IF(Tabela1[[#This Row],[Valor faturado]]&lt;Tabela1[[#This Row],[VALOR MENSAL CONTRATADO]],"Sim","Não")</f>
        <v>Não</v>
      </c>
      <c r="P19" s="28">
        <f>IF(Tabela1[[#This Row],[Faturado no Período ]]&lt;&gt;"",1/$K$1,"")</f>
        <v>3.3222591362126247E-3</v>
      </c>
    </row>
    <row r="20" spans="1:16" ht="15" customHeight="1">
      <c r="A20" s="2" t="s">
        <v>1967</v>
      </c>
      <c r="B20" s="2" t="s">
        <v>960</v>
      </c>
      <c r="C20" s="2" t="s">
        <v>1866</v>
      </c>
      <c r="D20" s="2" t="s">
        <v>1975</v>
      </c>
      <c r="E20" s="2" t="s">
        <v>1650</v>
      </c>
      <c r="F20" s="2" t="s">
        <v>1867</v>
      </c>
      <c r="G20" s="2" t="s">
        <v>54</v>
      </c>
      <c r="H20" s="20">
        <v>449.06</v>
      </c>
      <c r="I20" s="2" t="s">
        <v>2009</v>
      </c>
      <c r="J20" s="2" t="s">
        <v>1979</v>
      </c>
      <c r="K20" s="2" t="str">
        <f>IF(Tabela1[[#This Row],[NF Eletr.]]&lt;&gt;"","Faturado","Não")</f>
        <v>Faturado</v>
      </c>
      <c r="L20" s="2" t="s">
        <v>1399</v>
      </c>
      <c r="M20" s="23">
        <f>IFERROR(IF(Tabela1[[#This Row],[Empresa]]="KE",VLOOKUP(Tabela1[[#This Row],[Empresa]]&amp;Tabela1[[#This Row],[Cliente]],KE!$A$2:AO409,14,0),IFERROR(IF(Tabela1[[#This Row],[Empresa]]="KT",VLOOKUP(Tabela1[[#This Row],[Empresa]]&amp;Tabela1[[#This Row],[Cliente]],KT!$A$2:AO409,14,0),""),"")),"")</f>
        <v>45510</v>
      </c>
      <c r="N20" s="20">
        <v>449.06</v>
      </c>
      <c r="O20" s="2" t="str">
        <f>IF(Tabela1[[#This Row],[Valor faturado]]&lt;Tabela1[[#This Row],[VALOR MENSAL CONTRATADO]],"Sim","Não")</f>
        <v>Não</v>
      </c>
      <c r="P20" s="28">
        <f>IF(Tabela1[[#This Row],[Faturado no Período ]]&lt;&gt;"",1/$K$1,"")</f>
        <v>3.3222591362126247E-3</v>
      </c>
    </row>
    <row r="21" spans="1:16" ht="15" customHeight="1">
      <c r="A21" s="2" t="s">
        <v>1967</v>
      </c>
      <c r="B21" s="2" t="s">
        <v>1001</v>
      </c>
      <c r="C21" s="2" t="s">
        <v>1911</v>
      </c>
      <c r="D21" s="2" t="s">
        <v>1975</v>
      </c>
      <c r="E21" s="2" t="s">
        <v>1499</v>
      </c>
      <c r="F21" s="2" t="s">
        <v>1912</v>
      </c>
      <c r="G21" s="2" t="s">
        <v>54</v>
      </c>
      <c r="H21" s="20">
        <v>2746.51</v>
      </c>
      <c r="I21" s="2" t="s">
        <v>2009</v>
      </c>
      <c r="J21" s="2" t="s">
        <v>1979</v>
      </c>
      <c r="K21" s="2" t="str">
        <f>IF(Tabela1[[#This Row],[NF Eletr.]]&lt;&gt;"","Faturado","Não")</f>
        <v>Faturado</v>
      </c>
      <c r="L21" s="2" t="str">
        <f>IFERROR(IF(Tabela1[[#This Row],[Empresa]]="KE",VLOOKUP(Tabela1[[#This Row],[Empresa]]&amp;Tabela1[[#This Row],[Cliente]],KE!$A$2:AO403,11,0),IFERROR(IF(Tabela1[[#This Row],[Empresa]]="KT",VLOOKUP(Tabela1[[#This Row],[Empresa]]&amp;Tabela1[[#This Row],[Cliente]],KT!$A$2:AO403,11,0),""),"")),"")</f>
        <v>26968</v>
      </c>
      <c r="M21" s="23">
        <f>IFERROR(IF(Tabela1[[#This Row],[Empresa]]="KE",VLOOKUP(Tabela1[[#This Row],[Empresa]]&amp;Tabela1[[#This Row],[Cliente]],KE!$A$2:AO403,14,0),IFERROR(IF(Tabela1[[#This Row],[Empresa]]="KT",VLOOKUP(Tabela1[[#This Row],[Empresa]]&amp;Tabela1[[#This Row],[Cliente]],KT!$A$2:AO403,14,0),""),"")),"")</f>
        <v>45517</v>
      </c>
      <c r="N21" s="20">
        <f>IFERROR(IF(Tabela1[[#This Row],[Empresa]]="KE",VLOOKUP(Tabela1[[#This Row],[Empresa]]&amp;Tabela1[[#This Row],[Cliente]],KE!$A$2:AO403,15,0),IFERROR(IF(Tabela1[[#This Row],[Empresa]]="KT",VLOOKUP(Tabela1[[#This Row],[Empresa]]&amp;Tabela1[[#This Row],[Cliente]],KT!$A$2:AO403,15,0),""),"")),"")</f>
        <v>2746.51</v>
      </c>
      <c r="O21" s="2" t="str">
        <f>IF(Tabela1[[#This Row],[Valor faturado]]&lt;Tabela1[[#This Row],[VALOR MENSAL CONTRATADO]],"Sim","Não")</f>
        <v>Não</v>
      </c>
      <c r="P21" s="28">
        <f>IF(Tabela1[[#This Row],[Faturado no Período ]]&lt;&gt;"",1/$K$1,"")</f>
        <v>3.3222591362126247E-3</v>
      </c>
    </row>
    <row r="22" spans="1:16" ht="15" customHeight="1">
      <c r="A22" s="2" t="s">
        <v>1967</v>
      </c>
      <c r="B22" s="2" t="s">
        <v>999</v>
      </c>
      <c r="C22" s="2" t="s">
        <v>1907</v>
      </c>
      <c r="D22" s="2" t="s">
        <v>1975</v>
      </c>
      <c r="E22" s="2" t="s">
        <v>1499</v>
      </c>
      <c r="F22" s="2" t="s">
        <v>1908</v>
      </c>
      <c r="G22" s="2" t="s">
        <v>54</v>
      </c>
      <c r="H22" s="20">
        <v>6588.6</v>
      </c>
      <c r="I22" s="2" t="s">
        <v>2009</v>
      </c>
      <c r="J22" s="2" t="s">
        <v>1979</v>
      </c>
      <c r="K22" s="2" t="str">
        <f>IF(Tabela1[[#This Row],[NF Eletr.]]&lt;&gt;"","Faturado","Não")</f>
        <v>Faturado</v>
      </c>
      <c r="L22" s="2" t="str">
        <f>IFERROR(IF(Tabela1[[#This Row],[Empresa]]="KE",VLOOKUP(Tabela1[[#This Row],[Empresa]]&amp;Tabela1[[#This Row],[Cliente]],KE!$A$2:AO372,11,0),IFERROR(IF(Tabela1[[#This Row],[Empresa]]="KT",VLOOKUP(Tabela1[[#This Row],[Empresa]]&amp;Tabela1[[#This Row],[Cliente]],KT!$A$2:AO372,11,0),""),"")),"")</f>
        <v>26970</v>
      </c>
      <c r="M22" s="23">
        <f>IFERROR(IF(Tabela1[[#This Row],[Empresa]]="KE",VLOOKUP(Tabela1[[#This Row],[Empresa]]&amp;Tabela1[[#This Row],[Cliente]],KE!$A$2:AO372,14,0),IFERROR(IF(Tabela1[[#This Row],[Empresa]]="KT",VLOOKUP(Tabela1[[#This Row],[Empresa]]&amp;Tabela1[[#This Row],[Cliente]],KT!$A$2:AO372,14,0),""),"")),"")</f>
        <v>45517</v>
      </c>
      <c r="N22" s="20">
        <f>IFERROR(IF(Tabela1[[#This Row],[Empresa]]="KE",VLOOKUP(Tabela1[[#This Row],[Empresa]]&amp;Tabela1[[#This Row],[Cliente]],KE!$A$2:AO372,15,0),IFERROR(IF(Tabela1[[#This Row],[Empresa]]="KT",VLOOKUP(Tabela1[[#This Row],[Empresa]]&amp;Tabela1[[#This Row],[Cliente]],KT!$A$2:AO372,15,0),""),"")),"")</f>
        <v>6588.6</v>
      </c>
      <c r="O22" s="2" t="str">
        <f>IF(Tabela1[[#This Row],[Valor faturado]]&lt;Tabela1[[#This Row],[VALOR MENSAL CONTRATADO]],"Sim","Não")</f>
        <v>Não</v>
      </c>
      <c r="P22" s="28">
        <f>IF(Tabela1[[#This Row],[Faturado no Período ]]&lt;&gt;"",1/$K$1,"")</f>
        <v>3.3222591362126247E-3</v>
      </c>
    </row>
    <row r="23" spans="1:16" ht="15" customHeight="1">
      <c r="A23" s="2" t="s">
        <v>1967</v>
      </c>
      <c r="B23" s="2" t="s">
        <v>1006</v>
      </c>
      <c r="C23" s="2" t="s">
        <v>1920</v>
      </c>
      <c r="D23" s="2" t="s">
        <v>1975</v>
      </c>
      <c r="E23" s="2" t="s">
        <v>1499</v>
      </c>
      <c r="F23" s="2" t="s">
        <v>1921</v>
      </c>
      <c r="G23" s="2" t="s">
        <v>54</v>
      </c>
      <c r="H23" s="20">
        <v>3092.27</v>
      </c>
      <c r="I23" s="2" t="s">
        <v>2009</v>
      </c>
      <c r="J23" s="2" t="s">
        <v>1979</v>
      </c>
      <c r="K23" s="2" t="str">
        <f>IF(Tabela1[[#This Row],[NF Eletr.]]&lt;&gt;"","Faturado","Não")</f>
        <v>Faturado</v>
      </c>
      <c r="L23" s="2" t="str">
        <f>IFERROR(IF(Tabela1[[#This Row],[Empresa]]="KE",VLOOKUP(Tabela1[[#This Row],[Empresa]]&amp;Tabela1[[#This Row],[Cliente]],KE!$A$2:AO389,11,0),IFERROR(IF(Tabela1[[#This Row],[Empresa]]="KT",VLOOKUP(Tabela1[[#This Row],[Empresa]]&amp;Tabela1[[#This Row],[Cliente]],KT!$A$2:AO389,11,0),""),"")),"")</f>
        <v>26963</v>
      </c>
      <c r="M23" s="23">
        <f>IFERROR(IF(Tabela1[[#This Row],[Empresa]]="KE",VLOOKUP(Tabela1[[#This Row],[Empresa]]&amp;Tabela1[[#This Row],[Cliente]],KE!$A$2:AO389,14,0),IFERROR(IF(Tabela1[[#This Row],[Empresa]]="KT",VLOOKUP(Tabela1[[#This Row],[Empresa]]&amp;Tabela1[[#This Row],[Cliente]],KT!$A$2:AO389,14,0),""),"")),"")</f>
        <v>45517</v>
      </c>
      <c r="N23" s="20">
        <f>IFERROR(IF(Tabela1[[#This Row],[Empresa]]="KE",VLOOKUP(Tabela1[[#This Row],[Empresa]]&amp;Tabela1[[#This Row],[Cliente]],KE!$A$2:AO389,15,0),IFERROR(IF(Tabela1[[#This Row],[Empresa]]="KT",VLOOKUP(Tabela1[[#This Row],[Empresa]]&amp;Tabela1[[#This Row],[Cliente]],KT!$A$2:AO389,15,0),""),"")),"")</f>
        <v>3092.27</v>
      </c>
      <c r="O23" s="2" t="str">
        <f>IF(Tabela1[[#This Row],[Valor faturado]]&lt;Tabela1[[#This Row],[VALOR MENSAL CONTRATADO]],"Sim","Não")</f>
        <v>Não</v>
      </c>
      <c r="P23" s="28">
        <f>IF(Tabela1[[#This Row],[Faturado no Período ]]&lt;&gt;"",1/$K$1,"")</f>
        <v>3.3222591362126247E-3</v>
      </c>
    </row>
    <row r="24" spans="1:16" ht="15" customHeight="1">
      <c r="A24" s="2" t="s">
        <v>1967</v>
      </c>
      <c r="B24" s="2" t="s">
        <v>1000</v>
      </c>
      <c r="C24" s="2" t="s">
        <v>1909</v>
      </c>
      <c r="D24" s="2" t="s">
        <v>1975</v>
      </c>
      <c r="E24" s="2" t="s">
        <v>1499</v>
      </c>
      <c r="F24" s="2" t="s">
        <v>1910</v>
      </c>
      <c r="G24" s="2" t="s">
        <v>54</v>
      </c>
      <c r="H24" s="20">
        <v>2835.96</v>
      </c>
      <c r="I24" s="2" t="s">
        <v>2009</v>
      </c>
      <c r="J24" s="2" t="s">
        <v>1979</v>
      </c>
      <c r="K24" s="2" t="str">
        <f>IF(Tabela1[[#This Row],[NF Eletr.]]&lt;&gt;"","Faturado","Não")</f>
        <v>Faturado</v>
      </c>
      <c r="L24" s="2" t="str">
        <f>IFERROR(IF(Tabela1[[#This Row],[Empresa]]="KE",VLOOKUP(Tabela1[[#This Row],[Empresa]]&amp;Tabela1[[#This Row],[Cliente]],KE!$A$2:AO393,11,0),IFERROR(IF(Tabela1[[#This Row],[Empresa]]="KT",VLOOKUP(Tabela1[[#This Row],[Empresa]]&amp;Tabela1[[#This Row],[Cliente]],KT!$A$2:AO393,11,0),""),"")),"")</f>
        <v>26969</v>
      </c>
      <c r="M24" s="23">
        <f>IFERROR(IF(Tabela1[[#This Row],[Empresa]]="KE",VLOOKUP(Tabela1[[#This Row],[Empresa]]&amp;Tabela1[[#This Row],[Cliente]],KE!$A$2:AO393,14,0),IFERROR(IF(Tabela1[[#This Row],[Empresa]]="KT",VLOOKUP(Tabela1[[#This Row],[Empresa]]&amp;Tabela1[[#This Row],[Cliente]],KT!$A$2:AO393,14,0),""),"")),"")</f>
        <v>45517</v>
      </c>
      <c r="N24" s="20">
        <f>IFERROR(IF(Tabela1[[#This Row],[Empresa]]="KE",VLOOKUP(Tabela1[[#This Row],[Empresa]]&amp;Tabela1[[#This Row],[Cliente]],KE!$A$2:AO393,15,0),IFERROR(IF(Tabela1[[#This Row],[Empresa]]="KT",VLOOKUP(Tabela1[[#This Row],[Empresa]]&amp;Tabela1[[#This Row],[Cliente]],KT!$A$2:AO393,15,0),""),"")),"")</f>
        <v>2835.96</v>
      </c>
      <c r="O24" s="2" t="str">
        <f>IF(Tabela1[[#This Row],[Valor faturado]]&lt;Tabela1[[#This Row],[VALOR MENSAL CONTRATADO]],"Sim","Não")</f>
        <v>Não</v>
      </c>
      <c r="P24" s="28">
        <f>IF(Tabela1[[#This Row],[Faturado no Período ]]&lt;&gt;"",1/$K$1,"")</f>
        <v>3.3222591362126247E-3</v>
      </c>
    </row>
    <row r="25" spans="1:16" ht="15" customHeight="1">
      <c r="A25" s="2" t="s">
        <v>1967</v>
      </c>
      <c r="B25" s="2" t="s">
        <v>1007</v>
      </c>
      <c r="C25" s="2" t="s">
        <v>1922</v>
      </c>
      <c r="D25" s="2" t="s">
        <v>1975</v>
      </c>
      <c r="E25" s="2" t="s">
        <v>1499</v>
      </c>
      <c r="F25" s="2" t="s">
        <v>1553</v>
      </c>
      <c r="G25" s="2" t="s">
        <v>54</v>
      </c>
      <c r="H25" s="20">
        <v>2701.83</v>
      </c>
      <c r="I25" s="2" t="s">
        <v>2009</v>
      </c>
      <c r="J25" s="2" t="s">
        <v>1979</v>
      </c>
      <c r="K25" s="2" t="str">
        <f>IF(Tabela1[[#This Row],[NF Eletr.]]&lt;&gt;"","Faturado","Não")</f>
        <v>Faturado</v>
      </c>
      <c r="L25" s="2" t="str">
        <f>IFERROR(IF(Tabela1[[#This Row],[Empresa]]="KE",VLOOKUP(Tabela1[[#This Row],[Empresa]]&amp;Tabela1[[#This Row],[Cliente]],KE!$A$2:AO406,11,0),IFERROR(IF(Tabela1[[#This Row],[Empresa]]="KT",VLOOKUP(Tabela1[[#This Row],[Empresa]]&amp;Tabela1[[#This Row],[Cliente]],KT!$A$2:AO406,11,0),""),"")),"")</f>
        <v>26962</v>
      </c>
      <c r="M25" s="23">
        <f>IFERROR(IF(Tabela1[[#This Row],[Empresa]]="KE",VLOOKUP(Tabela1[[#This Row],[Empresa]]&amp;Tabela1[[#This Row],[Cliente]],KE!$A$2:AO406,14,0),IFERROR(IF(Tabela1[[#This Row],[Empresa]]="KT",VLOOKUP(Tabela1[[#This Row],[Empresa]]&amp;Tabela1[[#This Row],[Cliente]],KT!$A$2:AO406,14,0),""),"")),"")</f>
        <v>45517</v>
      </c>
      <c r="N25" s="20">
        <f>IFERROR(IF(Tabela1[[#This Row],[Empresa]]="KE",VLOOKUP(Tabela1[[#This Row],[Empresa]]&amp;Tabela1[[#This Row],[Cliente]],KE!$A$2:AO406,15,0),IFERROR(IF(Tabela1[[#This Row],[Empresa]]="KT",VLOOKUP(Tabela1[[#This Row],[Empresa]]&amp;Tabela1[[#This Row],[Cliente]],KT!$A$2:AO406,15,0),""),"")),"")</f>
        <v>2701.83</v>
      </c>
      <c r="O25" s="2" t="str">
        <f>IF(Tabela1[[#This Row],[Valor faturado]]&lt;Tabela1[[#This Row],[VALOR MENSAL CONTRATADO]],"Sim","Não")</f>
        <v>Não</v>
      </c>
      <c r="P25" s="28">
        <f>IF(Tabela1[[#This Row],[Faturado no Período ]]&lt;&gt;"",1/$K$1,"")</f>
        <v>3.3222591362126247E-3</v>
      </c>
    </row>
    <row r="26" spans="1:16" ht="15" customHeight="1">
      <c r="A26" s="2" t="s">
        <v>1967</v>
      </c>
      <c r="B26" s="2" t="s">
        <v>1012</v>
      </c>
      <c r="C26" s="2" t="s">
        <v>1930</v>
      </c>
      <c r="D26" s="2" t="s">
        <v>1975</v>
      </c>
      <c r="E26" s="2" t="s">
        <v>1499</v>
      </c>
      <c r="F26" s="2" t="s">
        <v>1931</v>
      </c>
      <c r="G26" s="2" t="s">
        <v>54</v>
      </c>
      <c r="H26" s="20">
        <v>2808.1</v>
      </c>
      <c r="I26" s="2" t="s">
        <v>2009</v>
      </c>
      <c r="J26" s="2" t="s">
        <v>1979</v>
      </c>
      <c r="K26" s="2" t="str">
        <f>IF(Tabela1[[#This Row],[NF Eletr.]]&lt;&gt;"","Faturado","Não")</f>
        <v>Faturado</v>
      </c>
      <c r="L26" s="2" t="str">
        <f>IFERROR(IF(Tabela1[[#This Row],[Empresa]]="KE",VLOOKUP(Tabela1[[#This Row],[Empresa]]&amp;Tabela1[[#This Row],[Cliente]],KE!$A$2:AO397,11,0),IFERROR(IF(Tabela1[[#This Row],[Empresa]]="KT",VLOOKUP(Tabela1[[#This Row],[Empresa]]&amp;Tabela1[[#This Row],[Cliente]],KT!$A$2:AO397,11,0),""),"")),"")</f>
        <v>26957</v>
      </c>
      <c r="M26" s="23">
        <f>IFERROR(IF(Tabela1[[#This Row],[Empresa]]="KE",VLOOKUP(Tabela1[[#This Row],[Empresa]]&amp;Tabela1[[#This Row],[Cliente]],KE!$A$2:AO397,14,0),IFERROR(IF(Tabela1[[#This Row],[Empresa]]="KT",VLOOKUP(Tabela1[[#This Row],[Empresa]]&amp;Tabela1[[#This Row],[Cliente]],KT!$A$2:AO397,14,0),""),"")),"")</f>
        <v>45517</v>
      </c>
      <c r="N26" s="20">
        <f>IFERROR(IF(Tabela1[[#This Row],[Empresa]]="KE",VLOOKUP(Tabela1[[#This Row],[Empresa]]&amp;Tabela1[[#This Row],[Cliente]],KE!$A$2:AO397,15,0),IFERROR(IF(Tabela1[[#This Row],[Empresa]]="KT",VLOOKUP(Tabela1[[#This Row],[Empresa]]&amp;Tabela1[[#This Row],[Cliente]],KT!$A$2:AO397,15,0),""),"")),"")</f>
        <v>2808.1</v>
      </c>
      <c r="O26" s="2" t="str">
        <f>IF(Tabela1[[#This Row],[Valor faturado]]&lt;Tabela1[[#This Row],[VALOR MENSAL CONTRATADO]],"Sim","Não")</f>
        <v>Não</v>
      </c>
      <c r="P26" s="28">
        <f>IF(Tabela1[[#This Row],[Faturado no Período ]]&lt;&gt;"",1/$K$1,"")</f>
        <v>3.3222591362126247E-3</v>
      </c>
    </row>
    <row r="27" spans="1:16" ht="15" customHeight="1">
      <c r="A27" s="2" t="s">
        <v>1967</v>
      </c>
      <c r="B27" s="2" t="s">
        <v>1020</v>
      </c>
      <c r="C27" s="2" t="s">
        <v>1946</v>
      </c>
      <c r="D27" s="2" t="s">
        <v>1975</v>
      </c>
      <c r="E27" s="2" t="s">
        <v>1499</v>
      </c>
      <c r="F27" s="2" t="s">
        <v>1947</v>
      </c>
      <c r="G27" s="2" t="s">
        <v>54</v>
      </c>
      <c r="H27" s="20">
        <v>2807.55</v>
      </c>
      <c r="I27" s="2" t="s">
        <v>2009</v>
      </c>
      <c r="J27" s="2" t="s">
        <v>1979</v>
      </c>
      <c r="K27" s="2" t="str">
        <f>IF(Tabela1[[#This Row],[NF Eletr.]]&lt;&gt;"","Faturado","Não")</f>
        <v>Faturado</v>
      </c>
      <c r="L27" s="2" t="str">
        <f>IFERROR(IF(Tabela1[[#This Row],[Empresa]]="KE",VLOOKUP(Tabela1[[#This Row],[Empresa]]&amp;Tabela1[[#This Row],[Cliente]],KE!$A$2:AO399,11,0),IFERROR(IF(Tabela1[[#This Row],[Empresa]]="KT",VLOOKUP(Tabela1[[#This Row],[Empresa]]&amp;Tabela1[[#This Row],[Cliente]],KT!$A$2:AO399,11,0),""),"")),"")</f>
        <v>26949</v>
      </c>
      <c r="M27" s="23">
        <f>IFERROR(IF(Tabela1[[#This Row],[Empresa]]="KE",VLOOKUP(Tabela1[[#This Row],[Empresa]]&amp;Tabela1[[#This Row],[Cliente]],KE!$A$2:AO399,14,0),IFERROR(IF(Tabela1[[#This Row],[Empresa]]="KT",VLOOKUP(Tabela1[[#This Row],[Empresa]]&amp;Tabela1[[#This Row],[Cliente]],KT!$A$2:AO399,14,0),""),"")),"")</f>
        <v>45517</v>
      </c>
      <c r="N27" s="20">
        <f>IFERROR(IF(Tabela1[[#This Row],[Empresa]]="KE",VLOOKUP(Tabela1[[#This Row],[Empresa]]&amp;Tabela1[[#This Row],[Cliente]],KE!$A$2:AO399,15,0),IFERROR(IF(Tabela1[[#This Row],[Empresa]]="KT",VLOOKUP(Tabela1[[#This Row],[Empresa]]&amp;Tabela1[[#This Row],[Cliente]],KT!$A$2:AO399,15,0),""),"")),"")</f>
        <v>2807.55</v>
      </c>
      <c r="O27" s="2" t="str">
        <f>IF(Tabela1[[#This Row],[Valor faturado]]&lt;Tabela1[[#This Row],[VALOR MENSAL CONTRATADO]],"Sim","Não")</f>
        <v>Não</v>
      </c>
      <c r="P27" s="28">
        <f>IF(Tabela1[[#This Row],[Faturado no Período ]]&lt;&gt;"",1/$K$1,"")</f>
        <v>3.3222591362126247E-3</v>
      </c>
    </row>
    <row r="28" spans="1:16" ht="15" customHeight="1">
      <c r="A28" s="2" t="s">
        <v>1967</v>
      </c>
      <c r="B28" s="2" t="s">
        <v>1024</v>
      </c>
      <c r="C28" s="2" t="s">
        <v>1954</v>
      </c>
      <c r="D28" s="2" t="s">
        <v>1975</v>
      </c>
      <c r="E28" s="2" t="s">
        <v>1499</v>
      </c>
      <c r="F28" s="2" t="s">
        <v>1852</v>
      </c>
      <c r="G28" s="2" t="s">
        <v>54</v>
      </c>
      <c r="H28" s="20">
        <v>2797.27</v>
      </c>
      <c r="I28" s="2" t="s">
        <v>2009</v>
      </c>
      <c r="J28" s="2" t="s">
        <v>1979</v>
      </c>
      <c r="K28" s="2" t="str">
        <f>IF(Tabela1[[#This Row],[NF Eletr.]]&lt;&gt;"","Faturado","Não")</f>
        <v>Faturado</v>
      </c>
      <c r="L28" s="2" t="str">
        <f>IFERROR(IF(Tabela1[[#This Row],[Empresa]]="KE",VLOOKUP(Tabela1[[#This Row],[Empresa]]&amp;Tabela1[[#This Row],[Cliente]],KE!$A$2:AO400,11,0),IFERROR(IF(Tabela1[[#This Row],[Empresa]]="KT",VLOOKUP(Tabela1[[#This Row],[Empresa]]&amp;Tabela1[[#This Row],[Cliente]],KT!$A$2:AO400,11,0),""),"")),"")</f>
        <v>26946</v>
      </c>
      <c r="M28" s="23">
        <f>IFERROR(IF(Tabela1[[#This Row],[Empresa]]="KE",VLOOKUP(Tabela1[[#This Row],[Empresa]]&amp;Tabela1[[#This Row],[Cliente]],KE!$A$2:AO400,14,0),IFERROR(IF(Tabela1[[#This Row],[Empresa]]="KT",VLOOKUP(Tabela1[[#This Row],[Empresa]]&amp;Tabela1[[#This Row],[Cliente]],KT!$A$2:AO400,14,0),""),"")),"")</f>
        <v>45517</v>
      </c>
      <c r="N28" s="20">
        <f>IFERROR(IF(Tabela1[[#This Row],[Empresa]]="KE",VLOOKUP(Tabela1[[#This Row],[Empresa]]&amp;Tabela1[[#This Row],[Cliente]],KE!$A$2:AO400,15,0),IFERROR(IF(Tabela1[[#This Row],[Empresa]]="KT",VLOOKUP(Tabela1[[#This Row],[Empresa]]&amp;Tabela1[[#This Row],[Cliente]],KT!$A$2:AO400,15,0),""),"")),"")</f>
        <v>2797.27</v>
      </c>
      <c r="O28" s="2" t="str">
        <f>IF(Tabela1[[#This Row],[Valor faturado]]&lt;Tabela1[[#This Row],[VALOR MENSAL CONTRATADO]],"Sim","Não")</f>
        <v>Não</v>
      </c>
      <c r="P28" s="28">
        <f>IF(Tabela1[[#This Row],[Faturado no Período ]]&lt;&gt;"",1/$K$1,"")</f>
        <v>3.3222591362126247E-3</v>
      </c>
    </row>
    <row r="29" spans="1:16" ht="15" customHeight="1">
      <c r="A29" s="2" t="s">
        <v>1967</v>
      </c>
      <c r="B29" s="2" t="s">
        <v>1021</v>
      </c>
      <c r="C29" s="2" t="s">
        <v>1948</v>
      </c>
      <c r="D29" s="2" t="s">
        <v>1975</v>
      </c>
      <c r="E29" s="2" t="s">
        <v>1499</v>
      </c>
      <c r="F29" s="2" t="s">
        <v>1949</v>
      </c>
      <c r="G29" s="2" t="s">
        <v>54</v>
      </c>
      <c r="H29" s="20">
        <v>2720.47</v>
      </c>
      <c r="I29" s="2" t="s">
        <v>2009</v>
      </c>
      <c r="J29" s="2" t="s">
        <v>1979</v>
      </c>
      <c r="K29" s="2" t="str">
        <f>IF(Tabela1[[#This Row],[NF Eletr.]]&lt;&gt;"","Faturado","Não")</f>
        <v>Faturado</v>
      </c>
      <c r="L29" s="2" t="str">
        <f>IFERROR(IF(Tabela1[[#This Row],[Empresa]]="KE",VLOOKUP(Tabela1[[#This Row],[Empresa]]&amp;Tabela1[[#This Row],[Cliente]],KE!$A$2:AO404,11,0),IFERROR(IF(Tabela1[[#This Row],[Empresa]]="KT",VLOOKUP(Tabela1[[#This Row],[Empresa]]&amp;Tabela1[[#This Row],[Cliente]],KT!$A$2:AO404,11,0),""),"")),"")</f>
        <v>26939</v>
      </c>
      <c r="M29" s="23">
        <f>IFERROR(IF(Tabela1[[#This Row],[Empresa]]="KE",VLOOKUP(Tabela1[[#This Row],[Empresa]]&amp;Tabela1[[#This Row],[Cliente]],KE!$A$2:AO404,14,0),IFERROR(IF(Tabela1[[#This Row],[Empresa]]="KT",VLOOKUP(Tabela1[[#This Row],[Empresa]]&amp;Tabela1[[#This Row],[Cliente]],KT!$A$2:AO404,14,0),""),"")),"")</f>
        <v>45517</v>
      </c>
      <c r="N29" s="20">
        <f>IFERROR(IF(Tabela1[[#This Row],[Empresa]]="KE",VLOOKUP(Tabela1[[#This Row],[Empresa]]&amp;Tabela1[[#This Row],[Cliente]],KE!$A$2:AO404,15,0),IFERROR(IF(Tabela1[[#This Row],[Empresa]]="KT",VLOOKUP(Tabela1[[#This Row],[Empresa]]&amp;Tabela1[[#This Row],[Cliente]],KT!$A$2:AO404,15,0),""),"")),"")</f>
        <v>2720.47</v>
      </c>
      <c r="O29" s="2" t="str">
        <f>IF(Tabela1[[#This Row],[Valor faturado]]&lt;Tabela1[[#This Row],[VALOR MENSAL CONTRATADO]],"Sim","Não")</f>
        <v>Não</v>
      </c>
      <c r="P29" s="28">
        <f>IF(Tabela1[[#This Row],[Faturado no Período ]]&lt;&gt;"",1/$K$1,"")</f>
        <v>3.3222591362126247E-3</v>
      </c>
    </row>
    <row r="30" spans="1:16" ht="15" customHeight="1">
      <c r="A30" s="2" t="s">
        <v>1967</v>
      </c>
      <c r="B30" s="2" t="s">
        <v>1023</v>
      </c>
      <c r="C30" s="2" t="s">
        <v>1952</v>
      </c>
      <c r="D30" s="2" t="s">
        <v>1975</v>
      </c>
      <c r="E30" s="2" t="s">
        <v>1499</v>
      </c>
      <c r="F30" s="2" t="s">
        <v>1953</v>
      </c>
      <c r="G30" s="2" t="s">
        <v>54</v>
      </c>
      <c r="H30" s="20">
        <v>2796.88</v>
      </c>
      <c r="I30" s="2" t="s">
        <v>2009</v>
      </c>
      <c r="J30" s="2" t="s">
        <v>1979</v>
      </c>
      <c r="K30" s="2" t="str">
        <f>IF(Tabela1[[#This Row],[NF Eletr.]]&lt;&gt;"","Faturado","Não")</f>
        <v>Faturado</v>
      </c>
      <c r="L30" s="2" t="str">
        <f>IFERROR(IF(Tabela1[[#This Row],[Empresa]]="KE",VLOOKUP(Tabela1[[#This Row],[Empresa]]&amp;Tabela1[[#This Row],[Cliente]],KE!$A$2:AO401,11,0),IFERROR(IF(Tabela1[[#This Row],[Empresa]]="KT",VLOOKUP(Tabela1[[#This Row],[Empresa]]&amp;Tabela1[[#This Row],[Cliente]],KT!$A$2:AO401,11,0),""),"")),"")</f>
        <v>26947</v>
      </c>
      <c r="M30" s="23">
        <f>IFERROR(IF(Tabela1[[#This Row],[Empresa]]="KE",VLOOKUP(Tabela1[[#This Row],[Empresa]]&amp;Tabela1[[#This Row],[Cliente]],KE!$A$2:AO401,14,0),IFERROR(IF(Tabela1[[#This Row],[Empresa]]="KT",VLOOKUP(Tabela1[[#This Row],[Empresa]]&amp;Tabela1[[#This Row],[Cliente]],KT!$A$2:AO401,14,0),""),"")),"")</f>
        <v>45517</v>
      </c>
      <c r="N30" s="20">
        <f>IFERROR(IF(Tabela1[[#This Row],[Empresa]]="KE",VLOOKUP(Tabela1[[#This Row],[Empresa]]&amp;Tabela1[[#This Row],[Cliente]],KE!$A$2:AO401,15,0),IFERROR(IF(Tabela1[[#This Row],[Empresa]]="KT",VLOOKUP(Tabela1[[#This Row],[Empresa]]&amp;Tabela1[[#This Row],[Cliente]],KT!$A$2:AO401,15,0),""),"")),"")</f>
        <v>2796.88</v>
      </c>
      <c r="O30" s="2" t="str">
        <f>IF(Tabela1[[#This Row],[Valor faturado]]&lt;Tabela1[[#This Row],[VALOR MENSAL CONTRATADO]],"Sim","Não")</f>
        <v>Não</v>
      </c>
      <c r="P30" s="28">
        <f>IF(Tabela1[[#This Row],[Faturado no Período ]]&lt;&gt;"",1/$K$1,"")</f>
        <v>3.3222591362126247E-3</v>
      </c>
    </row>
    <row r="31" spans="1:16" ht="15" customHeight="1">
      <c r="A31" s="2" t="s">
        <v>1967</v>
      </c>
      <c r="B31" s="2" t="s">
        <v>956</v>
      </c>
      <c r="C31" s="2" t="s">
        <v>1861</v>
      </c>
      <c r="D31" s="2" t="s">
        <v>1862</v>
      </c>
      <c r="E31" s="2" t="s">
        <v>1499</v>
      </c>
      <c r="F31" s="2" t="s">
        <v>1513</v>
      </c>
      <c r="G31" s="2" t="s">
        <v>54</v>
      </c>
      <c r="H31" s="20">
        <v>281595.27</v>
      </c>
      <c r="I31" s="2" t="s">
        <v>2003</v>
      </c>
      <c r="J31" s="2" t="s">
        <v>1980</v>
      </c>
      <c r="K31" s="2" t="str">
        <f>IF(Tabela1[[#This Row],[NF Eletr.]]&lt;&gt;"","Faturado","Não")</f>
        <v>Faturado</v>
      </c>
      <c r="L31" s="2" t="str">
        <f>IFERROR(IF(Tabela1[[#This Row],[Empresa]]="KE",VLOOKUP(Tabela1[[#This Row],[Empresa]]&amp;Tabela1[[#This Row],[Cliente]],KE!$A$2:AO482,11,0),IFERROR(IF(Tabela1[[#This Row],[Empresa]]="KT",VLOOKUP(Tabela1[[#This Row],[Empresa]]&amp;Tabela1[[#This Row],[Cliente]],KT!$A$2:AO482,11,0),""),"")),"")</f>
        <v>26934</v>
      </c>
      <c r="M31" s="23">
        <f>IFERROR(IF(Tabela1[[#This Row],[Empresa]]="KE",VLOOKUP(Tabela1[[#This Row],[Empresa]]&amp;Tabela1[[#This Row],[Cliente]],KE!$A$2:AO482,14,0),IFERROR(IF(Tabela1[[#This Row],[Empresa]]="KT",VLOOKUP(Tabela1[[#This Row],[Empresa]]&amp;Tabela1[[#This Row],[Cliente]],KT!$A$2:AO482,14,0),""),"")),"")</f>
        <v>45516</v>
      </c>
      <c r="N31" s="20">
        <f>IFERROR(IF(Tabela1[[#This Row],[Empresa]]="KE",VLOOKUP(Tabela1[[#This Row],[Empresa]]&amp;Tabela1[[#This Row],[Cliente]],KE!$A$2:AO482,15,0),IFERROR(IF(Tabela1[[#This Row],[Empresa]]="KT",VLOOKUP(Tabela1[[#This Row],[Empresa]]&amp;Tabela1[[#This Row],[Cliente]],KT!$A$2:AO482,15,0),""),"")),"")</f>
        <v>84478.58</v>
      </c>
      <c r="O31" s="2" t="str">
        <f>IF(Tabela1[[#This Row],[Valor faturado]]&lt;Tabela1[[#This Row],[VALOR MENSAL CONTRATADO]],"Sim","Não")</f>
        <v>Sim</v>
      </c>
      <c r="P31" s="28">
        <f>IF(Tabela1[[#This Row],[Faturado no Período ]]&lt;&gt;"",1/$K$1,"")</f>
        <v>3.3222591362126247E-3</v>
      </c>
    </row>
    <row r="32" spans="1:16" ht="15" customHeight="1">
      <c r="A32" s="2" t="s">
        <v>1967</v>
      </c>
      <c r="B32" s="2" t="s">
        <v>987</v>
      </c>
      <c r="C32" s="2" t="s">
        <v>1889</v>
      </c>
      <c r="D32" s="2" t="s">
        <v>1975</v>
      </c>
      <c r="E32" s="2" t="s">
        <v>1499</v>
      </c>
      <c r="F32" s="2" t="s">
        <v>1503</v>
      </c>
      <c r="G32" s="2" t="s">
        <v>54</v>
      </c>
      <c r="H32" s="20">
        <v>145512.1</v>
      </c>
      <c r="I32" s="2" t="s">
        <v>2009</v>
      </c>
      <c r="J32" s="2" t="s">
        <v>1979</v>
      </c>
      <c r="K32" s="2" t="str">
        <f>IF(Tabela1[[#This Row],[NF Eletr.]]&lt;&gt;"","Faturado","Não")</f>
        <v>Faturado</v>
      </c>
      <c r="L32" s="2" t="s">
        <v>1411</v>
      </c>
      <c r="M32" s="23">
        <f>IFERROR(IF(Tabela1[[#This Row],[Empresa]]="KE",VLOOKUP(Tabela1[[#This Row],[Empresa]]&amp;Tabela1[[#This Row],[Cliente]],KE!$A$2:AO363,14,0),IFERROR(IF(Tabela1[[#This Row],[Empresa]]="KT",VLOOKUP(Tabela1[[#This Row],[Empresa]]&amp;Tabela1[[#This Row],[Cliente]],KT!$A$2:AO363,14,0),""),"")),"")</f>
        <v>45517</v>
      </c>
      <c r="N32" s="20">
        <v>145512.1</v>
      </c>
      <c r="O32" s="2" t="str">
        <f>IF(Tabela1[[#This Row],[Valor faturado]]&lt;Tabela1[[#This Row],[VALOR MENSAL CONTRATADO]],"Sim","Não")</f>
        <v>Não</v>
      </c>
      <c r="P32" s="28">
        <f>IF(Tabela1[[#This Row],[Faturado no Período ]]&lt;&gt;"",1/$K$1,"")</f>
        <v>3.3222591362126247E-3</v>
      </c>
    </row>
    <row r="33" spans="1:16" ht="15" customHeight="1">
      <c r="A33" s="2" t="s">
        <v>1967</v>
      </c>
      <c r="B33" s="2" t="s">
        <v>987</v>
      </c>
      <c r="C33" s="2" t="s">
        <v>1889</v>
      </c>
      <c r="D33" s="2" t="s">
        <v>1975</v>
      </c>
      <c r="E33" s="2" t="s">
        <v>1650</v>
      </c>
      <c r="F33" s="2" t="s">
        <v>1503</v>
      </c>
      <c r="G33" s="2" t="s">
        <v>54</v>
      </c>
      <c r="H33" s="20">
        <v>6869.06</v>
      </c>
      <c r="I33" s="2" t="s">
        <v>2009</v>
      </c>
      <c r="J33" s="2" t="s">
        <v>1979</v>
      </c>
      <c r="K33" s="2" t="str">
        <f>IF(Tabela1[[#This Row],[NF Eletr.]]&lt;&gt;"","Faturado","Não")</f>
        <v>Faturado</v>
      </c>
      <c r="L33" s="2" t="s">
        <v>1415</v>
      </c>
      <c r="M33" s="23">
        <f>IFERROR(IF(Tabela1[[#This Row],[Empresa]]="KE",VLOOKUP(Tabela1[[#This Row],[Empresa]]&amp;Tabela1[[#This Row],[Cliente]],KE!$A$2:AO364,14,0),IFERROR(IF(Tabela1[[#This Row],[Empresa]]="KT",VLOOKUP(Tabela1[[#This Row],[Empresa]]&amp;Tabela1[[#This Row],[Cliente]],KT!$A$2:AO364,14,0),""),"")),"")</f>
        <v>45517</v>
      </c>
      <c r="N33" s="20">
        <v>6869.06</v>
      </c>
      <c r="O33" s="2" t="str">
        <f>IF(Tabela1[[#This Row],[Valor faturado]]&lt;Tabela1[[#This Row],[VALOR MENSAL CONTRATADO]],"Sim","Não")</f>
        <v>Não</v>
      </c>
      <c r="P33" s="28">
        <f>IF(Tabela1[[#This Row],[Faturado no Período ]]&lt;&gt;"",1/$K$1,"")</f>
        <v>3.3222591362126247E-3</v>
      </c>
    </row>
    <row r="34" spans="1:16" ht="15" customHeight="1">
      <c r="A34" s="2" t="s">
        <v>1967</v>
      </c>
      <c r="B34" s="2" t="s">
        <v>361</v>
      </c>
      <c r="C34" s="2" t="s">
        <v>1959</v>
      </c>
      <c r="D34" s="2" t="s">
        <v>1960</v>
      </c>
      <c r="E34" s="2" t="s">
        <v>1499</v>
      </c>
      <c r="F34" s="2" t="s">
        <v>1503</v>
      </c>
      <c r="G34" s="2" t="s">
        <v>54</v>
      </c>
      <c r="H34" s="20">
        <v>9588.7800000000007</v>
      </c>
      <c r="I34" s="2" t="s">
        <v>2012</v>
      </c>
      <c r="J34" s="2" t="s">
        <v>1979</v>
      </c>
      <c r="K34" s="2" t="s">
        <v>1994</v>
      </c>
      <c r="L34" s="2" t="str">
        <f>IFERROR(IF(Tabela1[[#This Row],[Empresa]]="KE",VLOOKUP(Tabela1[[#This Row],[Empresa]]&amp;Tabela1[[#This Row],[Cliente]],KE!$A$2:AO488,11,0),IFERROR(IF(Tabela1[[#This Row],[Empresa]]="KT",VLOOKUP(Tabela1[[#This Row],[Empresa]]&amp;Tabela1[[#This Row],[Cliente]],KT!$A$2:AO488,11,0),""),"")),"")</f>
        <v/>
      </c>
      <c r="M34" s="23" t="str">
        <f>IFERROR(IF(Tabela1[[#This Row],[Empresa]]="KE",VLOOKUP(Tabela1[[#This Row],[Empresa]]&amp;Tabela1[[#This Row],[Cliente]],KE!$A$2:AO488,14,0),IFERROR(IF(Tabela1[[#This Row],[Empresa]]="KT",VLOOKUP(Tabela1[[#This Row],[Empresa]]&amp;Tabela1[[#This Row],[Cliente]],KT!$A$2:AO488,14,0),""),"")),"")</f>
        <v/>
      </c>
      <c r="N34" s="20" t="str">
        <f>IFERROR(IF(Tabela1[[#This Row],[Empresa]]="KE",VLOOKUP(Tabela1[[#This Row],[Empresa]]&amp;Tabela1[[#This Row],[Cliente]],KE!$A$2:AO488,15,0),IFERROR(IF(Tabela1[[#This Row],[Empresa]]="KT",VLOOKUP(Tabela1[[#This Row],[Empresa]]&amp;Tabela1[[#This Row],[Cliente]],KT!$A$2:AO488,15,0),""),"")),"")</f>
        <v/>
      </c>
      <c r="O34" s="2" t="str">
        <f>IF(Tabela1[[#This Row],[Valor faturado]]&lt;Tabela1[[#This Row],[VALOR MENSAL CONTRATADO]],"Sim","Não")</f>
        <v>Não</v>
      </c>
      <c r="P34" s="28">
        <f>IF(Tabela1[[#This Row],[Faturado no Período ]]&lt;&gt;"",1/$K$1,"")</f>
        <v>3.3222591362126247E-3</v>
      </c>
    </row>
    <row r="35" spans="1:16" ht="15" customHeight="1">
      <c r="A35" s="2" t="s">
        <v>1967</v>
      </c>
      <c r="B35" s="2" t="s">
        <v>925</v>
      </c>
      <c r="C35" s="2" t="s">
        <v>1831</v>
      </c>
      <c r="D35" s="2" t="s">
        <v>2013</v>
      </c>
      <c r="E35" s="2" t="s">
        <v>1499</v>
      </c>
      <c r="F35" s="2" t="s">
        <v>1503</v>
      </c>
      <c r="G35" s="2" t="s">
        <v>54</v>
      </c>
      <c r="H35" s="20">
        <v>37197.96</v>
      </c>
      <c r="I35" s="2" t="s">
        <v>2004</v>
      </c>
      <c r="J35" s="2" t="s">
        <v>1979</v>
      </c>
      <c r="K35" s="2" t="str">
        <f>IF(Tabela1[[#This Row],[NF Eletr.]]&lt;&gt;"","Faturado","Não")</f>
        <v>Faturado</v>
      </c>
      <c r="L35" s="2" t="str">
        <f>IFERROR(IF(Tabela1[[#This Row],[Empresa]]="KE",VLOOKUP(Tabela1[[#This Row],[Empresa]]&amp;Tabela1[[#This Row],[Cliente]],KE!$A$2:AO439,11,0),IFERROR(IF(Tabela1[[#This Row],[Empresa]]="KT",VLOOKUP(Tabela1[[#This Row],[Empresa]]&amp;Tabela1[[#This Row],[Cliente]],KT!$A$2:AO439,11,0),""),"")),"")</f>
        <v>26907</v>
      </c>
      <c r="M35" s="23">
        <f>IFERROR(IF(Tabela1[[#This Row],[Empresa]]="KE",VLOOKUP(Tabela1[[#This Row],[Empresa]]&amp;Tabela1[[#This Row],[Cliente]],KE!$A$2:AO439,14,0),IFERROR(IF(Tabela1[[#This Row],[Empresa]]="KT",VLOOKUP(Tabela1[[#This Row],[Empresa]]&amp;Tabela1[[#This Row],[Cliente]],KT!$A$2:AO439,14,0),""),"")),"")</f>
        <v>45509</v>
      </c>
      <c r="N35" s="20">
        <f>IFERROR(IF(Tabela1[[#This Row],[Empresa]]="KE",VLOOKUP(Tabela1[[#This Row],[Empresa]]&amp;Tabela1[[#This Row],[Cliente]],KE!$A$2:AO439,15,0),IFERROR(IF(Tabela1[[#This Row],[Empresa]]="KT",VLOOKUP(Tabela1[[#This Row],[Empresa]]&amp;Tabela1[[#This Row],[Cliente]],KT!$A$2:AO439,15,0),""),"")),"")</f>
        <v>37197.96</v>
      </c>
      <c r="O35" s="2" t="str">
        <f>IF(Tabela1[[#This Row],[Valor faturado]]&lt;Tabela1[[#This Row],[VALOR MENSAL CONTRATADO]],"Sim","Não")</f>
        <v>Não</v>
      </c>
      <c r="P35" s="28">
        <f>IF(Tabela1[[#This Row],[Faturado no Período ]]&lt;&gt;"",1/$K$1,"")</f>
        <v>3.3222591362126247E-3</v>
      </c>
    </row>
    <row r="36" spans="1:16" ht="15" customHeight="1">
      <c r="A36" s="2" t="s">
        <v>1967</v>
      </c>
      <c r="B36" s="2" t="s">
        <v>980</v>
      </c>
      <c r="C36" s="2" t="s">
        <v>1880</v>
      </c>
      <c r="D36" s="2" t="s">
        <v>1881</v>
      </c>
      <c r="E36" s="2" t="s">
        <v>1882</v>
      </c>
      <c r="F36" s="2" t="s">
        <v>1503</v>
      </c>
      <c r="G36" s="2" t="s">
        <v>54</v>
      </c>
      <c r="H36" s="20">
        <v>14923.92</v>
      </c>
      <c r="I36" s="2" t="s">
        <v>2002</v>
      </c>
      <c r="J36" s="2" t="s">
        <v>1980</v>
      </c>
      <c r="K36" s="2" t="str">
        <f>IF(Tabela1[[#This Row],[NF Eletr.]]&lt;&gt;"","Faturado","Não")</f>
        <v>Faturado</v>
      </c>
      <c r="L36" s="2" t="str">
        <f>IFERROR(IF(Tabela1[[#This Row],[Empresa]]="KE",VLOOKUP(Tabela1[[#This Row],[Empresa]]&amp;Tabela1[[#This Row],[Cliente]],KE!$A$2:AO505,11,0),IFERROR(IF(Tabela1[[#This Row],[Empresa]]="KT",VLOOKUP(Tabela1[[#This Row],[Empresa]]&amp;Tabela1[[#This Row],[Cliente]],KT!$A$2:AO505,11,0),""),"")),"")</f>
        <v>27007</v>
      </c>
      <c r="M36" s="23">
        <f>IFERROR(IF(Tabela1[[#This Row],[Empresa]]="KE",VLOOKUP(Tabela1[[#This Row],[Empresa]]&amp;Tabela1[[#This Row],[Cliente]],KE!$A$2:AO505,14,0),IFERROR(IF(Tabela1[[#This Row],[Empresa]]="KT",VLOOKUP(Tabela1[[#This Row],[Empresa]]&amp;Tabela1[[#This Row],[Cliente]],KT!$A$2:AO505,14,0),""),"")),"")</f>
        <v>45519</v>
      </c>
      <c r="N36" s="20">
        <f>IFERROR(IF(Tabela1[[#This Row],[Empresa]]="KE",VLOOKUP(Tabela1[[#This Row],[Empresa]]&amp;Tabela1[[#This Row],[Cliente]],KE!$A$2:AO505,15,0),IFERROR(IF(Tabela1[[#This Row],[Empresa]]="KT",VLOOKUP(Tabela1[[#This Row],[Empresa]]&amp;Tabela1[[#This Row],[Cliente]],KT!$A$2:AO505,15,0),""),"")),"")</f>
        <v>14923.92</v>
      </c>
      <c r="O36" s="2" t="str">
        <f>IF(Tabela1[[#This Row],[Valor faturado]]&lt;Tabela1[[#This Row],[VALOR MENSAL CONTRATADO]],"Sim","Não")</f>
        <v>Não</v>
      </c>
      <c r="P36" s="28">
        <f>IF(Tabela1[[#This Row],[Faturado no Período ]]&lt;&gt;"",1/$K$1,"")</f>
        <v>3.3222591362126247E-3</v>
      </c>
    </row>
    <row r="37" spans="1:16" ht="15" customHeight="1">
      <c r="A37" s="2" t="s">
        <v>1967</v>
      </c>
      <c r="B37" s="2" t="s">
        <v>929</v>
      </c>
      <c r="C37" s="2" t="s">
        <v>1841</v>
      </c>
      <c r="D37" s="2" t="s">
        <v>1842</v>
      </c>
      <c r="E37" s="2" t="s">
        <v>1499</v>
      </c>
      <c r="F37" s="2" t="s">
        <v>1503</v>
      </c>
      <c r="G37" s="2" t="s">
        <v>54</v>
      </c>
      <c r="H37" s="20">
        <v>14844.73</v>
      </c>
      <c r="I37" s="2" t="s">
        <v>2005</v>
      </c>
      <c r="J37" s="2" t="s">
        <v>1979</v>
      </c>
      <c r="K37" s="2" t="str">
        <f>IF(Tabela1[[#This Row],[NF Eletr.]]&lt;&gt;"","Faturado","Não")</f>
        <v>Faturado</v>
      </c>
      <c r="L37" s="2" t="str">
        <f>IFERROR(IF(Tabela1[[#This Row],[Empresa]]="KE",VLOOKUP(Tabela1[[#This Row],[Empresa]]&amp;Tabela1[[#This Row],[Cliente]],KE!$A$2:AO442,11,0),IFERROR(IF(Tabela1[[#This Row],[Empresa]]="KT",VLOOKUP(Tabela1[[#This Row],[Empresa]]&amp;Tabela1[[#This Row],[Cliente]],KT!$A$2:AO442,11,0),""),"")),"")</f>
        <v>26910</v>
      </c>
      <c r="M37" s="23">
        <f>IFERROR(IF(Tabela1[[#This Row],[Empresa]]="KE",VLOOKUP(Tabela1[[#This Row],[Empresa]]&amp;Tabela1[[#This Row],[Cliente]],KE!$A$2:AO442,14,0),IFERROR(IF(Tabela1[[#This Row],[Empresa]]="KT",VLOOKUP(Tabela1[[#This Row],[Empresa]]&amp;Tabela1[[#This Row],[Cliente]],KT!$A$2:AO442,14,0),""),"")),"")</f>
        <v>45510</v>
      </c>
      <c r="N37" s="20">
        <f>IFERROR(IF(Tabela1[[#This Row],[Empresa]]="KE",VLOOKUP(Tabela1[[#This Row],[Empresa]]&amp;Tabela1[[#This Row],[Cliente]],KE!$A$2:AO442,15,0),IFERROR(IF(Tabela1[[#This Row],[Empresa]]="KT",VLOOKUP(Tabela1[[#This Row],[Empresa]]&amp;Tabela1[[#This Row],[Cliente]],KT!$A$2:AO442,15,0),""),"")),"")</f>
        <v>15616.95</v>
      </c>
      <c r="O37" s="2" t="str">
        <f>IF(Tabela1[[#This Row],[Valor faturado]]&lt;Tabela1[[#This Row],[VALOR MENSAL CONTRATADO]],"Sim","Não")</f>
        <v>Não</v>
      </c>
      <c r="P37" s="28">
        <f>IF(Tabela1[[#This Row],[Faturado no Período ]]&lt;&gt;"",1/$K$1,"")</f>
        <v>3.3222591362126247E-3</v>
      </c>
    </row>
    <row r="38" spans="1:16" ht="15" customHeight="1">
      <c r="A38" s="2" t="s">
        <v>1967</v>
      </c>
      <c r="B38" s="2" t="s">
        <v>924</v>
      </c>
      <c r="C38" s="2" t="s">
        <v>1829</v>
      </c>
      <c r="D38" s="2" t="s">
        <v>1830</v>
      </c>
      <c r="E38" s="2" t="s">
        <v>1499</v>
      </c>
      <c r="F38" s="2" t="s">
        <v>1503</v>
      </c>
      <c r="G38" s="2" t="s">
        <v>54</v>
      </c>
      <c r="H38" s="20">
        <v>189897.95</v>
      </c>
      <c r="I38" s="2" t="s">
        <v>2003</v>
      </c>
      <c r="J38" s="2" t="s">
        <v>1979</v>
      </c>
      <c r="K38" s="2" t="str">
        <f>IF(Tabela1[[#This Row],[NF Eletr.]]&lt;&gt;"","Faturado","Não")</f>
        <v>Faturado</v>
      </c>
      <c r="L38" s="2" t="str">
        <f>IFERROR(IF(Tabela1[[#This Row],[Empresa]]="KE",VLOOKUP(Tabela1[[#This Row],[Empresa]]&amp;Tabela1[[#This Row],[Cliente]],KE!$A$2:AO413,11,0),IFERROR(IF(Tabela1[[#This Row],[Empresa]]="KT",VLOOKUP(Tabela1[[#This Row],[Empresa]]&amp;Tabela1[[#This Row],[Cliente]],KT!$A$2:AO413,11,0),""),"")),"")</f>
        <v>26904</v>
      </c>
      <c r="M38" s="23">
        <f>IFERROR(IF(Tabela1[[#This Row],[Empresa]]="KE",VLOOKUP(Tabela1[[#This Row],[Empresa]]&amp;Tabela1[[#This Row],[Cliente]],KE!$A$2:AO413,14,0),IFERROR(IF(Tabela1[[#This Row],[Empresa]]="KT",VLOOKUP(Tabela1[[#This Row],[Empresa]]&amp;Tabela1[[#This Row],[Cliente]],KT!$A$2:AO413,14,0),""),"")),"")</f>
        <v>45506</v>
      </c>
      <c r="N38" s="20">
        <f>IFERROR(IF(Tabela1[[#This Row],[Empresa]]="KE",VLOOKUP(Tabela1[[#This Row],[Empresa]]&amp;Tabela1[[#This Row],[Cliente]],KE!$A$2:AO413,15,0),IFERROR(IF(Tabela1[[#This Row],[Empresa]]="KT",VLOOKUP(Tabela1[[#This Row],[Empresa]]&amp;Tabela1[[#This Row],[Cliente]],KT!$A$2:AO413,15,0),""),"")),"")</f>
        <v>189897.95</v>
      </c>
      <c r="O38" s="2" t="str">
        <f>IF(Tabela1[[#This Row],[Valor faturado]]&lt;Tabela1[[#This Row],[VALOR MENSAL CONTRATADO]],"Sim","Não")</f>
        <v>Não</v>
      </c>
      <c r="P38" s="28">
        <f>IF(Tabela1[[#This Row],[Faturado no Período ]]&lt;&gt;"",1/$K$1,"")</f>
        <v>3.3222591362126247E-3</v>
      </c>
    </row>
    <row r="39" spans="1:16" ht="15" customHeight="1">
      <c r="A39" s="2" t="s">
        <v>1967</v>
      </c>
      <c r="B39" s="2" t="s">
        <v>930</v>
      </c>
      <c r="C39" s="2" t="s">
        <v>1843</v>
      </c>
      <c r="D39" s="2" t="s">
        <v>1844</v>
      </c>
      <c r="E39" s="2" t="s">
        <v>1499</v>
      </c>
      <c r="F39" s="2" t="s">
        <v>1519</v>
      </c>
      <c r="G39" s="2" t="s">
        <v>54</v>
      </c>
      <c r="H39" s="20">
        <v>82953.94</v>
      </c>
      <c r="I39" s="2" t="s">
        <v>2005</v>
      </c>
      <c r="J39" s="2" t="s">
        <v>1980</v>
      </c>
      <c r="K39" s="2" t="str">
        <f>IF(Tabela1[[#This Row],[NF Eletr.]]&lt;&gt;"","Faturado","Não")</f>
        <v>Faturado</v>
      </c>
      <c r="L39" s="2" t="str">
        <f>IFERROR(IF(Tabela1[[#This Row],[Empresa]]="KE",VLOOKUP(Tabela1[[#This Row],[Empresa]]&amp;Tabela1[[#This Row],[Cliente]],KE!$A$2:AO469,11,0),IFERROR(IF(Tabela1[[#This Row],[Empresa]]="KT",VLOOKUP(Tabela1[[#This Row],[Empresa]]&amp;Tabela1[[#This Row],[Cliente]],KT!$A$2:AO469,11,0),""),"")),"")</f>
        <v>26915</v>
      </c>
      <c r="M39" s="23">
        <f>IFERROR(IF(Tabela1[[#This Row],[Empresa]]="KE",VLOOKUP(Tabela1[[#This Row],[Empresa]]&amp;Tabela1[[#This Row],[Cliente]],KE!$A$2:AO469,14,0),IFERROR(IF(Tabela1[[#This Row],[Empresa]]="KT",VLOOKUP(Tabela1[[#This Row],[Empresa]]&amp;Tabela1[[#This Row],[Cliente]],KT!$A$2:AO469,14,0),""),"")),"")</f>
        <v>45511</v>
      </c>
      <c r="N39" s="20">
        <f>IFERROR(IF(Tabela1[[#This Row],[Empresa]]="KE",VLOOKUP(Tabela1[[#This Row],[Empresa]]&amp;Tabela1[[#This Row],[Cliente]],KE!$A$2:AO469,15,0),IFERROR(IF(Tabela1[[#This Row],[Empresa]]="KT",VLOOKUP(Tabela1[[#This Row],[Empresa]]&amp;Tabela1[[#This Row],[Cliente]],KT!$A$2:AO469,15,0),""),"")),"")</f>
        <v>82953.94</v>
      </c>
      <c r="O39" s="2" t="str">
        <f>IF(Tabela1[[#This Row],[Valor faturado]]&lt;Tabela1[[#This Row],[VALOR MENSAL CONTRATADO]],"Sim","Não")</f>
        <v>Não</v>
      </c>
      <c r="P39" s="28">
        <f>IF(Tabela1[[#This Row],[Faturado no Período ]]&lt;&gt;"",1/$K$1,"")</f>
        <v>3.3222591362126247E-3</v>
      </c>
    </row>
    <row r="40" spans="1:16" ht="15" customHeight="1">
      <c r="A40" s="2" t="s">
        <v>1967</v>
      </c>
      <c r="B40" s="2" t="s">
        <v>932</v>
      </c>
      <c r="C40" s="2" t="s">
        <v>1847</v>
      </c>
      <c r="D40" s="2" t="s">
        <v>1844</v>
      </c>
      <c r="E40" s="2" t="s">
        <v>1499</v>
      </c>
      <c r="F40" s="2" t="s">
        <v>1848</v>
      </c>
      <c r="G40" s="2" t="s">
        <v>54</v>
      </c>
      <c r="H40" s="20">
        <v>35681.03</v>
      </c>
      <c r="I40" s="2" t="s">
        <v>2007</v>
      </c>
      <c r="J40" s="2" t="s">
        <v>1980</v>
      </c>
      <c r="K40" s="2" t="str">
        <f>IF(Tabela1[[#This Row],[NF Eletr.]]&lt;&gt;"","Faturado","Não")</f>
        <v>Faturado</v>
      </c>
      <c r="L40" s="2" t="str">
        <f>IFERROR(IF(Tabela1[[#This Row],[Empresa]]="KE",VLOOKUP(Tabela1[[#This Row],[Empresa]]&amp;Tabela1[[#This Row],[Cliente]],KE!$A$2:AO470,11,0),IFERROR(IF(Tabela1[[#This Row],[Empresa]]="KT",VLOOKUP(Tabela1[[#This Row],[Empresa]]&amp;Tabela1[[#This Row],[Cliente]],KT!$A$2:AO470,11,0),""),"")),"")</f>
        <v>26917</v>
      </c>
      <c r="M40" s="23">
        <f>IFERROR(IF(Tabela1[[#This Row],[Empresa]]="KE",VLOOKUP(Tabela1[[#This Row],[Empresa]]&amp;Tabela1[[#This Row],[Cliente]],KE!$A$2:AO470,14,0),IFERROR(IF(Tabela1[[#This Row],[Empresa]]="KT",VLOOKUP(Tabela1[[#This Row],[Empresa]]&amp;Tabela1[[#This Row],[Cliente]],KT!$A$2:AO470,14,0),""),"")),"")</f>
        <v>45511</v>
      </c>
      <c r="N40" s="20">
        <f>IFERROR(IF(Tabela1[[#This Row],[Empresa]]="KE",VLOOKUP(Tabela1[[#This Row],[Empresa]]&amp;Tabela1[[#This Row],[Cliente]],KE!$A$2:AO470,15,0),IFERROR(IF(Tabela1[[#This Row],[Empresa]]="KT",VLOOKUP(Tabela1[[#This Row],[Empresa]]&amp;Tabela1[[#This Row],[Cliente]],KT!$A$2:AO470,15,0),""),"")),"")</f>
        <v>35681.03</v>
      </c>
      <c r="O40" s="2" t="str">
        <f>IF(Tabela1[[#This Row],[Valor faturado]]&lt;Tabela1[[#This Row],[VALOR MENSAL CONTRATADO]],"Sim","Não")</f>
        <v>Não</v>
      </c>
      <c r="P40" s="28">
        <f>IF(Tabela1[[#This Row],[Faturado no Período ]]&lt;&gt;"",1/$K$1,"")</f>
        <v>3.3222591362126247E-3</v>
      </c>
    </row>
    <row r="41" spans="1:16" ht="15" customHeight="1">
      <c r="A41" s="2" t="s">
        <v>1967</v>
      </c>
      <c r="B41" s="2" t="s">
        <v>931</v>
      </c>
      <c r="C41" s="2" t="s">
        <v>1845</v>
      </c>
      <c r="D41" s="2" t="s">
        <v>1846</v>
      </c>
      <c r="E41" s="2" t="s">
        <v>1499</v>
      </c>
      <c r="F41" s="2" t="s">
        <v>1503</v>
      </c>
      <c r="G41" s="2" t="s">
        <v>54</v>
      </c>
      <c r="H41" s="20">
        <v>30254.400000000001</v>
      </c>
      <c r="I41" s="2" t="s">
        <v>2005</v>
      </c>
      <c r="J41" s="2" t="s">
        <v>1980</v>
      </c>
      <c r="K41" s="2" t="str">
        <f>IF(Tabela1[[#This Row],[NF Eletr.]]&lt;&gt;"","Faturado","Não")</f>
        <v>Faturado</v>
      </c>
      <c r="L41" s="2" t="str">
        <f>IFERROR(IF(Tabela1[[#This Row],[Empresa]]="KE",VLOOKUP(Tabela1[[#This Row],[Empresa]]&amp;Tabela1[[#This Row],[Cliente]],KE!$A$2:AO467,11,0),IFERROR(IF(Tabela1[[#This Row],[Empresa]]="KT",VLOOKUP(Tabela1[[#This Row],[Empresa]]&amp;Tabela1[[#This Row],[Cliente]],KT!$A$2:AO467,11,0),""),"")),"")</f>
        <v>26916</v>
      </c>
      <c r="M41" s="23">
        <f>IFERROR(IF(Tabela1[[#This Row],[Empresa]]="KE",VLOOKUP(Tabela1[[#This Row],[Empresa]]&amp;Tabela1[[#This Row],[Cliente]],KE!$A$2:AO467,14,0),IFERROR(IF(Tabela1[[#This Row],[Empresa]]="KT",VLOOKUP(Tabela1[[#This Row],[Empresa]]&amp;Tabela1[[#This Row],[Cliente]],KT!$A$2:AO467,14,0),""),"")),"")</f>
        <v>45511</v>
      </c>
      <c r="N41" s="20">
        <f>IFERROR(IF(Tabela1[[#This Row],[Empresa]]="KE",VLOOKUP(Tabela1[[#This Row],[Empresa]]&amp;Tabela1[[#This Row],[Cliente]],KE!$A$2:AO467,15,0),IFERROR(IF(Tabela1[[#This Row],[Empresa]]="KT",VLOOKUP(Tabela1[[#This Row],[Empresa]]&amp;Tabela1[[#This Row],[Cliente]],KT!$A$2:AO467,15,0),""),"")),"")</f>
        <v>30254.400000000001</v>
      </c>
      <c r="O41" s="2" t="str">
        <f>IF(Tabela1[[#This Row],[Valor faturado]]&lt;Tabela1[[#This Row],[VALOR MENSAL CONTRATADO]],"Sim","Não")</f>
        <v>Não</v>
      </c>
      <c r="P41" s="28">
        <f>IF(Tabela1[[#This Row],[Faturado no Período ]]&lt;&gt;"",1/$K$1,"")</f>
        <v>3.3222591362126247E-3</v>
      </c>
    </row>
    <row r="42" spans="1:16" ht="15" customHeight="1">
      <c r="A42" s="2" t="s">
        <v>1967</v>
      </c>
      <c r="B42" s="2" t="s">
        <v>934</v>
      </c>
      <c r="C42" s="2" t="s">
        <v>1849</v>
      </c>
      <c r="D42" s="2" t="s">
        <v>1844</v>
      </c>
      <c r="E42" s="2" t="s">
        <v>1499</v>
      </c>
      <c r="F42" s="2">
        <v>0</v>
      </c>
      <c r="G42" s="2">
        <v>0</v>
      </c>
      <c r="H42" s="20">
        <v>42825.25</v>
      </c>
      <c r="I42" s="2" t="s">
        <v>2005</v>
      </c>
      <c r="J42" s="2" t="s">
        <v>1980</v>
      </c>
      <c r="K42" s="2" t="str">
        <f>IF(Tabela1[[#This Row],[NF Eletr.]]&lt;&gt;"","Faturado","Não")</f>
        <v>Faturado</v>
      </c>
      <c r="L42" s="2" t="str">
        <f>IFERROR(IF(Tabela1[[#This Row],[Empresa]]="KE",VLOOKUP(Tabela1[[#This Row],[Empresa]]&amp;Tabela1[[#This Row],[Cliente]],KE!$A$2:AO471,11,0),IFERROR(IF(Tabela1[[#This Row],[Empresa]]="KT",VLOOKUP(Tabela1[[#This Row],[Empresa]]&amp;Tabela1[[#This Row],[Cliente]],KT!$A$2:AO471,11,0),""),"")),"")</f>
        <v>26918</v>
      </c>
      <c r="M42" s="23">
        <f>IFERROR(IF(Tabela1[[#This Row],[Empresa]]="KE",VLOOKUP(Tabela1[[#This Row],[Empresa]]&amp;Tabela1[[#This Row],[Cliente]],KE!$A$2:AO471,14,0),IFERROR(IF(Tabela1[[#This Row],[Empresa]]="KT",VLOOKUP(Tabela1[[#This Row],[Empresa]]&amp;Tabela1[[#This Row],[Cliente]],KT!$A$2:AO471,14,0),""),"")),"")</f>
        <v>45511</v>
      </c>
      <c r="N42" s="20">
        <f>IFERROR(IF(Tabela1[[#This Row],[Empresa]]="KE",VLOOKUP(Tabela1[[#This Row],[Empresa]]&amp;Tabela1[[#This Row],[Cliente]],KE!$A$2:AO471,15,0),IFERROR(IF(Tabela1[[#This Row],[Empresa]]="KT",VLOOKUP(Tabela1[[#This Row],[Empresa]]&amp;Tabela1[[#This Row],[Cliente]],KT!$A$2:AO471,15,0),""),"")),"")</f>
        <v>42825.25</v>
      </c>
      <c r="O42" s="2" t="str">
        <f>IF(Tabela1[[#This Row],[Valor faturado]]&lt;Tabela1[[#This Row],[VALOR MENSAL CONTRATADO]],"Sim","Não")</f>
        <v>Não</v>
      </c>
      <c r="P42" s="28">
        <f>IF(Tabela1[[#This Row],[Faturado no Período ]]&lt;&gt;"",1/$K$1,"")</f>
        <v>3.3222591362126247E-3</v>
      </c>
    </row>
    <row r="43" spans="1:16" ht="15" customHeight="1">
      <c r="A43" s="2" t="s">
        <v>1967</v>
      </c>
      <c r="B43" s="2" t="s">
        <v>949</v>
      </c>
      <c r="C43" s="2" t="s">
        <v>1853</v>
      </c>
      <c r="D43" s="2" t="s">
        <v>1844</v>
      </c>
      <c r="E43" s="2" t="s">
        <v>1499</v>
      </c>
      <c r="F43" s="2" t="s">
        <v>1854</v>
      </c>
      <c r="G43" s="2" t="s">
        <v>54</v>
      </c>
      <c r="H43" s="20">
        <v>41434.43</v>
      </c>
      <c r="I43" s="2" t="s">
        <v>2007</v>
      </c>
      <c r="J43" s="2" t="s">
        <v>1980</v>
      </c>
      <c r="K43" s="2" t="str">
        <f>IF(Tabela1[[#This Row],[NF Eletr.]]&lt;&gt;"","Faturado","Não")</f>
        <v>Faturado</v>
      </c>
      <c r="L43" s="2" t="str">
        <f>IFERROR(IF(Tabela1[[#This Row],[Empresa]]="KE",VLOOKUP(Tabela1[[#This Row],[Empresa]]&amp;Tabela1[[#This Row],[Cliente]],KE!$A$2:AO472,11,0),IFERROR(IF(Tabela1[[#This Row],[Empresa]]="KT",VLOOKUP(Tabela1[[#This Row],[Empresa]]&amp;Tabela1[[#This Row],[Cliente]],KT!$A$2:AO472,11,0),""),"")),"")</f>
        <v>26928</v>
      </c>
      <c r="M43" s="23">
        <f>IFERROR(IF(Tabela1[[#This Row],[Empresa]]="KE",VLOOKUP(Tabela1[[#This Row],[Empresa]]&amp;Tabela1[[#This Row],[Cliente]],KE!$A$2:AO472,14,0),IFERROR(IF(Tabela1[[#This Row],[Empresa]]="KT",VLOOKUP(Tabela1[[#This Row],[Empresa]]&amp;Tabela1[[#This Row],[Cliente]],KT!$A$2:AO472,14,0),""),"")),"")</f>
        <v>45511</v>
      </c>
      <c r="N43" s="20">
        <f>IFERROR(IF(Tabela1[[#This Row],[Empresa]]="KE",VLOOKUP(Tabela1[[#This Row],[Empresa]]&amp;Tabela1[[#This Row],[Cliente]],KE!$A$2:AO472,15,0),IFERROR(IF(Tabela1[[#This Row],[Empresa]]="KT",VLOOKUP(Tabela1[[#This Row],[Empresa]]&amp;Tabela1[[#This Row],[Cliente]],KT!$A$2:AO472,15,0),""),"")),"")</f>
        <v>41434.43</v>
      </c>
      <c r="O43" s="2" t="str">
        <f>IF(Tabela1[[#This Row],[Valor faturado]]&lt;Tabela1[[#This Row],[VALOR MENSAL CONTRATADO]],"Sim","Não")</f>
        <v>Não</v>
      </c>
      <c r="P43" s="28">
        <f>IF(Tabela1[[#This Row],[Faturado no Período ]]&lt;&gt;"",1/$K$1,"")</f>
        <v>3.3222591362126247E-3</v>
      </c>
    </row>
    <row r="44" spans="1:16" ht="15" customHeight="1">
      <c r="A44" s="2" t="s">
        <v>1967</v>
      </c>
      <c r="B44" s="2" t="s">
        <v>950</v>
      </c>
      <c r="C44" s="2" t="s">
        <v>1855</v>
      </c>
      <c r="D44" s="2" t="s">
        <v>1844</v>
      </c>
      <c r="E44" s="2" t="s">
        <v>1499</v>
      </c>
      <c r="F44" s="2" t="s">
        <v>1856</v>
      </c>
      <c r="G44" s="2" t="s">
        <v>54</v>
      </c>
      <c r="H44" s="20">
        <v>32513.57</v>
      </c>
      <c r="I44" s="2" t="s">
        <v>2007</v>
      </c>
      <c r="J44" s="2" t="s">
        <v>1980</v>
      </c>
      <c r="K44" s="2" t="str">
        <f>IF(Tabela1[[#This Row],[NF Eletr.]]&lt;&gt;"","Faturado","Não")</f>
        <v>Faturado</v>
      </c>
      <c r="L44" s="2" t="str">
        <f>IFERROR(IF(Tabela1[[#This Row],[Empresa]]="KE",VLOOKUP(Tabela1[[#This Row],[Empresa]]&amp;Tabela1[[#This Row],[Cliente]],KE!$A$2:AO473,11,0),IFERROR(IF(Tabela1[[#This Row],[Empresa]]="KT",VLOOKUP(Tabela1[[#This Row],[Empresa]]&amp;Tabela1[[#This Row],[Cliente]],KT!$A$2:AO473,11,0),""),"")),"")</f>
        <v>26938</v>
      </c>
      <c r="M44" s="23">
        <f>IFERROR(IF(Tabela1[[#This Row],[Empresa]]="KE",VLOOKUP(Tabela1[[#This Row],[Empresa]]&amp;Tabela1[[#This Row],[Cliente]],KE!$A$2:AO473,14,0),IFERROR(IF(Tabela1[[#This Row],[Empresa]]="KT",VLOOKUP(Tabela1[[#This Row],[Empresa]]&amp;Tabela1[[#This Row],[Cliente]],KT!$A$2:AO473,14,0),""),"")),"")</f>
        <v>45516</v>
      </c>
      <c r="N44" s="20">
        <f>IFERROR(IF(Tabela1[[#This Row],[Empresa]]="KE",VLOOKUP(Tabela1[[#This Row],[Empresa]]&amp;Tabela1[[#This Row],[Cliente]],KE!$A$2:AO473,15,0),IFERROR(IF(Tabela1[[#This Row],[Empresa]]="KT",VLOOKUP(Tabela1[[#This Row],[Empresa]]&amp;Tabela1[[#This Row],[Cliente]],KT!$A$2:AO473,15,0),""),"")),"")</f>
        <v>32513.57</v>
      </c>
      <c r="O44" s="2" t="str">
        <f>IF(Tabela1[[#This Row],[Valor faturado]]&lt;Tabela1[[#This Row],[VALOR MENSAL CONTRATADO]],"Sim","Não")</f>
        <v>Não</v>
      </c>
      <c r="P44" s="28">
        <f>IF(Tabela1[[#This Row],[Faturado no Período ]]&lt;&gt;"",1/$K$1,"")</f>
        <v>3.3222591362126247E-3</v>
      </c>
    </row>
    <row r="45" spans="1:16" ht="15" customHeight="1">
      <c r="A45" s="2" t="s">
        <v>1967</v>
      </c>
      <c r="B45" s="2" t="s">
        <v>941</v>
      </c>
      <c r="C45" s="2" t="s">
        <v>1850</v>
      </c>
      <c r="D45" s="2" t="s">
        <v>1844</v>
      </c>
      <c r="E45" s="2" t="s">
        <v>1499</v>
      </c>
      <c r="F45" s="2" t="s">
        <v>1510</v>
      </c>
      <c r="G45" s="2" t="s">
        <v>54</v>
      </c>
      <c r="H45" s="20">
        <v>9270.7999999999993</v>
      </c>
      <c r="I45" s="2" t="s">
        <v>2008</v>
      </c>
      <c r="J45" s="2" t="s">
        <v>1980</v>
      </c>
      <c r="K45" s="2" t="str">
        <f>IF(Tabela1[[#This Row],[NF Eletr.]]&lt;&gt;"","Faturado","Não")</f>
        <v>Faturado</v>
      </c>
      <c r="L45" s="2" t="str">
        <f>IFERROR(IF(Tabela1[[#This Row],[Empresa]]="KE",VLOOKUP(Tabela1[[#This Row],[Empresa]]&amp;Tabela1[[#This Row],[Cliente]],KE!$A$2:AO474,11,0),IFERROR(IF(Tabela1[[#This Row],[Empresa]]="KT",VLOOKUP(Tabela1[[#This Row],[Empresa]]&amp;Tabela1[[#This Row],[Cliente]],KT!$A$2:AO474,11,0),""),"")),"")</f>
        <v>26923</v>
      </c>
      <c r="M45" s="23">
        <f>IFERROR(IF(Tabela1[[#This Row],[Empresa]]="KE",VLOOKUP(Tabela1[[#This Row],[Empresa]]&amp;Tabela1[[#This Row],[Cliente]],KE!$A$2:AO474,14,0),IFERROR(IF(Tabela1[[#This Row],[Empresa]]="KT",VLOOKUP(Tabela1[[#This Row],[Empresa]]&amp;Tabela1[[#This Row],[Cliente]],KT!$A$2:AO474,14,0),""),"")),"")</f>
        <v>45511</v>
      </c>
      <c r="N45" s="20">
        <f>IFERROR(IF(Tabela1[[#This Row],[Empresa]]="KE",VLOOKUP(Tabela1[[#This Row],[Empresa]]&amp;Tabela1[[#This Row],[Cliente]],KE!$A$2:AO474,15,0),IFERROR(IF(Tabela1[[#This Row],[Empresa]]="KT",VLOOKUP(Tabela1[[#This Row],[Empresa]]&amp;Tabela1[[#This Row],[Cliente]],KT!$A$2:AO474,15,0),""),"")),"")</f>
        <v>9270.7999999999993</v>
      </c>
      <c r="O45" s="2" t="str">
        <f>IF(Tabela1[[#This Row],[Valor faturado]]&lt;Tabela1[[#This Row],[VALOR MENSAL CONTRATADO]],"Sim","Não")</f>
        <v>Não</v>
      </c>
      <c r="P45" s="28">
        <f>IF(Tabela1[[#This Row],[Faturado no Período ]]&lt;&gt;"",1/$K$1,"")</f>
        <v>3.3222591362126247E-3</v>
      </c>
    </row>
    <row r="46" spans="1:16" ht="15" customHeight="1">
      <c r="A46" s="2" t="s">
        <v>1967</v>
      </c>
      <c r="B46" s="2" t="s">
        <v>942</v>
      </c>
      <c r="C46" s="2" t="s">
        <v>1850</v>
      </c>
      <c r="D46" s="2" t="s">
        <v>1844</v>
      </c>
      <c r="E46" s="2" t="s">
        <v>1499</v>
      </c>
      <c r="F46" s="2" t="s">
        <v>1852</v>
      </c>
      <c r="G46" s="2" t="s">
        <v>54</v>
      </c>
      <c r="H46" s="20">
        <v>24600.26</v>
      </c>
      <c r="I46" s="2" t="s">
        <v>2007</v>
      </c>
      <c r="J46" s="2" t="s">
        <v>1980</v>
      </c>
      <c r="K46" s="2" t="str">
        <f>IF(Tabela1[[#This Row],[NF Eletr.]]&lt;&gt;"","Faturado","Não")</f>
        <v>Faturado</v>
      </c>
      <c r="L46" s="2" t="str">
        <f>IFERROR(IF(Tabela1[[#This Row],[Empresa]]="KE",VLOOKUP(Tabela1[[#This Row],[Empresa]]&amp;Tabela1[[#This Row],[Cliente]],KE!$A$2:AO475,11,0),IFERROR(IF(Tabela1[[#This Row],[Empresa]]="KT",VLOOKUP(Tabela1[[#This Row],[Empresa]]&amp;Tabela1[[#This Row],[Cliente]],KT!$A$2:AO475,11,0),""),"")),"")</f>
        <v>26924</v>
      </c>
      <c r="M46" s="23">
        <f>IFERROR(IF(Tabela1[[#This Row],[Empresa]]="KE",VLOOKUP(Tabela1[[#This Row],[Empresa]]&amp;Tabela1[[#This Row],[Cliente]],KE!$A$2:AO475,14,0),IFERROR(IF(Tabela1[[#This Row],[Empresa]]="KT",VLOOKUP(Tabela1[[#This Row],[Empresa]]&amp;Tabela1[[#This Row],[Cliente]],KT!$A$2:AO475,14,0),""),"")),"")</f>
        <v>45511</v>
      </c>
      <c r="N46" s="20">
        <f>IFERROR(IF(Tabela1[[#This Row],[Empresa]]="KE",VLOOKUP(Tabela1[[#This Row],[Empresa]]&amp;Tabela1[[#This Row],[Cliente]],KE!$A$2:AO475,15,0),IFERROR(IF(Tabela1[[#This Row],[Empresa]]="KT",VLOOKUP(Tabela1[[#This Row],[Empresa]]&amp;Tabela1[[#This Row],[Cliente]],KT!$A$2:AO475,15,0),""),"")),"")</f>
        <v>24600.26</v>
      </c>
      <c r="O46" s="2" t="str">
        <f>IF(Tabela1[[#This Row],[Valor faturado]]&lt;Tabela1[[#This Row],[VALOR MENSAL CONTRATADO]],"Sim","Não")</f>
        <v>Não</v>
      </c>
      <c r="P46" s="28">
        <f>IF(Tabela1[[#This Row],[Faturado no Período ]]&lt;&gt;"",1/$K$1,"")</f>
        <v>3.3222591362126247E-3</v>
      </c>
    </row>
    <row r="47" spans="1:16" ht="15" customHeight="1">
      <c r="A47" s="2" t="s">
        <v>1967</v>
      </c>
      <c r="B47" s="2" t="s">
        <v>940</v>
      </c>
      <c r="C47" s="2" t="s">
        <v>1850</v>
      </c>
      <c r="D47" s="2" t="s">
        <v>1844</v>
      </c>
      <c r="E47" s="2" t="s">
        <v>1499</v>
      </c>
      <c r="F47" s="2" t="s">
        <v>1518</v>
      </c>
      <c r="G47" s="2" t="s">
        <v>54</v>
      </c>
      <c r="H47" s="20">
        <v>5589.14</v>
      </c>
      <c r="I47" s="2" t="s">
        <v>2008</v>
      </c>
      <c r="J47" s="2" t="s">
        <v>1980</v>
      </c>
      <c r="K47" s="2" t="str">
        <f>IF(Tabela1[[#This Row],[NF Eletr.]]&lt;&gt;"","Faturado","Não")</f>
        <v>Faturado</v>
      </c>
      <c r="L47" s="2" t="str">
        <f>IFERROR(IF(Tabela1[[#This Row],[Empresa]]="KE",VLOOKUP(Tabela1[[#This Row],[Empresa]]&amp;Tabela1[[#This Row],[Cliente]],KE!$A$2:AO476,11,0),IFERROR(IF(Tabela1[[#This Row],[Empresa]]="KT",VLOOKUP(Tabela1[[#This Row],[Empresa]]&amp;Tabela1[[#This Row],[Cliente]],KT!$A$2:AO476,11,0),""),"")),"")</f>
        <v>26922</v>
      </c>
      <c r="M47" s="23">
        <f>IFERROR(IF(Tabela1[[#This Row],[Empresa]]="KE",VLOOKUP(Tabela1[[#This Row],[Empresa]]&amp;Tabela1[[#This Row],[Cliente]],KE!$A$2:AO476,14,0),IFERROR(IF(Tabela1[[#This Row],[Empresa]]="KT",VLOOKUP(Tabela1[[#This Row],[Empresa]]&amp;Tabela1[[#This Row],[Cliente]],KT!$A$2:AO476,14,0),""),"")),"")</f>
        <v>45511</v>
      </c>
      <c r="N47" s="20">
        <f>IFERROR(IF(Tabela1[[#This Row],[Empresa]]="KE",VLOOKUP(Tabela1[[#This Row],[Empresa]]&amp;Tabela1[[#This Row],[Cliente]],KE!$A$2:AO476,15,0),IFERROR(IF(Tabela1[[#This Row],[Empresa]]="KT",VLOOKUP(Tabela1[[#This Row],[Empresa]]&amp;Tabela1[[#This Row],[Cliente]],KT!$A$2:AO476,15,0),""),"")),"")</f>
        <v>5589.14</v>
      </c>
      <c r="O47" s="2" t="str">
        <f>IF(Tabela1[[#This Row],[Valor faturado]]&lt;Tabela1[[#This Row],[VALOR MENSAL CONTRATADO]],"Sim","Não")</f>
        <v>Não</v>
      </c>
      <c r="P47" s="28">
        <f>IF(Tabela1[[#This Row],[Faturado no Período ]]&lt;&gt;"",1/$K$1,"")</f>
        <v>3.3222591362126247E-3</v>
      </c>
    </row>
    <row r="48" spans="1:16" ht="15" customHeight="1">
      <c r="A48" s="2" t="s">
        <v>1967</v>
      </c>
      <c r="B48" s="2" t="s">
        <v>945</v>
      </c>
      <c r="C48" s="2" t="s">
        <v>1850</v>
      </c>
      <c r="D48" s="2" t="s">
        <v>1844</v>
      </c>
      <c r="E48" s="2" t="s">
        <v>1499</v>
      </c>
      <c r="F48" s="2" t="s">
        <v>1515</v>
      </c>
      <c r="G48" s="2" t="s">
        <v>54</v>
      </c>
      <c r="H48" s="20">
        <v>27690.25</v>
      </c>
      <c r="I48" s="2" t="s">
        <v>2007</v>
      </c>
      <c r="J48" s="2" t="s">
        <v>1980</v>
      </c>
      <c r="K48" s="2" t="str">
        <f>IF(Tabela1[[#This Row],[NF Eletr.]]&lt;&gt;"","Faturado","Não")</f>
        <v>Faturado</v>
      </c>
      <c r="L48" s="2" t="str">
        <f>IFERROR(IF(Tabela1[[#This Row],[Empresa]]="KE",VLOOKUP(Tabela1[[#This Row],[Empresa]]&amp;Tabela1[[#This Row],[Cliente]],KE!$A$2:AO477,11,0),IFERROR(IF(Tabela1[[#This Row],[Empresa]]="KT",VLOOKUP(Tabela1[[#This Row],[Empresa]]&amp;Tabela1[[#This Row],[Cliente]],KT!$A$2:AO477,11,0),""),"")),"")</f>
        <v>26927</v>
      </c>
      <c r="M48" s="23">
        <f>IFERROR(IF(Tabela1[[#This Row],[Empresa]]="KE",VLOOKUP(Tabela1[[#This Row],[Empresa]]&amp;Tabela1[[#This Row],[Cliente]],KE!$A$2:AO477,14,0),IFERROR(IF(Tabela1[[#This Row],[Empresa]]="KT",VLOOKUP(Tabela1[[#This Row],[Empresa]]&amp;Tabela1[[#This Row],[Cliente]],KT!$A$2:AO477,14,0),""),"")),"")</f>
        <v>45511</v>
      </c>
      <c r="N48" s="20">
        <f>IFERROR(IF(Tabela1[[#This Row],[Empresa]]="KE",VLOOKUP(Tabela1[[#This Row],[Empresa]]&amp;Tabela1[[#This Row],[Cliente]],KE!$A$2:AO477,15,0),IFERROR(IF(Tabela1[[#This Row],[Empresa]]="KT",VLOOKUP(Tabela1[[#This Row],[Empresa]]&amp;Tabela1[[#This Row],[Cliente]],KT!$A$2:AO477,15,0),""),"")),"")</f>
        <v>27690.25</v>
      </c>
      <c r="O48" s="2" t="str">
        <f>IF(Tabela1[[#This Row],[Valor faturado]]&lt;Tabela1[[#This Row],[VALOR MENSAL CONTRATADO]],"Sim","Não")</f>
        <v>Não</v>
      </c>
      <c r="P48" s="28">
        <f>IF(Tabela1[[#This Row],[Faturado no Período ]]&lt;&gt;"",1/$K$1,"")</f>
        <v>3.3222591362126247E-3</v>
      </c>
    </row>
    <row r="49" spans="1:16" ht="15" customHeight="1">
      <c r="A49" s="2" t="s">
        <v>1967</v>
      </c>
      <c r="B49" s="2" t="s">
        <v>938</v>
      </c>
      <c r="C49" s="2" t="s">
        <v>1850</v>
      </c>
      <c r="D49" s="2" t="s">
        <v>1844</v>
      </c>
      <c r="E49" s="2" t="s">
        <v>1499</v>
      </c>
      <c r="F49" s="2" t="s">
        <v>1851</v>
      </c>
      <c r="G49" s="2" t="s">
        <v>54</v>
      </c>
      <c r="H49" s="20">
        <v>14447.84</v>
      </c>
      <c r="I49" s="2" t="s">
        <v>2007</v>
      </c>
      <c r="J49" s="2" t="s">
        <v>1980</v>
      </c>
      <c r="K49" s="2" t="str">
        <f>IF(Tabela1[[#This Row],[NF Eletr.]]&lt;&gt;"","Faturado","Não")</f>
        <v>Faturado</v>
      </c>
      <c r="L49" s="2" t="str">
        <f>IFERROR(IF(Tabela1[[#This Row],[Empresa]]="KE",VLOOKUP(Tabela1[[#This Row],[Empresa]]&amp;Tabela1[[#This Row],[Cliente]],KE!$A$2:AO478,11,0),IFERROR(IF(Tabela1[[#This Row],[Empresa]]="KT",VLOOKUP(Tabela1[[#This Row],[Empresa]]&amp;Tabela1[[#This Row],[Cliente]],KT!$A$2:AO478,11,0),""),"")),"")</f>
        <v>26921</v>
      </c>
      <c r="M49" s="23">
        <f>IFERROR(IF(Tabela1[[#This Row],[Empresa]]="KE",VLOOKUP(Tabela1[[#This Row],[Empresa]]&amp;Tabela1[[#This Row],[Cliente]],KE!$A$2:AO478,14,0),IFERROR(IF(Tabela1[[#This Row],[Empresa]]="KT",VLOOKUP(Tabela1[[#This Row],[Empresa]]&amp;Tabela1[[#This Row],[Cliente]],KT!$A$2:AO478,14,0),""),"")),"")</f>
        <v>45511</v>
      </c>
      <c r="N49" s="20">
        <f>IFERROR(IF(Tabela1[[#This Row],[Empresa]]="KE",VLOOKUP(Tabela1[[#This Row],[Empresa]]&amp;Tabela1[[#This Row],[Cliente]],KE!$A$2:AO478,15,0),IFERROR(IF(Tabela1[[#This Row],[Empresa]]="KT",VLOOKUP(Tabela1[[#This Row],[Empresa]]&amp;Tabela1[[#This Row],[Cliente]],KT!$A$2:AO478,15,0),""),"")),"")</f>
        <v>14447.84</v>
      </c>
      <c r="O49" s="2" t="str">
        <f>IF(Tabela1[[#This Row],[Valor faturado]]&lt;Tabela1[[#This Row],[VALOR MENSAL CONTRATADO]],"Sim","Não")</f>
        <v>Não</v>
      </c>
      <c r="P49" s="28">
        <f>IF(Tabela1[[#This Row],[Faturado no Período ]]&lt;&gt;"",1/$K$1,"")</f>
        <v>3.3222591362126247E-3</v>
      </c>
    </row>
    <row r="50" spans="1:16" ht="15" customHeight="1">
      <c r="A50" s="2" t="s">
        <v>1967</v>
      </c>
      <c r="B50" s="2" t="s">
        <v>937</v>
      </c>
      <c r="C50" s="2" t="s">
        <v>1850</v>
      </c>
      <c r="D50" s="2" t="s">
        <v>1844</v>
      </c>
      <c r="E50" s="2" t="s">
        <v>1499</v>
      </c>
      <c r="F50" s="2" t="s">
        <v>1522</v>
      </c>
      <c r="G50" s="2" t="s">
        <v>54</v>
      </c>
      <c r="H50" s="20">
        <v>30381.06</v>
      </c>
      <c r="I50" s="2" t="s">
        <v>2007</v>
      </c>
      <c r="J50" s="2" t="s">
        <v>1980</v>
      </c>
      <c r="K50" s="2" t="str">
        <f>IF(Tabela1[[#This Row],[NF Eletr.]]&lt;&gt;"","Faturado","Não")</f>
        <v>Faturado</v>
      </c>
      <c r="L50" s="2" t="str">
        <f>IFERROR(IF(Tabela1[[#This Row],[Empresa]]="KE",VLOOKUP(Tabela1[[#This Row],[Empresa]]&amp;Tabela1[[#This Row],[Cliente]],KE!$A$2:AO479,11,0),IFERROR(IF(Tabela1[[#This Row],[Empresa]]="KT",VLOOKUP(Tabela1[[#This Row],[Empresa]]&amp;Tabela1[[#This Row],[Cliente]],KT!$A$2:AO479,11,0),""),"")),"")</f>
        <v>26920</v>
      </c>
      <c r="M50" s="23">
        <f>IFERROR(IF(Tabela1[[#This Row],[Empresa]]="KE",VLOOKUP(Tabela1[[#This Row],[Empresa]]&amp;Tabela1[[#This Row],[Cliente]],KE!$A$2:AO479,14,0),IFERROR(IF(Tabela1[[#This Row],[Empresa]]="KT",VLOOKUP(Tabela1[[#This Row],[Empresa]]&amp;Tabela1[[#This Row],[Cliente]],KT!$A$2:AO479,14,0),""),"")),"")</f>
        <v>45511</v>
      </c>
      <c r="N50" s="20">
        <f>IFERROR(IF(Tabela1[[#This Row],[Empresa]]="KE",VLOOKUP(Tabela1[[#This Row],[Empresa]]&amp;Tabela1[[#This Row],[Cliente]],KE!$A$2:AO479,15,0),IFERROR(IF(Tabela1[[#This Row],[Empresa]]="KT",VLOOKUP(Tabela1[[#This Row],[Empresa]]&amp;Tabela1[[#This Row],[Cliente]],KT!$A$2:AO479,15,0),""),"")),"")</f>
        <v>30381.06</v>
      </c>
      <c r="O50" s="2" t="str">
        <f>IF(Tabela1[[#This Row],[Valor faturado]]&lt;Tabela1[[#This Row],[VALOR MENSAL CONTRATADO]],"Sim","Não")</f>
        <v>Não</v>
      </c>
      <c r="P50" s="28">
        <f>IF(Tabela1[[#This Row],[Faturado no Período ]]&lt;&gt;"",1/$K$1,"")</f>
        <v>3.3222591362126247E-3</v>
      </c>
    </row>
    <row r="51" spans="1:16" ht="15" customHeight="1">
      <c r="A51" s="2" t="s">
        <v>1967</v>
      </c>
      <c r="B51" s="2" t="s">
        <v>944</v>
      </c>
      <c r="C51" s="2" t="s">
        <v>1850</v>
      </c>
      <c r="D51" s="2" t="s">
        <v>1844</v>
      </c>
      <c r="E51" s="2" t="s">
        <v>1499</v>
      </c>
      <c r="F51" s="2" t="s">
        <v>1503</v>
      </c>
      <c r="G51" s="2" t="s">
        <v>54</v>
      </c>
      <c r="H51" s="20">
        <v>10698.21</v>
      </c>
      <c r="I51" s="2" t="s">
        <v>2007</v>
      </c>
      <c r="J51" s="2" t="s">
        <v>1980</v>
      </c>
      <c r="K51" s="2" t="str">
        <f>IF(Tabela1[[#This Row],[NF Eletr.]]&lt;&gt;"","Faturado","Não")</f>
        <v>Faturado</v>
      </c>
      <c r="L51" s="2" t="str">
        <f>IFERROR(IF(Tabela1[[#This Row],[Empresa]]="KE",VLOOKUP(Tabela1[[#This Row],[Empresa]]&amp;Tabela1[[#This Row],[Cliente]],KE!$A$2:AO480,11,0),IFERROR(IF(Tabela1[[#This Row],[Empresa]]="KT",VLOOKUP(Tabela1[[#This Row],[Empresa]]&amp;Tabela1[[#This Row],[Cliente]],KT!$A$2:AO480,11,0),""),"")),"")</f>
        <v>26926</v>
      </c>
      <c r="M51" s="23">
        <f>IFERROR(IF(Tabela1[[#This Row],[Empresa]]="KE",VLOOKUP(Tabela1[[#This Row],[Empresa]]&amp;Tabela1[[#This Row],[Cliente]],KE!$A$2:AO480,14,0),IFERROR(IF(Tabela1[[#This Row],[Empresa]]="KT",VLOOKUP(Tabela1[[#This Row],[Empresa]]&amp;Tabela1[[#This Row],[Cliente]],KT!$A$2:AO480,14,0),""),"")),"")</f>
        <v>45511</v>
      </c>
      <c r="N51" s="20">
        <f>IFERROR(IF(Tabela1[[#This Row],[Empresa]]="KE",VLOOKUP(Tabela1[[#This Row],[Empresa]]&amp;Tabela1[[#This Row],[Cliente]],KE!$A$2:AO480,15,0),IFERROR(IF(Tabela1[[#This Row],[Empresa]]="KT",VLOOKUP(Tabela1[[#This Row],[Empresa]]&amp;Tabela1[[#This Row],[Cliente]],KT!$A$2:AO480,15,0),""),"")),"")</f>
        <v>10698.21</v>
      </c>
      <c r="O51" s="2" t="str">
        <f>IF(Tabela1[[#This Row],[Valor faturado]]&lt;Tabela1[[#This Row],[VALOR MENSAL CONTRATADO]],"Sim","Não")</f>
        <v>Não</v>
      </c>
      <c r="P51" s="28">
        <f>IF(Tabela1[[#This Row],[Faturado no Período ]]&lt;&gt;"",1/$K$1,"")</f>
        <v>3.3222591362126247E-3</v>
      </c>
    </row>
    <row r="52" spans="1:16" ht="15" customHeight="1">
      <c r="A52" s="2" t="s">
        <v>1967</v>
      </c>
      <c r="B52" s="2" t="s">
        <v>958</v>
      </c>
      <c r="C52" s="2" t="s">
        <v>1540</v>
      </c>
      <c r="D52" s="2" t="s">
        <v>1541</v>
      </c>
      <c r="E52" s="2" t="s">
        <v>1499</v>
      </c>
      <c r="F52" s="2" t="s">
        <v>1545</v>
      </c>
      <c r="G52" s="2" t="s">
        <v>94</v>
      </c>
      <c r="H52" s="20">
        <v>247585.31</v>
      </c>
      <c r="I52" s="2" t="s">
        <v>2004</v>
      </c>
      <c r="J52" s="2" t="s">
        <v>1979</v>
      </c>
      <c r="K52" s="2" t="str">
        <f>IF(Tabela1[[#This Row],[NF Eletr.]]&lt;&gt;"","Faturado","Não")</f>
        <v>Faturado</v>
      </c>
      <c r="L52" s="2" t="str">
        <f>IFERROR(IF(Tabela1[[#This Row],[Empresa]]="KE",VLOOKUP(Tabela1[[#This Row],[Empresa]]&amp;Tabela1[[#This Row],[Cliente]],KE!$A$2:AO418,11,0),IFERROR(IF(Tabela1[[#This Row],[Empresa]]="KT",VLOOKUP(Tabela1[[#This Row],[Empresa]]&amp;Tabela1[[#This Row],[Cliente]],KT!$A$2:AO418,11,0),""),"")),"")</f>
        <v>26933</v>
      </c>
      <c r="M52" s="23">
        <f>IFERROR(IF(Tabela1[[#This Row],[Empresa]]="KE",VLOOKUP(Tabela1[[#This Row],[Empresa]]&amp;Tabela1[[#This Row],[Cliente]],KE!$A$2:AO418,14,0),IFERROR(IF(Tabela1[[#This Row],[Empresa]]="KT",VLOOKUP(Tabela1[[#This Row],[Empresa]]&amp;Tabela1[[#This Row],[Cliente]],KT!$A$2:AO418,14,0),""),"")),"")</f>
        <v>45513</v>
      </c>
      <c r="N52" s="20">
        <f>IFERROR(IF(Tabela1[[#This Row],[Empresa]]="KE",VLOOKUP(Tabela1[[#This Row],[Empresa]]&amp;Tabela1[[#This Row],[Cliente]],KE!$A$2:AO418,15,0),IFERROR(IF(Tabela1[[#This Row],[Empresa]]="KT",VLOOKUP(Tabela1[[#This Row],[Empresa]]&amp;Tabela1[[#This Row],[Cliente]],KT!$A$2:AO418,15,0),""),"")),"")</f>
        <v>182032.13</v>
      </c>
      <c r="O52" s="2" t="str">
        <f>IF(Tabela1[[#This Row],[Valor faturado]]&lt;Tabela1[[#This Row],[VALOR MENSAL CONTRATADO]],"Sim","Não")</f>
        <v>Sim</v>
      </c>
      <c r="P52" s="28">
        <f>IF(Tabela1[[#This Row],[Faturado no Período ]]&lt;&gt;"",1/$K$1,"")</f>
        <v>3.3222591362126247E-3</v>
      </c>
    </row>
    <row r="53" spans="1:16" ht="15" customHeight="1">
      <c r="A53" s="2" t="s">
        <v>1967</v>
      </c>
      <c r="B53" s="2" t="s">
        <v>943</v>
      </c>
      <c r="C53" s="2" t="s">
        <v>1850</v>
      </c>
      <c r="D53" s="2" t="s">
        <v>1846</v>
      </c>
      <c r="E53" s="2" t="s">
        <v>1499</v>
      </c>
      <c r="F53" s="2" t="s">
        <v>1503</v>
      </c>
      <c r="G53" s="2" t="s">
        <v>54</v>
      </c>
      <c r="H53" s="20">
        <v>19099.71</v>
      </c>
      <c r="I53" s="2" t="s">
        <v>2005</v>
      </c>
      <c r="J53" s="2" t="s">
        <v>1980</v>
      </c>
      <c r="K53" s="2" t="str">
        <f>IF(Tabela1[[#This Row],[NF Eletr.]]&lt;&gt;"","Faturado","Não")</f>
        <v>Faturado</v>
      </c>
      <c r="L53" s="2" t="str">
        <f>IFERROR(IF(Tabela1[[#This Row],[Empresa]]="KE",VLOOKUP(Tabela1[[#This Row],[Empresa]]&amp;Tabela1[[#This Row],[Cliente]],KE!$A$2:AO468,11,0),IFERROR(IF(Tabela1[[#This Row],[Empresa]]="KT",VLOOKUP(Tabela1[[#This Row],[Empresa]]&amp;Tabela1[[#This Row],[Cliente]],KT!$A$2:AO468,11,0),""),"")),"")</f>
        <v>26925</v>
      </c>
      <c r="M53" s="23">
        <f>IFERROR(IF(Tabela1[[#This Row],[Empresa]]="KE",VLOOKUP(Tabela1[[#This Row],[Empresa]]&amp;Tabela1[[#This Row],[Cliente]],KE!$A$2:AO468,14,0),IFERROR(IF(Tabela1[[#This Row],[Empresa]]="KT",VLOOKUP(Tabela1[[#This Row],[Empresa]]&amp;Tabela1[[#This Row],[Cliente]],KT!$A$2:AO468,14,0),""),"")),"")</f>
        <v>45511</v>
      </c>
      <c r="N53" s="20">
        <f>IFERROR(IF(Tabela1[[#This Row],[Empresa]]="KE",VLOOKUP(Tabela1[[#This Row],[Empresa]]&amp;Tabela1[[#This Row],[Cliente]],KE!$A$2:AO468,15,0),IFERROR(IF(Tabela1[[#This Row],[Empresa]]="KT",VLOOKUP(Tabela1[[#This Row],[Empresa]]&amp;Tabela1[[#This Row],[Cliente]],KT!$A$2:AO468,15,0),""),"")),"")</f>
        <v>19099.71</v>
      </c>
      <c r="O53" s="2" t="str">
        <f>IF(Tabela1[[#This Row],[Valor faturado]]&lt;Tabela1[[#This Row],[VALOR MENSAL CONTRATADO]],"Sim","Não")</f>
        <v>Não</v>
      </c>
      <c r="P53" s="28">
        <f>IF(Tabela1[[#This Row],[Faturado no Período ]]&lt;&gt;"",1/$K$1,"")</f>
        <v>3.3222591362126247E-3</v>
      </c>
    </row>
    <row r="54" spans="1:16" ht="15" customHeight="1">
      <c r="A54" s="2" t="s">
        <v>1967</v>
      </c>
      <c r="B54" s="2" t="s">
        <v>983</v>
      </c>
      <c r="C54" s="2" t="s">
        <v>1528</v>
      </c>
      <c r="D54" s="2" t="s">
        <v>1529</v>
      </c>
      <c r="E54" s="2" t="s">
        <v>1882</v>
      </c>
      <c r="F54" s="2" t="s">
        <v>1503</v>
      </c>
      <c r="G54" s="2" t="s">
        <v>54</v>
      </c>
      <c r="H54" s="20">
        <v>6383.27</v>
      </c>
      <c r="I54" s="2" t="s">
        <v>2002</v>
      </c>
      <c r="J54" s="2" t="s">
        <v>1980</v>
      </c>
      <c r="K54" s="2" t="str">
        <f>IF(Tabela1[[#This Row],[NF Eletr.]]&lt;&gt;"","Faturado","Não")</f>
        <v>Faturado</v>
      </c>
      <c r="L54" s="2" t="str">
        <f>IFERROR(IF(Tabela1[[#This Row],[Empresa]]="KE",VLOOKUP(Tabela1[[#This Row],[Empresa]]&amp;Tabela1[[#This Row],[Cliente]],KE!$A$2:AO490,11,0),IFERROR(IF(Tabela1[[#This Row],[Empresa]]="KT",VLOOKUP(Tabela1[[#This Row],[Empresa]]&amp;Tabela1[[#This Row],[Cliente]],KT!$A$2:AO490,11,0),""),"")),"")</f>
        <v>27008</v>
      </c>
      <c r="M54" s="23">
        <f>IFERROR(IF(Tabela1[[#This Row],[Empresa]]="KE",VLOOKUP(Tabela1[[#This Row],[Empresa]]&amp;Tabela1[[#This Row],[Cliente]],KE!$A$2:AO490,14,0),IFERROR(IF(Tabela1[[#This Row],[Empresa]]="KT",VLOOKUP(Tabela1[[#This Row],[Empresa]]&amp;Tabela1[[#This Row],[Cliente]],KT!$A$2:AO490,14,0),""),"")),"")</f>
        <v>45519</v>
      </c>
      <c r="N54" s="20">
        <f>IFERROR(IF(Tabela1[[#This Row],[Empresa]]="KE",VLOOKUP(Tabela1[[#This Row],[Empresa]]&amp;Tabela1[[#This Row],[Cliente]],KE!$A$2:AO490,15,0),IFERROR(IF(Tabela1[[#This Row],[Empresa]]="KT",VLOOKUP(Tabela1[[#This Row],[Empresa]]&amp;Tabela1[[#This Row],[Cliente]],KT!$A$2:AO490,15,0),""),"")),"")</f>
        <v>6383.27</v>
      </c>
      <c r="O54" s="2" t="str">
        <f>IF(Tabela1[[#This Row],[Valor faturado]]&lt;Tabela1[[#This Row],[VALOR MENSAL CONTRATADO]],"Sim","Não")</f>
        <v>Não</v>
      </c>
      <c r="P54" s="28">
        <f>IF(Tabela1[[#This Row],[Faturado no Período ]]&lt;&gt;"",1/$K$1,"")</f>
        <v>3.3222591362126247E-3</v>
      </c>
    </row>
    <row r="55" spans="1:16" ht="15" customHeight="1">
      <c r="A55" s="2" t="s">
        <v>1967</v>
      </c>
      <c r="B55" s="2" t="s">
        <v>973</v>
      </c>
      <c r="C55" s="2" t="s">
        <v>1876</v>
      </c>
      <c r="D55" s="2" t="s">
        <v>1877</v>
      </c>
      <c r="E55" s="2" t="s">
        <v>1839</v>
      </c>
      <c r="F55" s="2" t="s">
        <v>1545</v>
      </c>
      <c r="G55" s="2" t="s">
        <v>94</v>
      </c>
      <c r="H55" s="20">
        <v>32046.84</v>
      </c>
      <c r="I55" s="2" t="s">
        <v>2006</v>
      </c>
      <c r="J55" s="2" t="s">
        <v>1979</v>
      </c>
      <c r="K55" s="2" t="str">
        <f>IF(Tabela1[[#This Row],[NF Eletr.]]&lt;&gt;"","Faturado","Não")</f>
        <v>Faturado</v>
      </c>
      <c r="L55" s="2" t="str">
        <f>IFERROR(IF(Tabela1[[#This Row],[Empresa]]="KE",VLOOKUP(Tabela1[[#This Row],[Empresa]]&amp;Tabela1[[#This Row],[Cliente]],KE!$A$2:AO449,11,0),IFERROR(IF(Tabela1[[#This Row],[Empresa]]="KT",VLOOKUP(Tabela1[[#This Row],[Empresa]]&amp;Tabela1[[#This Row],[Cliente]],KT!$A$2:AO449,11,0),""),"")),"")</f>
        <v>27002</v>
      </c>
      <c r="M55" s="23">
        <f>IFERROR(IF(Tabela1[[#This Row],[Empresa]]="KE",VLOOKUP(Tabela1[[#This Row],[Empresa]]&amp;Tabela1[[#This Row],[Cliente]],KE!$A$2:AO449,14,0),IFERROR(IF(Tabela1[[#This Row],[Empresa]]="KT",VLOOKUP(Tabela1[[#This Row],[Empresa]]&amp;Tabela1[[#This Row],[Cliente]],KT!$A$2:AO449,14,0),""),"")),"")</f>
        <v>45519</v>
      </c>
      <c r="N55" s="20">
        <f>IFERROR(IF(Tabela1[[#This Row],[Empresa]]="KE",VLOOKUP(Tabela1[[#This Row],[Empresa]]&amp;Tabela1[[#This Row],[Cliente]],KE!$A$2:AO449,15,0),IFERROR(IF(Tabela1[[#This Row],[Empresa]]="KT",VLOOKUP(Tabela1[[#This Row],[Empresa]]&amp;Tabela1[[#This Row],[Cliente]],KT!$A$2:AO449,15,0),""),"")),"")</f>
        <v>32046.84</v>
      </c>
      <c r="O55" s="2" t="str">
        <f>IF(Tabela1[[#This Row],[Valor faturado]]&lt;Tabela1[[#This Row],[VALOR MENSAL CONTRATADO]],"Sim","Não")</f>
        <v>Não</v>
      </c>
      <c r="P55" s="28">
        <f>IF(Tabela1[[#This Row],[Faturado no Período ]]&lt;&gt;"",1/$K$1,"")</f>
        <v>3.3222591362126247E-3</v>
      </c>
    </row>
    <row r="56" spans="1:16" ht="15" customHeight="1">
      <c r="A56" s="2" t="s">
        <v>1967</v>
      </c>
      <c r="B56" s="2" t="s">
        <v>974</v>
      </c>
      <c r="C56" s="2" t="s">
        <v>1876</v>
      </c>
      <c r="D56" s="2" t="s">
        <v>1877</v>
      </c>
      <c r="E56" s="2" t="s">
        <v>1839</v>
      </c>
      <c r="F56" s="2" t="s">
        <v>1686</v>
      </c>
      <c r="G56" s="2" t="s">
        <v>94</v>
      </c>
      <c r="H56" s="20">
        <v>15945.69</v>
      </c>
      <c r="I56" s="2" t="s">
        <v>2006</v>
      </c>
      <c r="J56" s="2" t="s">
        <v>1979</v>
      </c>
      <c r="K56" s="2" t="str">
        <f>IF(Tabela1[[#This Row],[NF Eletr.]]&lt;&gt;"","Faturado","Não")</f>
        <v>Faturado</v>
      </c>
      <c r="L56" s="2" t="str">
        <f>IFERROR(IF(Tabela1[[#This Row],[Empresa]]="KE",VLOOKUP(Tabela1[[#This Row],[Empresa]]&amp;Tabela1[[#This Row],[Cliente]],KE!$A$2:AO450,11,0),IFERROR(IF(Tabela1[[#This Row],[Empresa]]="KT",VLOOKUP(Tabela1[[#This Row],[Empresa]]&amp;Tabela1[[#This Row],[Cliente]],KT!$A$2:AO450,11,0),""),"")),"")</f>
        <v>27003</v>
      </c>
      <c r="M56" s="23">
        <f>IFERROR(IF(Tabela1[[#This Row],[Empresa]]="KE",VLOOKUP(Tabela1[[#This Row],[Empresa]]&amp;Tabela1[[#This Row],[Cliente]],KE!$A$2:AO450,14,0),IFERROR(IF(Tabela1[[#This Row],[Empresa]]="KT",VLOOKUP(Tabela1[[#This Row],[Empresa]]&amp;Tabela1[[#This Row],[Cliente]],KT!$A$2:AO450,14,0),""),"")),"")</f>
        <v>45519</v>
      </c>
      <c r="N56" s="20">
        <f>IFERROR(IF(Tabela1[[#This Row],[Empresa]]="KE",VLOOKUP(Tabela1[[#This Row],[Empresa]]&amp;Tabela1[[#This Row],[Cliente]],KE!$A$2:AO450,15,0),IFERROR(IF(Tabela1[[#This Row],[Empresa]]="KT",VLOOKUP(Tabela1[[#This Row],[Empresa]]&amp;Tabela1[[#This Row],[Cliente]],KT!$A$2:AO450,15,0),""),"")),"")</f>
        <v>15945.69</v>
      </c>
      <c r="O56" s="2" t="str">
        <f>IF(Tabela1[[#This Row],[Valor faturado]]&lt;Tabela1[[#This Row],[VALOR MENSAL CONTRATADO]],"Sim","Não")</f>
        <v>Não</v>
      </c>
      <c r="P56" s="28">
        <f>IF(Tabela1[[#This Row],[Faturado no Período ]]&lt;&gt;"",1/$K$1,"")</f>
        <v>3.3222591362126247E-3</v>
      </c>
    </row>
    <row r="57" spans="1:16" ht="15" customHeight="1">
      <c r="A57" s="2" t="s">
        <v>1967</v>
      </c>
      <c r="B57" s="2" t="s">
        <v>975</v>
      </c>
      <c r="C57" s="2" t="s">
        <v>1876</v>
      </c>
      <c r="D57" s="2" t="s">
        <v>1877</v>
      </c>
      <c r="E57" s="2" t="s">
        <v>1839</v>
      </c>
      <c r="F57" s="2" t="s">
        <v>1669</v>
      </c>
      <c r="G57" s="2" t="s">
        <v>94</v>
      </c>
      <c r="H57" s="20">
        <v>5320.16</v>
      </c>
      <c r="I57" s="2" t="s">
        <v>2006</v>
      </c>
      <c r="J57" s="2" t="s">
        <v>1979</v>
      </c>
      <c r="K57" s="2" t="str">
        <f>IF(Tabela1[[#This Row],[NF Eletr.]]&lt;&gt;"","Faturado","Não")</f>
        <v>Faturado</v>
      </c>
      <c r="L57" s="2" t="str">
        <f>IFERROR(IF(Tabela1[[#This Row],[Empresa]]="KE",VLOOKUP(Tabela1[[#This Row],[Empresa]]&amp;Tabela1[[#This Row],[Cliente]],KE!$A$2:AO451,11,0),IFERROR(IF(Tabela1[[#This Row],[Empresa]]="KT",VLOOKUP(Tabela1[[#This Row],[Empresa]]&amp;Tabela1[[#This Row],[Cliente]],KT!$A$2:AO451,11,0),""),"")),"")</f>
        <v>27004</v>
      </c>
      <c r="M57" s="23">
        <f>IFERROR(IF(Tabela1[[#This Row],[Empresa]]="KE",VLOOKUP(Tabela1[[#This Row],[Empresa]]&amp;Tabela1[[#This Row],[Cliente]],KE!$A$2:AO451,14,0),IFERROR(IF(Tabela1[[#This Row],[Empresa]]="KT",VLOOKUP(Tabela1[[#This Row],[Empresa]]&amp;Tabela1[[#This Row],[Cliente]],KT!$A$2:AO451,14,0),""),"")),"")</f>
        <v>45519</v>
      </c>
      <c r="N57" s="20">
        <f>IFERROR(IF(Tabela1[[#This Row],[Empresa]]="KE",VLOOKUP(Tabela1[[#This Row],[Empresa]]&amp;Tabela1[[#This Row],[Cliente]],KE!$A$2:AO451,15,0),IFERROR(IF(Tabela1[[#This Row],[Empresa]]="KT",VLOOKUP(Tabela1[[#This Row],[Empresa]]&amp;Tabela1[[#This Row],[Cliente]],KT!$A$2:AO451,15,0),""),"")),"")</f>
        <v>5320.16</v>
      </c>
      <c r="O57" s="2" t="str">
        <f>IF(Tabela1[[#This Row],[Valor faturado]]&lt;Tabela1[[#This Row],[VALOR MENSAL CONTRATADO]],"Sim","Não")</f>
        <v>Não</v>
      </c>
      <c r="P57" s="28">
        <f>IF(Tabela1[[#This Row],[Faturado no Período ]]&lt;&gt;"",1/$K$1,"")</f>
        <v>3.3222591362126247E-3</v>
      </c>
    </row>
    <row r="58" spans="1:16" ht="15" customHeight="1">
      <c r="A58" s="2" t="s">
        <v>1967</v>
      </c>
      <c r="B58" s="2" t="s">
        <v>976</v>
      </c>
      <c r="C58" s="2" t="s">
        <v>1876</v>
      </c>
      <c r="D58" s="2" t="s">
        <v>1877</v>
      </c>
      <c r="E58" s="2" t="s">
        <v>1839</v>
      </c>
      <c r="F58" s="2" t="s">
        <v>1878</v>
      </c>
      <c r="G58" s="2" t="s">
        <v>94</v>
      </c>
      <c r="H58" s="20">
        <v>5284.1</v>
      </c>
      <c r="I58" s="2" t="s">
        <v>2006</v>
      </c>
      <c r="J58" s="2" t="s">
        <v>1979</v>
      </c>
      <c r="K58" s="2" t="str">
        <f>IF(Tabela1[[#This Row],[NF Eletr.]]&lt;&gt;"","Faturado","Não")</f>
        <v>Faturado</v>
      </c>
      <c r="L58" s="2" t="str">
        <f>IFERROR(IF(Tabela1[[#This Row],[Empresa]]="KE",VLOOKUP(Tabela1[[#This Row],[Empresa]]&amp;Tabela1[[#This Row],[Cliente]],KE!$A$2:AO452,11,0),IFERROR(IF(Tabela1[[#This Row],[Empresa]]="KT",VLOOKUP(Tabela1[[#This Row],[Empresa]]&amp;Tabela1[[#This Row],[Cliente]],KT!$A$2:AO452,11,0),""),"")),"")</f>
        <v>27005</v>
      </c>
      <c r="M58" s="23">
        <f>IFERROR(IF(Tabela1[[#This Row],[Empresa]]="KE",VLOOKUP(Tabela1[[#This Row],[Empresa]]&amp;Tabela1[[#This Row],[Cliente]],KE!$A$2:AO452,14,0),IFERROR(IF(Tabela1[[#This Row],[Empresa]]="KT",VLOOKUP(Tabela1[[#This Row],[Empresa]]&amp;Tabela1[[#This Row],[Cliente]],KT!$A$2:AO452,14,0),""),"")),"")</f>
        <v>45519</v>
      </c>
      <c r="N58" s="20">
        <f>IFERROR(IF(Tabela1[[#This Row],[Empresa]]="KE",VLOOKUP(Tabela1[[#This Row],[Empresa]]&amp;Tabela1[[#This Row],[Cliente]],KE!$A$2:AO452,15,0),IFERROR(IF(Tabela1[[#This Row],[Empresa]]="KT",VLOOKUP(Tabela1[[#This Row],[Empresa]]&amp;Tabela1[[#This Row],[Cliente]],KT!$A$2:AO452,15,0),""),"")),"")</f>
        <v>5284.1</v>
      </c>
      <c r="O58" s="2" t="str">
        <f>IF(Tabela1[[#This Row],[Valor faturado]]&lt;Tabela1[[#This Row],[VALOR MENSAL CONTRATADO]],"Sim","Não")</f>
        <v>Não</v>
      </c>
      <c r="P58" s="28">
        <f>IF(Tabela1[[#This Row],[Faturado no Período ]]&lt;&gt;"",1/$K$1,"")</f>
        <v>3.3222591362126247E-3</v>
      </c>
    </row>
    <row r="59" spans="1:16" ht="15" customHeight="1">
      <c r="A59" s="2" t="s">
        <v>1967</v>
      </c>
      <c r="B59" s="2" t="s">
        <v>977</v>
      </c>
      <c r="C59" s="2" t="s">
        <v>1876</v>
      </c>
      <c r="D59" s="2" t="s">
        <v>1877</v>
      </c>
      <c r="E59" s="2" t="s">
        <v>1839</v>
      </c>
      <c r="F59" s="2" t="s">
        <v>1879</v>
      </c>
      <c r="G59" s="2" t="s">
        <v>94</v>
      </c>
      <c r="H59" s="20">
        <v>5278.61</v>
      </c>
      <c r="I59" s="2" t="s">
        <v>2006</v>
      </c>
      <c r="J59" s="2" t="s">
        <v>1979</v>
      </c>
      <c r="K59" s="2" t="str">
        <f>IF(Tabela1[[#This Row],[NF Eletr.]]&lt;&gt;"","Faturado","Não")</f>
        <v>Faturado</v>
      </c>
      <c r="L59" s="2" t="str">
        <f>IFERROR(IF(Tabela1[[#This Row],[Empresa]]="KE",VLOOKUP(Tabela1[[#This Row],[Empresa]]&amp;Tabela1[[#This Row],[Cliente]],KE!$A$2:AO453,11,0),IFERROR(IF(Tabela1[[#This Row],[Empresa]]="KT",VLOOKUP(Tabela1[[#This Row],[Empresa]]&amp;Tabela1[[#This Row],[Cliente]],KT!$A$2:AO453,11,0),""),"")),"")</f>
        <v>27006</v>
      </c>
      <c r="M59" s="23">
        <f>IFERROR(IF(Tabela1[[#This Row],[Empresa]]="KE",VLOOKUP(Tabela1[[#This Row],[Empresa]]&amp;Tabela1[[#This Row],[Cliente]],KE!$A$2:AO453,14,0),IFERROR(IF(Tabela1[[#This Row],[Empresa]]="KT",VLOOKUP(Tabela1[[#This Row],[Empresa]]&amp;Tabela1[[#This Row],[Cliente]],KT!$A$2:AO453,14,0),""),"")),"")</f>
        <v>45519</v>
      </c>
      <c r="N59" s="20">
        <f>IFERROR(IF(Tabela1[[#This Row],[Empresa]]="KE",VLOOKUP(Tabela1[[#This Row],[Empresa]]&amp;Tabela1[[#This Row],[Cliente]],KE!$A$2:AO453,15,0),IFERROR(IF(Tabela1[[#This Row],[Empresa]]="KT",VLOOKUP(Tabela1[[#This Row],[Empresa]]&amp;Tabela1[[#This Row],[Cliente]],KT!$A$2:AO453,15,0),""),"")),"")</f>
        <v>5278.61</v>
      </c>
      <c r="O59" s="2" t="str">
        <f>IF(Tabela1[[#This Row],[Valor faturado]]&lt;Tabela1[[#This Row],[VALOR MENSAL CONTRATADO]],"Sim","Não")</f>
        <v>Não</v>
      </c>
      <c r="P59" s="28">
        <f>IF(Tabela1[[#This Row],[Faturado no Período ]]&lt;&gt;"",1/$K$1,"")</f>
        <v>3.3222591362126247E-3</v>
      </c>
    </row>
    <row r="60" spans="1:16" ht="15" customHeight="1">
      <c r="A60" s="2" t="s">
        <v>1967</v>
      </c>
      <c r="B60" s="2" t="s">
        <v>962</v>
      </c>
      <c r="C60" s="2" t="s">
        <v>1869</v>
      </c>
      <c r="D60" s="2" t="s">
        <v>1870</v>
      </c>
      <c r="E60" s="2" t="s">
        <v>1499</v>
      </c>
      <c r="F60" s="2" t="s">
        <v>1503</v>
      </c>
      <c r="G60" s="2" t="s">
        <v>54</v>
      </c>
      <c r="H60" s="20">
        <v>6210.75</v>
      </c>
      <c r="I60" s="2" t="s">
        <v>2010</v>
      </c>
      <c r="J60" s="2" t="s">
        <v>1979</v>
      </c>
      <c r="K60" s="2" t="str">
        <f>IF(Tabela1[[#This Row],[NF Eletr.]]&lt;&gt;"","Faturado","Não")</f>
        <v>Faturado</v>
      </c>
      <c r="L60" s="2" t="str">
        <f>IFERROR(IF(Tabela1[[#This Row],[Empresa]]="KE",VLOOKUP(Tabela1[[#This Row],[Empresa]]&amp;Tabela1[[#This Row],[Cliente]],KE!$A$2:AO458,11,0),IFERROR(IF(Tabela1[[#This Row],[Empresa]]="KT",VLOOKUP(Tabela1[[#This Row],[Empresa]]&amp;Tabela1[[#This Row],[Cliente]],KT!$A$2:AO458,11,0),""),"")),"")</f>
        <v>26993</v>
      </c>
      <c r="M60" s="23">
        <f>IFERROR(IF(Tabela1[[#This Row],[Empresa]]="KE",VLOOKUP(Tabela1[[#This Row],[Empresa]]&amp;Tabela1[[#This Row],[Cliente]],KE!$A$2:AO458,14,0),IFERROR(IF(Tabela1[[#This Row],[Empresa]]="KT",VLOOKUP(Tabela1[[#This Row],[Empresa]]&amp;Tabela1[[#This Row],[Cliente]],KT!$A$2:AO458,14,0),""),"")),"")</f>
        <v>45519</v>
      </c>
      <c r="N60" s="20">
        <f>IFERROR(IF(Tabela1[[#This Row],[Empresa]]="KE",VLOOKUP(Tabela1[[#This Row],[Empresa]]&amp;Tabela1[[#This Row],[Cliente]],KE!$A$2:AO458,15,0),IFERROR(IF(Tabela1[[#This Row],[Empresa]]="KT",VLOOKUP(Tabela1[[#This Row],[Empresa]]&amp;Tabela1[[#This Row],[Cliente]],KT!$A$2:AO458,15,0),""),"")),"")</f>
        <v>6210.75</v>
      </c>
      <c r="O60" s="2" t="str">
        <f>IF(Tabela1[[#This Row],[Valor faturado]]&lt;Tabela1[[#This Row],[VALOR MENSAL CONTRATADO]],"Sim","Não")</f>
        <v>Não</v>
      </c>
      <c r="P60" s="28">
        <f>IF(Tabela1[[#This Row],[Faturado no Período ]]&lt;&gt;"",1/$K$1,"")</f>
        <v>3.3222591362126247E-3</v>
      </c>
    </row>
    <row r="61" spans="1:16" ht="15" customHeight="1">
      <c r="A61" s="2" t="s">
        <v>1967</v>
      </c>
      <c r="B61" s="2" t="s">
        <v>978</v>
      </c>
      <c r="C61" s="2" t="s">
        <v>1869</v>
      </c>
      <c r="D61" s="2" t="s">
        <v>1870</v>
      </c>
      <c r="E61" s="2" t="s">
        <v>1499</v>
      </c>
      <c r="F61" s="2" t="s">
        <v>1503</v>
      </c>
      <c r="G61" s="2" t="s">
        <v>54</v>
      </c>
      <c r="H61" s="20">
        <v>11109.83</v>
      </c>
      <c r="I61" s="2" t="s">
        <v>2010</v>
      </c>
      <c r="J61" s="2" t="s">
        <v>1979</v>
      </c>
      <c r="K61" s="2" t="str">
        <f>IF(Tabela1[[#This Row],[NF Eletr.]]&lt;&gt;"","Faturado","Não")</f>
        <v>Faturado</v>
      </c>
      <c r="L61" s="2" t="str">
        <f>IFERROR(IF(Tabela1[[#This Row],[Empresa]]="KE",VLOOKUP(Tabela1[[#This Row],[Empresa]]&amp;Tabela1[[#This Row],[Cliente]],KE!$A$2:AO459,11,0),IFERROR(IF(Tabela1[[#This Row],[Empresa]]="KT",VLOOKUP(Tabela1[[#This Row],[Empresa]]&amp;Tabela1[[#This Row],[Cliente]],KT!$A$2:AO459,11,0),""),"")),"")</f>
        <v>26998</v>
      </c>
      <c r="M61" s="23">
        <f>IFERROR(IF(Tabela1[[#This Row],[Empresa]]="KE",VLOOKUP(Tabela1[[#This Row],[Empresa]]&amp;Tabela1[[#This Row],[Cliente]],KE!$A$2:AO459,14,0),IFERROR(IF(Tabela1[[#This Row],[Empresa]]="KT",VLOOKUP(Tabela1[[#This Row],[Empresa]]&amp;Tabela1[[#This Row],[Cliente]],KT!$A$2:AO459,14,0),""),"")),"")</f>
        <v>45519</v>
      </c>
      <c r="N61" s="20">
        <f>IFERROR(IF(Tabela1[[#This Row],[Empresa]]="KE",VLOOKUP(Tabela1[[#This Row],[Empresa]]&amp;Tabela1[[#This Row],[Cliente]],KE!$A$2:AO459,15,0),IFERROR(IF(Tabela1[[#This Row],[Empresa]]="KT",VLOOKUP(Tabela1[[#This Row],[Empresa]]&amp;Tabela1[[#This Row],[Cliente]],KT!$A$2:AO459,15,0),""),"")),"")</f>
        <v>11109.83</v>
      </c>
      <c r="O61" s="2" t="str">
        <f>IF(Tabela1[[#This Row],[Valor faturado]]&lt;Tabela1[[#This Row],[VALOR MENSAL CONTRATADO]],"Sim","Não")</f>
        <v>Não</v>
      </c>
      <c r="P61" s="28">
        <f>IF(Tabela1[[#This Row],[Faturado no Período ]]&lt;&gt;"",1/$K$1,"")</f>
        <v>3.3222591362126247E-3</v>
      </c>
    </row>
    <row r="62" spans="1:16" ht="15" customHeight="1">
      <c r="A62" s="2" t="s">
        <v>1967</v>
      </c>
      <c r="B62" s="2" t="s">
        <v>968</v>
      </c>
      <c r="C62" s="2" t="s">
        <v>1869</v>
      </c>
      <c r="D62" s="2" t="s">
        <v>1870</v>
      </c>
      <c r="E62" s="2" t="s">
        <v>1499</v>
      </c>
      <c r="F62" s="2" t="s">
        <v>1503</v>
      </c>
      <c r="G62" s="2" t="s">
        <v>54</v>
      </c>
      <c r="H62" s="20">
        <v>5935.67</v>
      </c>
      <c r="I62" s="2" t="s">
        <v>2010</v>
      </c>
      <c r="J62" s="2" t="s">
        <v>1979</v>
      </c>
      <c r="K62" s="2" t="str">
        <f>IF(Tabela1[[#This Row],[NF Eletr.]]&lt;&gt;"","Faturado","Não")</f>
        <v>Faturado</v>
      </c>
      <c r="L62" s="2" t="str">
        <f>IFERROR(IF(Tabela1[[#This Row],[Empresa]]="KE",VLOOKUP(Tabela1[[#This Row],[Empresa]]&amp;Tabela1[[#This Row],[Cliente]],KE!$A$2:AO460,11,0),IFERROR(IF(Tabela1[[#This Row],[Empresa]]="KT",VLOOKUP(Tabela1[[#This Row],[Empresa]]&amp;Tabela1[[#This Row],[Cliente]],KT!$A$2:AO460,11,0),""),"")),"")</f>
        <v>26999</v>
      </c>
      <c r="M62" s="23">
        <f>IFERROR(IF(Tabela1[[#This Row],[Empresa]]="KE",VLOOKUP(Tabela1[[#This Row],[Empresa]]&amp;Tabela1[[#This Row],[Cliente]],KE!$A$2:AO460,14,0),IFERROR(IF(Tabela1[[#This Row],[Empresa]]="KT",VLOOKUP(Tabela1[[#This Row],[Empresa]]&amp;Tabela1[[#This Row],[Cliente]],KT!$A$2:AO460,14,0),""),"")),"")</f>
        <v>45519</v>
      </c>
      <c r="N62" s="20">
        <f>IFERROR(IF(Tabela1[[#This Row],[Empresa]]="KE",VLOOKUP(Tabela1[[#This Row],[Empresa]]&amp;Tabela1[[#This Row],[Cliente]],KE!$A$2:AO460,15,0),IFERROR(IF(Tabela1[[#This Row],[Empresa]]="KT",VLOOKUP(Tabela1[[#This Row],[Empresa]]&amp;Tabela1[[#This Row],[Cliente]],KT!$A$2:AO460,15,0),""),"")),"")</f>
        <v>5935.67</v>
      </c>
      <c r="O62" s="2" t="str">
        <f>IF(Tabela1[[#This Row],[Valor faturado]]&lt;Tabela1[[#This Row],[VALOR MENSAL CONTRATADO]],"Sim","Não")</f>
        <v>Não</v>
      </c>
      <c r="P62" s="28">
        <f>IF(Tabela1[[#This Row],[Faturado no Período ]]&lt;&gt;"",1/$K$1,"")</f>
        <v>3.3222591362126247E-3</v>
      </c>
    </row>
    <row r="63" spans="1:16" ht="15" customHeight="1">
      <c r="A63" s="2" t="s">
        <v>1967</v>
      </c>
      <c r="B63" s="2" t="s">
        <v>970</v>
      </c>
      <c r="C63" s="2" t="s">
        <v>1869</v>
      </c>
      <c r="D63" s="2" t="s">
        <v>1870</v>
      </c>
      <c r="E63" s="2" t="s">
        <v>1839</v>
      </c>
      <c r="F63" s="2" t="s">
        <v>1503</v>
      </c>
      <c r="G63" s="2" t="s">
        <v>54</v>
      </c>
      <c r="H63" s="20">
        <v>4890.7299999999996</v>
      </c>
      <c r="I63" s="2" t="s">
        <v>2010</v>
      </c>
      <c r="J63" s="2" t="s">
        <v>1979</v>
      </c>
      <c r="K63" s="2" t="str">
        <f>IF(Tabela1[[#This Row],[NF Eletr.]]&lt;&gt;"","Faturado","Não")</f>
        <v>Faturado</v>
      </c>
      <c r="L63" s="2" t="str">
        <f>IFERROR(IF(Tabela1[[#This Row],[Empresa]]="KE",VLOOKUP(Tabela1[[#This Row],[Empresa]]&amp;Tabela1[[#This Row],[Cliente]],KE!$A$2:AO461,11,0),IFERROR(IF(Tabela1[[#This Row],[Empresa]]="KT",VLOOKUP(Tabela1[[#This Row],[Empresa]]&amp;Tabela1[[#This Row],[Cliente]],KT!$A$2:AO461,11,0),""),"")),"")</f>
        <v>27001</v>
      </c>
      <c r="M63" s="23">
        <f>IFERROR(IF(Tabela1[[#This Row],[Empresa]]="KE",VLOOKUP(Tabela1[[#This Row],[Empresa]]&amp;Tabela1[[#This Row],[Cliente]],KE!$A$2:AO461,14,0),IFERROR(IF(Tabela1[[#This Row],[Empresa]]="KT",VLOOKUP(Tabela1[[#This Row],[Empresa]]&amp;Tabela1[[#This Row],[Cliente]],KT!$A$2:AO461,14,0),""),"")),"")</f>
        <v>45519</v>
      </c>
      <c r="N63" s="20">
        <f>IFERROR(IF(Tabela1[[#This Row],[Empresa]]="KE",VLOOKUP(Tabela1[[#This Row],[Empresa]]&amp;Tabela1[[#This Row],[Cliente]],KE!$A$2:AO461,15,0),IFERROR(IF(Tabela1[[#This Row],[Empresa]]="KT",VLOOKUP(Tabela1[[#This Row],[Empresa]]&amp;Tabela1[[#This Row],[Cliente]],KT!$A$2:AO461,15,0),""),"")),"")</f>
        <v>4890.7299999999996</v>
      </c>
      <c r="O63" s="2" t="str">
        <f>IF(Tabela1[[#This Row],[Valor faturado]]&lt;Tabela1[[#This Row],[VALOR MENSAL CONTRATADO]],"Sim","Não")</f>
        <v>Não</v>
      </c>
      <c r="P63" s="28">
        <f>IF(Tabela1[[#This Row],[Faturado no Período ]]&lt;&gt;"",1/$K$1,"")</f>
        <v>3.3222591362126247E-3</v>
      </c>
    </row>
    <row r="64" spans="1:16" ht="15" customHeight="1">
      <c r="A64" s="2" t="s">
        <v>1967</v>
      </c>
      <c r="B64" s="2" t="s">
        <v>969</v>
      </c>
      <c r="C64" s="2" t="s">
        <v>1869</v>
      </c>
      <c r="D64" s="2" t="s">
        <v>1870</v>
      </c>
      <c r="E64" s="2" t="s">
        <v>1839</v>
      </c>
      <c r="F64" s="2" t="s">
        <v>1503</v>
      </c>
      <c r="G64" s="2" t="s">
        <v>54</v>
      </c>
      <c r="H64" s="20">
        <v>4513.8999999999996</v>
      </c>
      <c r="I64" s="2" t="s">
        <v>2010</v>
      </c>
      <c r="J64" s="2" t="s">
        <v>1979</v>
      </c>
      <c r="K64" s="2" t="str">
        <f>IF(Tabela1[[#This Row],[NF Eletr.]]&lt;&gt;"","Faturado","Não")</f>
        <v>Faturado</v>
      </c>
      <c r="L64" s="2" t="str">
        <f>IFERROR(IF(Tabela1[[#This Row],[Empresa]]="KE",VLOOKUP(Tabela1[[#This Row],[Empresa]]&amp;Tabela1[[#This Row],[Cliente]],KE!$A$2:AO462,11,0),IFERROR(IF(Tabela1[[#This Row],[Empresa]]="KT",VLOOKUP(Tabela1[[#This Row],[Empresa]]&amp;Tabela1[[#This Row],[Cliente]],KT!$A$2:AO462,11,0),""),"")),"")</f>
        <v>27000</v>
      </c>
      <c r="M64" s="23">
        <f>IFERROR(IF(Tabela1[[#This Row],[Empresa]]="KE",VLOOKUP(Tabela1[[#This Row],[Empresa]]&amp;Tabela1[[#This Row],[Cliente]],KE!$A$2:AO462,14,0),IFERROR(IF(Tabela1[[#This Row],[Empresa]]="KT",VLOOKUP(Tabela1[[#This Row],[Empresa]]&amp;Tabela1[[#This Row],[Cliente]],KT!$A$2:AO462,14,0),""),"")),"")</f>
        <v>45519</v>
      </c>
      <c r="N64" s="20">
        <f>IFERROR(IF(Tabela1[[#This Row],[Empresa]]="KE",VLOOKUP(Tabela1[[#This Row],[Empresa]]&amp;Tabela1[[#This Row],[Cliente]],KE!$A$2:AO462,15,0),IFERROR(IF(Tabela1[[#This Row],[Empresa]]="KT",VLOOKUP(Tabela1[[#This Row],[Empresa]]&amp;Tabela1[[#This Row],[Cliente]],KT!$A$2:AO462,15,0),""),"")),"")</f>
        <v>4513.8999999999996</v>
      </c>
      <c r="O64" s="2" t="str">
        <f>IF(Tabela1[[#This Row],[Valor faturado]]&lt;Tabela1[[#This Row],[VALOR MENSAL CONTRATADO]],"Sim","Não")</f>
        <v>Não</v>
      </c>
      <c r="P64" s="28">
        <f>IF(Tabela1[[#This Row],[Faturado no Período ]]&lt;&gt;"",1/$K$1,"")</f>
        <v>3.3222591362126247E-3</v>
      </c>
    </row>
    <row r="65" spans="1:16" ht="15" customHeight="1">
      <c r="A65" s="2" t="s">
        <v>1967</v>
      </c>
      <c r="B65" s="2" t="s">
        <v>967</v>
      </c>
      <c r="C65" s="2" t="s">
        <v>1869</v>
      </c>
      <c r="D65" s="2" t="s">
        <v>1870</v>
      </c>
      <c r="E65" s="2" t="s">
        <v>1499</v>
      </c>
      <c r="F65" s="2" t="s">
        <v>1500</v>
      </c>
      <c r="G65" s="2" t="s">
        <v>54</v>
      </c>
      <c r="H65" s="20">
        <v>5228.68</v>
      </c>
      <c r="I65" s="2" t="s">
        <v>2010</v>
      </c>
      <c r="J65" s="2" t="s">
        <v>1979</v>
      </c>
      <c r="K65" s="2" t="str">
        <f>IF(Tabela1[[#This Row],[NF Eletr.]]&lt;&gt;"","Faturado","Não")</f>
        <v>Faturado</v>
      </c>
      <c r="L65" s="2" t="str">
        <f>IFERROR(IF(Tabela1[[#This Row],[Empresa]]="KE",VLOOKUP(Tabela1[[#This Row],[Empresa]]&amp;Tabela1[[#This Row],[Cliente]],KE!$A$2:AO463,11,0),IFERROR(IF(Tabela1[[#This Row],[Empresa]]="KT",VLOOKUP(Tabela1[[#This Row],[Empresa]]&amp;Tabela1[[#This Row],[Cliente]],KT!$A$2:AO463,11,0),""),"")),"")</f>
        <v>26997</v>
      </c>
      <c r="M65" s="23">
        <f>IFERROR(IF(Tabela1[[#This Row],[Empresa]]="KE",VLOOKUP(Tabela1[[#This Row],[Empresa]]&amp;Tabela1[[#This Row],[Cliente]],KE!$A$2:AO463,14,0),IFERROR(IF(Tabela1[[#This Row],[Empresa]]="KT",VLOOKUP(Tabela1[[#This Row],[Empresa]]&amp;Tabela1[[#This Row],[Cliente]],KT!$A$2:AO463,14,0),""),"")),"")</f>
        <v>45519</v>
      </c>
      <c r="N65" s="20">
        <f>IFERROR(IF(Tabela1[[#This Row],[Empresa]]="KE",VLOOKUP(Tabela1[[#This Row],[Empresa]]&amp;Tabela1[[#This Row],[Cliente]],KE!$A$2:AO463,15,0),IFERROR(IF(Tabela1[[#This Row],[Empresa]]="KT",VLOOKUP(Tabela1[[#This Row],[Empresa]]&amp;Tabela1[[#This Row],[Cliente]],KT!$A$2:AO463,15,0),""),"")),"")</f>
        <v>5228.68</v>
      </c>
      <c r="O65" s="2" t="str">
        <f>IF(Tabela1[[#This Row],[Valor faturado]]&lt;Tabela1[[#This Row],[VALOR MENSAL CONTRATADO]],"Sim","Não")</f>
        <v>Não</v>
      </c>
      <c r="P65" s="28">
        <f>IF(Tabela1[[#This Row],[Faturado no Período ]]&lt;&gt;"",1/$K$1,"")</f>
        <v>3.3222591362126247E-3</v>
      </c>
    </row>
    <row r="66" spans="1:16" ht="15" customHeight="1">
      <c r="A66" s="2" t="s">
        <v>1967</v>
      </c>
      <c r="B66" s="2" t="s">
        <v>966</v>
      </c>
      <c r="C66" s="2" t="s">
        <v>1869</v>
      </c>
      <c r="D66" s="2" t="s">
        <v>1870</v>
      </c>
      <c r="E66" s="2" t="s">
        <v>1499</v>
      </c>
      <c r="F66" s="2" t="s">
        <v>1527</v>
      </c>
      <c r="G66" s="2" t="s">
        <v>54</v>
      </c>
      <c r="H66" s="20">
        <v>5519.27</v>
      </c>
      <c r="I66" s="2" t="s">
        <v>2010</v>
      </c>
      <c r="J66" s="2" t="s">
        <v>1979</v>
      </c>
      <c r="K66" s="2" t="str">
        <f>IF(Tabela1[[#This Row],[NF Eletr.]]&lt;&gt;"","Faturado","Não")</f>
        <v>Faturado</v>
      </c>
      <c r="L66" s="2" t="str">
        <f>IFERROR(IF(Tabela1[[#This Row],[Empresa]]="KE",VLOOKUP(Tabela1[[#This Row],[Empresa]]&amp;Tabela1[[#This Row],[Cliente]],KE!$A$2:AO464,11,0),IFERROR(IF(Tabela1[[#This Row],[Empresa]]="KT",VLOOKUP(Tabela1[[#This Row],[Empresa]]&amp;Tabela1[[#This Row],[Cliente]],KT!$A$2:AO464,11,0),""),"")),"")</f>
        <v>26996</v>
      </c>
      <c r="M66" s="23">
        <f>IFERROR(IF(Tabela1[[#This Row],[Empresa]]="KE",VLOOKUP(Tabela1[[#This Row],[Empresa]]&amp;Tabela1[[#This Row],[Cliente]],KE!$A$2:AO464,14,0),IFERROR(IF(Tabela1[[#This Row],[Empresa]]="KT",VLOOKUP(Tabela1[[#This Row],[Empresa]]&amp;Tabela1[[#This Row],[Cliente]],KT!$A$2:AO464,14,0),""),"")),"")</f>
        <v>45519</v>
      </c>
      <c r="N66" s="20">
        <f>IFERROR(IF(Tabela1[[#This Row],[Empresa]]="KE",VLOOKUP(Tabela1[[#This Row],[Empresa]]&amp;Tabela1[[#This Row],[Cliente]],KE!$A$2:AO464,15,0),IFERROR(IF(Tabela1[[#This Row],[Empresa]]="KT",VLOOKUP(Tabela1[[#This Row],[Empresa]]&amp;Tabela1[[#This Row],[Cliente]],KT!$A$2:AO464,15,0),""),"")),"")</f>
        <v>5519.27</v>
      </c>
      <c r="O66" s="2" t="str">
        <f>IF(Tabela1[[#This Row],[Valor faturado]]&lt;Tabela1[[#This Row],[VALOR MENSAL CONTRATADO]],"Sim","Não")</f>
        <v>Não</v>
      </c>
      <c r="P66" s="28">
        <f>IF(Tabela1[[#This Row],[Faturado no Período ]]&lt;&gt;"",1/$K$1,"")</f>
        <v>3.3222591362126247E-3</v>
      </c>
    </row>
    <row r="67" spans="1:16" ht="15" customHeight="1">
      <c r="A67" s="2" t="s">
        <v>1967</v>
      </c>
      <c r="B67" s="2" t="s">
        <v>965</v>
      </c>
      <c r="C67" s="2" t="s">
        <v>1869</v>
      </c>
      <c r="D67" s="2" t="s">
        <v>1870</v>
      </c>
      <c r="E67" s="2" t="s">
        <v>1499</v>
      </c>
      <c r="F67" s="2" t="s">
        <v>1871</v>
      </c>
      <c r="G67" s="2" t="s">
        <v>54</v>
      </c>
      <c r="H67" s="20">
        <v>3850.76</v>
      </c>
      <c r="I67" s="2" t="s">
        <v>2010</v>
      </c>
      <c r="J67" s="2" t="s">
        <v>1979</v>
      </c>
      <c r="K67" s="2" t="str">
        <f>IF(Tabela1[[#This Row],[NF Eletr.]]&lt;&gt;"","Faturado","Não")</f>
        <v>Faturado</v>
      </c>
      <c r="L67" s="2" t="str">
        <f>IFERROR(IF(Tabela1[[#This Row],[Empresa]]="KE",VLOOKUP(Tabela1[[#This Row],[Empresa]]&amp;Tabela1[[#This Row],[Cliente]],KE!$A$2:AO465,11,0),IFERROR(IF(Tabela1[[#This Row],[Empresa]]="KT",VLOOKUP(Tabela1[[#This Row],[Empresa]]&amp;Tabela1[[#This Row],[Cliente]],KT!$A$2:AO465,11,0),""),"")),"")</f>
        <v>26995</v>
      </c>
      <c r="M67" s="23">
        <f>IFERROR(IF(Tabela1[[#This Row],[Empresa]]="KE",VLOOKUP(Tabela1[[#This Row],[Empresa]]&amp;Tabela1[[#This Row],[Cliente]],KE!$A$2:AO465,14,0),IFERROR(IF(Tabela1[[#This Row],[Empresa]]="KT",VLOOKUP(Tabela1[[#This Row],[Empresa]]&amp;Tabela1[[#This Row],[Cliente]],KT!$A$2:AO465,14,0),""),"")),"")</f>
        <v>45519</v>
      </c>
      <c r="N67" s="20">
        <f>IFERROR(IF(Tabela1[[#This Row],[Empresa]]="KE",VLOOKUP(Tabela1[[#This Row],[Empresa]]&amp;Tabela1[[#This Row],[Cliente]],KE!$A$2:AO465,15,0),IFERROR(IF(Tabela1[[#This Row],[Empresa]]="KT",VLOOKUP(Tabela1[[#This Row],[Empresa]]&amp;Tabela1[[#This Row],[Cliente]],KT!$A$2:AO465,15,0),""),"")),"")</f>
        <v>3850.76</v>
      </c>
      <c r="O67" s="2" t="str">
        <f>IF(Tabela1[[#This Row],[Valor faturado]]&lt;Tabela1[[#This Row],[VALOR MENSAL CONTRATADO]],"Sim","Não")</f>
        <v>Não</v>
      </c>
      <c r="P67" s="28">
        <f>IF(Tabela1[[#This Row],[Faturado no Período ]]&lt;&gt;"",1/$K$1,"")</f>
        <v>3.3222591362126247E-3</v>
      </c>
    </row>
    <row r="68" spans="1:16" ht="15" customHeight="1">
      <c r="A68" s="2" t="s">
        <v>1967</v>
      </c>
      <c r="B68" s="2" t="s">
        <v>963</v>
      </c>
      <c r="C68" s="2" t="s">
        <v>1869</v>
      </c>
      <c r="D68" s="2" t="s">
        <v>1870</v>
      </c>
      <c r="E68" s="2" t="s">
        <v>1499</v>
      </c>
      <c r="F68" s="2" t="s">
        <v>1826</v>
      </c>
      <c r="G68" s="2" t="s">
        <v>54</v>
      </c>
      <c r="H68" s="20">
        <v>5770.67</v>
      </c>
      <c r="I68" s="2" t="s">
        <v>2010</v>
      </c>
      <c r="J68" s="2" t="s">
        <v>1979</v>
      </c>
      <c r="K68" s="2" t="str">
        <f>IF(Tabela1[[#This Row],[NF Eletr.]]&lt;&gt;"","Faturado","Não")</f>
        <v>Faturado</v>
      </c>
      <c r="L68" s="2" t="str">
        <f>IFERROR(IF(Tabela1[[#This Row],[Empresa]]="KE",VLOOKUP(Tabela1[[#This Row],[Empresa]]&amp;Tabela1[[#This Row],[Cliente]],KE!$A$2:AO466,11,0),IFERROR(IF(Tabela1[[#This Row],[Empresa]]="KT",VLOOKUP(Tabela1[[#This Row],[Empresa]]&amp;Tabela1[[#This Row],[Cliente]],KT!$A$2:AO466,11,0),""),"")),"")</f>
        <v>26994</v>
      </c>
      <c r="M68" s="23">
        <f>IFERROR(IF(Tabela1[[#This Row],[Empresa]]="KE",VLOOKUP(Tabela1[[#This Row],[Empresa]]&amp;Tabela1[[#This Row],[Cliente]],KE!$A$2:AO466,14,0),IFERROR(IF(Tabela1[[#This Row],[Empresa]]="KT",VLOOKUP(Tabela1[[#This Row],[Empresa]]&amp;Tabela1[[#This Row],[Cliente]],KT!$A$2:AO466,14,0),""),"")),"")</f>
        <v>45519</v>
      </c>
      <c r="N68" s="20">
        <f>IFERROR(IF(Tabela1[[#This Row],[Empresa]]="KE",VLOOKUP(Tabela1[[#This Row],[Empresa]]&amp;Tabela1[[#This Row],[Cliente]],KE!$A$2:AO466,15,0),IFERROR(IF(Tabela1[[#This Row],[Empresa]]="KT",VLOOKUP(Tabela1[[#This Row],[Empresa]]&amp;Tabela1[[#This Row],[Cliente]],KT!$A$2:AO466,15,0),""),"")),"")</f>
        <v>5770.67</v>
      </c>
      <c r="O68" s="2" t="str">
        <f>IF(Tabela1[[#This Row],[Valor faturado]]&lt;Tabela1[[#This Row],[VALOR MENSAL CONTRATADO]],"Sim","Não")</f>
        <v>Não</v>
      </c>
      <c r="P68" s="28">
        <f>IF(Tabela1[[#This Row],[Faturado no Período ]]&lt;&gt;"",1/$K$1,"")</f>
        <v>3.3222591362126247E-3</v>
      </c>
    </row>
    <row r="69" spans="1:16" ht="15" customHeight="1">
      <c r="A69" s="2" t="s">
        <v>1967</v>
      </c>
      <c r="B69" s="2" t="s">
        <v>926</v>
      </c>
      <c r="C69" s="2" t="s">
        <v>1832</v>
      </c>
      <c r="D69" s="2" t="s">
        <v>1833</v>
      </c>
      <c r="E69" s="2" t="s">
        <v>1499</v>
      </c>
      <c r="F69" s="2" t="s">
        <v>1834</v>
      </c>
      <c r="G69" s="2" t="s">
        <v>94</v>
      </c>
      <c r="H69" s="20">
        <v>216053.59</v>
      </c>
      <c r="I69" s="2" t="s">
        <v>2004</v>
      </c>
      <c r="J69" s="2" t="s">
        <v>1979</v>
      </c>
      <c r="K69" s="2" t="str">
        <f>IF(Tabela1[[#This Row],[NF Eletr.]]&lt;&gt;"","Faturado","Não")</f>
        <v>Faturado</v>
      </c>
      <c r="L69" s="2" t="str">
        <f>IFERROR(IF(Tabela1[[#This Row],[Empresa]]="KE",VLOOKUP(Tabela1[[#This Row],[Empresa]]&amp;Tabela1[[#This Row],[Cliente]],KE!$A$2:AO215,11,0),IFERROR(IF(Tabela1[[#This Row],[Empresa]]="KT",VLOOKUP(Tabela1[[#This Row],[Empresa]]&amp;Tabela1[[#This Row],[Cliente]],KT!$A$2:AO215,11,0),""),"")),"")</f>
        <v>26908</v>
      </c>
      <c r="M69" s="23">
        <f>IFERROR(IF(Tabela1[[#This Row],[Empresa]]="KE",VLOOKUP(Tabela1[[#This Row],[Empresa]]&amp;Tabela1[[#This Row],[Cliente]],KE!$A$2:AO215,14,0),IFERROR(IF(Tabela1[[#This Row],[Empresa]]="KT",VLOOKUP(Tabela1[[#This Row],[Empresa]]&amp;Tabela1[[#This Row],[Cliente]],KT!$A$2:AO215,14,0),""),"")),"")</f>
        <v>45509</v>
      </c>
      <c r="N69" s="20">
        <f>IFERROR(IF(Tabela1[[#This Row],[Empresa]]="KE",VLOOKUP(Tabela1[[#This Row],[Empresa]]&amp;Tabela1[[#This Row],[Cliente]],KE!$A$2:AO215,15,0),IFERROR(IF(Tabela1[[#This Row],[Empresa]]="KT",VLOOKUP(Tabela1[[#This Row],[Empresa]]&amp;Tabela1[[#This Row],[Cliente]],KT!$A$2:AO215,15,0),""),"")),"")</f>
        <v>216053.59</v>
      </c>
      <c r="O69" s="2" t="str">
        <f>IF(Tabela1[[#This Row],[Valor faturado]]&lt;Tabela1[[#This Row],[VALOR MENSAL CONTRATADO]],"Sim","Não")</f>
        <v>Não</v>
      </c>
      <c r="P69" s="28">
        <f>IF(Tabela1[[#This Row],[Faturado no Período ]]&lt;&gt;"",1/$K$1,"")</f>
        <v>3.3222591362126247E-3</v>
      </c>
    </row>
    <row r="70" spans="1:16" ht="15" customHeight="1">
      <c r="A70" s="2" t="s">
        <v>1967</v>
      </c>
      <c r="B70" s="2" t="s">
        <v>953</v>
      </c>
      <c r="C70" s="2" t="s">
        <v>1543</v>
      </c>
      <c r="D70" s="2" t="s">
        <v>1810</v>
      </c>
      <c r="E70" s="2" t="s">
        <v>1839</v>
      </c>
      <c r="F70" s="2" t="s">
        <v>1542</v>
      </c>
      <c r="G70" s="2" t="s">
        <v>94</v>
      </c>
      <c r="H70" s="20">
        <v>155385.99</v>
      </c>
      <c r="I70" s="2" t="s">
        <v>2008</v>
      </c>
      <c r="J70" s="2" t="s">
        <v>1979</v>
      </c>
      <c r="K70" s="2" t="str">
        <f>IF(Tabela1[[#This Row],[NF Eletr.]]&lt;&gt;"","Faturado","Não")</f>
        <v>Faturado</v>
      </c>
      <c r="L70" s="2" t="str">
        <f>IFERROR(IF(Tabela1[[#This Row],[Empresa]]="KE",VLOOKUP(Tabela1[[#This Row],[Empresa]]&amp;Tabela1[[#This Row],[Cliente]],KE!$A$2:AO457,11,0),IFERROR(IF(Tabela1[[#This Row],[Empresa]]="KT",VLOOKUP(Tabela1[[#This Row],[Empresa]]&amp;Tabela1[[#This Row],[Cliente]],KT!$A$2:AO457,11,0),""),"")),"")</f>
        <v>26931</v>
      </c>
      <c r="M70" s="23">
        <f>IFERROR(IF(Tabela1[[#This Row],[Empresa]]="KE",VLOOKUP(Tabela1[[#This Row],[Empresa]]&amp;Tabela1[[#This Row],[Cliente]],KE!$A$2:AO457,14,0),IFERROR(IF(Tabela1[[#This Row],[Empresa]]="KT",VLOOKUP(Tabela1[[#This Row],[Empresa]]&amp;Tabela1[[#This Row],[Cliente]],KT!$A$2:AO457,14,0),""),"")),"")</f>
        <v>45512</v>
      </c>
      <c r="N70" s="20">
        <f>IFERROR(IF(Tabela1[[#This Row],[Empresa]]="KE",VLOOKUP(Tabela1[[#This Row],[Empresa]]&amp;Tabela1[[#This Row],[Cliente]],KE!$A$2:AO457,15,0),IFERROR(IF(Tabela1[[#This Row],[Empresa]]="KT",VLOOKUP(Tabela1[[#This Row],[Empresa]]&amp;Tabela1[[#This Row],[Cliente]],KT!$A$2:AO457,15,0),""),"")),"")</f>
        <v>136861.28</v>
      </c>
      <c r="O70" s="2" t="str">
        <f>IF(Tabela1[[#This Row],[Valor faturado]]&lt;Tabela1[[#This Row],[VALOR MENSAL CONTRATADO]],"Sim","Não")</f>
        <v>Sim</v>
      </c>
      <c r="P70" s="28">
        <f>IF(Tabela1[[#This Row],[Faturado no Período ]]&lt;&gt;"",1/$K$1,"")</f>
        <v>3.3222591362126247E-3</v>
      </c>
    </row>
    <row r="71" spans="1:16" ht="15" customHeight="1">
      <c r="A71" s="2" t="s">
        <v>1967</v>
      </c>
      <c r="B71" s="2" t="s">
        <v>972</v>
      </c>
      <c r="C71" s="2" t="s">
        <v>1874</v>
      </c>
      <c r="D71" s="2" t="s">
        <v>1875</v>
      </c>
      <c r="E71" s="2" t="s">
        <v>1839</v>
      </c>
      <c r="F71" s="2" t="s">
        <v>1834</v>
      </c>
      <c r="G71" s="2" t="s">
        <v>94</v>
      </c>
      <c r="H71" s="20">
        <v>431466.71</v>
      </c>
      <c r="I71" s="2" t="s">
        <v>2004</v>
      </c>
      <c r="J71" s="2" t="s">
        <v>1979</v>
      </c>
      <c r="K71" s="2" t="str">
        <f>IF(Tabela1[[#This Row],[NF Eletr.]]&lt;&gt;"","Faturado","Não")</f>
        <v>Faturado</v>
      </c>
      <c r="L71" s="2" t="str">
        <f>IFERROR(IF(Tabela1[[#This Row],[Empresa]]="KE",VLOOKUP(Tabela1[[#This Row],[Empresa]]&amp;Tabela1[[#This Row],[Cliente]],KE!$A$2:AO438,11,0),IFERROR(IF(Tabela1[[#This Row],[Empresa]]="KT",VLOOKUP(Tabela1[[#This Row],[Empresa]]&amp;Tabela1[[#This Row],[Cliente]],KT!$A$2:AO438,11,0),""),"")),"")</f>
        <v>27009</v>
      </c>
      <c r="M71" s="23">
        <f>IFERROR(IF(Tabela1[[#This Row],[Empresa]]="KE",VLOOKUP(Tabela1[[#This Row],[Empresa]]&amp;Tabela1[[#This Row],[Cliente]],KE!$A$2:AO438,14,0),IFERROR(IF(Tabela1[[#This Row],[Empresa]]="KT",VLOOKUP(Tabela1[[#This Row],[Empresa]]&amp;Tabela1[[#This Row],[Cliente]],KT!$A$2:AO438,14,0),""),"")),"")</f>
        <v>45523</v>
      </c>
      <c r="N71" s="20">
        <f>IFERROR(IF(Tabela1[[#This Row],[Empresa]]="KE",VLOOKUP(Tabela1[[#This Row],[Empresa]]&amp;Tabela1[[#This Row],[Cliente]],KE!$A$2:AO438,15,0),IFERROR(IF(Tabela1[[#This Row],[Empresa]]="KT",VLOOKUP(Tabela1[[#This Row],[Empresa]]&amp;Tabela1[[#This Row],[Cliente]],KT!$A$2:AO438,15,0),""),"")),"")</f>
        <v>388941.42</v>
      </c>
      <c r="O71" s="2" t="str">
        <f>IF(Tabela1[[#This Row],[Valor faturado]]&lt;Tabela1[[#This Row],[VALOR MENSAL CONTRATADO]],"Sim","Não")</f>
        <v>Sim</v>
      </c>
      <c r="P71" s="28">
        <f>IF(Tabela1[[#This Row],[Faturado no Período ]]&lt;&gt;"",1/$K$1,"")</f>
        <v>3.3222591362126247E-3</v>
      </c>
    </row>
    <row r="72" spans="1:16" ht="15" customHeight="1">
      <c r="A72" s="2" t="s">
        <v>1967</v>
      </c>
      <c r="B72" s="2" t="s">
        <v>1030</v>
      </c>
      <c r="C72" s="2" t="s">
        <v>1957</v>
      </c>
      <c r="D72" s="2" t="s">
        <v>1958</v>
      </c>
      <c r="E72" s="2" t="s">
        <v>1499</v>
      </c>
      <c r="F72" s="2" t="s">
        <v>1503</v>
      </c>
      <c r="G72" s="2" t="s">
        <v>54</v>
      </c>
      <c r="H72" s="20">
        <v>37197.96</v>
      </c>
      <c r="I72" s="2" t="s">
        <v>2012</v>
      </c>
      <c r="J72" s="2" t="s">
        <v>1979</v>
      </c>
      <c r="K72" s="2" t="s">
        <v>1994</v>
      </c>
      <c r="L72" s="2" t="str">
        <f>IFERROR(IF(Tabela1[[#This Row],[Empresa]]="KE",VLOOKUP(Tabela1[[#This Row],[Empresa]]&amp;Tabela1[[#This Row],[Cliente]],KE!$A$2:AO441,11,0),IFERROR(IF(Tabela1[[#This Row],[Empresa]]="KT",VLOOKUP(Tabela1[[#This Row],[Empresa]]&amp;Tabela1[[#This Row],[Cliente]],KT!$A$2:AO441,11,0),""),"")),"")</f>
        <v/>
      </c>
      <c r="M72" s="23" t="str">
        <f>IFERROR(IF(Tabela1[[#This Row],[Empresa]]="KE",VLOOKUP(Tabela1[[#This Row],[Empresa]]&amp;Tabela1[[#This Row],[Cliente]],KE!$A$2:AO441,14,0),IFERROR(IF(Tabela1[[#This Row],[Empresa]]="KT",VLOOKUP(Tabela1[[#This Row],[Empresa]]&amp;Tabela1[[#This Row],[Cliente]],KT!$A$2:AO441,14,0),""),"")),"")</f>
        <v/>
      </c>
      <c r="N72" s="20" t="str">
        <f>IFERROR(IF(Tabela1[[#This Row],[Empresa]]="KE",VLOOKUP(Tabela1[[#This Row],[Empresa]]&amp;Tabela1[[#This Row],[Cliente]],KE!$A$2:AO441,15,0),IFERROR(IF(Tabela1[[#This Row],[Empresa]]="KT",VLOOKUP(Tabela1[[#This Row],[Empresa]]&amp;Tabela1[[#This Row],[Cliente]],KT!$A$2:AO441,15,0),""),"")),"")</f>
        <v/>
      </c>
      <c r="O72" s="2" t="str">
        <f>IF(Tabela1[[#This Row],[Valor faturado]]&lt;Tabela1[[#This Row],[VALOR MENSAL CONTRATADO]],"Sim","Não")</f>
        <v>Não</v>
      </c>
      <c r="P72" s="28">
        <f>IF(Tabela1[[#This Row],[Faturado no Período ]]&lt;&gt;"",1/$K$1,"")</f>
        <v>3.3222591362126247E-3</v>
      </c>
    </row>
    <row r="73" spans="1:16" ht="15" customHeight="1">
      <c r="A73" s="2" t="s">
        <v>1967</v>
      </c>
      <c r="B73" s="2" t="s">
        <v>947</v>
      </c>
      <c r="C73" s="2" t="s">
        <v>1540</v>
      </c>
      <c r="D73" s="2" t="s">
        <v>1541</v>
      </c>
      <c r="E73" s="2" t="s">
        <v>1499</v>
      </c>
      <c r="F73" s="2" t="s">
        <v>1542</v>
      </c>
      <c r="G73" s="2" t="s">
        <v>94</v>
      </c>
      <c r="H73" s="20">
        <v>195015.53</v>
      </c>
      <c r="I73" s="2" t="s">
        <v>2004</v>
      </c>
      <c r="J73" s="2" t="s">
        <v>1979</v>
      </c>
      <c r="K73" s="2" t="str">
        <f>IF(Tabela1[[#This Row],[NF Eletr.]]&lt;&gt;"","Faturado","Não")</f>
        <v>Faturado</v>
      </c>
      <c r="L73" s="2" t="str">
        <f>IFERROR(IF(Tabela1[[#This Row],[Empresa]]="KE",VLOOKUP(Tabela1[[#This Row],[Empresa]]&amp;Tabela1[[#This Row],[Cliente]],KE!$A$2:AO419,11,0),IFERROR(IF(Tabela1[[#This Row],[Empresa]]="KT",VLOOKUP(Tabela1[[#This Row],[Empresa]]&amp;Tabela1[[#This Row],[Cliente]],KT!$A$2:AO419,11,0),""),"")),"")</f>
        <v>26937</v>
      </c>
      <c r="M73" s="23">
        <f>IFERROR(IF(Tabela1[[#This Row],[Empresa]]="KE",VLOOKUP(Tabela1[[#This Row],[Empresa]]&amp;Tabela1[[#This Row],[Cliente]],KE!$A$2:AO419,14,0),IFERROR(IF(Tabela1[[#This Row],[Empresa]]="KT",VLOOKUP(Tabela1[[#This Row],[Empresa]]&amp;Tabela1[[#This Row],[Cliente]],KT!$A$2:AO419,14,0),""),"")),"")</f>
        <v>45516</v>
      </c>
      <c r="N73" s="20">
        <f>IFERROR(IF(Tabela1[[#This Row],[Empresa]]="KE",VLOOKUP(Tabela1[[#This Row],[Empresa]]&amp;Tabela1[[#This Row],[Cliente]],KE!$A$2:AO419,15,0),IFERROR(IF(Tabela1[[#This Row],[Empresa]]="KT",VLOOKUP(Tabela1[[#This Row],[Empresa]]&amp;Tabela1[[#This Row],[Cliente]],KT!$A$2:AO419,15,0),""),"")),"")</f>
        <v>243147.26</v>
      </c>
      <c r="O73" s="2" t="str">
        <f>IF(Tabela1[[#This Row],[Valor faturado]]&lt;Tabela1[[#This Row],[VALOR MENSAL CONTRATADO]],"Sim","Não")</f>
        <v>Não</v>
      </c>
      <c r="P73" s="28">
        <f>IF(Tabela1[[#This Row],[Faturado no Período ]]&lt;&gt;"",1/$K$1,"")</f>
        <v>3.3222591362126247E-3</v>
      </c>
    </row>
    <row r="74" spans="1:16" ht="15" customHeight="1">
      <c r="A74" s="2" t="s">
        <v>1967</v>
      </c>
      <c r="B74" s="2" t="s">
        <v>961</v>
      </c>
      <c r="C74" s="2" t="s">
        <v>1868</v>
      </c>
      <c r="D74" s="2" t="s">
        <v>1976</v>
      </c>
      <c r="E74" s="2" t="s">
        <v>1499</v>
      </c>
      <c r="F74" s="2" t="s">
        <v>1503</v>
      </c>
      <c r="G74" s="2" t="s">
        <v>54</v>
      </c>
      <c r="H74" s="20">
        <v>323069.02</v>
      </c>
      <c r="I74" s="2" t="s">
        <v>2009</v>
      </c>
      <c r="J74" s="2" t="s">
        <v>1979</v>
      </c>
      <c r="K74" s="2" t="str">
        <f>IF(Tabela1[[#This Row],[NF Eletr.]]&lt;&gt;"","Faturado","Não")</f>
        <v>Faturado</v>
      </c>
      <c r="L74" s="2" t="str">
        <f>IFERROR(IF(Tabela1[[#This Row],[Empresa]]="KE",VLOOKUP(Tabela1[[#This Row],[Empresa]]&amp;Tabela1[[#This Row],[Cliente]],KE!$A$2:AO223,11,0),IFERROR(IF(Tabela1[[#This Row],[Empresa]]="KT",VLOOKUP(Tabela1[[#This Row],[Empresa]]&amp;Tabela1[[#This Row],[Cliente]],KT!$A$2:AO223,11,0),""),"")),"")</f>
        <v>26913</v>
      </c>
      <c r="M74" s="23">
        <f>IFERROR(IF(Tabela1[[#This Row],[Empresa]]="KE",VLOOKUP(Tabela1[[#This Row],[Empresa]]&amp;Tabela1[[#This Row],[Cliente]],KE!$A$2:AO223,14,0),IFERROR(IF(Tabela1[[#This Row],[Empresa]]="KT",VLOOKUP(Tabela1[[#This Row],[Empresa]]&amp;Tabela1[[#This Row],[Cliente]],KT!$A$2:AO223,14,0),""),"")),"")</f>
        <v>45510</v>
      </c>
      <c r="N74" s="20">
        <f>IFERROR(IF(Tabela1[[#This Row],[Empresa]]="KE",VLOOKUP(Tabela1[[#This Row],[Empresa]]&amp;Tabela1[[#This Row],[Cliente]],KE!$A$2:AO223,15,0),IFERROR(IF(Tabela1[[#This Row],[Empresa]]="KT",VLOOKUP(Tabela1[[#This Row],[Empresa]]&amp;Tabela1[[#This Row],[Cliente]],KT!$A$2:AO223,15,0),""),"")),"")</f>
        <v>384022.53</v>
      </c>
      <c r="O74" s="2" t="str">
        <f>IF(Tabela1[[#This Row],[Valor faturado]]&lt;Tabela1[[#This Row],[VALOR MENSAL CONTRATADO]],"Sim","Não")</f>
        <v>Não</v>
      </c>
      <c r="P74" s="28">
        <f>IF(Tabela1[[#This Row],[Faturado no Período ]]&lt;&gt;"",1/$K$1,"")</f>
        <v>3.3222591362126247E-3</v>
      </c>
    </row>
    <row r="75" spans="1:16" ht="15" customHeight="1">
      <c r="A75" s="2" t="s">
        <v>1967</v>
      </c>
      <c r="B75" s="2" t="s">
        <v>981</v>
      </c>
      <c r="C75" s="2" t="s">
        <v>1883</v>
      </c>
      <c r="D75" s="2" t="s">
        <v>1884</v>
      </c>
      <c r="E75" s="2" t="s">
        <v>1499</v>
      </c>
      <c r="F75" s="2" t="s">
        <v>1503</v>
      </c>
      <c r="G75" s="2" t="s">
        <v>54</v>
      </c>
      <c r="H75" s="20">
        <v>140125.04</v>
      </c>
      <c r="I75" s="2" t="s">
        <v>2009</v>
      </c>
      <c r="J75" s="2" t="s">
        <v>1980</v>
      </c>
      <c r="K75" s="2" t="str">
        <f>IF(Tabela1[[#This Row],[NF Eletr.]]&lt;&gt;"","Faturado","Não")</f>
        <v>Faturado</v>
      </c>
      <c r="L75" s="2" t="str">
        <f>IFERROR(IF(Tabela1[[#This Row],[Empresa]]="KE",VLOOKUP(Tabela1[[#This Row],[Empresa]]&amp;Tabela1[[#This Row],[Cliente]],KE!$A$2:AO504,11,0),IFERROR(IF(Tabela1[[#This Row],[Empresa]]="KT",VLOOKUP(Tabela1[[#This Row],[Empresa]]&amp;Tabela1[[#This Row],[Cliente]],KT!$A$2:AO504,11,0),""),"")),"")</f>
        <v>26991</v>
      </c>
      <c r="M75" s="23">
        <f>IFERROR(IF(Tabela1[[#This Row],[Empresa]]="KE",VLOOKUP(Tabela1[[#This Row],[Empresa]]&amp;Tabela1[[#This Row],[Cliente]],KE!$A$2:AO504,14,0),IFERROR(IF(Tabela1[[#This Row],[Empresa]]="KT",VLOOKUP(Tabela1[[#This Row],[Empresa]]&amp;Tabela1[[#This Row],[Cliente]],KT!$A$2:AO504,14,0),""),"")),"")</f>
        <v>45518</v>
      </c>
      <c r="N75" s="20">
        <f>IFERROR(IF(Tabela1[[#This Row],[Empresa]]="KE",VLOOKUP(Tabela1[[#This Row],[Empresa]]&amp;Tabela1[[#This Row],[Cliente]],KE!$A$2:AO504,15,0),IFERROR(IF(Tabela1[[#This Row],[Empresa]]="KT",VLOOKUP(Tabela1[[#This Row],[Empresa]]&amp;Tabela1[[#This Row],[Cliente]],KT!$A$2:AO504,15,0),""),"")),"")</f>
        <v>134501.17000000001</v>
      </c>
      <c r="O75" s="2" t="str">
        <f>IF(Tabela1[[#This Row],[Valor faturado]]&lt;Tabela1[[#This Row],[VALOR MENSAL CONTRATADO]],"Sim","Não")</f>
        <v>Sim</v>
      </c>
      <c r="P75" s="28">
        <f>IF(Tabela1[[#This Row],[Faturado no Período ]]&lt;&gt;"",1/$K$1,"")</f>
        <v>3.3222591362126247E-3</v>
      </c>
    </row>
    <row r="76" spans="1:16" ht="15" customHeight="1">
      <c r="A76" s="2" t="s">
        <v>1967</v>
      </c>
      <c r="B76" s="2" t="s">
        <v>927</v>
      </c>
      <c r="C76" s="2" t="s">
        <v>1835</v>
      </c>
      <c r="D76" s="2" t="s">
        <v>1836</v>
      </c>
      <c r="E76" s="2" t="s">
        <v>1499</v>
      </c>
      <c r="F76" s="2" t="s">
        <v>1503</v>
      </c>
      <c r="G76" s="2" t="s">
        <v>54</v>
      </c>
      <c r="H76" s="20">
        <v>436867.75</v>
      </c>
      <c r="I76" s="2" t="s">
        <v>2003</v>
      </c>
      <c r="J76" s="2" t="s">
        <v>1979</v>
      </c>
      <c r="K76" s="2" t="str">
        <f>IF(Tabela1[[#This Row],[NF Eletr.]]&lt;&gt;"","Faturado","Não")</f>
        <v>Faturado</v>
      </c>
      <c r="L76" s="2" t="str">
        <f>IFERROR(IF(Tabela1[[#This Row],[Empresa]]="KE",VLOOKUP(Tabela1[[#This Row],[Empresa]]&amp;Tabela1[[#This Row],[Cliente]],KE!$A$2:AO412,11,0),IFERROR(IF(Tabela1[[#This Row],[Empresa]]="KT",VLOOKUP(Tabela1[[#This Row],[Empresa]]&amp;Tabela1[[#This Row],[Cliente]],KT!$A$2:AO412,11,0),""),"")),"")</f>
        <v>26903</v>
      </c>
      <c r="M76" s="23">
        <f>IFERROR(IF(Tabela1[[#This Row],[Empresa]]="KE",VLOOKUP(Tabela1[[#This Row],[Empresa]]&amp;Tabela1[[#This Row],[Cliente]],KE!$A$2:AO412,14,0),IFERROR(IF(Tabela1[[#This Row],[Empresa]]="KT",VLOOKUP(Tabela1[[#This Row],[Empresa]]&amp;Tabela1[[#This Row],[Cliente]],KT!$A$2:AO412,14,0),""),"")),"")</f>
        <v>45505</v>
      </c>
      <c r="N76" s="20">
        <f>IFERROR(IF(Tabela1[[#This Row],[Empresa]]="KE",VLOOKUP(Tabela1[[#This Row],[Empresa]]&amp;Tabela1[[#This Row],[Cliente]],KE!$A$2:AO412,15,0),IFERROR(IF(Tabela1[[#This Row],[Empresa]]="KT",VLOOKUP(Tabela1[[#This Row],[Empresa]]&amp;Tabela1[[#This Row],[Cliente]],KT!$A$2:AO412,15,0),""),"")),"")</f>
        <v>436867.75</v>
      </c>
      <c r="O76" s="2" t="str">
        <f>IF(Tabela1[[#This Row],[Valor faturado]]&lt;Tabela1[[#This Row],[VALOR MENSAL CONTRATADO]],"Sim","Não")</f>
        <v>Não</v>
      </c>
      <c r="P76" s="28">
        <f>IF(Tabela1[[#This Row],[Faturado no Período ]]&lt;&gt;"",1/$K$1,"")</f>
        <v>3.3222591362126247E-3</v>
      </c>
    </row>
    <row r="77" spans="1:16" ht="15" customHeight="1">
      <c r="A77" s="2" t="s">
        <v>1967</v>
      </c>
      <c r="B77" s="2" t="s">
        <v>928</v>
      </c>
      <c r="C77" s="2" t="s">
        <v>1837</v>
      </c>
      <c r="D77" s="2" t="s">
        <v>1838</v>
      </c>
      <c r="E77" s="2" t="s">
        <v>1839</v>
      </c>
      <c r="F77" s="2" t="s">
        <v>1840</v>
      </c>
      <c r="G77" s="2" t="s">
        <v>54</v>
      </c>
      <c r="H77" s="20">
        <v>33350.5</v>
      </c>
      <c r="I77" s="2" t="s">
        <v>2005</v>
      </c>
      <c r="J77" s="2" t="s">
        <v>1980</v>
      </c>
      <c r="K77" s="2" t="str">
        <f>IF(Tabela1[[#This Row],[NF Eletr.]]&lt;&gt;"","Faturado","Não")</f>
        <v>Faturado</v>
      </c>
      <c r="L77" s="2" t="str">
        <f>IFERROR(IF(Tabela1[[#This Row],[Empresa]]="KE",VLOOKUP(Tabela1[[#This Row],[Empresa]]&amp;Tabela1[[#This Row],[Cliente]],KE!$A$2:AO515,11,0),IFERROR(IF(Tabela1[[#This Row],[Empresa]]="KT",VLOOKUP(Tabela1[[#This Row],[Empresa]]&amp;Tabela1[[#This Row],[Cliente]],KT!$A$2:AO515,11,0),""),"")),"")</f>
        <v>26909</v>
      </c>
      <c r="M77" s="23">
        <f>IFERROR(IF(Tabela1[[#This Row],[Empresa]]="KE",VLOOKUP(Tabela1[[#This Row],[Empresa]]&amp;Tabela1[[#This Row],[Cliente]],KE!$A$2:AO515,14,0),IFERROR(IF(Tabela1[[#This Row],[Empresa]]="KT",VLOOKUP(Tabela1[[#This Row],[Empresa]]&amp;Tabela1[[#This Row],[Cliente]],KT!$A$2:AO515,14,0),""),"")),"")</f>
        <v>45510</v>
      </c>
      <c r="N77" s="20">
        <f>IFERROR(IF(Tabela1[[#This Row],[Empresa]]="KE",VLOOKUP(Tabela1[[#This Row],[Empresa]]&amp;Tabela1[[#This Row],[Cliente]],KE!$A$2:AO515,15,0),IFERROR(IF(Tabela1[[#This Row],[Empresa]]="KT",VLOOKUP(Tabela1[[#This Row],[Empresa]]&amp;Tabela1[[#This Row],[Cliente]],KT!$A$2:AO515,15,0),""),"")),"")</f>
        <v>33350.5</v>
      </c>
      <c r="O77" s="2" t="str">
        <f>IF(Tabela1[[#This Row],[Valor faturado]]&lt;Tabela1[[#This Row],[VALOR MENSAL CONTRATADO]],"Sim","Não")</f>
        <v>Não</v>
      </c>
      <c r="P77" s="28">
        <f>IF(Tabela1[[#This Row],[Faturado no Período ]]&lt;&gt;"",1/$K$1,"")</f>
        <v>3.3222591362126247E-3</v>
      </c>
    </row>
    <row r="78" spans="1:16" ht="15" customHeight="1">
      <c r="A78" s="2" t="s">
        <v>1967</v>
      </c>
      <c r="B78" s="2" t="s">
        <v>984</v>
      </c>
      <c r="C78" s="2" t="s">
        <v>1885</v>
      </c>
      <c r="D78" s="2" t="s">
        <v>1975</v>
      </c>
      <c r="E78" s="2" t="s">
        <v>1499</v>
      </c>
      <c r="F78" s="2" t="s">
        <v>1811</v>
      </c>
      <c r="G78" s="2" t="s">
        <v>54</v>
      </c>
      <c r="H78" s="20">
        <v>7757.38</v>
      </c>
      <c r="I78" s="2" t="s">
        <v>2009</v>
      </c>
      <c r="J78" s="2" t="s">
        <v>1979</v>
      </c>
      <c r="K78" s="2" t="str">
        <f>IF(Tabela1[[#This Row],[NF Eletr.]]&lt;&gt;"","Faturado","Não")</f>
        <v>Faturado</v>
      </c>
      <c r="L78" s="2" t="str">
        <f>IFERROR(IF(Tabela1[[#This Row],[Empresa]]="KE",VLOOKUP(Tabela1[[#This Row],[Empresa]]&amp;Tabela1[[#This Row],[Cliente]],KE!$A$2:AO371,11,0),IFERROR(IF(Tabela1[[#This Row],[Empresa]]="KT",VLOOKUP(Tabela1[[#This Row],[Empresa]]&amp;Tabela1[[#This Row],[Cliente]],KT!$A$2:AO371,11,0),""),"")),"")</f>
        <v>26985</v>
      </c>
      <c r="M78" s="23">
        <f>IFERROR(IF(Tabela1[[#This Row],[Empresa]]="KE",VLOOKUP(Tabela1[[#This Row],[Empresa]]&amp;Tabela1[[#This Row],[Cliente]],KE!$A$2:AO371,14,0),IFERROR(IF(Tabela1[[#This Row],[Empresa]]="KT",VLOOKUP(Tabela1[[#This Row],[Empresa]]&amp;Tabela1[[#This Row],[Cliente]],KT!$A$2:AO371,14,0),""),"")),"")</f>
        <v>45517</v>
      </c>
      <c r="N78" s="20">
        <f>IFERROR(IF(Tabela1[[#This Row],[Empresa]]="KE",VLOOKUP(Tabela1[[#This Row],[Empresa]]&amp;Tabela1[[#This Row],[Cliente]],KE!$A$2:AO371,15,0),IFERROR(IF(Tabela1[[#This Row],[Empresa]]="KT",VLOOKUP(Tabela1[[#This Row],[Empresa]]&amp;Tabela1[[#This Row],[Cliente]],KT!$A$2:AO371,15,0),""),"")),"")</f>
        <v>14695.34</v>
      </c>
      <c r="O78" s="2" t="str">
        <f>IF(Tabela1[[#This Row],[Valor faturado]]&lt;Tabela1[[#This Row],[VALOR MENSAL CONTRATADO]],"Sim","Não")</f>
        <v>Não</v>
      </c>
      <c r="P78" s="28">
        <f>IF(Tabela1[[#This Row],[Faturado no Período ]]&lt;&gt;"",1/$K$1,"")</f>
        <v>3.3222591362126247E-3</v>
      </c>
    </row>
    <row r="79" spans="1:16" ht="15" customHeight="1">
      <c r="A79" s="2" t="s">
        <v>1967</v>
      </c>
      <c r="B79" s="2" t="s">
        <v>986</v>
      </c>
      <c r="C79" s="2" t="s">
        <v>1888</v>
      </c>
      <c r="D79" s="2" t="s">
        <v>1975</v>
      </c>
      <c r="E79" s="2" t="s">
        <v>1499</v>
      </c>
      <c r="F79" s="2" t="s">
        <v>1500</v>
      </c>
      <c r="G79" s="2" t="s">
        <v>54</v>
      </c>
      <c r="H79" s="20">
        <v>9879.31</v>
      </c>
      <c r="I79" s="2" t="s">
        <v>2009</v>
      </c>
      <c r="J79" s="2" t="s">
        <v>1979</v>
      </c>
      <c r="K79" s="2" t="str">
        <f>IF(Tabela1[[#This Row],[NF Eletr.]]&lt;&gt;"","Faturado","Não")</f>
        <v>Faturado</v>
      </c>
      <c r="L79" s="2" t="str">
        <f>IFERROR(IF(Tabela1[[#This Row],[Empresa]]="KE",VLOOKUP(Tabela1[[#This Row],[Empresa]]&amp;Tabela1[[#This Row],[Cliente]],KE!$A$2:AO368,11,0),IFERROR(IF(Tabela1[[#This Row],[Empresa]]="KT",VLOOKUP(Tabela1[[#This Row],[Empresa]]&amp;Tabela1[[#This Row],[Cliente]],KT!$A$2:AO368,11,0),""),"")),"")</f>
        <v>26983</v>
      </c>
      <c r="M79" s="23">
        <f>IFERROR(IF(Tabela1[[#This Row],[Empresa]]="KE",VLOOKUP(Tabela1[[#This Row],[Empresa]]&amp;Tabela1[[#This Row],[Cliente]],KE!$A$2:AO368,14,0),IFERROR(IF(Tabela1[[#This Row],[Empresa]]="KT",VLOOKUP(Tabela1[[#This Row],[Empresa]]&amp;Tabela1[[#This Row],[Cliente]],KT!$A$2:AO368,14,0),""),"")),"")</f>
        <v>45517</v>
      </c>
      <c r="N79" s="20">
        <f>IFERROR(IF(Tabela1[[#This Row],[Empresa]]="KE",VLOOKUP(Tabela1[[#This Row],[Empresa]]&amp;Tabela1[[#This Row],[Cliente]],KE!$A$2:AO368,15,0),IFERROR(IF(Tabela1[[#This Row],[Empresa]]="KT",VLOOKUP(Tabela1[[#This Row],[Empresa]]&amp;Tabela1[[#This Row],[Cliente]],KT!$A$2:AO368,15,0),""),"")),"")</f>
        <v>24898.78</v>
      </c>
      <c r="O79" s="2" t="str">
        <f>IF(Tabela1[[#This Row],[Valor faturado]]&lt;Tabela1[[#This Row],[VALOR MENSAL CONTRATADO]],"Sim","Não")</f>
        <v>Não</v>
      </c>
      <c r="P79" s="28">
        <f>IF(Tabela1[[#This Row],[Faturado no Período ]]&lt;&gt;"",1/$K$1,"")</f>
        <v>3.3222591362126247E-3</v>
      </c>
    </row>
    <row r="80" spans="1:16" ht="15" customHeight="1">
      <c r="A80" s="2" t="s">
        <v>1967</v>
      </c>
      <c r="B80" s="2" t="s">
        <v>989</v>
      </c>
      <c r="C80" s="2" t="s">
        <v>1891</v>
      </c>
      <c r="D80" s="2" t="s">
        <v>1975</v>
      </c>
      <c r="E80" s="2" t="s">
        <v>1499</v>
      </c>
      <c r="F80" s="2" t="s">
        <v>1659</v>
      </c>
      <c r="G80" s="2" t="s">
        <v>54</v>
      </c>
      <c r="H80" s="20">
        <v>7871.99</v>
      </c>
      <c r="I80" s="2" t="s">
        <v>2009</v>
      </c>
      <c r="J80" s="2" t="s">
        <v>1979</v>
      </c>
      <c r="K80" s="2" t="str">
        <f>IF(Tabela1[[#This Row],[NF Eletr.]]&lt;&gt;"","Faturado","Não")</f>
        <v>Faturado</v>
      </c>
      <c r="L80" s="2" t="str">
        <f>IFERROR(IF(Tabela1[[#This Row],[Empresa]]="KE",VLOOKUP(Tabela1[[#This Row],[Empresa]]&amp;Tabela1[[#This Row],[Cliente]],KE!$A$2:AO370,11,0),IFERROR(IF(Tabela1[[#This Row],[Empresa]]="KT",VLOOKUP(Tabela1[[#This Row],[Empresa]]&amp;Tabela1[[#This Row],[Cliente]],KT!$A$2:AO370,11,0),""),"")),"")</f>
        <v>26981</v>
      </c>
      <c r="M80" s="23">
        <f>IFERROR(IF(Tabela1[[#This Row],[Empresa]]="KE",VLOOKUP(Tabela1[[#This Row],[Empresa]]&amp;Tabela1[[#This Row],[Cliente]],KE!$A$2:AO370,14,0),IFERROR(IF(Tabela1[[#This Row],[Empresa]]="KT",VLOOKUP(Tabela1[[#This Row],[Empresa]]&amp;Tabela1[[#This Row],[Cliente]],KT!$A$2:AO370,14,0),""),"")),"")</f>
        <v>45517</v>
      </c>
      <c r="N80" s="20">
        <f>IFERROR(IF(Tabela1[[#This Row],[Empresa]]="KE",VLOOKUP(Tabela1[[#This Row],[Empresa]]&amp;Tabela1[[#This Row],[Cliente]],KE!$A$2:AO370,15,0),IFERROR(IF(Tabela1[[#This Row],[Empresa]]="KT",VLOOKUP(Tabela1[[#This Row],[Empresa]]&amp;Tabela1[[#This Row],[Cliente]],KT!$A$2:AO370,15,0),""),"")),"")</f>
        <v>15385.91</v>
      </c>
      <c r="O80" s="2" t="str">
        <f>IF(Tabela1[[#This Row],[Valor faturado]]&lt;Tabela1[[#This Row],[VALOR MENSAL CONTRATADO]],"Sim","Não")</f>
        <v>Não</v>
      </c>
      <c r="P80" s="28">
        <f>IF(Tabela1[[#This Row],[Faturado no Período ]]&lt;&gt;"",1/$K$1,"")</f>
        <v>3.3222591362126247E-3</v>
      </c>
    </row>
    <row r="81" spans="1:16" ht="15" customHeight="1">
      <c r="A81" s="2" t="s">
        <v>1967</v>
      </c>
      <c r="B81" s="2" t="s">
        <v>991</v>
      </c>
      <c r="C81" s="2" t="s">
        <v>1893</v>
      </c>
      <c r="D81" s="2" t="s">
        <v>1975</v>
      </c>
      <c r="E81" s="2" t="s">
        <v>1499</v>
      </c>
      <c r="F81" s="2" t="s">
        <v>1840</v>
      </c>
      <c r="G81" s="2" t="s">
        <v>54</v>
      </c>
      <c r="H81" s="20">
        <v>13820</v>
      </c>
      <c r="I81" s="2" t="s">
        <v>2009</v>
      </c>
      <c r="J81" s="2" t="s">
        <v>1979</v>
      </c>
      <c r="K81" s="2" t="str">
        <f>IF(Tabela1[[#This Row],[NF Eletr.]]&lt;&gt;"","Faturado","Não")</f>
        <v>Faturado</v>
      </c>
      <c r="L81" s="2" t="str">
        <f>IFERROR(IF(Tabela1[[#This Row],[Empresa]]="KE",VLOOKUP(Tabela1[[#This Row],[Empresa]]&amp;Tabela1[[#This Row],[Cliente]],KE!$A$2:AO366,11,0),IFERROR(IF(Tabela1[[#This Row],[Empresa]]="KT",VLOOKUP(Tabela1[[#This Row],[Empresa]]&amp;Tabela1[[#This Row],[Cliente]],KT!$A$2:AO366,11,0),""),"")),"")</f>
        <v>26979</v>
      </c>
      <c r="M81" s="23">
        <f>IFERROR(IF(Tabela1[[#This Row],[Empresa]]="KE",VLOOKUP(Tabela1[[#This Row],[Empresa]]&amp;Tabela1[[#This Row],[Cliente]],KE!$A$2:AO366,14,0),IFERROR(IF(Tabela1[[#This Row],[Empresa]]="KT",VLOOKUP(Tabela1[[#This Row],[Empresa]]&amp;Tabela1[[#This Row],[Cliente]],KT!$A$2:AO366,14,0),""),"")),"")</f>
        <v>45517</v>
      </c>
      <c r="N81" s="20">
        <f>IFERROR(IF(Tabela1[[#This Row],[Empresa]]="KE",VLOOKUP(Tabela1[[#This Row],[Empresa]]&amp;Tabela1[[#This Row],[Cliente]],KE!$A$2:AO366,15,0),IFERROR(IF(Tabela1[[#This Row],[Empresa]]="KT",VLOOKUP(Tabela1[[#This Row],[Empresa]]&amp;Tabela1[[#This Row],[Cliente]],KT!$A$2:AO366,15,0),""),"")),"")</f>
        <v>13820</v>
      </c>
      <c r="O81" s="2" t="str">
        <f>IF(Tabela1[[#This Row],[Valor faturado]]&lt;Tabela1[[#This Row],[VALOR MENSAL CONTRATADO]],"Sim","Não")</f>
        <v>Não</v>
      </c>
      <c r="P81" s="28">
        <f>IF(Tabela1[[#This Row],[Faturado no Período ]]&lt;&gt;"",1/$K$1,"")</f>
        <v>3.3222591362126247E-3</v>
      </c>
    </row>
    <row r="82" spans="1:16" ht="15" customHeight="1">
      <c r="A82" s="2" t="s">
        <v>1967</v>
      </c>
      <c r="B82" s="2" t="s">
        <v>992</v>
      </c>
      <c r="C82" s="2" t="s">
        <v>1894</v>
      </c>
      <c r="D82" s="2" t="s">
        <v>1975</v>
      </c>
      <c r="E82" s="2" t="s">
        <v>1499</v>
      </c>
      <c r="F82" s="2" t="s">
        <v>1895</v>
      </c>
      <c r="G82" s="2" t="s">
        <v>54</v>
      </c>
      <c r="H82" s="20">
        <v>6086.33</v>
      </c>
      <c r="I82" s="2" t="s">
        <v>2009</v>
      </c>
      <c r="J82" s="2" t="s">
        <v>1979</v>
      </c>
      <c r="K82" s="2" t="str">
        <f>IF(Tabela1[[#This Row],[NF Eletr.]]&lt;&gt;"","Faturado","Não")</f>
        <v>Faturado</v>
      </c>
      <c r="L82" s="2" t="str">
        <f>IFERROR(IF(Tabela1[[#This Row],[Empresa]]="KE",VLOOKUP(Tabela1[[#This Row],[Empresa]]&amp;Tabela1[[#This Row],[Cliente]],KE!$A$2:AO379,11,0),IFERROR(IF(Tabela1[[#This Row],[Empresa]]="KT",VLOOKUP(Tabela1[[#This Row],[Empresa]]&amp;Tabela1[[#This Row],[Cliente]],KT!$A$2:AO379,11,0),""),"")),"")</f>
        <v>26978</v>
      </c>
      <c r="M82" s="23">
        <f>IFERROR(IF(Tabela1[[#This Row],[Empresa]]="KE",VLOOKUP(Tabela1[[#This Row],[Empresa]]&amp;Tabela1[[#This Row],[Cliente]],KE!$A$2:AO379,14,0),IFERROR(IF(Tabela1[[#This Row],[Empresa]]="KT",VLOOKUP(Tabela1[[#This Row],[Empresa]]&amp;Tabela1[[#This Row],[Cliente]],KT!$A$2:AO379,14,0),""),"")),"")</f>
        <v>45517</v>
      </c>
      <c r="N82" s="20">
        <f>IFERROR(IF(Tabela1[[#This Row],[Empresa]]="KE",VLOOKUP(Tabela1[[#This Row],[Empresa]]&amp;Tabela1[[#This Row],[Cliente]],KE!$A$2:AO379,15,0),IFERROR(IF(Tabela1[[#This Row],[Empresa]]="KT",VLOOKUP(Tabela1[[#This Row],[Empresa]]&amp;Tabela1[[#This Row],[Cliente]],KT!$A$2:AO379,15,0),""),"")),"")</f>
        <v>8610.0300000000007</v>
      </c>
      <c r="O82" s="2" t="str">
        <f>IF(Tabela1[[#This Row],[Valor faturado]]&lt;Tabela1[[#This Row],[VALOR MENSAL CONTRATADO]],"Sim","Não")</f>
        <v>Não</v>
      </c>
      <c r="P82" s="28">
        <f>IF(Tabela1[[#This Row],[Faturado no Período ]]&lt;&gt;"",1/$K$1,"")</f>
        <v>3.3222591362126247E-3</v>
      </c>
    </row>
    <row r="83" spans="1:16" ht="15" customHeight="1">
      <c r="A83" s="2" t="s">
        <v>1967</v>
      </c>
      <c r="B83" s="2" t="s">
        <v>995</v>
      </c>
      <c r="C83" s="2" t="s">
        <v>1900</v>
      </c>
      <c r="D83" s="2" t="s">
        <v>1975</v>
      </c>
      <c r="E83" s="2" t="s">
        <v>1499</v>
      </c>
      <c r="F83" s="2" t="s">
        <v>1505</v>
      </c>
      <c r="G83" s="2" t="s">
        <v>54</v>
      </c>
      <c r="H83" s="20">
        <v>6091.86</v>
      </c>
      <c r="I83" s="2" t="s">
        <v>2009</v>
      </c>
      <c r="J83" s="2" t="s">
        <v>1979</v>
      </c>
      <c r="K83" s="2" t="str">
        <f>IF(Tabela1[[#This Row],[NF Eletr.]]&lt;&gt;"","Faturado","Não")</f>
        <v>Faturado</v>
      </c>
      <c r="L83" s="2" t="str">
        <f>IFERROR(IF(Tabela1[[#This Row],[Empresa]]="KE",VLOOKUP(Tabela1[[#This Row],[Empresa]]&amp;Tabela1[[#This Row],[Cliente]],KE!$A$2:AO377,11,0),IFERROR(IF(Tabela1[[#This Row],[Empresa]]="KT",VLOOKUP(Tabela1[[#This Row],[Empresa]]&amp;Tabela1[[#This Row],[Cliente]],KT!$A$2:AO377,11,0),""),"")),"")</f>
        <v>26975</v>
      </c>
      <c r="M83" s="23">
        <f>IFERROR(IF(Tabela1[[#This Row],[Empresa]]="KE",VLOOKUP(Tabela1[[#This Row],[Empresa]]&amp;Tabela1[[#This Row],[Cliente]],KE!$A$2:AO377,14,0),IFERROR(IF(Tabela1[[#This Row],[Empresa]]="KT",VLOOKUP(Tabela1[[#This Row],[Empresa]]&amp;Tabela1[[#This Row],[Cliente]],KT!$A$2:AO377,14,0),""),"")),"")</f>
        <v>45517</v>
      </c>
      <c r="N83" s="20">
        <f>IFERROR(IF(Tabela1[[#This Row],[Empresa]]="KE",VLOOKUP(Tabela1[[#This Row],[Empresa]]&amp;Tabela1[[#This Row],[Cliente]],KE!$A$2:AO377,15,0),IFERROR(IF(Tabela1[[#This Row],[Empresa]]="KT",VLOOKUP(Tabela1[[#This Row],[Empresa]]&amp;Tabela1[[#This Row],[Cliente]],KT!$A$2:AO377,15,0),""),"")),"")</f>
        <v>10079.06</v>
      </c>
      <c r="O83" s="2" t="str">
        <f>IF(Tabela1[[#This Row],[Valor faturado]]&lt;Tabela1[[#This Row],[VALOR MENSAL CONTRATADO]],"Sim","Não")</f>
        <v>Não</v>
      </c>
      <c r="P83" s="28">
        <f>IF(Tabela1[[#This Row],[Faturado no Período ]]&lt;&gt;"",1/$K$1,"")</f>
        <v>3.3222591362126247E-3</v>
      </c>
    </row>
    <row r="84" spans="1:16" ht="15" customHeight="1">
      <c r="A84" s="2" t="s">
        <v>1967</v>
      </c>
      <c r="B84" s="2" t="s">
        <v>306</v>
      </c>
      <c r="C84" s="2" t="s">
        <v>1901</v>
      </c>
      <c r="D84" s="2" t="s">
        <v>1975</v>
      </c>
      <c r="E84" s="2" t="s">
        <v>1499</v>
      </c>
      <c r="F84" s="2" t="s">
        <v>1522</v>
      </c>
      <c r="G84" s="2" t="s">
        <v>54</v>
      </c>
      <c r="H84" s="20">
        <v>6231.22</v>
      </c>
      <c r="I84" s="2" t="s">
        <v>2009</v>
      </c>
      <c r="J84" s="2" t="s">
        <v>1979</v>
      </c>
      <c r="K84" s="2" t="str">
        <f>IF(Tabela1[[#This Row],[NF Eletr.]]&lt;&gt;"","Faturado","Não")</f>
        <v>Faturado</v>
      </c>
      <c r="L84" s="2" t="str">
        <f>IFERROR(IF(Tabela1[[#This Row],[Empresa]]="KE",VLOOKUP(Tabela1[[#This Row],[Empresa]]&amp;Tabela1[[#This Row],[Cliente]],KE!$A$2:AO374,11,0),IFERROR(IF(Tabela1[[#This Row],[Empresa]]="KT",VLOOKUP(Tabela1[[#This Row],[Empresa]]&amp;Tabela1[[#This Row],[Cliente]],KT!$A$2:AO374,11,0),""),"")),"")</f>
        <v>26974</v>
      </c>
      <c r="M84" s="23">
        <f>IFERROR(IF(Tabela1[[#This Row],[Empresa]]="KE",VLOOKUP(Tabela1[[#This Row],[Empresa]]&amp;Tabela1[[#This Row],[Cliente]],KE!$A$2:AO374,14,0),IFERROR(IF(Tabela1[[#This Row],[Empresa]]="KT",VLOOKUP(Tabela1[[#This Row],[Empresa]]&amp;Tabela1[[#This Row],[Cliente]],KT!$A$2:AO374,14,0),""),"")),"")</f>
        <v>45517</v>
      </c>
      <c r="N84" s="20">
        <f>IFERROR(IF(Tabela1[[#This Row],[Empresa]]="KE",VLOOKUP(Tabela1[[#This Row],[Empresa]]&amp;Tabela1[[#This Row],[Cliente]],KE!$A$2:AO374,15,0),IFERROR(IF(Tabela1[[#This Row],[Empresa]]="KT",VLOOKUP(Tabela1[[#This Row],[Empresa]]&amp;Tabela1[[#This Row],[Cliente]],KT!$A$2:AO374,15,0),""),"")),"")</f>
        <v>9310.2199999999993</v>
      </c>
      <c r="O84" s="2" t="str">
        <f>IF(Tabela1[[#This Row],[Valor faturado]]&lt;Tabela1[[#This Row],[VALOR MENSAL CONTRATADO]],"Sim","Não")</f>
        <v>Não</v>
      </c>
      <c r="P84" s="28">
        <f>IF(Tabela1[[#This Row],[Faturado no Período ]]&lt;&gt;"",1/$K$1,"")</f>
        <v>3.3222591362126247E-3</v>
      </c>
    </row>
    <row r="85" spans="1:16" ht="15" customHeight="1">
      <c r="A85" s="2" t="s">
        <v>1967</v>
      </c>
      <c r="B85" s="2" t="s">
        <v>997</v>
      </c>
      <c r="C85" s="2" t="s">
        <v>1903</v>
      </c>
      <c r="D85" s="2" t="s">
        <v>1975</v>
      </c>
      <c r="E85" s="2" t="s">
        <v>1499</v>
      </c>
      <c r="F85" s="2" t="s">
        <v>1904</v>
      </c>
      <c r="G85" s="2" t="s">
        <v>54</v>
      </c>
      <c r="H85" s="20">
        <v>6086.89</v>
      </c>
      <c r="I85" s="2" t="s">
        <v>2009</v>
      </c>
      <c r="J85" s="2" t="s">
        <v>1979</v>
      </c>
      <c r="K85" s="2" t="str">
        <f>IF(Tabela1[[#This Row],[NF Eletr.]]&lt;&gt;"","Faturado","Não")</f>
        <v>Faturado</v>
      </c>
      <c r="L85" s="2" t="str">
        <f>IFERROR(IF(Tabela1[[#This Row],[Empresa]]="KE",VLOOKUP(Tabela1[[#This Row],[Empresa]]&amp;Tabela1[[#This Row],[Cliente]],KE!$A$2:AO378,11,0),IFERROR(IF(Tabela1[[#This Row],[Empresa]]="KT",VLOOKUP(Tabela1[[#This Row],[Empresa]]&amp;Tabela1[[#This Row],[Cliente]],KT!$A$2:AO378,11,0),""),"")),"")</f>
        <v>26972</v>
      </c>
      <c r="M85" s="23">
        <f>IFERROR(IF(Tabela1[[#This Row],[Empresa]]="KE",VLOOKUP(Tabela1[[#This Row],[Empresa]]&amp;Tabela1[[#This Row],[Cliente]],KE!$A$2:AO378,14,0),IFERROR(IF(Tabela1[[#This Row],[Empresa]]="KT",VLOOKUP(Tabela1[[#This Row],[Empresa]]&amp;Tabela1[[#This Row],[Cliente]],KT!$A$2:AO378,14,0),""),"")),"")</f>
        <v>45517</v>
      </c>
      <c r="N85" s="20">
        <f>IFERROR(IF(Tabela1[[#This Row],[Empresa]]="KE",VLOOKUP(Tabela1[[#This Row],[Empresa]]&amp;Tabela1[[#This Row],[Cliente]],KE!$A$2:AO378,15,0),IFERROR(IF(Tabela1[[#This Row],[Empresa]]="KT",VLOOKUP(Tabela1[[#This Row],[Empresa]]&amp;Tabela1[[#This Row],[Cliente]],KT!$A$2:AO378,15,0),""),"")),"")</f>
        <v>8270.01</v>
      </c>
      <c r="O85" s="2" t="str">
        <f>IF(Tabela1[[#This Row],[Valor faturado]]&lt;Tabela1[[#This Row],[VALOR MENSAL CONTRATADO]],"Sim","Não")</f>
        <v>Não</v>
      </c>
      <c r="P85" s="28">
        <f>IF(Tabela1[[#This Row],[Faturado no Período ]]&lt;&gt;"",1/$K$1,"")</f>
        <v>3.3222591362126247E-3</v>
      </c>
    </row>
    <row r="86" spans="1:16" ht="15" customHeight="1">
      <c r="A86" s="2" t="s">
        <v>1967</v>
      </c>
      <c r="B86" s="2" t="s">
        <v>998</v>
      </c>
      <c r="C86" s="2" t="s">
        <v>1905</v>
      </c>
      <c r="D86" s="2" t="s">
        <v>1975</v>
      </c>
      <c r="E86" s="2" t="s">
        <v>1499</v>
      </c>
      <c r="F86" s="2" t="s">
        <v>1906</v>
      </c>
      <c r="G86" s="2" t="s">
        <v>54</v>
      </c>
      <c r="H86" s="20">
        <v>2808.48</v>
      </c>
      <c r="I86" s="2" t="s">
        <v>2009</v>
      </c>
      <c r="J86" s="2" t="s">
        <v>1979</v>
      </c>
      <c r="K86" s="2" t="str">
        <f>IF(Tabela1[[#This Row],[NF Eletr.]]&lt;&gt;"","Faturado","Não")</f>
        <v>Faturado</v>
      </c>
      <c r="L86" s="2" t="str">
        <f>IFERROR(IF(Tabela1[[#This Row],[Empresa]]="KE",VLOOKUP(Tabela1[[#This Row],[Empresa]]&amp;Tabela1[[#This Row],[Cliente]],KE!$A$2:AO396,11,0),IFERROR(IF(Tabela1[[#This Row],[Empresa]]="KT",VLOOKUP(Tabela1[[#This Row],[Empresa]]&amp;Tabela1[[#This Row],[Cliente]],KT!$A$2:AO396,11,0),""),"")),"")</f>
        <v>26971</v>
      </c>
      <c r="M86" s="23">
        <f>IFERROR(IF(Tabela1[[#This Row],[Empresa]]="KE",VLOOKUP(Tabela1[[#This Row],[Empresa]]&amp;Tabela1[[#This Row],[Cliente]],KE!$A$2:AO396,14,0),IFERROR(IF(Tabela1[[#This Row],[Empresa]]="KT",VLOOKUP(Tabela1[[#This Row],[Empresa]]&amp;Tabela1[[#This Row],[Cliente]],KT!$A$2:AO396,14,0),""),"")),"")</f>
        <v>45517</v>
      </c>
      <c r="N86" s="20">
        <f>IFERROR(IF(Tabela1[[#This Row],[Empresa]]="KE",VLOOKUP(Tabela1[[#This Row],[Empresa]]&amp;Tabela1[[#This Row],[Cliente]],KE!$A$2:AO396,15,0),IFERROR(IF(Tabela1[[#This Row],[Empresa]]="KT",VLOOKUP(Tabela1[[#This Row],[Empresa]]&amp;Tabela1[[#This Row],[Cliente]],KT!$A$2:AO396,15,0),""),"")),"")</f>
        <v>2808.48</v>
      </c>
      <c r="O86" s="2" t="str">
        <f>IF(Tabela1[[#This Row],[Valor faturado]]&lt;Tabela1[[#This Row],[VALOR MENSAL CONTRATADO]],"Sim","Não")</f>
        <v>Não</v>
      </c>
      <c r="P86" s="28">
        <f>IF(Tabela1[[#This Row],[Faturado no Período ]]&lt;&gt;"",1/$K$1,"")</f>
        <v>3.3222591362126247E-3</v>
      </c>
    </row>
    <row r="87" spans="1:16" ht="15" customHeight="1">
      <c r="A87" s="2" t="s">
        <v>1967</v>
      </c>
      <c r="B87" s="2" t="s">
        <v>1002</v>
      </c>
      <c r="C87" s="2" t="s">
        <v>1913</v>
      </c>
      <c r="D87" s="2" t="s">
        <v>1975</v>
      </c>
      <c r="E87" s="2" t="s">
        <v>1499</v>
      </c>
      <c r="F87" s="2" t="s">
        <v>1914</v>
      </c>
      <c r="G87" s="2" t="s">
        <v>54</v>
      </c>
      <c r="H87" s="20">
        <v>3123.2</v>
      </c>
      <c r="I87" s="2" t="s">
        <v>2009</v>
      </c>
      <c r="J87" s="2" t="s">
        <v>1979</v>
      </c>
      <c r="K87" s="2" t="str">
        <f>IF(Tabela1[[#This Row],[NF Eletr.]]&lt;&gt;"","Faturado","Não")</f>
        <v>Faturado</v>
      </c>
      <c r="L87" s="2" t="str">
        <f>IFERROR(IF(Tabela1[[#This Row],[Empresa]]="KE",VLOOKUP(Tabela1[[#This Row],[Empresa]]&amp;Tabela1[[#This Row],[Cliente]],KE!$A$2:AO388,11,0),IFERROR(IF(Tabela1[[#This Row],[Empresa]]="KT",VLOOKUP(Tabela1[[#This Row],[Empresa]]&amp;Tabela1[[#This Row],[Cliente]],KT!$A$2:AO388,11,0),""),"")),"")</f>
        <v>26967</v>
      </c>
      <c r="M87" s="23">
        <f>IFERROR(IF(Tabela1[[#This Row],[Empresa]]="KE",VLOOKUP(Tabela1[[#This Row],[Empresa]]&amp;Tabela1[[#This Row],[Cliente]],KE!$A$2:AO388,14,0),IFERROR(IF(Tabela1[[#This Row],[Empresa]]="KT",VLOOKUP(Tabela1[[#This Row],[Empresa]]&amp;Tabela1[[#This Row],[Cliente]],KT!$A$2:AO388,14,0),""),"")),"")</f>
        <v>45517</v>
      </c>
      <c r="N87" s="20">
        <f>IFERROR(IF(Tabela1[[#This Row],[Empresa]]="KE",VLOOKUP(Tabela1[[#This Row],[Empresa]]&amp;Tabela1[[#This Row],[Cliente]],KE!$A$2:AO388,15,0),IFERROR(IF(Tabela1[[#This Row],[Empresa]]="KT",VLOOKUP(Tabela1[[#This Row],[Empresa]]&amp;Tabela1[[#This Row],[Cliente]],KT!$A$2:AO388,15,0),""),"")),"")</f>
        <v>3123.2</v>
      </c>
      <c r="O87" s="2" t="str">
        <f>IF(Tabela1[[#This Row],[Valor faturado]]&lt;Tabela1[[#This Row],[VALOR MENSAL CONTRATADO]],"Sim","Não")</f>
        <v>Não</v>
      </c>
      <c r="P87" s="28">
        <f>IF(Tabela1[[#This Row],[Faturado no Período ]]&lt;&gt;"",1/$K$1,"")</f>
        <v>3.3222591362126247E-3</v>
      </c>
    </row>
    <row r="88" spans="1:16" ht="15" customHeight="1">
      <c r="A88" s="2" t="s">
        <v>1967</v>
      </c>
      <c r="B88" s="2" t="s">
        <v>1003</v>
      </c>
      <c r="C88" s="2" t="s">
        <v>1915</v>
      </c>
      <c r="D88" s="2" t="s">
        <v>1975</v>
      </c>
      <c r="E88" s="2" t="s">
        <v>1499</v>
      </c>
      <c r="F88" s="2" t="s">
        <v>1916</v>
      </c>
      <c r="G88" s="2" t="s">
        <v>54</v>
      </c>
      <c r="H88" s="20">
        <v>3016.59</v>
      </c>
      <c r="I88" s="2" t="s">
        <v>2009</v>
      </c>
      <c r="J88" s="2" t="s">
        <v>1979</v>
      </c>
      <c r="K88" s="2" t="str">
        <f>IF(Tabela1[[#This Row],[NF Eletr.]]&lt;&gt;"","Faturado","Não")</f>
        <v>Faturado</v>
      </c>
      <c r="L88" s="2" t="str">
        <f>IFERROR(IF(Tabela1[[#This Row],[Empresa]]="KE",VLOOKUP(Tabela1[[#This Row],[Empresa]]&amp;Tabela1[[#This Row],[Cliente]],KE!$A$2:AO392,11,0),IFERROR(IF(Tabela1[[#This Row],[Empresa]]="KT",VLOOKUP(Tabela1[[#This Row],[Empresa]]&amp;Tabela1[[#This Row],[Cliente]],KT!$A$2:AO392,11,0),""),"")),"")</f>
        <v>26966</v>
      </c>
      <c r="M88" s="23">
        <f>IFERROR(IF(Tabela1[[#This Row],[Empresa]]="KE",VLOOKUP(Tabela1[[#This Row],[Empresa]]&amp;Tabela1[[#This Row],[Cliente]],KE!$A$2:AO392,14,0),IFERROR(IF(Tabela1[[#This Row],[Empresa]]="KT",VLOOKUP(Tabela1[[#This Row],[Empresa]]&amp;Tabela1[[#This Row],[Cliente]],KT!$A$2:AO392,14,0),""),"")),"")</f>
        <v>45517</v>
      </c>
      <c r="N88" s="20">
        <f>IFERROR(IF(Tabela1[[#This Row],[Empresa]]="KE",VLOOKUP(Tabela1[[#This Row],[Empresa]]&amp;Tabela1[[#This Row],[Cliente]],KE!$A$2:AO392,15,0),IFERROR(IF(Tabela1[[#This Row],[Empresa]]="KT",VLOOKUP(Tabela1[[#This Row],[Empresa]]&amp;Tabela1[[#This Row],[Cliente]],KT!$A$2:AO392,15,0),""),"")),"")</f>
        <v>3016.59</v>
      </c>
      <c r="O88" s="2" t="str">
        <f>IF(Tabela1[[#This Row],[Valor faturado]]&lt;Tabela1[[#This Row],[VALOR MENSAL CONTRATADO]],"Sim","Não")</f>
        <v>Não</v>
      </c>
      <c r="P88" s="28">
        <f>IF(Tabela1[[#This Row],[Faturado no Período ]]&lt;&gt;"",1/$K$1,"")</f>
        <v>3.3222591362126247E-3</v>
      </c>
    </row>
    <row r="89" spans="1:16" ht="15" customHeight="1">
      <c r="A89" s="2" t="s">
        <v>1967</v>
      </c>
      <c r="B89" s="2" t="s">
        <v>1004</v>
      </c>
      <c r="C89" s="2" t="s">
        <v>1917</v>
      </c>
      <c r="D89" s="2" t="s">
        <v>1975</v>
      </c>
      <c r="E89" s="2" t="s">
        <v>1499</v>
      </c>
      <c r="F89" s="2" t="s">
        <v>1918</v>
      </c>
      <c r="G89" s="2" t="s">
        <v>54</v>
      </c>
      <c r="H89" s="20">
        <v>3086</v>
      </c>
      <c r="I89" s="2" t="s">
        <v>2009</v>
      </c>
      <c r="J89" s="2" t="s">
        <v>1979</v>
      </c>
      <c r="K89" s="2" t="str">
        <f>IF(Tabela1[[#This Row],[NF Eletr.]]&lt;&gt;"","Faturado","Não")</f>
        <v>Faturado</v>
      </c>
      <c r="L89" s="2" t="str">
        <f>IFERROR(IF(Tabela1[[#This Row],[Empresa]]="KE",VLOOKUP(Tabela1[[#This Row],[Empresa]]&amp;Tabela1[[#This Row],[Cliente]],KE!$A$2:AO390,11,0),IFERROR(IF(Tabela1[[#This Row],[Empresa]]="KT",VLOOKUP(Tabela1[[#This Row],[Empresa]]&amp;Tabela1[[#This Row],[Cliente]],KT!$A$2:AO390,11,0),""),"")),"")</f>
        <v>26965</v>
      </c>
      <c r="M89" s="23">
        <f>IFERROR(IF(Tabela1[[#This Row],[Empresa]]="KE",VLOOKUP(Tabela1[[#This Row],[Empresa]]&amp;Tabela1[[#This Row],[Cliente]],KE!$A$2:AO390,14,0),IFERROR(IF(Tabela1[[#This Row],[Empresa]]="KT",VLOOKUP(Tabela1[[#This Row],[Empresa]]&amp;Tabela1[[#This Row],[Cliente]],KT!$A$2:AO390,14,0),""),"")),"")</f>
        <v>45517</v>
      </c>
      <c r="N89" s="20">
        <f>IFERROR(IF(Tabela1[[#This Row],[Empresa]]="KE",VLOOKUP(Tabela1[[#This Row],[Empresa]]&amp;Tabela1[[#This Row],[Cliente]],KE!$A$2:AO390,15,0),IFERROR(IF(Tabela1[[#This Row],[Empresa]]="KT",VLOOKUP(Tabela1[[#This Row],[Empresa]]&amp;Tabela1[[#This Row],[Cliente]],KT!$A$2:AO390,15,0),""),"")),"")</f>
        <v>3453.24</v>
      </c>
      <c r="O89" s="2" t="str">
        <f>IF(Tabela1[[#This Row],[Valor faturado]]&lt;Tabela1[[#This Row],[VALOR MENSAL CONTRATADO]],"Sim","Não")</f>
        <v>Não</v>
      </c>
      <c r="P89" s="28">
        <f>IF(Tabela1[[#This Row],[Faturado no Período ]]&lt;&gt;"",1/$K$1,"")</f>
        <v>3.3222591362126247E-3</v>
      </c>
    </row>
    <row r="90" spans="1:16" ht="15" customHeight="1">
      <c r="A90" s="2" t="s">
        <v>1967</v>
      </c>
      <c r="B90" s="2" t="s">
        <v>1005</v>
      </c>
      <c r="C90" s="2" t="s">
        <v>1919</v>
      </c>
      <c r="D90" s="2" t="s">
        <v>1975</v>
      </c>
      <c r="E90" s="2" t="s">
        <v>1499</v>
      </c>
      <c r="F90" s="2" t="s">
        <v>1510</v>
      </c>
      <c r="G90" s="2" t="s">
        <v>54</v>
      </c>
      <c r="H90" s="20">
        <v>4048.57</v>
      </c>
      <c r="I90" s="2" t="s">
        <v>2009</v>
      </c>
      <c r="J90" s="2" t="s">
        <v>1979</v>
      </c>
      <c r="K90" s="2" t="str">
        <f>IF(Tabela1[[#This Row],[NF Eletr.]]&lt;&gt;"","Faturado","Não")</f>
        <v>Faturado</v>
      </c>
      <c r="L90" s="2" t="str">
        <f>IFERROR(IF(Tabela1[[#This Row],[Empresa]]="KE",VLOOKUP(Tabela1[[#This Row],[Empresa]]&amp;Tabela1[[#This Row],[Cliente]],KE!$A$2:AO382,11,0),IFERROR(IF(Tabela1[[#This Row],[Empresa]]="KT",VLOOKUP(Tabela1[[#This Row],[Empresa]]&amp;Tabela1[[#This Row],[Cliente]],KT!$A$2:AO382,11,0),""),"")),"")</f>
        <v>26964</v>
      </c>
      <c r="M90" s="23">
        <f>IFERROR(IF(Tabela1[[#This Row],[Empresa]]="KE",VLOOKUP(Tabela1[[#This Row],[Empresa]]&amp;Tabela1[[#This Row],[Cliente]],KE!$A$2:AO382,14,0),IFERROR(IF(Tabela1[[#This Row],[Empresa]]="KT",VLOOKUP(Tabela1[[#This Row],[Empresa]]&amp;Tabela1[[#This Row],[Cliente]],KT!$A$2:AO382,14,0),""),"")),"")</f>
        <v>45517</v>
      </c>
      <c r="N90" s="20">
        <f>IFERROR(IF(Tabela1[[#This Row],[Empresa]]="KE",VLOOKUP(Tabela1[[#This Row],[Empresa]]&amp;Tabela1[[#This Row],[Cliente]],KE!$A$2:AO382,15,0),IFERROR(IF(Tabela1[[#This Row],[Empresa]]="KT",VLOOKUP(Tabela1[[#This Row],[Empresa]]&amp;Tabela1[[#This Row],[Cliente]],KT!$A$2:AO382,15,0),""),"")),"")</f>
        <v>7945.1</v>
      </c>
      <c r="O90" s="2" t="str">
        <f>IF(Tabela1[[#This Row],[Valor faturado]]&lt;Tabela1[[#This Row],[VALOR MENSAL CONTRATADO]],"Sim","Não")</f>
        <v>Não</v>
      </c>
      <c r="P90" s="28">
        <f>IF(Tabela1[[#This Row],[Faturado no Período ]]&lt;&gt;"",1/$K$1,"")</f>
        <v>3.3222591362126247E-3</v>
      </c>
    </row>
    <row r="91" spans="1:16" ht="15" customHeight="1">
      <c r="A91" s="2" t="s">
        <v>1967</v>
      </c>
      <c r="B91" s="2" t="s">
        <v>1008</v>
      </c>
      <c r="C91" s="2" t="s">
        <v>1923</v>
      </c>
      <c r="D91" s="2" t="s">
        <v>1975</v>
      </c>
      <c r="E91" s="2" t="s">
        <v>1499</v>
      </c>
      <c r="F91" s="2" t="s">
        <v>1871</v>
      </c>
      <c r="G91" s="2" t="s">
        <v>54</v>
      </c>
      <c r="H91" s="20">
        <v>3137.41</v>
      </c>
      <c r="I91" s="2" t="s">
        <v>2009</v>
      </c>
      <c r="J91" s="2" t="s">
        <v>1979</v>
      </c>
      <c r="K91" s="2" t="str">
        <f>IF(Tabela1[[#This Row],[NF Eletr.]]&lt;&gt;"","Faturado","Não")</f>
        <v>Faturado</v>
      </c>
      <c r="L91" s="2" t="str">
        <f>IFERROR(IF(Tabela1[[#This Row],[Empresa]]="KE",VLOOKUP(Tabela1[[#This Row],[Empresa]]&amp;Tabela1[[#This Row],[Cliente]],KE!$A$2:AO386,11,0),IFERROR(IF(Tabela1[[#This Row],[Empresa]]="KT",VLOOKUP(Tabela1[[#This Row],[Empresa]]&amp;Tabela1[[#This Row],[Cliente]],KT!$A$2:AO386,11,0),""),"")),"")</f>
        <v>26961</v>
      </c>
      <c r="M91" s="23">
        <f>IFERROR(IF(Tabela1[[#This Row],[Empresa]]="KE",VLOOKUP(Tabela1[[#This Row],[Empresa]]&amp;Tabela1[[#This Row],[Cliente]],KE!$A$2:AO386,14,0),IFERROR(IF(Tabela1[[#This Row],[Empresa]]="KT",VLOOKUP(Tabela1[[#This Row],[Empresa]]&amp;Tabela1[[#This Row],[Cliente]],KT!$A$2:AO386,14,0),""),"")),"")</f>
        <v>45517</v>
      </c>
      <c r="N91" s="20">
        <f>IFERROR(IF(Tabela1[[#This Row],[Empresa]]="KE",VLOOKUP(Tabela1[[#This Row],[Empresa]]&amp;Tabela1[[#This Row],[Cliente]],KE!$A$2:AO386,15,0),IFERROR(IF(Tabela1[[#This Row],[Empresa]]="KT",VLOOKUP(Tabela1[[#This Row],[Empresa]]&amp;Tabela1[[#This Row],[Cliente]],KT!$A$2:AO386,15,0),""),"")),"")</f>
        <v>3151.95</v>
      </c>
      <c r="O91" s="2" t="str">
        <f>IF(Tabela1[[#This Row],[Valor faturado]]&lt;Tabela1[[#This Row],[VALOR MENSAL CONTRATADO]],"Sim","Não")</f>
        <v>Não</v>
      </c>
      <c r="P91" s="28">
        <f>IF(Tabela1[[#This Row],[Faturado no Período ]]&lt;&gt;"",1/$K$1,"")</f>
        <v>3.3222591362126247E-3</v>
      </c>
    </row>
    <row r="92" spans="1:16" ht="15" customHeight="1">
      <c r="A92" s="2" t="s">
        <v>1967</v>
      </c>
      <c r="B92" s="2" t="s">
        <v>1009</v>
      </c>
      <c r="C92" s="2" t="s">
        <v>1924</v>
      </c>
      <c r="D92" s="2" t="s">
        <v>1975</v>
      </c>
      <c r="E92" s="2" t="s">
        <v>1499</v>
      </c>
      <c r="F92" s="2" t="s">
        <v>1925</v>
      </c>
      <c r="G92" s="2" t="s">
        <v>54</v>
      </c>
      <c r="H92" s="20">
        <v>10277.31</v>
      </c>
      <c r="I92" s="2" t="s">
        <v>2009</v>
      </c>
      <c r="J92" s="2" t="s">
        <v>1979</v>
      </c>
      <c r="K92" s="2" t="str">
        <f>IF(Tabela1[[#This Row],[NF Eletr.]]&lt;&gt;"","Faturado","Não")</f>
        <v>Faturado</v>
      </c>
      <c r="L92" s="2" t="str">
        <f>IFERROR(IF(Tabela1[[#This Row],[Empresa]]="KE",VLOOKUP(Tabela1[[#This Row],[Empresa]]&amp;Tabela1[[#This Row],[Cliente]],KE!$A$2:AO367,11,0),IFERROR(IF(Tabela1[[#This Row],[Empresa]]="KT",VLOOKUP(Tabela1[[#This Row],[Empresa]]&amp;Tabela1[[#This Row],[Cliente]],KT!$A$2:AO367,11,0),""),"")),"")</f>
        <v>26960</v>
      </c>
      <c r="M92" s="23">
        <f>IFERROR(IF(Tabela1[[#This Row],[Empresa]]="KE",VLOOKUP(Tabela1[[#This Row],[Empresa]]&amp;Tabela1[[#This Row],[Cliente]],KE!$A$2:AO367,14,0),IFERROR(IF(Tabela1[[#This Row],[Empresa]]="KT",VLOOKUP(Tabela1[[#This Row],[Empresa]]&amp;Tabela1[[#This Row],[Cliente]],KT!$A$2:AO367,14,0),""),"")),"")</f>
        <v>45517</v>
      </c>
      <c r="N92" s="20">
        <f>IFERROR(IF(Tabela1[[#This Row],[Empresa]]="KE",VLOOKUP(Tabela1[[#This Row],[Empresa]]&amp;Tabela1[[#This Row],[Cliente]],KE!$A$2:AO367,15,0),IFERROR(IF(Tabela1[[#This Row],[Empresa]]="KT",VLOOKUP(Tabela1[[#This Row],[Empresa]]&amp;Tabela1[[#This Row],[Cliente]],KT!$A$2:AO367,15,0),""),"")),"")</f>
        <v>10277.31</v>
      </c>
      <c r="O92" s="2" t="str">
        <f>IF(Tabela1[[#This Row],[Valor faturado]]&lt;Tabela1[[#This Row],[VALOR MENSAL CONTRATADO]],"Sim","Não")</f>
        <v>Não</v>
      </c>
      <c r="P92" s="28">
        <f>IF(Tabela1[[#This Row],[Faturado no Período ]]&lt;&gt;"",1/$K$1,"")</f>
        <v>3.3222591362126247E-3</v>
      </c>
    </row>
    <row r="93" spans="1:16" ht="15" customHeight="1">
      <c r="A93" s="2" t="s">
        <v>1967</v>
      </c>
      <c r="B93" s="2" t="s">
        <v>1010</v>
      </c>
      <c r="C93" s="2" t="s">
        <v>1926</v>
      </c>
      <c r="D93" s="2" t="s">
        <v>1975</v>
      </c>
      <c r="E93" s="2" t="s">
        <v>1499</v>
      </c>
      <c r="F93" s="2" t="s">
        <v>1927</v>
      </c>
      <c r="G93" s="2" t="s">
        <v>54</v>
      </c>
      <c r="H93" s="20">
        <v>2822.87</v>
      </c>
      <c r="I93" s="2" t="s">
        <v>2009</v>
      </c>
      <c r="J93" s="2" t="s">
        <v>1979</v>
      </c>
      <c r="K93" s="2" t="str">
        <f>IF(Tabela1[[#This Row],[NF Eletr.]]&lt;&gt;"","Faturado","Não")</f>
        <v>Faturado</v>
      </c>
      <c r="L93" s="2" t="str">
        <f>IFERROR(IF(Tabela1[[#This Row],[Empresa]]="KE",VLOOKUP(Tabela1[[#This Row],[Empresa]]&amp;Tabela1[[#This Row],[Cliente]],KE!$A$2:AO395,11,0),IFERROR(IF(Tabela1[[#This Row],[Empresa]]="KT",VLOOKUP(Tabela1[[#This Row],[Empresa]]&amp;Tabela1[[#This Row],[Cliente]],KT!$A$2:AO395,11,0),""),"")),"")</f>
        <v>26959</v>
      </c>
      <c r="M93" s="23">
        <f>IFERROR(IF(Tabela1[[#This Row],[Empresa]]="KE",VLOOKUP(Tabela1[[#This Row],[Empresa]]&amp;Tabela1[[#This Row],[Cliente]],KE!$A$2:AO395,14,0),IFERROR(IF(Tabela1[[#This Row],[Empresa]]="KT",VLOOKUP(Tabela1[[#This Row],[Empresa]]&amp;Tabela1[[#This Row],[Cliente]],KT!$A$2:AO395,14,0),""),"")),"")</f>
        <v>45517</v>
      </c>
      <c r="N93" s="20">
        <f>IFERROR(IF(Tabela1[[#This Row],[Empresa]]="KE",VLOOKUP(Tabela1[[#This Row],[Empresa]]&amp;Tabela1[[#This Row],[Cliente]],KE!$A$2:AO395,15,0),IFERROR(IF(Tabela1[[#This Row],[Empresa]]="KT",VLOOKUP(Tabela1[[#This Row],[Empresa]]&amp;Tabela1[[#This Row],[Cliente]],KT!$A$2:AO395,15,0),""),"")),"")</f>
        <v>2822.87</v>
      </c>
      <c r="O93" s="2" t="str">
        <f>IF(Tabela1[[#This Row],[Valor faturado]]&lt;Tabela1[[#This Row],[VALOR MENSAL CONTRATADO]],"Sim","Não")</f>
        <v>Não</v>
      </c>
      <c r="P93" s="28">
        <f>IF(Tabela1[[#This Row],[Faturado no Período ]]&lt;&gt;"",1/$K$1,"")</f>
        <v>3.3222591362126247E-3</v>
      </c>
    </row>
    <row r="94" spans="1:16" ht="15" customHeight="1">
      <c r="A94" s="2" t="s">
        <v>1967</v>
      </c>
      <c r="B94" s="2" t="s">
        <v>1011</v>
      </c>
      <c r="C94" s="2" t="s">
        <v>1928</v>
      </c>
      <c r="D94" s="2" t="s">
        <v>1975</v>
      </c>
      <c r="E94" s="2" t="s">
        <v>1499</v>
      </c>
      <c r="F94" s="2" t="s">
        <v>1929</v>
      </c>
      <c r="G94" s="2" t="s">
        <v>54</v>
      </c>
      <c r="H94" s="20">
        <v>2716.13</v>
      </c>
      <c r="I94" s="2" t="s">
        <v>2009</v>
      </c>
      <c r="J94" s="2" t="s">
        <v>1979</v>
      </c>
      <c r="K94" s="2" t="str">
        <f>IF(Tabela1[[#This Row],[NF Eletr.]]&lt;&gt;"","Faturado","Não")</f>
        <v>Faturado</v>
      </c>
      <c r="L94" s="2" t="str">
        <f>IFERROR(IF(Tabela1[[#This Row],[Empresa]]="KE",VLOOKUP(Tabela1[[#This Row],[Empresa]]&amp;Tabela1[[#This Row],[Cliente]],KE!$A$2:AO405,11,0),IFERROR(IF(Tabela1[[#This Row],[Empresa]]="KT",VLOOKUP(Tabela1[[#This Row],[Empresa]]&amp;Tabela1[[#This Row],[Cliente]],KT!$A$2:AO405,11,0),""),"")),"")</f>
        <v>26958</v>
      </c>
      <c r="M94" s="23">
        <f>IFERROR(IF(Tabela1[[#This Row],[Empresa]]="KE",VLOOKUP(Tabela1[[#This Row],[Empresa]]&amp;Tabela1[[#This Row],[Cliente]],KE!$A$2:AO405,14,0),IFERROR(IF(Tabela1[[#This Row],[Empresa]]="KT",VLOOKUP(Tabela1[[#This Row],[Empresa]]&amp;Tabela1[[#This Row],[Cliente]],KT!$A$2:AO405,14,0),""),"")),"")</f>
        <v>45517</v>
      </c>
      <c r="N94" s="20">
        <f>IFERROR(IF(Tabela1[[#This Row],[Empresa]]="KE",VLOOKUP(Tabela1[[#This Row],[Empresa]]&amp;Tabela1[[#This Row],[Cliente]],KE!$A$2:AO405,15,0),IFERROR(IF(Tabela1[[#This Row],[Empresa]]="KT",VLOOKUP(Tabela1[[#This Row],[Empresa]]&amp;Tabela1[[#This Row],[Cliente]],KT!$A$2:AO405,15,0),""),"")),"")</f>
        <v>2716.13</v>
      </c>
      <c r="O94" s="2" t="str">
        <f>IF(Tabela1[[#This Row],[Valor faturado]]&lt;Tabela1[[#This Row],[VALOR MENSAL CONTRATADO]],"Sim","Não")</f>
        <v>Não</v>
      </c>
      <c r="P94" s="28">
        <f>IF(Tabela1[[#This Row],[Faturado no Período ]]&lt;&gt;"",1/$K$1,"")</f>
        <v>3.3222591362126247E-3</v>
      </c>
    </row>
    <row r="95" spans="1:16" ht="15" customHeight="1">
      <c r="A95" s="2" t="s">
        <v>1967</v>
      </c>
      <c r="B95" s="2" t="s">
        <v>1013</v>
      </c>
      <c r="C95" s="2" t="s">
        <v>1932</v>
      </c>
      <c r="D95" s="2" t="s">
        <v>1975</v>
      </c>
      <c r="E95" s="2" t="s">
        <v>1499</v>
      </c>
      <c r="F95" s="2" t="s">
        <v>1933</v>
      </c>
      <c r="G95" s="2" t="s">
        <v>54</v>
      </c>
      <c r="H95" s="20">
        <v>4018.88</v>
      </c>
      <c r="I95" s="2" t="s">
        <v>2009</v>
      </c>
      <c r="J95" s="2" t="s">
        <v>1979</v>
      </c>
      <c r="K95" s="2" t="str">
        <f>IF(Tabela1[[#This Row],[NF Eletr.]]&lt;&gt;"","Faturado","Não")</f>
        <v>Faturado</v>
      </c>
      <c r="L95" s="2" t="str">
        <f>IFERROR(IF(Tabela1[[#This Row],[Empresa]]="KE",VLOOKUP(Tabela1[[#This Row],[Empresa]]&amp;Tabela1[[#This Row],[Cliente]],KE!$A$2:AO383,11,0),IFERROR(IF(Tabela1[[#This Row],[Empresa]]="KT",VLOOKUP(Tabela1[[#This Row],[Empresa]]&amp;Tabela1[[#This Row],[Cliente]],KT!$A$2:AO383,11,0),""),"")),"")</f>
        <v>26956</v>
      </c>
      <c r="M95" s="23">
        <f>IFERROR(IF(Tabela1[[#This Row],[Empresa]]="KE",VLOOKUP(Tabela1[[#This Row],[Empresa]]&amp;Tabela1[[#This Row],[Cliente]],KE!$A$2:AO383,14,0),IFERROR(IF(Tabela1[[#This Row],[Empresa]]="KT",VLOOKUP(Tabela1[[#This Row],[Empresa]]&amp;Tabela1[[#This Row],[Cliente]],KT!$A$2:AO383,14,0),""),"")),"")</f>
        <v>45517</v>
      </c>
      <c r="N95" s="20">
        <f>IFERROR(IF(Tabela1[[#This Row],[Empresa]]="KE",VLOOKUP(Tabela1[[#This Row],[Empresa]]&amp;Tabela1[[#This Row],[Cliente]],KE!$A$2:AO383,15,0),IFERROR(IF(Tabela1[[#This Row],[Empresa]]="KT",VLOOKUP(Tabela1[[#This Row],[Empresa]]&amp;Tabela1[[#This Row],[Cliente]],KT!$A$2:AO383,15,0),""),"")),"")</f>
        <v>4018.88</v>
      </c>
      <c r="O95" s="2" t="str">
        <f>IF(Tabela1[[#This Row],[Valor faturado]]&lt;Tabela1[[#This Row],[VALOR MENSAL CONTRATADO]],"Sim","Não")</f>
        <v>Não</v>
      </c>
      <c r="P95" s="28">
        <f>IF(Tabela1[[#This Row],[Faturado no Período ]]&lt;&gt;"",1/$K$1,"")</f>
        <v>3.3222591362126247E-3</v>
      </c>
    </row>
    <row r="96" spans="1:16" ht="15" customHeight="1">
      <c r="A96" s="2" t="s">
        <v>1967</v>
      </c>
      <c r="B96" s="2" t="s">
        <v>1014</v>
      </c>
      <c r="C96" s="2" t="s">
        <v>1934</v>
      </c>
      <c r="D96" s="2" t="s">
        <v>1975</v>
      </c>
      <c r="E96" s="2" t="s">
        <v>1499</v>
      </c>
      <c r="F96" s="2" t="s">
        <v>1935</v>
      </c>
      <c r="G96" s="2" t="s">
        <v>54</v>
      </c>
      <c r="H96" s="20">
        <v>2824.56</v>
      </c>
      <c r="I96" s="2" t="s">
        <v>2009</v>
      </c>
      <c r="J96" s="2" t="s">
        <v>1979</v>
      </c>
      <c r="K96" s="2" t="str">
        <f>IF(Tabela1[[#This Row],[NF Eletr.]]&lt;&gt;"","Faturado","Não")</f>
        <v>Faturado</v>
      </c>
      <c r="L96" s="2" t="str">
        <f>IFERROR(IF(Tabela1[[#This Row],[Empresa]]="KE",VLOOKUP(Tabela1[[#This Row],[Empresa]]&amp;Tabela1[[#This Row],[Cliente]],KE!$A$2:AO394,11,0),IFERROR(IF(Tabela1[[#This Row],[Empresa]]="KT",VLOOKUP(Tabela1[[#This Row],[Empresa]]&amp;Tabela1[[#This Row],[Cliente]],KT!$A$2:AO394,11,0),""),"")),"")</f>
        <v>26955</v>
      </c>
      <c r="M96" s="23">
        <f>IFERROR(IF(Tabela1[[#This Row],[Empresa]]="KE",VLOOKUP(Tabela1[[#This Row],[Empresa]]&amp;Tabela1[[#This Row],[Cliente]],KE!$A$2:AO394,14,0),IFERROR(IF(Tabela1[[#This Row],[Empresa]]="KT",VLOOKUP(Tabela1[[#This Row],[Empresa]]&amp;Tabela1[[#This Row],[Cliente]],KT!$A$2:AO394,14,0),""),"")),"")</f>
        <v>45517</v>
      </c>
      <c r="N96" s="20">
        <f>IFERROR(IF(Tabela1[[#This Row],[Empresa]]="KE",VLOOKUP(Tabela1[[#This Row],[Empresa]]&amp;Tabela1[[#This Row],[Cliente]],KE!$A$2:AO394,15,0),IFERROR(IF(Tabela1[[#This Row],[Empresa]]="KT",VLOOKUP(Tabela1[[#This Row],[Empresa]]&amp;Tabela1[[#This Row],[Cliente]],KT!$A$2:AO394,15,0),""),"")),"")</f>
        <v>2824.56</v>
      </c>
      <c r="O96" s="2" t="str">
        <f>IF(Tabela1[[#This Row],[Valor faturado]]&lt;Tabela1[[#This Row],[VALOR MENSAL CONTRATADO]],"Sim","Não")</f>
        <v>Não</v>
      </c>
      <c r="P96" s="28">
        <f>IF(Tabela1[[#This Row],[Faturado no Período ]]&lt;&gt;"",1/$K$1,"")</f>
        <v>3.3222591362126247E-3</v>
      </c>
    </row>
    <row r="97" spans="1:16" ht="15" customHeight="1">
      <c r="A97" s="2" t="s">
        <v>1967</v>
      </c>
      <c r="B97" s="2" t="s">
        <v>1015</v>
      </c>
      <c r="C97" s="2" t="s">
        <v>1936</v>
      </c>
      <c r="D97" s="2" t="s">
        <v>1975</v>
      </c>
      <c r="E97" s="2" t="s">
        <v>1499</v>
      </c>
      <c r="F97" s="2" t="s">
        <v>1937</v>
      </c>
      <c r="G97" s="2" t="s">
        <v>54</v>
      </c>
      <c r="H97" s="20">
        <v>2304.94</v>
      </c>
      <c r="I97" s="2" t="s">
        <v>2009</v>
      </c>
      <c r="J97" s="2" t="s">
        <v>1979</v>
      </c>
      <c r="K97" s="2" t="str">
        <f>IF(Tabela1[[#This Row],[NF Eletr.]]&lt;&gt;"","Faturado","Não")</f>
        <v>Faturado</v>
      </c>
      <c r="L97" s="2" t="str">
        <f>IFERROR(IF(Tabela1[[#This Row],[Empresa]]="KE",VLOOKUP(Tabela1[[#This Row],[Empresa]]&amp;Tabela1[[#This Row],[Cliente]],KE!$A$2:AO408,11,0),IFERROR(IF(Tabela1[[#This Row],[Empresa]]="KT",VLOOKUP(Tabela1[[#This Row],[Empresa]]&amp;Tabela1[[#This Row],[Cliente]],KT!$A$2:AO408,11,0),""),"")),"")</f>
        <v>26954</v>
      </c>
      <c r="M97" s="23">
        <f>IFERROR(IF(Tabela1[[#This Row],[Empresa]]="KE",VLOOKUP(Tabela1[[#This Row],[Empresa]]&amp;Tabela1[[#This Row],[Cliente]],KE!$A$2:AO408,14,0),IFERROR(IF(Tabela1[[#This Row],[Empresa]]="KT",VLOOKUP(Tabela1[[#This Row],[Empresa]]&amp;Tabela1[[#This Row],[Cliente]],KT!$A$2:AO408,14,0),""),"")),"")</f>
        <v>45517</v>
      </c>
      <c r="N97" s="20">
        <f>IFERROR(IF(Tabela1[[#This Row],[Empresa]]="KE",VLOOKUP(Tabela1[[#This Row],[Empresa]]&amp;Tabela1[[#This Row],[Cliente]],KE!$A$2:AO408,15,0),IFERROR(IF(Tabela1[[#This Row],[Empresa]]="KT",VLOOKUP(Tabela1[[#This Row],[Empresa]]&amp;Tabela1[[#This Row],[Cliente]],KT!$A$2:AO408,15,0),""),"")),"")</f>
        <v>2304.94</v>
      </c>
      <c r="O97" s="2" t="str">
        <f>IF(Tabela1[[#This Row],[Valor faturado]]&lt;Tabela1[[#This Row],[VALOR MENSAL CONTRATADO]],"Sim","Não")</f>
        <v>Não</v>
      </c>
      <c r="P97" s="28">
        <f>IF(Tabela1[[#This Row],[Faturado no Período ]]&lt;&gt;"",1/$K$1,"")</f>
        <v>3.3222591362126247E-3</v>
      </c>
    </row>
    <row r="98" spans="1:16" ht="15" customHeight="1">
      <c r="A98" s="2" t="s">
        <v>1967</v>
      </c>
      <c r="B98" s="2" t="s">
        <v>1016</v>
      </c>
      <c r="C98" s="2" t="s">
        <v>1938</v>
      </c>
      <c r="D98" s="2" t="s">
        <v>1975</v>
      </c>
      <c r="E98" s="2" t="s">
        <v>1499</v>
      </c>
      <c r="F98" s="2" t="s">
        <v>1939</v>
      </c>
      <c r="G98" s="2" t="s">
        <v>54</v>
      </c>
      <c r="H98" s="20">
        <v>2679.78</v>
      </c>
      <c r="I98" s="2" t="s">
        <v>2009</v>
      </c>
      <c r="J98" s="2" t="s">
        <v>1979</v>
      </c>
      <c r="K98" s="2" t="str">
        <f>IF(Tabela1[[#This Row],[NF Eletr.]]&lt;&gt;"","Faturado","Não")</f>
        <v>Faturado</v>
      </c>
      <c r="L98" s="2" t="str">
        <f>IFERROR(IF(Tabela1[[#This Row],[Empresa]]="KE",VLOOKUP(Tabela1[[#This Row],[Empresa]]&amp;Tabela1[[#This Row],[Cliente]],KE!$A$2:AO407,11,0),IFERROR(IF(Tabela1[[#This Row],[Empresa]]="KT",VLOOKUP(Tabela1[[#This Row],[Empresa]]&amp;Tabela1[[#This Row],[Cliente]],KT!$A$2:AO407,11,0),""),"")),"")</f>
        <v>26953</v>
      </c>
      <c r="M98" s="23">
        <f>IFERROR(IF(Tabela1[[#This Row],[Empresa]]="KE",VLOOKUP(Tabela1[[#This Row],[Empresa]]&amp;Tabela1[[#This Row],[Cliente]],KE!$A$2:AO407,14,0),IFERROR(IF(Tabela1[[#This Row],[Empresa]]="KT",VLOOKUP(Tabela1[[#This Row],[Empresa]]&amp;Tabela1[[#This Row],[Cliente]],KT!$A$2:AO407,14,0),""),"")),"")</f>
        <v>45517</v>
      </c>
      <c r="N98" s="20">
        <f>IFERROR(IF(Tabela1[[#This Row],[Empresa]]="KE",VLOOKUP(Tabela1[[#This Row],[Empresa]]&amp;Tabela1[[#This Row],[Cliente]],KE!$A$2:AO407,15,0),IFERROR(IF(Tabela1[[#This Row],[Empresa]]="KT",VLOOKUP(Tabela1[[#This Row],[Empresa]]&amp;Tabela1[[#This Row],[Cliente]],KT!$A$2:AO407,15,0),""),"")),"")</f>
        <v>2679.78</v>
      </c>
      <c r="O98" s="2" t="str">
        <f>IF(Tabela1[[#This Row],[Valor faturado]]&lt;Tabela1[[#This Row],[VALOR MENSAL CONTRATADO]],"Sim","Não")</f>
        <v>Não</v>
      </c>
      <c r="P98" s="28">
        <f>IF(Tabela1[[#This Row],[Faturado no Período ]]&lt;&gt;"",1/$K$1,"")</f>
        <v>3.3222591362126247E-3</v>
      </c>
    </row>
    <row r="99" spans="1:16" ht="15" customHeight="1">
      <c r="A99" s="2" t="s">
        <v>1967</v>
      </c>
      <c r="B99" s="2" t="s">
        <v>1017</v>
      </c>
      <c r="C99" s="2" t="s">
        <v>1940</v>
      </c>
      <c r="D99" s="2" t="s">
        <v>1975</v>
      </c>
      <c r="E99" s="2" t="s">
        <v>1499</v>
      </c>
      <c r="F99" s="2" t="s">
        <v>1941</v>
      </c>
      <c r="G99" s="2" t="s">
        <v>54</v>
      </c>
      <c r="H99" s="20">
        <v>3127.68</v>
      </c>
      <c r="I99" s="2" t="s">
        <v>2009</v>
      </c>
      <c r="J99" s="2" t="s">
        <v>1979</v>
      </c>
      <c r="K99" s="2" t="str">
        <f>IF(Tabela1[[#This Row],[NF Eletr.]]&lt;&gt;"","Faturado","Não")</f>
        <v>Faturado</v>
      </c>
      <c r="L99" s="2" t="str">
        <f>IFERROR(IF(Tabela1[[#This Row],[Empresa]]="KE",VLOOKUP(Tabela1[[#This Row],[Empresa]]&amp;Tabela1[[#This Row],[Cliente]],KE!$A$2:AO387,11,0),IFERROR(IF(Tabela1[[#This Row],[Empresa]]="KT",VLOOKUP(Tabela1[[#This Row],[Empresa]]&amp;Tabela1[[#This Row],[Cliente]],KT!$A$2:AO387,11,0),""),"")),"")</f>
        <v>26952</v>
      </c>
      <c r="M99" s="23">
        <f>IFERROR(IF(Tabela1[[#This Row],[Empresa]]="KE",VLOOKUP(Tabela1[[#This Row],[Empresa]]&amp;Tabela1[[#This Row],[Cliente]],KE!$A$2:AO387,14,0),IFERROR(IF(Tabela1[[#This Row],[Empresa]]="KT",VLOOKUP(Tabela1[[#This Row],[Empresa]]&amp;Tabela1[[#This Row],[Cliente]],KT!$A$2:AO387,14,0),""),"")),"")</f>
        <v>45517</v>
      </c>
      <c r="N99" s="20">
        <f>IFERROR(IF(Tabela1[[#This Row],[Empresa]]="KE",VLOOKUP(Tabela1[[#This Row],[Empresa]]&amp;Tabela1[[#This Row],[Cliente]],KE!$A$2:AO387,15,0),IFERROR(IF(Tabela1[[#This Row],[Empresa]]="KT",VLOOKUP(Tabela1[[#This Row],[Empresa]]&amp;Tabela1[[#This Row],[Cliente]],KT!$A$2:AO387,15,0),""),"")),"")</f>
        <v>3127.68</v>
      </c>
      <c r="O99" s="2" t="str">
        <f>IF(Tabela1[[#This Row],[Valor faturado]]&lt;Tabela1[[#This Row],[VALOR MENSAL CONTRATADO]],"Sim","Não")</f>
        <v>Não</v>
      </c>
      <c r="P99" s="28">
        <f>IF(Tabela1[[#This Row],[Faturado no Período ]]&lt;&gt;"",1/$K$1,"")</f>
        <v>3.3222591362126247E-3</v>
      </c>
    </row>
    <row r="100" spans="1:16" ht="15" customHeight="1">
      <c r="A100" s="2" t="s">
        <v>1967</v>
      </c>
      <c r="B100" s="2" t="s">
        <v>1018</v>
      </c>
      <c r="C100" s="2" t="s">
        <v>1942</v>
      </c>
      <c r="D100" s="2" t="s">
        <v>1975</v>
      </c>
      <c r="E100" s="2" t="s">
        <v>1499</v>
      </c>
      <c r="F100" s="2" t="s">
        <v>1943</v>
      </c>
      <c r="G100" s="2" t="s">
        <v>54</v>
      </c>
      <c r="H100" s="20">
        <v>2752.73</v>
      </c>
      <c r="I100" s="2" t="s">
        <v>2009</v>
      </c>
      <c r="J100" s="2" t="s">
        <v>1979</v>
      </c>
      <c r="K100" s="2" t="str">
        <f>IF(Tabela1[[#This Row],[NF Eletr.]]&lt;&gt;"","Faturado","Não")</f>
        <v>Faturado</v>
      </c>
      <c r="L100" s="2" t="str">
        <f>IFERROR(IF(Tabela1[[#This Row],[Empresa]]="KE",VLOOKUP(Tabela1[[#This Row],[Empresa]]&amp;Tabela1[[#This Row],[Cliente]],KE!$A$2:AO402,11,0),IFERROR(IF(Tabela1[[#This Row],[Empresa]]="KT",VLOOKUP(Tabela1[[#This Row],[Empresa]]&amp;Tabela1[[#This Row],[Cliente]],KT!$A$2:AO402,11,0),""),"")),"")</f>
        <v>26951</v>
      </c>
      <c r="M100" s="23">
        <f>IFERROR(IF(Tabela1[[#This Row],[Empresa]]="KE",VLOOKUP(Tabela1[[#This Row],[Empresa]]&amp;Tabela1[[#This Row],[Cliente]],KE!$A$2:AO402,14,0),IFERROR(IF(Tabela1[[#This Row],[Empresa]]="KT",VLOOKUP(Tabela1[[#This Row],[Empresa]]&amp;Tabela1[[#This Row],[Cliente]],KT!$A$2:AO402,14,0),""),"")),"")</f>
        <v>45517</v>
      </c>
      <c r="N100" s="20">
        <f>IFERROR(IF(Tabela1[[#This Row],[Empresa]]="KE",VLOOKUP(Tabela1[[#This Row],[Empresa]]&amp;Tabela1[[#This Row],[Cliente]],KE!$A$2:AO402,15,0),IFERROR(IF(Tabela1[[#This Row],[Empresa]]="KT",VLOOKUP(Tabela1[[#This Row],[Empresa]]&amp;Tabela1[[#This Row],[Cliente]],KT!$A$2:AO402,15,0),""),"")),"")</f>
        <v>2752.73</v>
      </c>
      <c r="O100" s="2" t="str">
        <f>IF(Tabela1[[#This Row],[Valor faturado]]&lt;Tabela1[[#This Row],[VALOR MENSAL CONTRATADO]],"Sim","Não")</f>
        <v>Não</v>
      </c>
      <c r="P100" s="28">
        <f>IF(Tabela1[[#This Row],[Faturado no Período ]]&lt;&gt;"",1/$K$1,"")</f>
        <v>3.3222591362126247E-3</v>
      </c>
    </row>
    <row r="101" spans="1:16" ht="15" customHeight="1">
      <c r="A101" s="2" t="s">
        <v>1967</v>
      </c>
      <c r="B101" s="2" t="s">
        <v>1019</v>
      </c>
      <c r="C101" s="2" t="s">
        <v>1944</v>
      </c>
      <c r="D101" s="2" t="s">
        <v>1975</v>
      </c>
      <c r="E101" s="2" t="s">
        <v>1499</v>
      </c>
      <c r="F101" s="2" t="s">
        <v>1945</v>
      </c>
      <c r="G101" s="2" t="s">
        <v>54</v>
      </c>
      <c r="H101" s="20">
        <v>2808.1</v>
      </c>
      <c r="I101" s="2" t="s">
        <v>2009</v>
      </c>
      <c r="J101" s="2" t="s">
        <v>1979</v>
      </c>
      <c r="K101" s="2" t="str">
        <f>IF(Tabela1[[#This Row],[NF Eletr.]]&lt;&gt;"","Faturado","Não")</f>
        <v>Faturado</v>
      </c>
      <c r="L101" s="2" t="str">
        <f>IFERROR(IF(Tabela1[[#This Row],[Empresa]]="KE",VLOOKUP(Tabela1[[#This Row],[Empresa]]&amp;Tabela1[[#This Row],[Cliente]],KE!$A$2:AO398,11,0),IFERROR(IF(Tabela1[[#This Row],[Empresa]]="KT",VLOOKUP(Tabela1[[#This Row],[Empresa]]&amp;Tabela1[[#This Row],[Cliente]],KT!$A$2:AO398,11,0),""),"")),"")</f>
        <v>26950</v>
      </c>
      <c r="M101" s="23">
        <f>IFERROR(IF(Tabela1[[#This Row],[Empresa]]="KE",VLOOKUP(Tabela1[[#This Row],[Empresa]]&amp;Tabela1[[#This Row],[Cliente]],KE!$A$2:AO398,14,0),IFERROR(IF(Tabela1[[#This Row],[Empresa]]="KT",VLOOKUP(Tabela1[[#This Row],[Empresa]]&amp;Tabela1[[#This Row],[Cliente]],KT!$A$2:AO398,14,0),""),"")),"")</f>
        <v>45517</v>
      </c>
      <c r="N101" s="20">
        <f>IFERROR(IF(Tabela1[[#This Row],[Empresa]]="KE",VLOOKUP(Tabela1[[#This Row],[Empresa]]&amp;Tabela1[[#This Row],[Cliente]],KE!$A$2:AO398,15,0),IFERROR(IF(Tabela1[[#This Row],[Empresa]]="KT",VLOOKUP(Tabela1[[#This Row],[Empresa]]&amp;Tabela1[[#This Row],[Cliente]],KT!$A$2:AO398,15,0),""),"")),"")</f>
        <v>2808.1</v>
      </c>
      <c r="O101" s="2" t="str">
        <f>IF(Tabela1[[#This Row],[Valor faturado]]&lt;Tabela1[[#This Row],[VALOR MENSAL CONTRATADO]],"Sim","Não")</f>
        <v>Não</v>
      </c>
      <c r="P101" s="28">
        <f>IF(Tabela1[[#This Row],[Faturado no Período ]]&lt;&gt;"",1/$K$1,"")</f>
        <v>3.3222591362126247E-3</v>
      </c>
    </row>
    <row r="102" spans="1:16" ht="15" customHeight="1">
      <c r="A102" s="2" t="s">
        <v>1967</v>
      </c>
      <c r="B102" s="2" t="s">
        <v>1022</v>
      </c>
      <c r="C102" s="2" t="s">
        <v>1950</v>
      </c>
      <c r="D102" s="2" t="s">
        <v>1975</v>
      </c>
      <c r="E102" s="2" t="s">
        <v>1499</v>
      </c>
      <c r="F102" s="2" t="s">
        <v>1951</v>
      </c>
      <c r="G102" s="2" t="s">
        <v>54</v>
      </c>
      <c r="H102" s="20">
        <v>3058.53</v>
      </c>
      <c r="I102" s="2" t="s">
        <v>2009</v>
      </c>
      <c r="J102" s="2" t="s">
        <v>1979</v>
      </c>
      <c r="K102" s="2" t="str">
        <f>IF(Tabela1[[#This Row],[NF Eletr.]]&lt;&gt;"","Faturado","Não")</f>
        <v>Faturado</v>
      </c>
      <c r="L102" s="2" t="str">
        <f>IFERROR(IF(Tabela1[[#This Row],[Empresa]]="KE",VLOOKUP(Tabela1[[#This Row],[Empresa]]&amp;Tabela1[[#This Row],[Cliente]],KE!$A$2:AO391,11,0),IFERROR(IF(Tabela1[[#This Row],[Empresa]]="KT",VLOOKUP(Tabela1[[#This Row],[Empresa]]&amp;Tabela1[[#This Row],[Cliente]],KT!$A$2:AO391,11,0),""),"")),"")</f>
        <v>26948</v>
      </c>
      <c r="M102" s="23">
        <f>IFERROR(IF(Tabela1[[#This Row],[Empresa]]="KE",VLOOKUP(Tabela1[[#This Row],[Empresa]]&amp;Tabela1[[#This Row],[Cliente]],KE!$A$2:AO391,14,0),IFERROR(IF(Tabela1[[#This Row],[Empresa]]="KT",VLOOKUP(Tabela1[[#This Row],[Empresa]]&amp;Tabela1[[#This Row],[Cliente]],KT!$A$2:AO391,14,0),""),"")),"")</f>
        <v>45517</v>
      </c>
      <c r="N102" s="20">
        <f>IFERROR(IF(Tabela1[[#This Row],[Empresa]]="KE",VLOOKUP(Tabela1[[#This Row],[Empresa]]&amp;Tabela1[[#This Row],[Cliente]],KE!$A$2:AO391,15,0),IFERROR(IF(Tabela1[[#This Row],[Empresa]]="KT",VLOOKUP(Tabela1[[#This Row],[Empresa]]&amp;Tabela1[[#This Row],[Cliente]],KT!$A$2:AO391,15,0),""),"")),"")</f>
        <v>3058.53</v>
      </c>
      <c r="O102" s="2" t="str">
        <f>IF(Tabela1[[#This Row],[Valor faturado]]&lt;Tabela1[[#This Row],[VALOR MENSAL CONTRATADO]],"Sim","Não")</f>
        <v>Não</v>
      </c>
      <c r="P102" s="28">
        <f>IF(Tabela1[[#This Row],[Faturado no Período ]]&lt;&gt;"",1/$K$1,"")</f>
        <v>3.3222591362126247E-3</v>
      </c>
    </row>
    <row r="103" spans="1:16" ht="15" customHeight="1">
      <c r="A103" s="2" t="s">
        <v>1967</v>
      </c>
      <c r="B103" s="2" t="s">
        <v>1025</v>
      </c>
      <c r="C103" s="2" t="s">
        <v>1955</v>
      </c>
      <c r="D103" s="2" t="s">
        <v>1975</v>
      </c>
      <c r="E103" s="2" t="s">
        <v>1499</v>
      </c>
      <c r="F103" s="2" t="s">
        <v>1520</v>
      </c>
      <c r="G103" s="2" t="s">
        <v>54</v>
      </c>
      <c r="H103" s="20">
        <v>4100.8500000000004</v>
      </c>
      <c r="I103" s="2" t="s">
        <v>2009</v>
      </c>
      <c r="J103" s="2" t="s">
        <v>1979</v>
      </c>
      <c r="K103" s="2" t="str">
        <f>IF(Tabela1[[#This Row],[NF Eletr.]]&lt;&gt;"","Faturado","Não")</f>
        <v>Faturado</v>
      </c>
      <c r="L103" s="2" t="str">
        <f>IFERROR(IF(Tabela1[[#This Row],[Empresa]]="KE",VLOOKUP(Tabela1[[#This Row],[Empresa]]&amp;Tabela1[[#This Row],[Cliente]],KE!$A$2:AO381,11,0),IFERROR(IF(Tabela1[[#This Row],[Empresa]]="KT",VLOOKUP(Tabela1[[#This Row],[Empresa]]&amp;Tabela1[[#This Row],[Cliente]],KT!$A$2:AO381,11,0),""),"")),"")</f>
        <v>26945</v>
      </c>
      <c r="M103" s="23">
        <f>IFERROR(IF(Tabela1[[#This Row],[Empresa]]="KE",VLOOKUP(Tabela1[[#This Row],[Empresa]]&amp;Tabela1[[#This Row],[Cliente]],KE!$A$2:AO381,14,0),IFERROR(IF(Tabela1[[#This Row],[Empresa]]="KT",VLOOKUP(Tabela1[[#This Row],[Empresa]]&amp;Tabela1[[#This Row],[Cliente]],KT!$A$2:AO381,14,0),""),"")),"")</f>
        <v>45517</v>
      </c>
      <c r="N103" s="20">
        <f>IFERROR(IF(Tabela1[[#This Row],[Empresa]]="KE",VLOOKUP(Tabela1[[#This Row],[Empresa]]&amp;Tabela1[[#This Row],[Cliente]],KE!$A$2:AO381,15,0),IFERROR(IF(Tabela1[[#This Row],[Empresa]]="KT",VLOOKUP(Tabela1[[#This Row],[Empresa]]&amp;Tabela1[[#This Row],[Cliente]],KT!$A$2:AO381,15,0),""),"")),"")</f>
        <v>4100.8500000000004</v>
      </c>
      <c r="O103" s="2" t="str">
        <f>IF(Tabela1[[#This Row],[Valor faturado]]&lt;Tabela1[[#This Row],[VALOR MENSAL CONTRATADO]],"Sim","Não")</f>
        <v>Não</v>
      </c>
      <c r="P103" s="28">
        <f>IF(Tabela1[[#This Row],[Faturado no Período ]]&lt;&gt;"",1/$K$1,"")</f>
        <v>3.3222591362126247E-3</v>
      </c>
    </row>
    <row r="104" spans="1:16" ht="15" customHeight="1">
      <c r="A104" s="2" t="s">
        <v>1967</v>
      </c>
      <c r="B104" s="2" t="s">
        <v>1026</v>
      </c>
      <c r="C104" s="2" t="s">
        <v>1956</v>
      </c>
      <c r="D104" s="2" t="s">
        <v>1975</v>
      </c>
      <c r="E104" s="2" t="s">
        <v>1499</v>
      </c>
      <c r="F104" s="2" t="s">
        <v>1513</v>
      </c>
      <c r="G104" s="2" t="s">
        <v>54</v>
      </c>
      <c r="H104" s="20">
        <v>3174.15</v>
      </c>
      <c r="I104" s="2" t="s">
        <v>2009</v>
      </c>
      <c r="J104" s="2" t="s">
        <v>1979</v>
      </c>
      <c r="K104" s="2" t="str">
        <f>IF(Tabela1[[#This Row],[NF Eletr.]]&lt;&gt;"","Faturado","Não")</f>
        <v>Faturado</v>
      </c>
      <c r="L104" s="2" t="str">
        <f>IFERROR(IF(Tabela1[[#This Row],[Empresa]]="KE",VLOOKUP(Tabela1[[#This Row],[Empresa]]&amp;Tabela1[[#This Row],[Cliente]],KE!$A$2:AO385,11,0),IFERROR(IF(Tabela1[[#This Row],[Empresa]]="KT",VLOOKUP(Tabela1[[#This Row],[Empresa]]&amp;Tabela1[[#This Row],[Cliente]],KT!$A$2:AO385,11,0),""),"")),"")</f>
        <v>26944</v>
      </c>
      <c r="M104" s="23">
        <f>IFERROR(IF(Tabela1[[#This Row],[Empresa]]="KE",VLOOKUP(Tabela1[[#This Row],[Empresa]]&amp;Tabela1[[#This Row],[Cliente]],KE!$A$2:AO385,14,0),IFERROR(IF(Tabela1[[#This Row],[Empresa]]="KT",VLOOKUP(Tabela1[[#This Row],[Empresa]]&amp;Tabela1[[#This Row],[Cliente]],KT!$A$2:AO385,14,0),""),"")),"")</f>
        <v>45517</v>
      </c>
      <c r="N104" s="20">
        <f>IFERROR(IF(Tabela1[[#This Row],[Empresa]]="KE",VLOOKUP(Tabela1[[#This Row],[Empresa]]&amp;Tabela1[[#This Row],[Cliente]],KE!$A$2:AO385,15,0),IFERROR(IF(Tabela1[[#This Row],[Empresa]]="KT",VLOOKUP(Tabela1[[#This Row],[Empresa]]&amp;Tabela1[[#This Row],[Cliente]],KT!$A$2:AO385,15,0),""),"")),"")</f>
        <v>3174.15</v>
      </c>
      <c r="O104" s="2" t="str">
        <f>IF(Tabela1[[#This Row],[Valor faturado]]&lt;Tabela1[[#This Row],[VALOR MENSAL CONTRATADO]],"Sim","Não")</f>
        <v>Não</v>
      </c>
      <c r="P104" s="28">
        <f>IF(Tabela1[[#This Row],[Faturado no Período ]]&lt;&gt;"",1/$K$1,"")</f>
        <v>3.3222591362126247E-3</v>
      </c>
    </row>
    <row r="105" spans="1:16" ht="15" customHeight="1">
      <c r="A105" s="2" t="s">
        <v>1967</v>
      </c>
      <c r="B105" s="2" t="s">
        <v>1028</v>
      </c>
      <c r="C105" s="2" t="s">
        <v>1900</v>
      </c>
      <c r="D105" s="2" t="s">
        <v>1975</v>
      </c>
      <c r="E105" s="2" t="s">
        <v>1650</v>
      </c>
      <c r="F105" s="2" t="s">
        <v>1505</v>
      </c>
      <c r="G105" s="2" t="s">
        <v>54</v>
      </c>
      <c r="H105" s="20">
        <v>415.83</v>
      </c>
      <c r="I105" s="2" t="s">
        <v>2009</v>
      </c>
      <c r="J105" s="2" t="s">
        <v>1979</v>
      </c>
      <c r="K105" s="2" t="str">
        <f>IF(Tabela1[[#This Row],[NF Eletr.]]&lt;&gt;"","Faturado","Não")</f>
        <v>Faturado</v>
      </c>
      <c r="L105" s="2" t="str">
        <f>IFERROR(IF(Tabela1[[#This Row],[Empresa]]="KE",VLOOKUP(Tabela1[[#This Row],[Empresa]]&amp;Tabela1[[#This Row],[Cliente]],KE!$A$2:AO410,11,0),IFERROR(IF(Tabela1[[#This Row],[Empresa]]="KT",VLOOKUP(Tabela1[[#This Row],[Empresa]]&amp;Tabela1[[#This Row],[Cliente]],KT!$A$2:AO410,11,0),""),"")),"")</f>
        <v>26942</v>
      </c>
      <c r="M105" s="23">
        <f>IFERROR(IF(Tabela1[[#This Row],[Empresa]]="KE",VLOOKUP(Tabela1[[#This Row],[Empresa]]&amp;Tabela1[[#This Row],[Cliente]],KE!$A$2:AO410,14,0),IFERROR(IF(Tabela1[[#This Row],[Empresa]]="KT",VLOOKUP(Tabela1[[#This Row],[Empresa]]&amp;Tabela1[[#This Row],[Cliente]],KT!$A$2:AO410,14,0),""),"")),"")</f>
        <v>45517</v>
      </c>
      <c r="N105" s="20">
        <f>IFERROR(IF(Tabela1[[#This Row],[Empresa]]="KE",VLOOKUP(Tabela1[[#This Row],[Empresa]]&amp;Tabela1[[#This Row],[Cliente]],KE!$A$2:AO410,15,0),IFERROR(IF(Tabela1[[#This Row],[Empresa]]="KT",VLOOKUP(Tabela1[[#This Row],[Empresa]]&amp;Tabela1[[#This Row],[Cliente]],KT!$A$2:AO410,15,0),""),"")),"")</f>
        <v>415.83</v>
      </c>
      <c r="O105" s="2" t="str">
        <f>IF(Tabela1[[#This Row],[Valor faturado]]&lt;Tabela1[[#This Row],[VALOR MENSAL CONTRATADO]],"Sim","Não")</f>
        <v>Não</v>
      </c>
      <c r="P105" s="28">
        <f>IF(Tabela1[[#This Row],[Faturado no Período ]]&lt;&gt;"",1/$K$1,"")</f>
        <v>3.3222591362126247E-3</v>
      </c>
    </row>
    <row r="106" spans="1:16" ht="15" customHeight="1">
      <c r="A106" s="2" t="s">
        <v>1967</v>
      </c>
      <c r="B106" s="2" t="s">
        <v>1029</v>
      </c>
      <c r="C106" s="2" t="s">
        <v>1907</v>
      </c>
      <c r="D106" s="2" t="s">
        <v>1975</v>
      </c>
      <c r="E106" s="2" t="s">
        <v>1650</v>
      </c>
      <c r="F106" s="2" t="s">
        <v>1908</v>
      </c>
      <c r="G106" s="2" t="s">
        <v>54</v>
      </c>
      <c r="H106" s="20">
        <v>5714.46</v>
      </c>
      <c r="I106" s="2" t="s">
        <v>2009</v>
      </c>
      <c r="J106" s="2" t="s">
        <v>1979</v>
      </c>
      <c r="K106" s="2" t="str">
        <f>IF(Tabela1[[#This Row],[NF Eletr.]]&lt;&gt;"","Faturado","Não")</f>
        <v>Faturado</v>
      </c>
      <c r="L106" s="2" t="str">
        <f>IFERROR(IF(Tabela1[[#This Row],[Empresa]]="KE",VLOOKUP(Tabela1[[#This Row],[Empresa]]&amp;Tabela1[[#This Row],[Cliente]],KE!$A$2:AO380,11,0),IFERROR(IF(Tabela1[[#This Row],[Empresa]]="KT",VLOOKUP(Tabela1[[#This Row],[Empresa]]&amp;Tabela1[[#This Row],[Cliente]],KT!$A$2:AO380,11,0),""),"")),"")</f>
        <v>26940</v>
      </c>
      <c r="M106" s="23">
        <f>IFERROR(IF(Tabela1[[#This Row],[Empresa]]="KE",VLOOKUP(Tabela1[[#This Row],[Empresa]]&amp;Tabela1[[#This Row],[Cliente]],KE!$A$2:AO380,14,0),IFERROR(IF(Tabela1[[#This Row],[Empresa]]="KT",VLOOKUP(Tabela1[[#This Row],[Empresa]]&amp;Tabela1[[#This Row],[Cliente]],KT!$A$2:AO380,14,0),""),"")),"")</f>
        <v>45517</v>
      </c>
      <c r="N106" s="20">
        <f>IFERROR(IF(Tabela1[[#This Row],[Empresa]]="KE",VLOOKUP(Tabela1[[#This Row],[Empresa]]&amp;Tabela1[[#This Row],[Cliente]],KE!$A$2:AO380,15,0),IFERROR(IF(Tabela1[[#This Row],[Empresa]]="KT",VLOOKUP(Tabela1[[#This Row],[Empresa]]&amp;Tabela1[[#This Row],[Cliente]],KT!$A$2:AO380,15,0),""),"")),"")</f>
        <v>5714.46</v>
      </c>
      <c r="O106" s="2" t="str">
        <f>IF(Tabela1[[#This Row],[Valor faturado]]&lt;Tabela1[[#This Row],[VALOR MENSAL CONTRATADO]],"Sim","Não")</f>
        <v>Não</v>
      </c>
      <c r="P106" s="28">
        <f>IF(Tabela1[[#This Row],[Faturado no Período ]]&lt;&gt;"",1/$K$1,"")</f>
        <v>3.3222591362126247E-3</v>
      </c>
    </row>
    <row r="107" spans="1:16" ht="15" customHeight="1">
      <c r="A107" s="2" t="s">
        <v>1967</v>
      </c>
      <c r="B107" s="2" t="s">
        <v>1032</v>
      </c>
      <c r="C107" s="2" t="s">
        <v>1964</v>
      </c>
      <c r="D107" s="2" t="s">
        <v>1965</v>
      </c>
      <c r="E107" s="2" t="s">
        <v>1499</v>
      </c>
      <c r="F107" s="2" t="s">
        <v>1503</v>
      </c>
      <c r="G107" s="2" t="s">
        <v>54</v>
      </c>
      <c r="H107" s="20">
        <v>126418.59</v>
      </c>
      <c r="I107" s="2" t="s">
        <v>2010</v>
      </c>
      <c r="J107" s="2" t="s">
        <v>1979</v>
      </c>
      <c r="K107" s="2" t="s">
        <v>1996</v>
      </c>
      <c r="L107" s="2" t="str">
        <f>IFERROR(IF(Tabela1[[#This Row],[Empresa]]="KE",VLOOKUP(Tabela1[[#This Row],[Empresa]]&amp;Tabela1[[#This Row],[Cliente]],KE!$A$2:AO216,11,0),IFERROR(IF(Tabela1[[#This Row],[Empresa]]="KT",VLOOKUP(Tabela1[[#This Row],[Empresa]]&amp;Tabela1[[#This Row],[Cliente]],KT!$A$2:AO216,11,0),""),"")),"")</f>
        <v/>
      </c>
      <c r="M107" s="23" t="str">
        <f>IFERROR(IF(Tabela1[[#This Row],[Empresa]]="KE",VLOOKUP(Tabela1[[#This Row],[Empresa]]&amp;Tabela1[[#This Row],[Cliente]],KE!$A$2:AO216,14,0),IFERROR(IF(Tabela1[[#This Row],[Empresa]]="KT",VLOOKUP(Tabela1[[#This Row],[Empresa]]&amp;Tabela1[[#This Row],[Cliente]],KT!$A$2:AO216,14,0),""),"")),"")</f>
        <v/>
      </c>
      <c r="N107" s="20" t="str">
        <f>IFERROR(IF(Tabela1[[#This Row],[Empresa]]="KE",VLOOKUP(Tabela1[[#This Row],[Empresa]]&amp;Tabela1[[#This Row],[Cliente]],KE!$A$2:AO216,15,0),IFERROR(IF(Tabela1[[#This Row],[Empresa]]="KT",VLOOKUP(Tabela1[[#This Row],[Empresa]]&amp;Tabela1[[#This Row],[Cliente]],KT!$A$2:AO216,15,0),""),"")),"")</f>
        <v/>
      </c>
      <c r="O107" s="2" t="str">
        <f>IF(Tabela1[[#This Row],[Valor faturado]]&lt;Tabela1[[#This Row],[VALOR MENSAL CONTRATADO]],"Sim","Não")</f>
        <v>Não</v>
      </c>
      <c r="P107" s="28">
        <f>IF(Tabela1[[#This Row],[Faturado no Período ]]&lt;&gt;"",1/$K$1,"")</f>
        <v>3.3222591362126247E-3</v>
      </c>
    </row>
    <row r="108" spans="1:16" ht="15" customHeight="1">
      <c r="A108" s="2" t="s">
        <v>1969</v>
      </c>
      <c r="B108" s="2" t="s">
        <v>86</v>
      </c>
      <c r="C108" s="2" t="s">
        <v>1536</v>
      </c>
      <c r="D108" s="2" t="s">
        <v>1537</v>
      </c>
      <c r="E108" s="2" t="s">
        <v>1499</v>
      </c>
      <c r="F108" s="2" t="s">
        <v>1503</v>
      </c>
      <c r="G108" s="2" t="s">
        <v>54</v>
      </c>
      <c r="H108" s="20">
        <v>29020.290000000005</v>
      </c>
      <c r="I108" s="2" t="s">
        <v>2005</v>
      </c>
      <c r="J108" s="2" t="s">
        <v>1980</v>
      </c>
      <c r="K108" s="2" t="str">
        <f>IF(Tabela1[[#This Row],[NF Eletr.]]&lt;&gt;"","Faturado","Não")</f>
        <v>Faturado</v>
      </c>
      <c r="L108" s="2">
        <f>IFERROR(IF(Tabela1[[#This Row],[Empresa]]="KE",VLOOKUP(Tabela1[[#This Row],[Empresa]]&amp;Tabela1[[#This Row],[Cliente]],KE!$A$2:AO433,11,0),IFERROR(IF(Tabela1[[#This Row],[Empresa]]="KT",VLOOKUP(Tabela1[[#This Row],[Empresa]]&amp;Tabela1[[#This Row],[Cliente]],KT!$A$2:AO433,11,0),""),"")),"")</f>
        <v>21241</v>
      </c>
      <c r="M108" s="23">
        <f>IFERROR(IF(Tabela1[[#This Row],[Empresa]]="KE",VLOOKUP(Tabela1[[#This Row],[Empresa]]&amp;Tabela1[[#This Row],[Cliente]],KE!$A$2:AO433,14,0),IFERROR(IF(Tabela1[[#This Row],[Empresa]]="KT",VLOOKUP(Tabela1[[#This Row],[Empresa]]&amp;Tabela1[[#This Row],[Cliente]],KT!$A$2:AO433,14,0),""),"")),"")</f>
        <v>45510</v>
      </c>
      <c r="N108" s="20">
        <f>IFERROR(IF(Tabela1[[#This Row],[Empresa]]="KE",VLOOKUP(Tabela1[[#This Row],[Empresa]]&amp;Tabela1[[#This Row],[Cliente]],KE!$A$2:AO433,15,0),IFERROR(IF(Tabela1[[#This Row],[Empresa]]="KT",VLOOKUP(Tabela1[[#This Row],[Empresa]]&amp;Tabela1[[#This Row],[Cliente]],KT!$A$2:AO433,15,0),""),"")),"")</f>
        <v>29020.29</v>
      </c>
      <c r="O108" s="2" t="str">
        <f>IF(Tabela1[[#This Row],[Valor faturado]]&lt;Tabela1[[#This Row],[VALOR MENSAL CONTRATADO]],"Sim","Não")</f>
        <v>Não</v>
      </c>
      <c r="P108" s="28">
        <f>IF(Tabela1[[#This Row],[Faturado no Período ]]&lt;&gt;"",1/$K$1,"")</f>
        <v>3.3222591362126247E-3</v>
      </c>
    </row>
    <row r="109" spans="1:16" ht="15" customHeight="1">
      <c r="A109" s="2" t="s">
        <v>1967</v>
      </c>
      <c r="B109" s="2" t="s">
        <v>1027</v>
      </c>
      <c r="C109" s="2" t="s">
        <v>1892</v>
      </c>
      <c r="D109" s="2" t="s">
        <v>1975</v>
      </c>
      <c r="E109" s="2" t="s">
        <v>1650</v>
      </c>
      <c r="F109" s="2" t="s">
        <v>1856</v>
      </c>
      <c r="G109" s="2" t="s">
        <v>54</v>
      </c>
      <c r="H109" s="20">
        <v>271.39999999999998</v>
      </c>
      <c r="I109" s="2" t="s">
        <v>2009</v>
      </c>
      <c r="J109" s="2" t="s">
        <v>1979</v>
      </c>
      <c r="K109" s="2" t="str">
        <f>IF(Tabela1[[#This Row],[NF Eletr.]]&lt;&gt;"","Faturado","Não")</f>
        <v>Faturado</v>
      </c>
      <c r="L109" s="2" t="str">
        <f>IFERROR(IF(Tabela1[[#This Row],[Empresa]]="KE",VLOOKUP(Tabela1[[#This Row],[Empresa]]&amp;Tabela1[[#This Row],[Cliente]],KE!$A$2:AO411,11,0),IFERROR(IF(Tabela1[[#This Row],[Empresa]]="KT",VLOOKUP(Tabela1[[#This Row],[Empresa]]&amp;Tabela1[[#This Row],[Cliente]],KT!$A$2:AO411,11,0),""),"")),"")</f>
        <v>26943</v>
      </c>
      <c r="M109" s="23">
        <f>IFERROR(IF(Tabela1[[#This Row],[Empresa]]="KE",VLOOKUP(Tabela1[[#This Row],[Empresa]]&amp;Tabela1[[#This Row],[Cliente]],KE!$A$2:AO411,14,0),IFERROR(IF(Tabela1[[#This Row],[Empresa]]="KT",VLOOKUP(Tabela1[[#This Row],[Empresa]]&amp;Tabela1[[#This Row],[Cliente]],KT!$A$2:AO411,14,0),""),"")),"")</f>
        <v>45517</v>
      </c>
      <c r="N109" s="20">
        <f>IFERROR(IF(Tabela1[[#This Row],[Empresa]]="KE",VLOOKUP(Tabela1[[#This Row],[Empresa]]&amp;Tabela1[[#This Row],[Cliente]],KE!$A$2:AO411,15,0),IFERROR(IF(Tabela1[[#This Row],[Empresa]]="KT",VLOOKUP(Tabela1[[#This Row],[Empresa]]&amp;Tabela1[[#This Row],[Cliente]],KT!$A$2:AO411,15,0),""),"")),"")</f>
        <v>542.78</v>
      </c>
      <c r="O109" s="2" t="str">
        <f>IF(Tabela1[[#This Row],[Valor faturado]]&lt;Tabela1[[#This Row],[VALOR MENSAL CONTRATADO]],"Sim","Não")</f>
        <v>Não</v>
      </c>
      <c r="P109" s="28">
        <f>IF(Tabela1[[#This Row],[Faturado no Período ]]&lt;&gt;"",1/$K$1,"")</f>
        <v>3.3222591362126247E-3</v>
      </c>
    </row>
    <row r="110" spans="1:16" ht="15" customHeight="1">
      <c r="A110" s="2" t="s">
        <v>1967</v>
      </c>
      <c r="B110" s="2" t="s">
        <v>957</v>
      </c>
      <c r="C110" s="2" t="s">
        <v>1863</v>
      </c>
      <c r="D110" s="2" t="s">
        <v>1864</v>
      </c>
      <c r="E110" s="2" t="s">
        <v>1839</v>
      </c>
      <c r="F110" s="2" t="s">
        <v>1503</v>
      </c>
      <c r="G110" s="2" t="s">
        <v>54</v>
      </c>
      <c r="H110" s="20">
        <v>12432.57</v>
      </c>
      <c r="I110" s="2" t="s">
        <v>2002</v>
      </c>
      <c r="J110" s="2" t="s">
        <v>1979</v>
      </c>
      <c r="K110" s="2" t="str">
        <f>IF(Tabela1[[#This Row],[NF Eletr.]]&lt;&gt;"","Faturado","Não")</f>
        <v>Faturado</v>
      </c>
      <c r="L110" s="2" t="str">
        <f>IFERROR(IF(Tabela1[[#This Row],[Empresa]]="KE",VLOOKUP(Tabela1[[#This Row],[Empresa]]&amp;Tabela1[[#This Row],[Cliente]],KE!$A$2:AO428,11,0),IFERROR(IF(Tabela1[[#This Row],[Empresa]]="KT",VLOOKUP(Tabela1[[#This Row],[Empresa]]&amp;Tabela1[[#This Row],[Cliente]],KT!$A$2:AO428,11,0),""),"")),"")</f>
        <v>26989</v>
      </c>
      <c r="M110" s="23">
        <f>IFERROR(IF(Tabela1[[#This Row],[Empresa]]="KE",VLOOKUP(Tabela1[[#This Row],[Empresa]]&amp;Tabela1[[#This Row],[Cliente]],KE!$A$2:AO428,14,0),IFERROR(IF(Tabela1[[#This Row],[Empresa]]="KT",VLOOKUP(Tabela1[[#This Row],[Empresa]]&amp;Tabela1[[#This Row],[Cliente]],KT!$A$2:AO428,14,0),""),"")),"")</f>
        <v>45518</v>
      </c>
      <c r="N110" s="20">
        <f>IFERROR(IF(Tabela1[[#This Row],[Empresa]]="KE",VLOOKUP(Tabela1[[#This Row],[Empresa]]&amp;Tabela1[[#This Row],[Cliente]],KE!$A$2:AO428,15,0),IFERROR(IF(Tabela1[[#This Row],[Empresa]]="KT",VLOOKUP(Tabela1[[#This Row],[Empresa]]&amp;Tabela1[[#This Row],[Cliente]],KT!$A$2:AO428,15,0),""),"")),"")</f>
        <v>12432.57</v>
      </c>
      <c r="O110" s="2" t="str">
        <f>IF(Tabela1[[#This Row],[Valor faturado]]&lt;Tabela1[[#This Row],[VALOR MENSAL CONTRATADO]],"Sim","Não")</f>
        <v>Não</v>
      </c>
      <c r="P110" s="28">
        <f>IF(Tabela1[[#This Row],[Faturado no Período ]]&lt;&gt;"",1/$K$1,"")</f>
        <v>3.3222591362126247E-3</v>
      </c>
    </row>
    <row r="111" spans="1:16" ht="15" customHeight="1">
      <c r="A111" s="2" t="s">
        <v>1967</v>
      </c>
      <c r="B111" s="2" t="s">
        <v>955</v>
      </c>
      <c r="C111" s="2" t="s">
        <v>1860</v>
      </c>
      <c r="D111" s="2" t="s">
        <v>1864</v>
      </c>
      <c r="E111" s="2" t="s">
        <v>1839</v>
      </c>
      <c r="F111" s="2" t="s">
        <v>1542</v>
      </c>
      <c r="G111" s="2" t="s">
        <v>94</v>
      </c>
      <c r="H111" s="20">
        <v>41037.667906000002</v>
      </c>
      <c r="I111" s="2" t="s">
        <v>2002</v>
      </c>
      <c r="J111" s="2" t="s">
        <v>1979</v>
      </c>
      <c r="K111" s="2" t="s">
        <v>2000</v>
      </c>
      <c r="L111" s="2" t="str">
        <f>IFERROR(IF(Tabela1[[#This Row],[Empresa]]="KE",VLOOKUP(Tabela1[[#This Row],[Empresa]]&amp;Tabela1[[#This Row],[Cliente]],KE!$A$2:AO425,11,0),IFERROR(IF(Tabela1[[#This Row],[Empresa]]="KT",VLOOKUP(Tabela1[[#This Row],[Empresa]]&amp;Tabela1[[#This Row],[Cliente]],KT!$A$2:AO425,11,0),""),"")),"")</f>
        <v/>
      </c>
      <c r="M111" s="23" t="str">
        <f>IFERROR(IF(Tabela1[[#This Row],[Empresa]]="KE",VLOOKUP(Tabela1[[#This Row],[Empresa]]&amp;Tabela1[[#This Row],[Cliente]],KE!$A$2:AO425,14,0),IFERROR(IF(Tabela1[[#This Row],[Empresa]]="KT",VLOOKUP(Tabela1[[#This Row],[Empresa]]&amp;Tabela1[[#This Row],[Cliente]],KT!$A$2:AO425,14,0),""),"")),"")</f>
        <v/>
      </c>
      <c r="N111" s="20" t="str">
        <f>IFERROR(IF(Tabela1[[#This Row],[Empresa]]="KE",VLOOKUP(Tabela1[[#This Row],[Empresa]]&amp;Tabela1[[#This Row],[Cliente]],KE!$A$2:AO425,15,0),IFERROR(IF(Tabela1[[#This Row],[Empresa]]="KT",VLOOKUP(Tabela1[[#This Row],[Empresa]]&amp;Tabela1[[#This Row],[Cliente]],KT!$A$2:AO425,15,0),""),"")),"")</f>
        <v/>
      </c>
      <c r="O111" s="2" t="str">
        <f>IF(Tabela1[[#This Row],[Valor faturado]]&lt;Tabela1[[#This Row],[VALOR MENSAL CONTRATADO]],"Sim","Não")</f>
        <v>Não</v>
      </c>
      <c r="P111" s="28">
        <f>IF(Tabela1[[#This Row],[Faturado no Período ]]&lt;&gt;"",1/$K$1,"")</f>
        <v>3.3222591362126247E-3</v>
      </c>
    </row>
    <row r="112" spans="1:16" ht="15" customHeight="1">
      <c r="A112" s="2" t="s">
        <v>1967</v>
      </c>
      <c r="B112" s="2" t="s">
        <v>954</v>
      </c>
      <c r="C112" s="2" t="s">
        <v>1857</v>
      </c>
      <c r="D112" s="2" t="s">
        <v>1864</v>
      </c>
      <c r="E112" s="2" t="s">
        <v>1839</v>
      </c>
      <c r="F112" s="2" t="s">
        <v>1858</v>
      </c>
      <c r="G112" s="2" t="s">
        <v>1859</v>
      </c>
      <c r="H112" s="20">
        <v>19698.580000000002</v>
      </c>
      <c r="I112" s="2" t="s">
        <v>2002</v>
      </c>
      <c r="J112" s="2" t="s">
        <v>1979</v>
      </c>
      <c r="K112" s="2" t="str">
        <f>IF(Tabela1[[#This Row],[NF Eletr.]]&lt;&gt;"","Faturado","Não")</f>
        <v>Faturado</v>
      </c>
      <c r="L112" s="2" t="str">
        <f>IFERROR(IF(Tabela1[[#This Row],[Empresa]]="KE",VLOOKUP(Tabela1[[#This Row],[Empresa]]&amp;Tabela1[[#This Row],[Cliente]],KE!$A$2:AO426,11,0),IFERROR(IF(Tabela1[[#This Row],[Empresa]]="KT",VLOOKUP(Tabela1[[#This Row],[Empresa]]&amp;Tabela1[[#This Row],[Cliente]],KT!$A$2:AO426,11,0),""),"")),"")</f>
        <v>26911</v>
      </c>
      <c r="M112" s="23">
        <f>IFERROR(IF(Tabela1[[#This Row],[Empresa]]="KE",VLOOKUP(Tabela1[[#This Row],[Empresa]]&amp;Tabela1[[#This Row],[Cliente]],KE!$A$2:AO426,14,0),IFERROR(IF(Tabela1[[#This Row],[Empresa]]="KT",VLOOKUP(Tabela1[[#This Row],[Empresa]]&amp;Tabela1[[#This Row],[Cliente]],KT!$A$2:AO426,14,0),""),"")),"")</f>
        <v>45510</v>
      </c>
      <c r="N112" s="20">
        <f>IFERROR(IF(Tabela1[[#This Row],[Empresa]]="KE",VLOOKUP(Tabela1[[#This Row],[Empresa]]&amp;Tabela1[[#This Row],[Cliente]],KE!$A$2:AO426,15,0),IFERROR(IF(Tabela1[[#This Row],[Empresa]]="KT",VLOOKUP(Tabela1[[#This Row],[Empresa]]&amp;Tabela1[[#This Row],[Cliente]],KT!$A$2:AO426,15,0),""),"")),"")</f>
        <v>20404.86</v>
      </c>
      <c r="O112" s="2" t="str">
        <f>IF(Tabela1[[#This Row],[Valor faturado]]&lt;Tabela1[[#This Row],[VALOR MENSAL CONTRATADO]],"Sim","Não")</f>
        <v>Não</v>
      </c>
      <c r="P112" s="28">
        <f>IF(Tabela1[[#This Row],[Faturado no Período ]]&lt;&gt;"",1/$K$1,"")</f>
        <v>3.3222591362126247E-3</v>
      </c>
    </row>
    <row r="113" spans="1:16" ht="15" customHeight="1">
      <c r="A113" s="2" t="s">
        <v>1967</v>
      </c>
      <c r="B113" s="2" t="s">
        <v>1031</v>
      </c>
      <c r="C113" s="2" t="s">
        <v>1961</v>
      </c>
      <c r="D113" s="2" t="s">
        <v>1864</v>
      </c>
      <c r="E113" s="2" t="s">
        <v>1839</v>
      </c>
      <c r="F113" s="2" t="s">
        <v>1962</v>
      </c>
      <c r="G113" s="2" t="s">
        <v>1963</v>
      </c>
      <c r="H113" s="20">
        <v>39884.840000000004</v>
      </c>
      <c r="I113" s="2" t="s">
        <v>2002</v>
      </c>
      <c r="J113" s="2" t="s">
        <v>1979</v>
      </c>
      <c r="K113" s="2" t="str">
        <f>IF(Tabela1[[#This Row],[NF Eletr.]]&lt;&gt;"","Faturado","Não")</f>
        <v>Faturado</v>
      </c>
      <c r="L113" s="2" t="str">
        <f>IFERROR(IF(Tabela1[[#This Row],[Empresa]]="KE",VLOOKUP(Tabela1[[#This Row],[Empresa]]&amp;Tabela1[[#This Row],[Cliente]],KE!$A$2:AO427,11,0),IFERROR(IF(Tabela1[[#This Row],[Empresa]]="KT",VLOOKUP(Tabela1[[#This Row],[Empresa]]&amp;Tabela1[[#This Row],[Cliente]],KT!$A$2:AO427,11,0),""),"")),"")</f>
        <v>26930</v>
      </c>
      <c r="M113" s="23">
        <f>IFERROR(IF(Tabela1[[#This Row],[Empresa]]="KE",VLOOKUP(Tabela1[[#This Row],[Empresa]]&amp;Tabela1[[#This Row],[Cliente]],KE!$A$2:AO427,14,0),IFERROR(IF(Tabela1[[#This Row],[Empresa]]="KT",VLOOKUP(Tabela1[[#This Row],[Empresa]]&amp;Tabela1[[#This Row],[Cliente]],KT!$A$2:AO427,14,0),""),"")),"")</f>
        <v>45512</v>
      </c>
      <c r="N113" s="20">
        <f>IFERROR(IF(Tabela1[[#This Row],[Empresa]]="KE",VLOOKUP(Tabela1[[#This Row],[Empresa]]&amp;Tabela1[[#This Row],[Cliente]],KE!$A$2:AO427,15,0),IFERROR(IF(Tabela1[[#This Row],[Empresa]]="KT",VLOOKUP(Tabela1[[#This Row],[Empresa]]&amp;Tabela1[[#This Row],[Cliente]],KT!$A$2:AO427,15,0),""),"")),"")</f>
        <v>73426.84</v>
      </c>
      <c r="O113" s="2" t="str">
        <f>IF(Tabela1[[#This Row],[Valor faturado]]&lt;Tabela1[[#This Row],[VALOR MENSAL CONTRATADO]],"Sim","Não")</f>
        <v>Não</v>
      </c>
      <c r="P113" s="28">
        <f>IF(Tabela1[[#This Row],[Faturado no Período ]]&lt;&gt;"",1/$K$1,"")</f>
        <v>3.3222591362126247E-3</v>
      </c>
    </row>
    <row r="114" spans="1:16" ht="15" customHeight="1">
      <c r="A114" s="2" t="s">
        <v>1967</v>
      </c>
      <c r="B114" s="2" t="s">
        <v>959</v>
      </c>
      <c r="C114" s="2" t="s">
        <v>1865</v>
      </c>
      <c r="D114" s="2" t="s">
        <v>1976</v>
      </c>
      <c r="E114" s="2" t="s">
        <v>1650</v>
      </c>
      <c r="F114" s="2" t="s">
        <v>1503</v>
      </c>
      <c r="G114" s="2" t="s">
        <v>54</v>
      </c>
      <c r="H114" s="20">
        <v>9755.9699999999993</v>
      </c>
      <c r="I114" s="2" t="s">
        <v>2009</v>
      </c>
      <c r="J114" s="2" t="s">
        <v>1979</v>
      </c>
      <c r="K114" s="2" t="str">
        <f>IF(Tabela1[[#This Row],[NF Eletr.]]&lt;&gt;"","Faturado","Não")</f>
        <v>Faturado</v>
      </c>
      <c r="L114" s="2" t="str">
        <f>IFERROR(IF(Tabela1[[#This Row],[Empresa]]="KE",VLOOKUP(Tabela1[[#This Row],[Empresa]]&amp;Tabela1[[#This Row],[Cliente]],KE!$A$2:AO224,11,0),IFERROR(IF(Tabela1[[#This Row],[Empresa]]="KT",VLOOKUP(Tabela1[[#This Row],[Empresa]]&amp;Tabela1[[#This Row],[Cliente]],KT!$A$2:AO224,11,0),""),"")),"")</f>
        <v>26914</v>
      </c>
      <c r="M114" s="23">
        <f>IFERROR(IF(Tabela1[[#This Row],[Empresa]]="KE",VLOOKUP(Tabela1[[#This Row],[Empresa]]&amp;Tabela1[[#This Row],[Cliente]],KE!$A$2:AO224,14,0),IFERROR(IF(Tabela1[[#This Row],[Empresa]]="KT",VLOOKUP(Tabela1[[#This Row],[Empresa]]&amp;Tabela1[[#This Row],[Cliente]],KT!$A$2:AO224,14,0),""),"")),"")</f>
        <v>45510</v>
      </c>
      <c r="N114" s="20">
        <f>IFERROR(IF(Tabela1[[#This Row],[Empresa]]="KE",VLOOKUP(Tabela1[[#This Row],[Empresa]]&amp;Tabela1[[#This Row],[Cliente]],KE!$A$2:AO224,15,0),IFERROR(IF(Tabela1[[#This Row],[Empresa]]="KT",VLOOKUP(Tabela1[[#This Row],[Empresa]]&amp;Tabela1[[#This Row],[Cliente]],KT!$A$2:AO224,15,0),""),"")),"")</f>
        <v>9110.2199999999993</v>
      </c>
      <c r="O114" s="2" t="str">
        <f>IF(Tabela1[[#This Row],[Valor faturado]]&lt;Tabela1[[#This Row],[VALOR MENSAL CONTRATADO]],"Sim","Não")</f>
        <v>Sim</v>
      </c>
      <c r="P114" s="28">
        <f>IF(Tabela1[[#This Row],[Faturado no Período ]]&lt;&gt;"",1/$K$1,"")</f>
        <v>3.3222591362126247E-3</v>
      </c>
    </row>
    <row r="115" spans="1:16" ht="15" customHeight="1">
      <c r="A115" s="2" t="s">
        <v>1969</v>
      </c>
      <c r="B115" s="2" t="s">
        <v>85</v>
      </c>
      <c r="C115" s="2" t="s">
        <v>1534</v>
      </c>
      <c r="D115" s="2" t="s">
        <v>1535</v>
      </c>
      <c r="E115" s="2" t="s">
        <v>1499</v>
      </c>
      <c r="F115" s="2" t="s">
        <v>1503</v>
      </c>
      <c r="G115" s="2" t="s">
        <v>54</v>
      </c>
      <c r="H115" s="20">
        <v>51821.599999999999</v>
      </c>
      <c r="I115" s="2" t="s">
        <v>2005</v>
      </c>
      <c r="J115" s="2" t="s">
        <v>1980</v>
      </c>
      <c r="K115" s="2" t="str">
        <f>IF(Tabela1[[#This Row],[NF Eletr.]]&lt;&gt;"","Faturado","Não")</f>
        <v>Faturado</v>
      </c>
      <c r="L115" s="2">
        <f>IFERROR(IF(Tabela1[[#This Row],[Empresa]]="KE",VLOOKUP(Tabela1[[#This Row],[Empresa]]&amp;Tabela1[[#This Row],[Cliente]],KE!$A$2:AO416,11,0),IFERROR(IF(Tabela1[[#This Row],[Empresa]]="KT",VLOOKUP(Tabela1[[#This Row],[Empresa]]&amp;Tabela1[[#This Row],[Cliente]],KT!$A$2:AO416,11,0),""),"")),"")</f>
        <v>21247</v>
      </c>
      <c r="M115" s="23">
        <f>IFERROR(IF(Tabela1[[#This Row],[Empresa]]="KE",VLOOKUP(Tabela1[[#This Row],[Empresa]]&amp;Tabela1[[#This Row],[Cliente]],KE!$A$2:AO416,14,0),IFERROR(IF(Tabela1[[#This Row],[Empresa]]="KT",VLOOKUP(Tabela1[[#This Row],[Empresa]]&amp;Tabela1[[#This Row],[Cliente]],KT!$A$2:AO416,14,0),""),"")),"")</f>
        <v>45510</v>
      </c>
      <c r="N115" s="20">
        <f>IFERROR(IF(Tabela1[[#This Row],[Empresa]]="KE",VLOOKUP(Tabela1[[#This Row],[Empresa]]&amp;Tabela1[[#This Row],[Cliente]],KE!$A$2:AO416,15,0),IFERROR(IF(Tabela1[[#This Row],[Empresa]]="KT",VLOOKUP(Tabela1[[#This Row],[Empresa]]&amp;Tabela1[[#This Row],[Cliente]],KT!$A$2:AO416,15,0),""),"")),"")</f>
        <v>51821.599999999999</v>
      </c>
      <c r="O115" s="2" t="str">
        <f>IF(Tabela1[[#This Row],[Valor faturado]]&lt;Tabela1[[#This Row],[VALOR MENSAL CONTRATADO]],"Sim","Não")</f>
        <v>Não</v>
      </c>
      <c r="P115" s="28">
        <f>IF(Tabela1[[#This Row],[Faturado no Período ]]&lt;&gt;"",1/$K$1,"")</f>
        <v>3.3222591362126247E-3</v>
      </c>
    </row>
    <row r="116" spans="1:16" ht="15" customHeight="1">
      <c r="A116" s="2" t="s">
        <v>1969</v>
      </c>
      <c r="B116" s="2" t="s">
        <v>41</v>
      </c>
      <c r="C116" s="2" t="s">
        <v>1497</v>
      </c>
      <c r="D116" s="2" t="s">
        <v>1498</v>
      </c>
      <c r="E116" s="2" t="s">
        <v>1499</v>
      </c>
      <c r="F116" s="2" t="s">
        <v>1500</v>
      </c>
      <c r="G116" s="2" t="s">
        <v>54</v>
      </c>
      <c r="H116" s="20">
        <v>47278.69</v>
      </c>
      <c r="I116" s="2" t="s">
        <v>2011</v>
      </c>
      <c r="J116" s="2" t="s">
        <v>1979</v>
      </c>
      <c r="K116" s="2" t="s">
        <v>1996</v>
      </c>
      <c r="L116" s="2" t="str">
        <f>IFERROR(IF(Tabela1[[#This Row],[Empresa]]="KE",VLOOKUP(Tabela1[[#This Row],[Empresa]]&amp;Tabela1[[#This Row],[Cliente]],KE!$A$2:AO484,11,0),IFERROR(IF(Tabela1[[#This Row],[Empresa]]="KT",VLOOKUP(Tabela1[[#This Row],[Empresa]]&amp;Tabela1[[#This Row],[Cliente]],KT!$A$2:AO484,11,0),""),"")),"")</f>
        <v/>
      </c>
      <c r="M116" s="23" t="str">
        <f>IFERROR(IF(Tabela1[[#This Row],[Empresa]]="KE",VLOOKUP(Tabela1[[#This Row],[Empresa]]&amp;Tabela1[[#This Row],[Cliente]],KE!$A$2:AO484,14,0),IFERROR(IF(Tabela1[[#This Row],[Empresa]]="KT",VLOOKUP(Tabela1[[#This Row],[Empresa]]&amp;Tabela1[[#This Row],[Cliente]],KT!$A$2:AO484,14,0),""),"")),"")</f>
        <v/>
      </c>
      <c r="N116" s="20" t="str">
        <f>IFERROR(IF(Tabela1[[#This Row],[Empresa]]="KE",VLOOKUP(Tabela1[[#This Row],[Empresa]]&amp;Tabela1[[#This Row],[Cliente]],KE!$A$2:AO484,15,0),IFERROR(IF(Tabela1[[#This Row],[Empresa]]="KT",VLOOKUP(Tabela1[[#This Row],[Empresa]]&amp;Tabela1[[#This Row],[Cliente]],KT!$A$2:AO484,15,0),""),"")),"")</f>
        <v/>
      </c>
      <c r="O116" s="2" t="str">
        <f>IF(Tabela1[[#This Row],[Valor faturado]]&lt;Tabela1[[#This Row],[VALOR MENSAL CONTRATADO]],"Sim","Não")</f>
        <v>Não</v>
      </c>
      <c r="P116" s="28">
        <f>IF(Tabela1[[#This Row],[Faturado no Período ]]&lt;&gt;"",1/$K$1,"")</f>
        <v>3.3222591362126247E-3</v>
      </c>
    </row>
    <row r="117" spans="1:16" ht="15" customHeight="1">
      <c r="A117" s="2" t="s">
        <v>1969</v>
      </c>
      <c r="B117" s="2" t="s">
        <v>81</v>
      </c>
      <c r="C117" s="2" t="s">
        <v>1523</v>
      </c>
      <c r="D117" s="2" t="s">
        <v>1524</v>
      </c>
      <c r="E117" s="2" t="s">
        <v>1499</v>
      </c>
      <c r="F117" s="2" t="s">
        <v>1503</v>
      </c>
      <c r="G117" s="2" t="s">
        <v>54</v>
      </c>
      <c r="H117" s="20">
        <v>214316.4</v>
      </c>
      <c r="I117" s="2" t="s">
        <v>2003</v>
      </c>
      <c r="J117" s="2" t="s">
        <v>1980</v>
      </c>
      <c r="K117" s="2" t="str">
        <f>IF(Tabela1[[#This Row],[NF Eletr.]]&lt;&gt;"","Faturado","Não")</f>
        <v>Faturado</v>
      </c>
      <c r="L117" s="2">
        <f>IFERROR(IF(Tabela1[[#This Row],[Empresa]]="KE",VLOOKUP(Tabela1[[#This Row],[Empresa]]&amp;Tabela1[[#This Row],[Cliente]],KE!$A$2:AO489,11,0),IFERROR(IF(Tabela1[[#This Row],[Empresa]]="KT",VLOOKUP(Tabela1[[#This Row],[Empresa]]&amp;Tabela1[[#This Row],[Cliente]],KT!$A$2:AO489,11,0),""),"")),"")</f>
        <v>21214</v>
      </c>
      <c r="M117" s="23">
        <f>IFERROR(IF(Tabela1[[#This Row],[Empresa]]="KE",VLOOKUP(Tabela1[[#This Row],[Empresa]]&amp;Tabela1[[#This Row],[Cliente]],KE!$A$2:AO489,14,0),IFERROR(IF(Tabela1[[#This Row],[Empresa]]="KT",VLOOKUP(Tabela1[[#This Row],[Empresa]]&amp;Tabela1[[#This Row],[Cliente]],KT!$A$2:AO489,14,0),""),"")),"")</f>
        <v>45505</v>
      </c>
      <c r="N117" s="20">
        <f>IFERROR(IF(Tabela1[[#This Row],[Empresa]]="KE",VLOOKUP(Tabela1[[#This Row],[Empresa]]&amp;Tabela1[[#This Row],[Cliente]],KE!$A$2:AO489,15,0),IFERROR(IF(Tabela1[[#This Row],[Empresa]]="KT",VLOOKUP(Tabela1[[#This Row],[Empresa]]&amp;Tabela1[[#This Row],[Cliente]],KT!$A$2:AO489,15,0),""),"")),"")</f>
        <v>214316.4</v>
      </c>
      <c r="O117" s="2" t="str">
        <f>IF(Tabela1[[#This Row],[Valor faturado]]&lt;Tabela1[[#This Row],[VALOR MENSAL CONTRATADO]],"Sim","Não")</f>
        <v>Não</v>
      </c>
      <c r="P117" s="28">
        <f>IF(Tabela1[[#This Row],[Faturado no Período ]]&lt;&gt;"",1/$K$1,"")</f>
        <v>3.3222591362126247E-3</v>
      </c>
    </row>
    <row r="118" spans="1:16" ht="15" customHeight="1">
      <c r="A118" s="2" t="s">
        <v>1969</v>
      </c>
      <c r="B118" s="2" t="s">
        <v>265</v>
      </c>
      <c r="C118" s="2" t="s">
        <v>1822</v>
      </c>
      <c r="D118" s="2" t="s">
        <v>1823</v>
      </c>
      <c r="E118" s="2" t="s">
        <v>1499</v>
      </c>
      <c r="F118" s="2" t="s">
        <v>1503</v>
      </c>
      <c r="G118" s="2" t="s">
        <v>54</v>
      </c>
      <c r="H118" s="20">
        <v>390.99</v>
      </c>
      <c r="I118" s="2" t="s">
        <v>2012</v>
      </c>
      <c r="J118" s="2" t="s">
        <v>1979</v>
      </c>
      <c r="K118" s="2" t="s">
        <v>1994</v>
      </c>
      <c r="L118" s="2" t="str">
        <f>IFERROR(IF(Tabela1[[#This Row],[Empresa]]="KE",VLOOKUP(Tabela1[[#This Row],[Empresa]]&amp;Tabela1[[#This Row],[Cliente]],KE!$A$2:AO432,11,0),IFERROR(IF(Tabela1[[#This Row],[Empresa]]="KT",VLOOKUP(Tabela1[[#This Row],[Empresa]]&amp;Tabela1[[#This Row],[Cliente]],KT!$A$2:AO432,11,0),""),"")),"")</f>
        <v/>
      </c>
      <c r="M118" s="23" t="str">
        <f>IFERROR(IF(Tabela1[[#This Row],[Empresa]]="KE",VLOOKUP(Tabela1[[#This Row],[Empresa]]&amp;Tabela1[[#This Row],[Cliente]],KE!$A$2:AO432,14,0),IFERROR(IF(Tabela1[[#This Row],[Empresa]]="KT",VLOOKUP(Tabela1[[#This Row],[Empresa]]&amp;Tabela1[[#This Row],[Cliente]],KT!$A$2:AO432,14,0),""),"")),"")</f>
        <v/>
      </c>
      <c r="N118" s="20" t="str">
        <f>IFERROR(IF(Tabela1[[#This Row],[Empresa]]="KE",VLOOKUP(Tabela1[[#This Row],[Empresa]]&amp;Tabela1[[#This Row],[Cliente]],KE!$A$2:AO432,15,0),IFERROR(IF(Tabela1[[#This Row],[Empresa]]="KT",VLOOKUP(Tabela1[[#This Row],[Empresa]]&amp;Tabela1[[#This Row],[Cliente]],KT!$A$2:AO432,15,0),""),"")),"")</f>
        <v/>
      </c>
      <c r="O118" s="2" t="str">
        <f>IF(Tabela1[[#This Row],[Valor faturado]]&lt;Tabela1[[#This Row],[VALOR MENSAL CONTRATADO]],"Sim","Não")</f>
        <v>Não</v>
      </c>
      <c r="P118" s="28">
        <f>IF(Tabela1[[#This Row],[Faturado no Período ]]&lt;&gt;"",1/$K$1,"")</f>
        <v>3.3222591362126247E-3</v>
      </c>
    </row>
    <row r="119" spans="1:16" ht="15" customHeight="1">
      <c r="A119" s="2" t="s">
        <v>1969</v>
      </c>
      <c r="B119" s="2" t="s">
        <v>84</v>
      </c>
      <c r="C119" s="2" t="s">
        <v>1532</v>
      </c>
      <c r="D119" s="2" t="s">
        <v>1533</v>
      </c>
      <c r="E119" s="2" t="s">
        <v>1499</v>
      </c>
      <c r="F119" s="2" t="s">
        <v>1503</v>
      </c>
      <c r="G119" s="2" t="s">
        <v>54</v>
      </c>
      <c r="H119" s="20">
        <v>63116.5</v>
      </c>
      <c r="I119" s="2" t="s">
        <v>2004</v>
      </c>
      <c r="J119" s="2" t="s">
        <v>1980</v>
      </c>
      <c r="K119" s="2" t="str">
        <f>IF(Tabela1[[#This Row],[NF Eletr.]]&lt;&gt;"","Faturado","Não")</f>
        <v>Faturado</v>
      </c>
      <c r="L119" s="2">
        <f>IFERROR(IF(Tabela1[[#This Row],[Empresa]]="KE",VLOOKUP(Tabela1[[#This Row],[Empresa]]&amp;Tabela1[[#This Row],[Cliente]],KE!$A$2:AO454,11,0),IFERROR(IF(Tabela1[[#This Row],[Empresa]]="KT",VLOOKUP(Tabela1[[#This Row],[Empresa]]&amp;Tabela1[[#This Row],[Cliente]],KT!$A$2:AO454,11,0),""),"")),"")</f>
        <v>21239</v>
      </c>
      <c r="M119" s="23">
        <f>IFERROR(IF(Tabela1[[#This Row],[Empresa]]="KE",VLOOKUP(Tabela1[[#This Row],[Empresa]]&amp;Tabela1[[#This Row],[Cliente]],KE!$A$2:AO454,14,0),IFERROR(IF(Tabela1[[#This Row],[Empresa]]="KT",VLOOKUP(Tabela1[[#This Row],[Empresa]]&amp;Tabela1[[#This Row],[Cliente]],KT!$A$2:AO454,14,0),""),"")),"")</f>
        <v>45509</v>
      </c>
      <c r="N119" s="20">
        <f>IFERROR(IF(Tabela1[[#This Row],[Empresa]]="KE",VLOOKUP(Tabela1[[#This Row],[Empresa]]&amp;Tabela1[[#This Row],[Cliente]],KE!$A$2:AO454,15,0),IFERROR(IF(Tabela1[[#This Row],[Empresa]]="KT",VLOOKUP(Tabela1[[#This Row],[Empresa]]&amp;Tabela1[[#This Row],[Cliente]],KT!$A$2:AO454,15,0),""),"")),"")</f>
        <v>63116.5</v>
      </c>
      <c r="O119" s="2" t="str">
        <f>IF(Tabela1[[#This Row],[Valor faturado]]&lt;Tabela1[[#This Row],[VALOR MENSAL CONTRATADO]],"Sim","Não")</f>
        <v>Não</v>
      </c>
      <c r="P119" s="28">
        <f>IF(Tabela1[[#This Row],[Faturado no Período ]]&lt;&gt;"",1/$K$1,"")</f>
        <v>3.3222591362126247E-3</v>
      </c>
    </row>
    <row r="120" spans="1:16" ht="15" customHeight="1">
      <c r="A120" s="2" t="s">
        <v>1969</v>
      </c>
      <c r="B120" s="2" t="s">
        <v>83</v>
      </c>
      <c r="C120" s="2" t="s">
        <v>1530</v>
      </c>
      <c r="D120" s="2" t="s">
        <v>1531</v>
      </c>
      <c r="E120" s="2" t="s">
        <v>1839</v>
      </c>
      <c r="F120" s="2" t="s">
        <v>1503</v>
      </c>
      <c r="G120" s="2" t="s">
        <v>54</v>
      </c>
      <c r="H120" s="20">
        <v>64110.99</v>
      </c>
      <c r="I120" s="2" t="s">
        <v>2004</v>
      </c>
      <c r="J120" s="2" t="s">
        <v>1980</v>
      </c>
      <c r="K120" s="2" t="str">
        <f>IF(Tabela1[[#This Row],[NF Eletr.]]&lt;&gt;"","Faturado","Não")</f>
        <v>Faturado</v>
      </c>
      <c r="L120" s="2">
        <f>IFERROR(IF(Tabela1[[#This Row],[Empresa]]="KE",VLOOKUP(Tabela1[[#This Row],[Empresa]]&amp;Tabela1[[#This Row],[Cliente]],KE!$A$2:AO443,11,0),IFERROR(IF(Tabela1[[#This Row],[Empresa]]="KT",VLOOKUP(Tabela1[[#This Row],[Empresa]]&amp;Tabela1[[#This Row],[Cliente]],KT!$A$2:AO443,11,0),""),"")),"")</f>
        <v>21240</v>
      </c>
      <c r="M120" s="23">
        <f>IFERROR(IF(Tabela1[[#This Row],[Empresa]]="KE",VLOOKUP(Tabela1[[#This Row],[Empresa]]&amp;Tabela1[[#This Row],[Cliente]],KE!$A$2:AO443,14,0),IFERROR(IF(Tabela1[[#This Row],[Empresa]]="KT",VLOOKUP(Tabela1[[#This Row],[Empresa]]&amp;Tabela1[[#This Row],[Cliente]],KT!$A$2:AO443,14,0),""),"")),"")</f>
        <v>45510</v>
      </c>
      <c r="N120" s="20">
        <f>IFERROR(IF(Tabela1[[#This Row],[Empresa]]="KE",VLOOKUP(Tabela1[[#This Row],[Empresa]]&amp;Tabela1[[#This Row],[Cliente]],KE!$A$2:AO443,15,0),IFERROR(IF(Tabela1[[#This Row],[Empresa]]="KT",VLOOKUP(Tabela1[[#This Row],[Empresa]]&amp;Tabela1[[#This Row],[Cliente]],KT!$A$2:AO443,15,0),""),"")),"")</f>
        <v>64110.99</v>
      </c>
      <c r="O120" s="2" t="str">
        <f>IF(Tabela1[[#This Row],[Valor faturado]]&lt;Tabela1[[#This Row],[VALOR MENSAL CONTRATADO]],"Sim","Não")</f>
        <v>Não</v>
      </c>
      <c r="P120" s="28">
        <f>IF(Tabela1[[#This Row],[Faturado no Período ]]&lt;&gt;"",1/$K$1,"")</f>
        <v>3.3222591362126247E-3</v>
      </c>
    </row>
    <row r="121" spans="1:16" ht="15" customHeight="1">
      <c r="A121" s="2" t="s">
        <v>1969</v>
      </c>
      <c r="B121" s="2" t="s">
        <v>245</v>
      </c>
      <c r="C121" s="2" t="s">
        <v>1806</v>
      </c>
      <c r="D121" s="2" t="s">
        <v>1807</v>
      </c>
      <c r="E121" s="2" t="s">
        <v>1499</v>
      </c>
      <c r="F121" s="2" t="s">
        <v>1503</v>
      </c>
      <c r="G121" s="2" t="s">
        <v>54</v>
      </c>
      <c r="H121" s="20">
        <v>208653.88</v>
      </c>
      <c r="I121" s="2" t="s">
        <v>2002</v>
      </c>
      <c r="J121" s="2" t="s">
        <v>1980</v>
      </c>
      <c r="K121" s="2" t="str">
        <f>IF(Tabela1[[#This Row],[NF Eletr.]]&lt;&gt;"","Faturado","Não")</f>
        <v>Faturado</v>
      </c>
      <c r="L121" s="2">
        <f>IFERROR(IF(Tabela1[[#This Row],[Empresa]]="KE",VLOOKUP(Tabela1[[#This Row],[Empresa]]&amp;Tabela1[[#This Row],[Cliente]],KE!$A$2:AO481,11,0),IFERROR(IF(Tabela1[[#This Row],[Empresa]]="KT",VLOOKUP(Tabela1[[#This Row],[Empresa]]&amp;Tabela1[[#This Row],[Cliente]],KT!$A$2:AO481,11,0),""),"")),"")</f>
        <v>21305</v>
      </c>
      <c r="M121" s="23">
        <f>IFERROR(IF(Tabela1[[#This Row],[Empresa]]="KE",VLOOKUP(Tabela1[[#This Row],[Empresa]]&amp;Tabela1[[#This Row],[Cliente]],KE!$A$2:AO481,14,0),IFERROR(IF(Tabela1[[#This Row],[Empresa]]="KT",VLOOKUP(Tabela1[[#This Row],[Empresa]]&amp;Tabela1[[#This Row],[Cliente]],KT!$A$2:AO481,14,0),""),"")),"")</f>
        <v>45513</v>
      </c>
      <c r="N121" s="20">
        <f>IFERROR(IF(Tabela1[[#This Row],[Empresa]]="KE",VLOOKUP(Tabela1[[#This Row],[Empresa]]&amp;Tabela1[[#This Row],[Cliente]],KE!$A$2:AO481,15,0),IFERROR(IF(Tabela1[[#This Row],[Empresa]]="KT",VLOOKUP(Tabela1[[#This Row],[Empresa]]&amp;Tabela1[[#This Row],[Cliente]],KT!$A$2:AO481,15,0),""),"")),"")</f>
        <v>198975.54</v>
      </c>
      <c r="O121" s="2" t="str">
        <f>IF(Tabela1[[#This Row],[Valor faturado]]&lt;Tabela1[[#This Row],[VALOR MENSAL CONTRATADO]],"Sim","Não")</f>
        <v>Sim</v>
      </c>
      <c r="P121" s="28">
        <f>IF(Tabela1[[#This Row],[Faturado no Período ]]&lt;&gt;"",1/$K$1,"")</f>
        <v>3.3222591362126247E-3</v>
      </c>
    </row>
    <row r="122" spans="1:16" ht="15" customHeight="1">
      <c r="A122" s="2" t="s">
        <v>1969</v>
      </c>
      <c r="B122" s="2" t="s">
        <v>53</v>
      </c>
      <c r="C122" s="2" t="s">
        <v>1508</v>
      </c>
      <c r="D122" s="2" t="s">
        <v>1509</v>
      </c>
      <c r="E122" s="2" t="s">
        <v>1499</v>
      </c>
      <c r="F122" s="2" t="s">
        <v>1510</v>
      </c>
      <c r="G122" s="2" t="s">
        <v>54</v>
      </c>
      <c r="H122" s="36">
        <v>75594.83</v>
      </c>
      <c r="I122" s="2" t="s">
        <v>2003</v>
      </c>
      <c r="J122" s="2" t="s">
        <v>1980</v>
      </c>
      <c r="K122" s="2" t="str">
        <f>IF(Tabela1[[#This Row],[NF Eletr.]]&lt;&gt;"","Faturado","Não")</f>
        <v>Faturado</v>
      </c>
      <c r="L122" s="2">
        <f>IFERROR(IF(Tabela1[[#This Row],[Empresa]]="KE",VLOOKUP(Tabela1[[#This Row],[Empresa]]&amp;Tabela1[[#This Row],[Cliente]],KE!$A$2:AO506,11,0),IFERROR(IF(Tabela1[[#This Row],[Empresa]]="KT",VLOOKUP(Tabela1[[#This Row],[Empresa]]&amp;Tabela1[[#This Row],[Cliente]],KT!$A$2:AO506,11,0),""),"")),"")</f>
        <v>21219</v>
      </c>
      <c r="M122" s="23">
        <f>IFERROR(IF(Tabela1[[#This Row],[Empresa]]="KE",VLOOKUP(Tabela1[[#This Row],[Empresa]]&amp;Tabela1[[#This Row],[Cliente]],KE!$A$2:AO506,14,0),IFERROR(IF(Tabela1[[#This Row],[Empresa]]="KT",VLOOKUP(Tabela1[[#This Row],[Empresa]]&amp;Tabela1[[#This Row],[Cliente]],KT!$A$2:AO506,14,0),""),"")),"")</f>
        <v>45506</v>
      </c>
      <c r="N122" s="20">
        <f>IFERROR(IF(Tabela1[[#This Row],[Empresa]]="KE",VLOOKUP(Tabela1[[#This Row],[Empresa]]&amp;Tabela1[[#This Row],[Cliente]],KE!$A$2:AO506,15,0),IFERROR(IF(Tabela1[[#This Row],[Empresa]]="KT",VLOOKUP(Tabela1[[#This Row],[Empresa]]&amp;Tabela1[[#This Row],[Cliente]],KT!$A$2:AO506,15,0),""),"")),"")</f>
        <v>60625.03</v>
      </c>
      <c r="O122" s="2" t="str">
        <f>IF(Tabela1[[#This Row],[Valor faturado]]&lt;Tabela1[[#This Row],[VALOR MENSAL CONTRATADO]],"Sim","Não")</f>
        <v>Sim</v>
      </c>
      <c r="P122" s="28">
        <f>IF(Tabela1[[#This Row],[Faturado no Período ]]&lt;&gt;"",1/$K$1,"")</f>
        <v>3.3222591362126247E-3</v>
      </c>
    </row>
    <row r="123" spans="1:16" ht="15" customHeight="1">
      <c r="A123" s="2" t="s">
        <v>1969</v>
      </c>
      <c r="B123" s="2" t="s">
        <v>57</v>
      </c>
      <c r="C123" s="2" t="s">
        <v>1508</v>
      </c>
      <c r="D123" s="2" t="s">
        <v>1509</v>
      </c>
      <c r="E123" s="2" t="s">
        <v>1499</v>
      </c>
      <c r="F123" s="2" t="s">
        <v>1513</v>
      </c>
      <c r="G123" s="2" t="s">
        <v>54</v>
      </c>
      <c r="H123" s="20">
        <v>161309.4</v>
      </c>
      <c r="I123" s="2" t="s">
        <v>2003</v>
      </c>
      <c r="J123" s="2" t="s">
        <v>1980</v>
      </c>
      <c r="K123" s="2" t="str">
        <f>IF(Tabela1[[#This Row],[NF Eletr.]]&lt;&gt;"","Faturado","Não")</f>
        <v>Faturado</v>
      </c>
      <c r="L123" s="2">
        <f>IFERROR(IF(Tabela1[[#This Row],[Empresa]]="KE",VLOOKUP(Tabela1[[#This Row],[Empresa]]&amp;Tabela1[[#This Row],[Cliente]],KE!$A$2:AO507,11,0),IFERROR(IF(Tabela1[[#This Row],[Empresa]]="KT",VLOOKUP(Tabela1[[#This Row],[Empresa]]&amp;Tabela1[[#This Row],[Cliente]],KT!$A$2:AO507,11,0),""),"")),"")</f>
        <v>21224</v>
      </c>
      <c r="M123" s="23">
        <f>IFERROR(IF(Tabela1[[#This Row],[Empresa]]="KE",VLOOKUP(Tabela1[[#This Row],[Empresa]]&amp;Tabela1[[#This Row],[Cliente]],KE!$A$2:AO507,14,0),IFERROR(IF(Tabela1[[#This Row],[Empresa]]="KT",VLOOKUP(Tabela1[[#This Row],[Empresa]]&amp;Tabela1[[#This Row],[Cliente]],KT!$A$2:AO507,14,0),""),"")),"")</f>
        <v>45506</v>
      </c>
      <c r="N123" s="20">
        <f>IFERROR(IF(Tabela1[[#This Row],[Empresa]]="KE",VLOOKUP(Tabela1[[#This Row],[Empresa]]&amp;Tabela1[[#This Row],[Cliente]],KE!$A$2:AO507,15,0),IFERROR(IF(Tabela1[[#This Row],[Empresa]]="KT",VLOOKUP(Tabela1[[#This Row],[Empresa]]&amp;Tabela1[[#This Row],[Cliente]],KT!$A$2:AO507,15,0),""),"")),"")</f>
        <v>128849.76</v>
      </c>
      <c r="O123" s="2" t="str">
        <f>IF(Tabela1[[#This Row],[Valor faturado]]&lt;Tabela1[[#This Row],[VALOR MENSAL CONTRATADO]],"Sim","Não")</f>
        <v>Sim</v>
      </c>
      <c r="P123" s="28">
        <f>IF(Tabela1[[#This Row],[Faturado no Período ]]&lt;&gt;"",1/$K$1,"")</f>
        <v>3.3222591362126247E-3</v>
      </c>
    </row>
    <row r="124" spans="1:16" ht="15" customHeight="1">
      <c r="A124" s="2" t="s">
        <v>1969</v>
      </c>
      <c r="B124" s="2" t="s">
        <v>62</v>
      </c>
      <c r="C124" s="2" t="s">
        <v>1508</v>
      </c>
      <c r="D124" s="2" t="s">
        <v>1509</v>
      </c>
      <c r="E124" s="2" t="s">
        <v>1499</v>
      </c>
      <c r="F124" s="2" t="s">
        <v>1517</v>
      </c>
      <c r="G124" s="2" t="s">
        <v>54</v>
      </c>
      <c r="H124" s="20">
        <v>22512.69</v>
      </c>
      <c r="I124" s="2" t="s">
        <v>2003</v>
      </c>
      <c r="J124" s="2" t="s">
        <v>1980</v>
      </c>
      <c r="K124" s="2" t="str">
        <f>IF(Tabela1[[#This Row],[NF Eletr.]]&lt;&gt;"","Faturado","Não")</f>
        <v>Faturado</v>
      </c>
      <c r="L124" s="2">
        <f>IFERROR(IF(Tabela1[[#This Row],[Empresa]]="KE",VLOOKUP(Tabela1[[#This Row],[Empresa]]&amp;Tabela1[[#This Row],[Cliente]],KE!$A$2:AO508,11,0),IFERROR(IF(Tabela1[[#This Row],[Empresa]]="KT",VLOOKUP(Tabela1[[#This Row],[Empresa]]&amp;Tabela1[[#This Row],[Cliente]],KT!$A$2:AO508,11,0),""),"")),"")</f>
        <v>21220</v>
      </c>
      <c r="M124" s="23">
        <f>IFERROR(IF(Tabela1[[#This Row],[Empresa]]="KE",VLOOKUP(Tabela1[[#This Row],[Empresa]]&amp;Tabela1[[#This Row],[Cliente]],KE!$A$2:AO508,14,0),IFERROR(IF(Tabela1[[#This Row],[Empresa]]="KT",VLOOKUP(Tabela1[[#This Row],[Empresa]]&amp;Tabela1[[#This Row],[Cliente]],KT!$A$2:AO508,14,0),""),"")),"")</f>
        <v>45506</v>
      </c>
      <c r="N124" s="20">
        <f>IFERROR(IF(Tabela1[[#This Row],[Empresa]]="KE",VLOOKUP(Tabela1[[#This Row],[Empresa]]&amp;Tabela1[[#This Row],[Cliente]],KE!$A$2:AO508,15,0),IFERROR(IF(Tabela1[[#This Row],[Empresa]]="KT",VLOOKUP(Tabela1[[#This Row],[Empresa]]&amp;Tabela1[[#This Row],[Cliente]],KT!$A$2:AO508,15,0),""),"")),"")</f>
        <v>19699.990000000002</v>
      </c>
      <c r="O124" s="2" t="str">
        <f>IF(Tabela1[[#This Row],[Valor faturado]]&lt;Tabela1[[#This Row],[VALOR MENSAL CONTRATADO]],"Sim","Não")</f>
        <v>Sim</v>
      </c>
      <c r="P124" s="28">
        <f>IF(Tabela1[[#This Row],[Faturado no Período ]]&lt;&gt;"",1/$K$1,"")</f>
        <v>3.3222591362126247E-3</v>
      </c>
    </row>
    <row r="125" spans="1:16" ht="15" customHeight="1">
      <c r="A125" s="2" t="s">
        <v>1969</v>
      </c>
      <c r="B125" s="2" t="s">
        <v>65</v>
      </c>
      <c r="C125" s="2" t="s">
        <v>1508</v>
      </c>
      <c r="D125" s="2" t="s">
        <v>1509</v>
      </c>
      <c r="E125" s="2" t="s">
        <v>1499</v>
      </c>
      <c r="F125" s="2" t="s">
        <v>1518</v>
      </c>
      <c r="G125" s="2" t="s">
        <v>54</v>
      </c>
      <c r="H125" s="20">
        <v>89032.6</v>
      </c>
      <c r="I125" s="2" t="s">
        <v>2003</v>
      </c>
      <c r="J125" s="2" t="s">
        <v>1980</v>
      </c>
      <c r="K125" s="2" t="str">
        <f>IF(Tabela1[[#This Row],[NF Eletr.]]&lt;&gt;"","Faturado","Não")</f>
        <v>Faturado</v>
      </c>
      <c r="L125" s="2">
        <f>IFERROR(IF(Tabela1[[#This Row],[Empresa]]="KE",VLOOKUP(Tabela1[[#This Row],[Empresa]]&amp;Tabela1[[#This Row],[Cliente]],KE!$A$2:AO509,11,0),IFERROR(IF(Tabela1[[#This Row],[Empresa]]="KT",VLOOKUP(Tabela1[[#This Row],[Empresa]]&amp;Tabela1[[#This Row],[Cliente]],KT!$A$2:AO509,11,0),""),"")),"")</f>
        <v>21223</v>
      </c>
      <c r="M125" s="23">
        <f>IFERROR(IF(Tabela1[[#This Row],[Empresa]]="KE",VLOOKUP(Tabela1[[#This Row],[Empresa]]&amp;Tabela1[[#This Row],[Cliente]],KE!$A$2:AO509,14,0),IFERROR(IF(Tabela1[[#This Row],[Empresa]]="KT",VLOOKUP(Tabela1[[#This Row],[Empresa]]&amp;Tabela1[[#This Row],[Cliente]],KT!$A$2:AO509,14,0),""),"")),"")</f>
        <v>45506</v>
      </c>
      <c r="N125" s="20">
        <f>IFERROR(IF(Tabela1[[#This Row],[Empresa]]="KE",VLOOKUP(Tabela1[[#This Row],[Empresa]]&amp;Tabela1[[#This Row],[Cliente]],KE!$A$2:AO509,15,0),IFERROR(IF(Tabela1[[#This Row],[Empresa]]="KT",VLOOKUP(Tabela1[[#This Row],[Empresa]]&amp;Tabela1[[#This Row],[Cliente]],KT!$A$2:AO509,15,0),""),"")),"")</f>
        <v>69417.33</v>
      </c>
      <c r="O125" s="2" t="str">
        <f>IF(Tabela1[[#This Row],[Valor faturado]]&lt;Tabela1[[#This Row],[VALOR MENSAL CONTRATADO]],"Sim","Não")</f>
        <v>Sim</v>
      </c>
      <c r="P125" s="28">
        <f>IF(Tabela1[[#This Row],[Faturado no Período ]]&lt;&gt;"",1/$K$1,"")</f>
        <v>3.3222591362126247E-3</v>
      </c>
    </row>
    <row r="126" spans="1:16" ht="15" customHeight="1">
      <c r="A126" s="2" t="s">
        <v>1969</v>
      </c>
      <c r="B126" s="2" t="s">
        <v>68</v>
      </c>
      <c r="C126" s="2" t="s">
        <v>1508</v>
      </c>
      <c r="D126" s="2" t="s">
        <v>1509</v>
      </c>
      <c r="E126" s="2" t="s">
        <v>1499</v>
      </c>
      <c r="F126" s="2" t="s">
        <v>1519</v>
      </c>
      <c r="G126" s="2" t="s">
        <v>54</v>
      </c>
      <c r="H126" s="20">
        <v>141358.79999999999</v>
      </c>
      <c r="I126" s="2" t="s">
        <v>2003</v>
      </c>
      <c r="J126" s="2" t="s">
        <v>1980</v>
      </c>
      <c r="K126" s="2" t="str">
        <f>IF(Tabela1[[#This Row],[NF Eletr.]]&lt;&gt;"","Faturado","Não")</f>
        <v>Faturado</v>
      </c>
      <c r="L126" s="2">
        <f>IFERROR(IF(Tabela1[[#This Row],[Empresa]]="KE",VLOOKUP(Tabela1[[#This Row],[Empresa]]&amp;Tabela1[[#This Row],[Cliente]],KE!$A$2:AO510,11,0),IFERROR(IF(Tabela1[[#This Row],[Empresa]]="KT",VLOOKUP(Tabela1[[#This Row],[Empresa]]&amp;Tabela1[[#This Row],[Cliente]],KT!$A$2:AO510,11,0),""),"")),"")</f>
        <v>21221</v>
      </c>
      <c r="M126" s="23">
        <f>IFERROR(IF(Tabela1[[#This Row],[Empresa]]="KE",VLOOKUP(Tabela1[[#This Row],[Empresa]]&amp;Tabela1[[#This Row],[Cliente]],KE!$A$2:AO510,14,0),IFERROR(IF(Tabela1[[#This Row],[Empresa]]="KT",VLOOKUP(Tabela1[[#This Row],[Empresa]]&amp;Tabela1[[#This Row],[Cliente]],KT!$A$2:AO510,14,0),""),"")),"")</f>
        <v>45506</v>
      </c>
      <c r="N126" s="20">
        <f>IFERROR(IF(Tabela1[[#This Row],[Empresa]]="KE",VLOOKUP(Tabela1[[#This Row],[Empresa]]&amp;Tabela1[[#This Row],[Cliente]],KE!$A$2:AO510,15,0),IFERROR(IF(Tabela1[[#This Row],[Empresa]]="KT",VLOOKUP(Tabela1[[#This Row],[Empresa]]&amp;Tabela1[[#This Row],[Cliente]],KT!$A$2:AO510,15,0),""),"")),"")</f>
        <v>113134.39</v>
      </c>
      <c r="O126" s="2" t="str">
        <f>IF(Tabela1[[#This Row],[Valor faturado]]&lt;Tabela1[[#This Row],[VALOR MENSAL CONTRATADO]],"Sim","Não")</f>
        <v>Sim</v>
      </c>
      <c r="P126" s="28">
        <f>IF(Tabela1[[#This Row],[Faturado no Período ]]&lt;&gt;"",1/$K$1,"")</f>
        <v>3.3222591362126247E-3</v>
      </c>
    </row>
    <row r="127" spans="1:16" ht="15" customHeight="1">
      <c r="A127" s="2" t="s">
        <v>1969</v>
      </c>
      <c r="B127" s="2" t="s">
        <v>71</v>
      </c>
      <c r="C127" s="2" t="s">
        <v>1508</v>
      </c>
      <c r="D127" s="2" t="s">
        <v>1509</v>
      </c>
      <c r="E127" s="2" t="s">
        <v>1499</v>
      </c>
      <c r="F127" s="2" t="s">
        <v>1520</v>
      </c>
      <c r="G127" s="2" t="s">
        <v>54</v>
      </c>
      <c r="H127" s="20">
        <v>140012.19</v>
      </c>
      <c r="I127" s="2" t="s">
        <v>2003</v>
      </c>
      <c r="J127" s="2" t="s">
        <v>1980</v>
      </c>
      <c r="K127" s="2" t="str">
        <f>IF(Tabela1[[#This Row],[NF Eletr.]]&lt;&gt;"","Faturado","Não")</f>
        <v>Faturado</v>
      </c>
      <c r="L127" s="2">
        <f>IFERROR(IF(Tabela1[[#This Row],[Empresa]]="KE",VLOOKUP(Tabela1[[#This Row],[Empresa]]&amp;Tabela1[[#This Row],[Cliente]],KE!$A$2:AO511,11,0),IFERROR(IF(Tabela1[[#This Row],[Empresa]]="KT",VLOOKUP(Tabela1[[#This Row],[Empresa]]&amp;Tabela1[[#This Row],[Cliente]],KT!$A$2:AO511,11,0),""),"")),"")</f>
        <v>21226</v>
      </c>
      <c r="M127" s="23">
        <f>IFERROR(IF(Tabela1[[#This Row],[Empresa]]="KE",VLOOKUP(Tabela1[[#This Row],[Empresa]]&amp;Tabela1[[#This Row],[Cliente]],KE!$A$2:AO511,14,0),IFERROR(IF(Tabela1[[#This Row],[Empresa]]="KT",VLOOKUP(Tabela1[[#This Row],[Empresa]]&amp;Tabela1[[#This Row],[Cliente]],KT!$A$2:AO511,14,0),""),"")),"")</f>
        <v>45506</v>
      </c>
      <c r="N127" s="20">
        <f>IFERROR(IF(Tabela1[[#This Row],[Empresa]]="KE",VLOOKUP(Tabela1[[#This Row],[Empresa]]&amp;Tabela1[[#This Row],[Cliente]],KE!$A$2:AO511,15,0),IFERROR(IF(Tabela1[[#This Row],[Empresa]]="KT",VLOOKUP(Tabela1[[#This Row],[Empresa]]&amp;Tabela1[[#This Row],[Cliente]],KT!$A$2:AO511,15,0),""),"")),"")</f>
        <v>111362.76</v>
      </c>
      <c r="O127" s="2" t="str">
        <f>IF(Tabela1[[#This Row],[Valor faturado]]&lt;Tabela1[[#This Row],[VALOR MENSAL CONTRATADO]],"Sim","Não")</f>
        <v>Sim</v>
      </c>
      <c r="P127" s="28">
        <f>IF(Tabela1[[#This Row],[Faturado no Período ]]&lt;&gt;"",1/$K$1,"")</f>
        <v>3.3222591362126247E-3</v>
      </c>
    </row>
    <row r="128" spans="1:16" ht="15" customHeight="1">
      <c r="A128" s="2" t="s">
        <v>1969</v>
      </c>
      <c r="B128" s="2" t="s">
        <v>74</v>
      </c>
      <c r="C128" s="2" t="s">
        <v>1508</v>
      </c>
      <c r="D128" s="2" t="s">
        <v>1509</v>
      </c>
      <c r="E128" s="2" t="s">
        <v>1499</v>
      </c>
      <c r="F128" s="2" t="s">
        <v>1521</v>
      </c>
      <c r="G128" s="2" t="s">
        <v>54</v>
      </c>
      <c r="H128" s="20">
        <v>32821.370000000003</v>
      </c>
      <c r="I128" s="2" t="s">
        <v>2003</v>
      </c>
      <c r="J128" s="2" t="s">
        <v>1980</v>
      </c>
      <c r="K128" s="2" t="str">
        <f>IF(Tabela1[[#This Row],[NF Eletr.]]&lt;&gt;"","Faturado","Não")</f>
        <v>Faturado</v>
      </c>
      <c r="L128" s="2">
        <f>IFERROR(IF(Tabela1[[#This Row],[Empresa]]="KE",VLOOKUP(Tabela1[[#This Row],[Empresa]]&amp;Tabela1[[#This Row],[Cliente]],KE!$A$2:AO512,11,0),IFERROR(IF(Tabela1[[#This Row],[Empresa]]="KT",VLOOKUP(Tabela1[[#This Row],[Empresa]]&amp;Tabela1[[#This Row],[Cliente]],KT!$A$2:AO512,11,0),""),"")),"")</f>
        <v>21225</v>
      </c>
      <c r="M128" s="23">
        <f>IFERROR(IF(Tabela1[[#This Row],[Empresa]]="KE",VLOOKUP(Tabela1[[#This Row],[Empresa]]&amp;Tabela1[[#This Row],[Cliente]],KE!$A$2:AO512,14,0),IFERROR(IF(Tabela1[[#This Row],[Empresa]]="KT",VLOOKUP(Tabela1[[#This Row],[Empresa]]&amp;Tabela1[[#This Row],[Cliente]],KT!$A$2:AO512,14,0),""),"")),"")</f>
        <v>45506</v>
      </c>
      <c r="N128" s="20">
        <f>IFERROR(IF(Tabela1[[#This Row],[Empresa]]="KE",VLOOKUP(Tabela1[[#This Row],[Empresa]]&amp;Tabela1[[#This Row],[Cliente]],KE!$A$2:AO512,15,0),IFERROR(IF(Tabela1[[#This Row],[Empresa]]="KT",VLOOKUP(Tabela1[[#This Row],[Empresa]]&amp;Tabela1[[#This Row],[Cliente]],KT!$A$2:AO512,15,0),""),"")),"")</f>
        <v>27097.84</v>
      </c>
      <c r="O128" s="2" t="str">
        <f>IF(Tabela1[[#This Row],[Valor faturado]]&lt;Tabela1[[#This Row],[VALOR MENSAL CONTRATADO]],"Sim","Não")</f>
        <v>Sim</v>
      </c>
      <c r="P128" s="28">
        <f>IF(Tabela1[[#This Row],[Faturado no Período ]]&lt;&gt;"",1/$K$1,"")</f>
        <v>3.3222591362126247E-3</v>
      </c>
    </row>
    <row r="129" spans="1:16" ht="15" customHeight="1">
      <c r="A129" s="2" t="s">
        <v>1969</v>
      </c>
      <c r="B129" s="2" t="s">
        <v>77</v>
      </c>
      <c r="C129" s="2" t="s">
        <v>1508</v>
      </c>
      <c r="D129" s="2" t="s">
        <v>1509</v>
      </c>
      <c r="E129" s="2" t="s">
        <v>1499</v>
      </c>
      <c r="F129" s="2" t="s">
        <v>1522</v>
      </c>
      <c r="G129" s="2" t="s">
        <v>54</v>
      </c>
      <c r="H129" s="20">
        <v>60118.2</v>
      </c>
      <c r="I129" s="2" t="s">
        <v>2003</v>
      </c>
      <c r="J129" s="2" t="s">
        <v>1980</v>
      </c>
      <c r="K129" s="2" t="str">
        <f>IF(Tabela1[[#This Row],[NF Eletr.]]&lt;&gt;"","Faturado","Não")</f>
        <v>Faturado</v>
      </c>
      <c r="L129" s="2">
        <f>IFERROR(IF(Tabela1[[#This Row],[Empresa]]="KE",VLOOKUP(Tabela1[[#This Row],[Empresa]]&amp;Tabela1[[#This Row],[Cliente]],KE!$A$2:AO513,11,0),IFERROR(IF(Tabela1[[#This Row],[Empresa]]="KT",VLOOKUP(Tabela1[[#This Row],[Empresa]]&amp;Tabela1[[#This Row],[Cliente]],KT!$A$2:AO513,11,0),""),"")),"")</f>
        <v>21222</v>
      </c>
      <c r="M129" s="23">
        <f>IFERROR(IF(Tabela1[[#This Row],[Empresa]]="KE",VLOOKUP(Tabela1[[#This Row],[Empresa]]&amp;Tabela1[[#This Row],[Cliente]],KE!$A$2:AO513,14,0),IFERROR(IF(Tabela1[[#This Row],[Empresa]]="KT",VLOOKUP(Tabela1[[#This Row],[Empresa]]&amp;Tabela1[[#This Row],[Cliente]],KT!$A$2:AO513,14,0),""),"")),"")</f>
        <v>45506</v>
      </c>
      <c r="N129" s="20">
        <f>IFERROR(IF(Tabela1[[#This Row],[Empresa]]="KE",VLOOKUP(Tabela1[[#This Row],[Empresa]]&amp;Tabela1[[#This Row],[Cliente]],KE!$A$2:AO513,15,0),IFERROR(IF(Tabela1[[#This Row],[Empresa]]="KT",VLOOKUP(Tabela1[[#This Row],[Empresa]]&amp;Tabela1[[#This Row],[Cliente]],KT!$A$2:AO513,15,0),""),"")),"")</f>
        <v>46371.71</v>
      </c>
      <c r="O129" s="2" t="str">
        <f>IF(Tabela1[[#This Row],[Valor faturado]]&lt;Tabela1[[#This Row],[VALOR MENSAL CONTRATADO]],"Sim","Não")</f>
        <v>Sim</v>
      </c>
      <c r="P129" s="28">
        <f>IF(Tabela1[[#This Row],[Faturado no Período ]]&lt;&gt;"",1/$K$1,"")</f>
        <v>3.3222591362126247E-3</v>
      </c>
    </row>
    <row r="130" spans="1:16" ht="15" customHeight="1">
      <c r="A130" s="2" t="s">
        <v>1969</v>
      </c>
      <c r="B130" s="2" t="s">
        <v>87</v>
      </c>
      <c r="C130" s="2" t="s">
        <v>1538</v>
      </c>
      <c r="D130" s="2" t="s">
        <v>1539</v>
      </c>
      <c r="E130" s="2" t="s">
        <v>1499</v>
      </c>
      <c r="F130" s="2" t="s">
        <v>1503</v>
      </c>
      <c r="G130" s="2" t="s">
        <v>54</v>
      </c>
      <c r="H130" s="20">
        <v>112061.55540550343</v>
      </c>
      <c r="I130" s="2" t="s">
        <v>2006</v>
      </c>
      <c r="J130" s="2" t="s">
        <v>1980</v>
      </c>
      <c r="K130" s="2" t="str">
        <f>IF(Tabela1[[#This Row],[NF Eletr.]]&lt;&gt;"","Faturado","Não")</f>
        <v>Faturado</v>
      </c>
      <c r="L130" s="2">
        <f>IFERROR(IF(Tabela1[[#This Row],[Empresa]]="KE",VLOOKUP(Tabela1[[#This Row],[Empresa]]&amp;Tabela1[[#This Row],[Cliente]],KE!$A$2:AO483,11,0),IFERROR(IF(Tabela1[[#This Row],[Empresa]]="KT",VLOOKUP(Tabela1[[#This Row],[Empresa]]&amp;Tabela1[[#This Row],[Cliente]],KT!$A$2:AO483,11,0),""),"")),"")</f>
        <v>21411</v>
      </c>
      <c r="M130" s="23">
        <f>IFERROR(IF(Tabela1[[#This Row],[Empresa]]="KE",VLOOKUP(Tabela1[[#This Row],[Empresa]]&amp;Tabela1[[#This Row],[Cliente]],KE!$A$2:AO483,14,0),IFERROR(IF(Tabela1[[#This Row],[Empresa]]="KT",VLOOKUP(Tabela1[[#This Row],[Empresa]]&amp;Tabela1[[#This Row],[Cliente]],KT!$A$2:AO483,14,0),""),"")),"")</f>
        <v>45518</v>
      </c>
      <c r="N130" s="20">
        <f>IFERROR(IF(Tabela1[[#This Row],[Empresa]]="KE",VLOOKUP(Tabela1[[#This Row],[Empresa]]&amp;Tabela1[[#This Row],[Cliente]],KE!$A$2:AO483,15,0),IFERROR(IF(Tabela1[[#This Row],[Empresa]]="KT",VLOOKUP(Tabela1[[#This Row],[Empresa]]&amp;Tabela1[[#This Row],[Cliente]],KT!$A$2:AO483,15,0),""),"")),"")</f>
        <v>7181.26</v>
      </c>
      <c r="O130" s="2" t="str">
        <f>IF(Tabela1[[#This Row],[Valor faturado]]&lt;Tabela1[[#This Row],[VALOR MENSAL CONTRATADO]],"Sim","Não")</f>
        <v>Sim</v>
      </c>
      <c r="P130" s="28">
        <f>IF(Tabela1[[#This Row],[Faturado no Período ]]&lt;&gt;"",1/$K$1,"")</f>
        <v>3.3222591362126247E-3</v>
      </c>
    </row>
    <row r="131" spans="1:16" ht="15" customHeight="1">
      <c r="A131" s="2" t="s">
        <v>1969</v>
      </c>
      <c r="B131" s="2" t="s">
        <v>247</v>
      </c>
      <c r="C131" s="2" t="s">
        <v>1543</v>
      </c>
      <c r="D131" s="2" t="s">
        <v>1810</v>
      </c>
      <c r="E131" s="2" t="s">
        <v>1499</v>
      </c>
      <c r="F131" s="2" t="s">
        <v>1542</v>
      </c>
      <c r="G131" s="2" t="s">
        <v>94</v>
      </c>
      <c r="H131" s="20">
        <v>523520.28</v>
      </c>
      <c r="I131" s="2" t="s">
        <v>2004</v>
      </c>
      <c r="J131" s="2" t="s">
        <v>1980</v>
      </c>
      <c r="K131" s="2" t="str">
        <f>IF(Tabela1[[#This Row],[NF Eletr.]]&lt;&gt;"","Faturado","Não")</f>
        <v>Faturado</v>
      </c>
      <c r="L131" s="2">
        <f>IFERROR(IF(Tabela1[[#This Row],[Empresa]]="KE",VLOOKUP(Tabela1[[#This Row],[Empresa]]&amp;Tabela1[[#This Row],[Cliente]],KE!$A$2:AO456,11,0),IFERROR(IF(Tabela1[[#This Row],[Empresa]]="KT",VLOOKUP(Tabela1[[#This Row],[Empresa]]&amp;Tabela1[[#This Row],[Cliente]],KT!$A$2:AO456,11,0),""),"")),"")</f>
        <v>21244</v>
      </c>
      <c r="M131" s="23">
        <f>IFERROR(IF(Tabela1[[#This Row],[Empresa]]="KE",VLOOKUP(Tabela1[[#This Row],[Empresa]]&amp;Tabela1[[#This Row],[Cliente]],KE!$A$2:AO456,14,0),IFERROR(IF(Tabela1[[#This Row],[Empresa]]="KT",VLOOKUP(Tabela1[[#This Row],[Empresa]]&amp;Tabela1[[#This Row],[Cliente]],KT!$A$2:AO456,14,0),""),"")),"")</f>
        <v>45510</v>
      </c>
      <c r="N131" s="20">
        <f>IFERROR(IF(Tabela1[[#This Row],[Empresa]]="KE",VLOOKUP(Tabela1[[#This Row],[Empresa]]&amp;Tabela1[[#This Row],[Cliente]],KE!$A$2:AO456,15,0),IFERROR(IF(Tabela1[[#This Row],[Empresa]]="KT",VLOOKUP(Tabela1[[#This Row],[Empresa]]&amp;Tabela1[[#This Row],[Cliente]],KT!$A$2:AO456,15,0),""),"")),"")</f>
        <v>523520.28</v>
      </c>
      <c r="O131" s="2" t="str">
        <f>IF(Tabela1[[#This Row],[Valor faturado]]&lt;Tabela1[[#This Row],[VALOR MENSAL CONTRATADO]],"Sim","Não")</f>
        <v>Não</v>
      </c>
      <c r="P131" s="28">
        <f>IF(Tabela1[[#This Row],[Faturado no Período ]]&lt;&gt;"",1/$K$1,"")</f>
        <v>3.3222591362126247E-3</v>
      </c>
    </row>
    <row r="132" spans="1:16" ht="15" customHeight="1">
      <c r="A132" s="2" t="s">
        <v>1969</v>
      </c>
      <c r="B132" s="2" t="s">
        <v>93</v>
      </c>
      <c r="C132" s="2" t="s">
        <v>1543</v>
      </c>
      <c r="D132" s="2" t="s">
        <v>1544</v>
      </c>
      <c r="E132" s="2" t="s">
        <v>1499</v>
      </c>
      <c r="F132" s="2" t="s">
        <v>1545</v>
      </c>
      <c r="G132" s="2" t="s">
        <v>94</v>
      </c>
      <c r="H132" s="20">
        <v>14490.15</v>
      </c>
      <c r="I132" s="2" t="s">
        <v>2008</v>
      </c>
      <c r="J132" s="2" t="s">
        <v>1980</v>
      </c>
      <c r="K132" s="2" t="str">
        <f>IF(Tabela1[[#This Row],[NF Eletr.]]&lt;&gt;"","Faturado","Não")</f>
        <v>Faturado</v>
      </c>
      <c r="L132" s="2">
        <f>IFERROR(IF(Tabela1[[#This Row],[Empresa]]="KE",VLOOKUP(Tabela1[[#This Row],[Empresa]]&amp;Tabela1[[#This Row],[Cliente]],KE!$A$2:AO455,11,0),IFERROR(IF(Tabela1[[#This Row],[Empresa]]="KT",VLOOKUP(Tabela1[[#This Row],[Empresa]]&amp;Tabela1[[#This Row],[Cliente]],KT!$A$2:AO455,11,0),""),"")),"")</f>
        <v>21245</v>
      </c>
      <c r="M132" s="23">
        <f>IFERROR(IF(Tabela1[[#This Row],[Empresa]]="KE",VLOOKUP(Tabela1[[#This Row],[Empresa]]&amp;Tabela1[[#This Row],[Cliente]],KE!$A$2:AO455,14,0),IFERROR(IF(Tabela1[[#This Row],[Empresa]]="KT",VLOOKUP(Tabela1[[#This Row],[Empresa]]&amp;Tabela1[[#This Row],[Cliente]],KT!$A$2:AO455,14,0),""),"")),"")</f>
        <v>45510</v>
      </c>
      <c r="N132" s="20">
        <f>IFERROR(IF(Tabela1[[#This Row],[Empresa]]="KE",VLOOKUP(Tabela1[[#This Row],[Empresa]]&amp;Tabela1[[#This Row],[Cliente]],KE!$A$2:AO455,15,0),IFERROR(IF(Tabela1[[#This Row],[Empresa]]="KT",VLOOKUP(Tabela1[[#This Row],[Empresa]]&amp;Tabela1[[#This Row],[Cliente]],KT!$A$2:AO455,15,0),""),"")),"")</f>
        <v>14490.15</v>
      </c>
      <c r="O132" s="2" t="str">
        <f>IF(Tabela1[[#This Row],[Valor faturado]]&lt;Tabela1[[#This Row],[VALOR MENSAL CONTRATADO]],"Sim","Não")</f>
        <v>Não</v>
      </c>
      <c r="P132" s="28">
        <f>IF(Tabela1[[#This Row],[Faturado no Período ]]&lt;&gt;"",1/$K$1,"")</f>
        <v>3.3222591362126247E-3</v>
      </c>
    </row>
    <row r="133" spans="1:16" ht="15" customHeight="1">
      <c r="A133" s="2" t="s">
        <v>1969</v>
      </c>
      <c r="B133" s="2" t="s">
        <v>178</v>
      </c>
      <c r="C133" s="2" t="s">
        <v>1701</v>
      </c>
      <c r="D133" s="2" t="s">
        <v>1702</v>
      </c>
      <c r="E133" s="2" t="s">
        <v>1839</v>
      </c>
      <c r="F133" s="2" t="s">
        <v>1703</v>
      </c>
      <c r="G133" s="2" t="s">
        <v>54</v>
      </c>
      <c r="H133" s="20">
        <v>45573.78</v>
      </c>
      <c r="I133" s="2" t="s">
        <v>2011</v>
      </c>
      <c r="J133" s="2" t="s">
        <v>1980</v>
      </c>
      <c r="K133" s="2" t="str">
        <f>IF(Tabela1[[#This Row],[NF Eletr.]]&lt;&gt;"","Faturado","Não")</f>
        <v>Faturado</v>
      </c>
      <c r="L133" s="2">
        <f>IFERROR(IF(Tabela1[[#This Row],[Empresa]]="KE",VLOOKUP(Tabela1[[#This Row],[Empresa]]&amp;Tabela1[[#This Row],[Cliente]],KE!$A$2:AO440,11,0),IFERROR(IF(Tabela1[[#This Row],[Empresa]]="KT",VLOOKUP(Tabela1[[#This Row],[Empresa]]&amp;Tabela1[[#This Row],[Cliente]],KT!$A$2:AO440,11,0),""),"")),"")</f>
        <v>21418</v>
      </c>
      <c r="M133" s="23">
        <f>IFERROR(IF(Tabela1[[#This Row],[Empresa]]="KE",VLOOKUP(Tabela1[[#This Row],[Empresa]]&amp;Tabela1[[#This Row],[Cliente]],KE!$A$2:AO440,14,0),IFERROR(IF(Tabela1[[#This Row],[Empresa]]="KT",VLOOKUP(Tabela1[[#This Row],[Empresa]]&amp;Tabela1[[#This Row],[Cliente]],KT!$A$2:AO440,14,0),""),"")),"")</f>
        <v>45519</v>
      </c>
      <c r="N133" s="20">
        <f>IFERROR(IF(Tabela1[[#This Row],[Empresa]]="KE",VLOOKUP(Tabela1[[#This Row],[Empresa]]&amp;Tabela1[[#This Row],[Cliente]],KE!$A$2:AO440,15,0),IFERROR(IF(Tabela1[[#This Row],[Empresa]]="KT",VLOOKUP(Tabela1[[#This Row],[Empresa]]&amp;Tabela1[[#This Row],[Cliente]],KT!$A$2:AO440,15,0),""),"")),"")</f>
        <v>45573.78</v>
      </c>
      <c r="O133" s="2" t="str">
        <f>IF(Tabela1[[#This Row],[Valor faturado]]&lt;Tabela1[[#This Row],[VALOR MENSAL CONTRATADO]],"Sim","Não")</f>
        <v>Não</v>
      </c>
      <c r="P133" s="28">
        <f>IF(Tabela1[[#This Row],[Faturado no Período ]]&lt;&gt;"",1/$K$1,"")</f>
        <v>3.3222591362126247E-3</v>
      </c>
    </row>
    <row r="134" spans="1:16" ht="15" customHeight="1">
      <c r="A134" s="2" t="s">
        <v>1969</v>
      </c>
      <c r="B134" s="2" t="s">
        <v>233</v>
      </c>
      <c r="C134" s="2" t="s">
        <v>1802</v>
      </c>
      <c r="D134" s="2" t="s">
        <v>1803</v>
      </c>
      <c r="E134" s="2" t="s">
        <v>1499</v>
      </c>
      <c r="F134" s="2" t="s">
        <v>1542</v>
      </c>
      <c r="G134" s="2" t="s">
        <v>94</v>
      </c>
      <c r="H134" s="20">
        <v>131337.87</v>
      </c>
      <c r="I134" s="2" t="s">
        <v>2006</v>
      </c>
      <c r="J134" s="2" t="s">
        <v>1980</v>
      </c>
      <c r="K134" s="2" t="str">
        <f>IF(Tabela1[[#This Row],[NF Eletr.]]&lt;&gt;"","Faturado","Não")</f>
        <v>Faturado</v>
      </c>
      <c r="L134" s="2">
        <f>IFERROR(IF(Tabela1[[#This Row],[Empresa]]="KE",VLOOKUP(Tabela1[[#This Row],[Empresa]]&amp;Tabela1[[#This Row],[Cliente]],KE!$A$2:AO415,11,0),IFERROR(IF(Tabela1[[#This Row],[Empresa]]="KT",VLOOKUP(Tabela1[[#This Row],[Empresa]]&amp;Tabela1[[#This Row],[Cliente]],KT!$A$2:AO415,11,0),""),"")),"")</f>
        <v>21405</v>
      </c>
      <c r="M134" s="23">
        <f>IFERROR(IF(Tabela1[[#This Row],[Empresa]]="KE",VLOOKUP(Tabela1[[#This Row],[Empresa]]&amp;Tabela1[[#This Row],[Cliente]],KE!$A$2:AO415,14,0),IFERROR(IF(Tabela1[[#This Row],[Empresa]]="KT",VLOOKUP(Tabela1[[#This Row],[Empresa]]&amp;Tabela1[[#This Row],[Cliente]],KT!$A$2:AO415,14,0),""),"")),"")</f>
        <v>45517</v>
      </c>
      <c r="N134" s="20">
        <f>IFERROR(IF(Tabela1[[#This Row],[Empresa]]="KE",VLOOKUP(Tabela1[[#This Row],[Empresa]]&amp;Tabela1[[#This Row],[Cliente]],KE!$A$2:AO415,15,0),IFERROR(IF(Tabela1[[#This Row],[Empresa]]="KT",VLOOKUP(Tabela1[[#This Row],[Empresa]]&amp;Tabela1[[#This Row],[Cliente]],KT!$A$2:AO415,15,0),""),"")),"")</f>
        <v>131337.87</v>
      </c>
      <c r="O134" s="2" t="str">
        <f>IF(Tabela1[[#This Row],[Valor faturado]]&lt;Tabela1[[#This Row],[VALOR MENSAL CONTRATADO]],"Sim","Não")</f>
        <v>Não</v>
      </c>
      <c r="P134" s="28">
        <f>IF(Tabela1[[#This Row],[Faturado no Período ]]&lt;&gt;"",1/$K$1,"")</f>
        <v>3.3222591362126247E-3</v>
      </c>
    </row>
    <row r="135" spans="1:16" ht="15" customHeight="1">
      <c r="A135" s="2" t="s">
        <v>1969</v>
      </c>
      <c r="B135" s="2" t="s">
        <v>56</v>
      </c>
      <c r="C135" s="2" t="s">
        <v>1511</v>
      </c>
      <c r="D135" s="2" t="s">
        <v>1512</v>
      </c>
      <c r="E135" s="2" t="s">
        <v>1499</v>
      </c>
      <c r="F135" s="2" t="s">
        <v>1503</v>
      </c>
      <c r="G135" s="2" t="s">
        <v>54</v>
      </c>
      <c r="H135" s="20">
        <v>166157.84</v>
      </c>
      <c r="I135" s="2" t="s">
        <v>2006</v>
      </c>
      <c r="J135" s="2" t="s">
        <v>1980</v>
      </c>
      <c r="K135" s="2" t="str">
        <f>IF(Tabela1[[#This Row],[NF Eletr.]]&lt;&gt;"","Faturado","Não")</f>
        <v>Faturado</v>
      </c>
      <c r="L135" s="2">
        <f>IFERROR(IF(Tabela1[[#This Row],[Empresa]]="KE",VLOOKUP(Tabela1[[#This Row],[Empresa]]&amp;Tabela1[[#This Row],[Cliente]],KE!$A$2:AO420,11,0),IFERROR(IF(Tabela1[[#This Row],[Empresa]]="KT",VLOOKUP(Tabela1[[#This Row],[Empresa]]&amp;Tabela1[[#This Row],[Cliente]],KT!$A$2:AO420,11,0),""),"")),"")</f>
        <v>21297</v>
      </c>
      <c r="M135" s="23">
        <f>IFERROR(IF(Tabela1[[#This Row],[Empresa]]="KE",VLOOKUP(Tabela1[[#This Row],[Empresa]]&amp;Tabela1[[#This Row],[Cliente]],KE!$A$2:AO420,14,0),IFERROR(IF(Tabela1[[#This Row],[Empresa]]="KT",VLOOKUP(Tabela1[[#This Row],[Empresa]]&amp;Tabela1[[#This Row],[Cliente]],KT!$A$2:AO420,14,0),""),"")),"")</f>
        <v>45511</v>
      </c>
      <c r="N135" s="20">
        <f>IFERROR(IF(Tabela1[[#This Row],[Empresa]]="KE",VLOOKUP(Tabela1[[#This Row],[Empresa]]&amp;Tabela1[[#This Row],[Cliente]],KE!$A$2:AO420,15,0),IFERROR(IF(Tabela1[[#This Row],[Empresa]]="KT",VLOOKUP(Tabela1[[#This Row],[Empresa]]&amp;Tabela1[[#This Row],[Cliente]],KT!$A$2:AO420,15,0),""),"")),"")</f>
        <v>36973.32</v>
      </c>
      <c r="O135" s="2" t="str">
        <f>IF(Tabela1[[#This Row],[Valor faturado]]&lt;Tabela1[[#This Row],[VALOR MENSAL CONTRATADO]],"Sim","Não")</f>
        <v>Sim</v>
      </c>
      <c r="P135" s="28">
        <f>IF(Tabela1[[#This Row],[Faturado no Período ]]&lt;&gt;"",1/$K$1,"")</f>
        <v>3.3222591362126247E-3</v>
      </c>
    </row>
    <row r="136" spans="1:16" ht="15" customHeight="1">
      <c r="A136" s="2" t="s">
        <v>1969</v>
      </c>
      <c r="B136" s="2" t="s">
        <v>59</v>
      </c>
      <c r="C136" s="2" t="s">
        <v>1511</v>
      </c>
      <c r="D136" s="2" t="s">
        <v>1512</v>
      </c>
      <c r="E136" s="2" t="s">
        <v>1499</v>
      </c>
      <c r="F136" s="2" t="s">
        <v>1514</v>
      </c>
      <c r="G136" s="2" t="s">
        <v>54</v>
      </c>
      <c r="H136" s="20">
        <v>35147.06</v>
      </c>
      <c r="I136" s="2" t="s">
        <v>2006</v>
      </c>
      <c r="J136" s="2" t="s">
        <v>1980</v>
      </c>
      <c r="K136" s="2" t="str">
        <f>IF(Tabela1[[#This Row],[NF Eletr.]]&lt;&gt;"","Faturado","Não")</f>
        <v>Faturado</v>
      </c>
      <c r="L136" s="2">
        <f>IFERROR(IF(Tabela1[[#This Row],[Empresa]]="KE",VLOOKUP(Tabela1[[#This Row],[Empresa]]&amp;Tabela1[[#This Row],[Cliente]],KE!$A$2:AO421,11,0),IFERROR(IF(Tabela1[[#This Row],[Empresa]]="KT",VLOOKUP(Tabela1[[#This Row],[Empresa]]&amp;Tabela1[[#This Row],[Cliente]],KT!$A$2:AO421,11,0),""),"")),"")</f>
        <v>21298</v>
      </c>
      <c r="M136" s="23">
        <f>IFERROR(IF(Tabela1[[#This Row],[Empresa]]="KE",VLOOKUP(Tabela1[[#This Row],[Empresa]]&amp;Tabela1[[#This Row],[Cliente]],KE!$A$2:AO421,14,0),IFERROR(IF(Tabela1[[#This Row],[Empresa]]="KT",VLOOKUP(Tabela1[[#This Row],[Empresa]]&amp;Tabela1[[#This Row],[Cliente]],KT!$A$2:AO421,14,0),""),"")),"")</f>
        <v>45511</v>
      </c>
      <c r="N136" s="20">
        <f>IFERROR(IF(Tabela1[[#This Row],[Empresa]]="KE",VLOOKUP(Tabela1[[#This Row],[Empresa]]&amp;Tabela1[[#This Row],[Cliente]],KE!$A$2:AO421,15,0),IFERROR(IF(Tabela1[[#This Row],[Empresa]]="KT",VLOOKUP(Tabela1[[#This Row],[Empresa]]&amp;Tabela1[[#This Row],[Cliente]],KT!$A$2:AO421,15,0),""),"")),"")</f>
        <v>7706.4</v>
      </c>
      <c r="O136" s="2" t="str">
        <f>IF(Tabela1[[#This Row],[Valor faturado]]&lt;Tabela1[[#This Row],[VALOR MENSAL CONTRATADO]],"Sim","Não")</f>
        <v>Sim</v>
      </c>
      <c r="P136" s="28">
        <f>IF(Tabela1[[#This Row],[Faturado no Período ]]&lt;&gt;"",1/$K$1,"")</f>
        <v>3.3222591362126247E-3</v>
      </c>
    </row>
    <row r="137" spans="1:16" ht="15" customHeight="1">
      <c r="A137" s="2" t="s">
        <v>1969</v>
      </c>
      <c r="B137" s="2" t="s">
        <v>60</v>
      </c>
      <c r="C137" s="2" t="s">
        <v>1511</v>
      </c>
      <c r="D137" s="2" t="s">
        <v>1512</v>
      </c>
      <c r="E137" s="2" t="s">
        <v>1499</v>
      </c>
      <c r="F137" s="2" t="s">
        <v>1515</v>
      </c>
      <c r="G137" s="2" t="s">
        <v>54</v>
      </c>
      <c r="H137" s="20">
        <v>4965.95</v>
      </c>
      <c r="I137" s="2" t="s">
        <v>2006</v>
      </c>
      <c r="J137" s="2" t="s">
        <v>1980</v>
      </c>
      <c r="K137" s="2" t="str">
        <f>IF(Tabela1[[#This Row],[NF Eletr.]]&lt;&gt;"","Faturado","Não")</f>
        <v>Faturado</v>
      </c>
      <c r="L137" s="2">
        <f>IFERROR(IF(Tabela1[[#This Row],[Empresa]]="KE",VLOOKUP(Tabela1[[#This Row],[Empresa]]&amp;Tabela1[[#This Row],[Cliente]],KE!$A$2:AO422,11,0),IFERROR(IF(Tabela1[[#This Row],[Empresa]]="KT",VLOOKUP(Tabela1[[#This Row],[Empresa]]&amp;Tabela1[[#This Row],[Cliente]],KT!$A$2:AO422,11,0),""),"")),"")</f>
        <v>21299</v>
      </c>
      <c r="M137" s="23">
        <f>IFERROR(IF(Tabela1[[#This Row],[Empresa]]="KE",VLOOKUP(Tabela1[[#This Row],[Empresa]]&amp;Tabela1[[#This Row],[Cliente]],KE!$A$2:AO422,14,0),IFERROR(IF(Tabela1[[#This Row],[Empresa]]="KT",VLOOKUP(Tabela1[[#This Row],[Empresa]]&amp;Tabela1[[#This Row],[Cliente]],KT!$A$2:AO422,14,0),""),"")),"")</f>
        <v>45511</v>
      </c>
      <c r="N137" s="20">
        <f>IFERROR(IF(Tabela1[[#This Row],[Empresa]]="KE",VLOOKUP(Tabela1[[#This Row],[Empresa]]&amp;Tabela1[[#This Row],[Cliente]],KE!$A$2:AO422,15,0),IFERROR(IF(Tabela1[[#This Row],[Empresa]]="KT",VLOOKUP(Tabela1[[#This Row],[Empresa]]&amp;Tabela1[[#This Row],[Cliente]],KT!$A$2:AO422,15,0),""),"")),"")</f>
        <v>1084.8399999999999</v>
      </c>
      <c r="O137" s="2" t="str">
        <f>IF(Tabela1[[#This Row],[Valor faturado]]&lt;Tabela1[[#This Row],[VALOR MENSAL CONTRATADO]],"Sim","Não")</f>
        <v>Sim</v>
      </c>
      <c r="P137" s="28">
        <f>IF(Tabela1[[#This Row],[Faturado no Período ]]&lt;&gt;"",1/$K$1,"")</f>
        <v>3.3222591362126247E-3</v>
      </c>
    </row>
    <row r="138" spans="1:16" ht="15" customHeight="1">
      <c r="A138" s="2" t="s">
        <v>1969</v>
      </c>
      <c r="B138" s="2" t="s">
        <v>61</v>
      </c>
      <c r="C138" s="2" t="s">
        <v>1511</v>
      </c>
      <c r="D138" s="2" t="s">
        <v>1512</v>
      </c>
      <c r="E138" s="2" t="s">
        <v>1499</v>
      </c>
      <c r="F138" s="2" t="s">
        <v>1516</v>
      </c>
      <c r="G138" s="2" t="s">
        <v>54</v>
      </c>
      <c r="H138" s="20">
        <v>4965.95</v>
      </c>
      <c r="I138" s="2" t="s">
        <v>2006</v>
      </c>
      <c r="J138" s="2" t="s">
        <v>1980</v>
      </c>
      <c r="K138" s="2" t="str">
        <f>IF(Tabela1[[#This Row],[NF Eletr.]]&lt;&gt;"","Faturado","Não")</f>
        <v>Faturado</v>
      </c>
      <c r="L138" s="2">
        <f>IFERROR(IF(Tabela1[[#This Row],[Empresa]]="KE",VLOOKUP(Tabela1[[#This Row],[Empresa]]&amp;Tabela1[[#This Row],[Cliente]],KE!$A$2:AO423,11,0),IFERROR(IF(Tabela1[[#This Row],[Empresa]]="KT",VLOOKUP(Tabela1[[#This Row],[Empresa]]&amp;Tabela1[[#This Row],[Cliente]],KT!$A$2:AO423,11,0),""),"")),"")</f>
        <v>21300</v>
      </c>
      <c r="M138" s="23">
        <f>IFERROR(IF(Tabela1[[#This Row],[Empresa]]="KE",VLOOKUP(Tabela1[[#This Row],[Empresa]]&amp;Tabela1[[#This Row],[Cliente]],KE!$A$2:AO423,14,0),IFERROR(IF(Tabela1[[#This Row],[Empresa]]="KT",VLOOKUP(Tabela1[[#This Row],[Empresa]]&amp;Tabela1[[#This Row],[Cliente]],KT!$A$2:AO423,14,0),""),"")),"")</f>
        <v>45511</v>
      </c>
      <c r="N138" s="20">
        <f>IFERROR(IF(Tabela1[[#This Row],[Empresa]]="KE",VLOOKUP(Tabela1[[#This Row],[Empresa]]&amp;Tabela1[[#This Row],[Cliente]],KE!$A$2:AO423,15,0),IFERROR(IF(Tabela1[[#This Row],[Empresa]]="KT",VLOOKUP(Tabela1[[#This Row],[Empresa]]&amp;Tabela1[[#This Row],[Cliente]],KT!$A$2:AO423,15,0),""),"")),"")</f>
        <v>1084.8399999999999</v>
      </c>
      <c r="O138" s="2" t="str">
        <f>IF(Tabela1[[#This Row],[Valor faturado]]&lt;Tabela1[[#This Row],[VALOR MENSAL CONTRATADO]],"Sim","Não")</f>
        <v>Sim</v>
      </c>
      <c r="P138" s="28">
        <f>IF(Tabela1[[#This Row],[Faturado no Período ]]&lt;&gt;"",1/$K$1,"")</f>
        <v>3.3222591362126247E-3</v>
      </c>
    </row>
    <row r="139" spans="1:16" ht="15" customHeight="1">
      <c r="A139" s="2" t="s">
        <v>1969</v>
      </c>
      <c r="B139" s="2" t="s">
        <v>153</v>
      </c>
      <c r="C139" s="2" t="s">
        <v>1656</v>
      </c>
      <c r="D139" s="2" t="s">
        <v>1971</v>
      </c>
      <c r="E139" s="2" t="s">
        <v>1839</v>
      </c>
      <c r="F139" s="2" t="s">
        <v>1503</v>
      </c>
      <c r="G139" s="2" t="s">
        <v>54</v>
      </c>
      <c r="H139" s="20">
        <v>177849.01</v>
      </c>
      <c r="I139" s="2" t="s">
        <v>2009</v>
      </c>
      <c r="J139" s="2" t="s">
        <v>1980</v>
      </c>
      <c r="K139" s="2" t="str">
        <f>IF(Tabela1[[#This Row],[NF Eletr.]]&lt;&gt;"","Faturado","Não")</f>
        <v>Faturado</v>
      </c>
      <c r="L139" s="2">
        <f>IFERROR(IF(Tabela1[[#This Row],[Empresa]]="KE",VLOOKUP(Tabela1[[#This Row],[Empresa]]&amp;Tabela1[[#This Row],[Cliente]],KE!$A$2:AO219,11,0),IFERROR(IF(Tabela1[[#This Row],[Empresa]]="KT",VLOOKUP(Tabela1[[#This Row],[Empresa]]&amp;Tabela1[[#This Row],[Cliente]],KT!$A$2:AO219,11,0),""),"")),"")</f>
        <v>21408</v>
      </c>
      <c r="M139" s="23">
        <f>IFERROR(IF(Tabela1[[#This Row],[Empresa]]="KE",VLOOKUP(Tabela1[[#This Row],[Empresa]]&amp;Tabela1[[#This Row],[Cliente]],KE!$A$2:AO219,14,0),IFERROR(IF(Tabela1[[#This Row],[Empresa]]="KT",VLOOKUP(Tabela1[[#This Row],[Empresa]]&amp;Tabela1[[#This Row],[Cliente]],KT!$A$2:AO219,14,0),""),"")),"")</f>
        <v>45518</v>
      </c>
      <c r="N139" s="20">
        <f>IFERROR(IF(Tabela1[[#This Row],[Empresa]]="KE",VLOOKUP(Tabela1[[#This Row],[Empresa]]&amp;Tabela1[[#This Row],[Cliente]],KE!$A$2:AO219,15,0),IFERROR(IF(Tabela1[[#This Row],[Empresa]]="KT",VLOOKUP(Tabela1[[#This Row],[Empresa]]&amp;Tabela1[[#This Row],[Cliente]],KT!$A$2:AO219,15,0),""),"")),"")</f>
        <v>197610.02</v>
      </c>
      <c r="O139" s="2" t="str">
        <f>IF(Tabela1[[#This Row],[Valor faturado]]&lt;Tabela1[[#This Row],[VALOR MENSAL CONTRATADO]],"Sim","Não")</f>
        <v>Não</v>
      </c>
      <c r="P139" s="28">
        <f>IF(Tabela1[[#This Row],[Faturado no Período ]]&lt;&gt;"",1/$K$1,"")</f>
        <v>3.3222591362126247E-3</v>
      </c>
    </row>
    <row r="140" spans="1:16" ht="15" customHeight="1">
      <c r="A140" s="2" t="s">
        <v>1969</v>
      </c>
      <c r="B140" s="2" t="s">
        <v>154</v>
      </c>
      <c r="C140" s="2" t="s">
        <v>1657</v>
      </c>
      <c r="D140" s="2" t="s">
        <v>1971</v>
      </c>
      <c r="E140" s="2" t="s">
        <v>1839</v>
      </c>
      <c r="F140" s="2" t="s">
        <v>1515</v>
      </c>
      <c r="G140" s="2" t="s">
        <v>54</v>
      </c>
      <c r="H140" s="20">
        <v>4076.96</v>
      </c>
      <c r="I140" s="2" t="s">
        <v>2009</v>
      </c>
      <c r="J140" s="2" t="s">
        <v>1980</v>
      </c>
      <c r="K140" s="2" t="str">
        <f>IF(Tabela1[[#This Row],[NF Eletr.]]&lt;&gt;"","Faturado","Não")</f>
        <v>Faturado</v>
      </c>
      <c r="L140" s="2">
        <f>IFERROR(IF(Tabela1[[#This Row],[Empresa]]="KE",VLOOKUP(Tabela1[[#This Row],[Empresa]]&amp;Tabela1[[#This Row],[Cliente]],KE!$A$2:AO221,11,0),IFERROR(IF(Tabela1[[#This Row],[Empresa]]="KT",VLOOKUP(Tabela1[[#This Row],[Empresa]]&amp;Tabela1[[#This Row],[Cliente]],KT!$A$2:AO221,11,0),""),"")),"")</f>
        <v>21406</v>
      </c>
      <c r="M140" s="23">
        <f>IFERROR(IF(Tabela1[[#This Row],[Empresa]]="KE",VLOOKUP(Tabela1[[#This Row],[Empresa]]&amp;Tabela1[[#This Row],[Cliente]],KE!$A$2:AO221,14,0),IFERROR(IF(Tabela1[[#This Row],[Empresa]]="KT",VLOOKUP(Tabela1[[#This Row],[Empresa]]&amp;Tabela1[[#This Row],[Cliente]],KT!$A$2:AO221,14,0),""),"")),"")</f>
        <v>45518</v>
      </c>
      <c r="N140" s="20">
        <f>IFERROR(IF(Tabela1[[#This Row],[Empresa]]="KE",VLOOKUP(Tabela1[[#This Row],[Empresa]]&amp;Tabela1[[#This Row],[Cliente]],KE!$A$2:AO221,15,0),IFERROR(IF(Tabela1[[#This Row],[Empresa]]="KT",VLOOKUP(Tabela1[[#This Row],[Empresa]]&amp;Tabela1[[#This Row],[Cliente]],KT!$A$2:AO221,15,0),""),"")),"")</f>
        <v>4529.96</v>
      </c>
      <c r="O140" s="2" t="str">
        <f>IF(Tabela1[[#This Row],[Valor faturado]]&lt;Tabela1[[#This Row],[VALOR MENSAL CONTRATADO]],"Sim","Não")</f>
        <v>Não</v>
      </c>
      <c r="P140" s="28">
        <f>IF(Tabela1[[#This Row],[Faturado no Período ]]&lt;&gt;"",1/$K$1,"")</f>
        <v>3.3222591362126247E-3</v>
      </c>
    </row>
    <row r="141" spans="1:16" ht="15" customHeight="1">
      <c r="A141" s="2" t="s">
        <v>1969</v>
      </c>
      <c r="B141" s="2" t="s">
        <v>155</v>
      </c>
      <c r="C141" s="2" t="s">
        <v>1658</v>
      </c>
      <c r="D141" s="2" t="s">
        <v>1971</v>
      </c>
      <c r="E141" s="2" t="s">
        <v>1839</v>
      </c>
      <c r="F141" s="2" t="s">
        <v>1659</v>
      </c>
      <c r="G141" s="2" t="s">
        <v>54</v>
      </c>
      <c r="H141" s="20">
        <v>4076.96</v>
      </c>
      <c r="I141" s="2" t="s">
        <v>2009</v>
      </c>
      <c r="J141" s="2" t="s">
        <v>1980</v>
      </c>
      <c r="K141" s="2" t="str">
        <f>IF(Tabela1[[#This Row],[NF Eletr.]]&lt;&gt;"","Faturado","Não")</f>
        <v>Faturado</v>
      </c>
      <c r="L141" s="2">
        <f>IFERROR(IF(Tabela1[[#This Row],[Empresa]]="KE",VLOOKUP(Tabela1[[#This Row],[Empresa]]&amp;Tabela1[[#This Row],[Cliente]],KE!$A$2:AO222,11,0),IFERROR(IF(Tabela1[[#This Row],[Empresa]]="KT",VLOOKUP(Tabela1[[#This Row],[Empresa]]&amp;Tabela1[[#This Row],[Cliente]],KT!$A$2:AO222,11,0),""),"")),"")</f>
        <v>21407</v>
      </c>
      <c r="M141" s="23">
        <f>IFERROR(IF(Tabela1[[#This Row],[Empresa]]="KE",VLOOKUP(Tabela1[[#This Row],[Empresa]]&amp;Tabela1[[#This Row],[Cliente]],KE!$A$2:AO222,14,0),IFERROR(IF(Tabela1[[#This Row],[Empresa]]="KT",VLOOKUP(Tabela1[[#This Row],[Empresa]]&amp;Tabela1[[#This Row],[Cliente]],KT!$A$2:AO222,14,0),""),"")),"")</f>
        <v>45518</v>
      </c>
      <c r="N141" s="20">
        <f>IFERROR(IF(Tabela1[[#This Row],[Empresa]]="KE",VLOOKUP(Tabela1[[#This Row],[Empresa]]&amp;Tabela1[[#This Row],[Cliente]],KE!$A$2:AO222,15,0),IFERROR(IF(Tabela1[[#This Row],[Empresa]]="KT",VLOOKUP(Tabela1[[#This Row],[Empresa]]&amp;Tabela1[[#This Row],[Cliente]],KT!$A$2:AO222,15,0),""),"")),"")</f>
        <v>4529.96</v>
      </c>
      <c r="O141" s="2" t="str">
        <f>IF(Tabela1[[#This Row],[Valor faturado]]&lt;Tabela1[[#This Row],[VALOR MENSAL CONTRATADO]],"Sim","Não")</f>
        <v>Não</v>
      </c>
      <c r="P141" s="28">
        <f>IF(Tabela1[[#This Row],[Faturado no Período ]]&lt;&gt;"",1/$K$1,"")</f>
        <v>3.3222591362126247E-3</v>
      </c>
    </row>
    <row r="142" spans="1:16" ht="15" customHeight="1">
      <c r="A142" s="2" t="s">
        <v>1969</v>
      </c>
      <c r="B142" s="2" t="s">
        <v>156</v>
      </c>
      <c r="C142" s="2" t="s">
        <v>1660</v>
      </c>
      <c r="D142" s="2" t="s">
        <v>1971</v>
      </c>
      <c r="E142" s="2" t="s">
        <v>1966</v>
      </c>
      <c r="F142" s="2" t="s">
        <v>1503</v>
      </c>
      <c r="G142" s="2" t="s">
        <v>54</v>
      </c>
      <c r="H142" s="20">
        <v>78817.63</v>
      </c>
      <c r="I142" s="2" t="s">
        <v>2009</v>
      </c>
      <c r="J142" s="2" t="s">
        <v>1980</v>
      </c>
      <c r="K142" s="2" t="str">
        <f>IF(Tabela1[[#This Row],[NF Eletr.]]&lt;&gt;"","Faturado","Não")</f>
        <v>Faturado</v>
      </c>
      <c r="L142" s="2">
        <f>IFERROR(IF(Tabela1[[#This Row],[Empresa]]="KE",VLOOKUP(Tabela1[[#This Row],[Empresa]]&amp;Tabela1[[#This Row],[Cliente]],KE!$A$2:AO220,11,0),IFERROR(IF(Tabela1[[#This Row],[Empresa]]="KT",VLOOKUP(Tabela1[[#This Row],[Empresa]]&amp;Tabela1[[#This Row],[Cliente]],KT!$A$2:AO220,11,0),""),"")),"")</f>
        <v>21409</v>
      </c>
      <c r="M142" s="23">
        <f>IFERROR(IF(Tabela1[[#This Row],[Empresa]]="KE",VLOOKUP(Tabela1[[#This Row],[Empresa]]&amp;Tabela1[[#This Row],[Cliente]],KE!$A$2:AO220,14,0),IFERROR(IF(Tabela1[[#This Row],[Empresa]]="KT",VLOOKUP(Tabela1[[#This Row],[Empresa]]&amp;Tabela1[[#This Row],[Cliente]],KT!$A$2:AO220,14,0),""),"")),"")</f>
        <v>45518</v>
      </c>
      <c r="N142" s="20">
        <f>IFERROR(IF(Tabela1[[#This Row],[Empresa]]="KE",VLOOKUP(Tabela1[[#This Row],[Empresa]]&amp;Tabela1[[#This Row],[Cliente]],KE!$A$2:AO220,15,0),IFERROR(IF(Tabela1[[#This Row],[Empresa]]="KT",VLOOKUP(Tabela1[[#This Row],[Empresa]]&amp;Tabela1[[#This Row],[Cliente]],KT!$A$2:AO220,15,0),""),"")),"")</f>
        <v>92182.47</v>
      </c>
      <c r="O142" s="2" t="str">
        <f>IF(Tabela1[[#This Row],[Valor faturado]]&lt;Tabela1[[#This Row],[VALOR MENSAL CONTRATADO]],"Sim","Não")</f>
        <v>Não</v>
      </c>
      <c r="P142" s="28">
        <f>IF(Tabela1[[#This Row],[Faturado no Período ]]&lt;&gt;"",1/$K$1,"")</f>
        <v>3.3222591362126247E-3</v>
      </c>
    </row>
    <row r="143" spans="1:16" ht="15" customHeight="1">
      <c r="A143" s="2" t="s">
        <v>1969</v>
      </c>
      <c r="B143" s="2" t="s">
        <v>266</v>
      </c>
      <c r="C143" s="2" t="s">
        <v>1824</v>
      </c>
      <c r="D143" s="2" t="s">
        <v>1825</v>
      </c>
      <c r="E143" s="2" t="s">
        <v>1650</v>
      </c>
      <c r="F143" s="2" t="s">
        <v>1500</v>
      </c>
      <c r="G143" s="2" t="s">
        <v>54</v>
      </c>
      <c r="H143" s="20">
        <v>13251.33</v>
      </c>
      <c r="I143" s="2" t="s">
        <v>2007</v>
      </c>
      <c r="J143" s="2" t="s">
        <v>1979</v>
      </c>
      <c r="K143" s="2" t="s">
        <v>1996</v>
      </c>
      <c r="L143" s="2" t="str">
        <f>IFERROR(IF(Tabela1[[#This Row],[Empresa]]="KE",VLOOKUP(Tabela1[[#This Row],[Empresa]]&amp;Tabela1[[#This Row],[Cliente]],KE!$A$2:AO445,11,0),IFERROR(IF(Tabela1[[#This Row],[Empresa]]="KT",VLOOKUP(Tabela1[[#This Row],[Empresa]]&amp;Tabela1[[#This Row],[Cliente]],KT!$A$2:AO445,11,0),""),"")),"")</f>
        <v/>
      </c>
      <c r="M143" s="23" t="str">
        <f>IFERROR(IF(Tabela1[[#This Row],[Empresa]]="KE",VLOOKUP(Tabela1[[#This Row],[Empresa]]&amp;Tabela1[[#This Row],[Cliente]],KE!$A$2:AO445,14,0),IFERROR(IF(Tabela1[[#This Row],[Empresa]]="KT",VLOOKUP(Tabela1[[#This Row],[Empresa]]&amp;Tabela1[[#This Row],[Cliente]],KT!$A$2:AO445,14,0),""),"")),"")</f>
        <v/>
      </c>
      <c r="N143" s="20" t="str">
        <f>IFERROR(IF(Tabela1[[#This Row],[Empresa]]="KE",VLOOKUP(Tabela1[[#This Row],[Empresa]]&amp;Tabela1[[#This Row],[Cliente]],KE!$A$2:AO445,15,0),IFERROR(IF(Tabela1[[#This Row],[Empresa]]="KT",VLOOKUP(Tabela1[[#This Row],[Empresa]]&amp;Tabela1[[#This Row],[Cliente]],KT!$A$2:AO445,15,0),""),"")),"")</f>
        <v/>
      </c>
      <c r="O143" s="2" t="str">
        <f>IF(Tabela1[[#This Row],[Valor faturado]]&lt;Tabela1[[#This Row],[VALOR MENSAL CONTRATADO]],"Sim","Não")</f>
        <v>Não</v>
      </c>
      <c r="P143" s="28">
        <f>IF(Tabela1[[#This Row],[Faturado no Período ]]&lt;&gt;"",1/$K$1,"")</f>
        <v>3.3222591362126247E-3</v>
      </c>
    </row>
    <row r="144" spans="1:16" ht="15" customHeight="1">
      <c r="A144" s="2" t="s">
        <v>1969</v>
      </c>
      <c r="B144" s="2" t="s">
        <v>267</v>
      </c>
      <c r="C144" s="2" t="s">
        <v>1824</v>
      </c>
      <c r="D144" s="2" t="s">
        <v>1825</v>
      </c>
      <c r="E144" s="2" t="s">
        <v>1650</v>
      </c>
      <c r="F144" s="2" t="s">
        <v>1826</v>
      </c>
      <c r="G144" s="2" t="s">
        <v>54</v>
      </c>
      <c r="H144" s="20">
        <v>51694.63</v>
      </c>
      <c r="I144" s="2" t="s">
        <v>2007</v>
      </c>
      <c r="J144" s="2" t="s">
        <v>1979</v>
      </c>
      <c r="K144" s="2" t="s">
        <v>1996</v>
      </c>
      <c r="L144" s="2" t="str">
        <f>IFERROR(IF(Tabela1[[#This Row],[Empresa]]="KE",VLOOKUP(Tabela1[[#This Row],[Empresa]]&amp;Tabela1[[#This Row],[Cliente]],KE!$A$2:AO444,11,0),IFERROR(IF(Tabela1[[#This Row],[Empresa]]="KT",VLOOKUP(Tabela1[[#This Row],[Empresa]]&amp;Tabela1[[#This Row],[Cliente]],KT!$A$2:AO444,11,0),""),"")),"")</f>
        <v/>
      </c>
      <c r="M144" s="23" t="str">
        <f>IFERROR(IF(Tabela1[[#This Row],[Empresa]]="KE",VLOOKUP(Tabela1[[#This Row],[Empresa]]&amp;Tabela1[[#This Row],[Cliente]],KE!$A$2:AO444,14,0),IFERROR(IF(Tabela1[[#This Row],[Empresa]]="KT",VLOOKUP(Tabela1[[#This Row],[Empresa]]&amp;Tabela1[[#This Row],[Cliente]],KT!$A$2:AO444,14,0),""),"")),"")</f>
        <v/>
      </c>
      <c r="N144" s="20" t="str">
        <f>IFERROR(IF(Tabela1[[#This Row],[Empresa]]="KE",VLOOKUP(Tabela1[[#This Row],[Empresa]]&amp;Tabela1[[#This Row],[Cliente]],KE!$A$2:AO444,15,0),IFERROR(IF(Tabela1[[#This Row],[Empresa]]="KT",VLOOKUP(Tabela1[[#This Row],[Empresa]]&amp;Tabela1[[#This Row],[Cliente]],KT!$A$2:AO444,15,0),""),"")),"")</f>
        <v/>
      </c>
      <c r="O144" s="2" t="str">
        <f>IF(Tabela1[[#This Row],[Valor faturado]]&lt;Tabela1[[#This Row],[VALOR MENSAL CONTRATADO]],"Sim","Não")</f>
        <v>Não</v>
      </c>
      <c r="P144" s="28">
        <f>IF(Tabela1[[#This Row],[Faturado no Período ]]&lt;&gt;"",1/$K$1,"")</f>
        <v>3.3222591362126247E-3</v>
      </c>
    </row>
    <row r="145" spans="1:16" ht="15" customHeight="1">
      <c r="A145" s="2" t="s">
        <v>1969</v>
      </c>
      <c r="B145" s="2" t="s">
        <v>268</v>
      </c>
      <c r="C145" s="2" t="s">
        <v>1824</v>
      </c>
      <c r="D145" s="2" t="s">
        <v>1825</v>
      </c>
      <c r="E145" s="2" t="s">
        <v>1650</v>
      </c>
      <c r="F145" s="2" t="s">
        <v>1515</v>
      </c>
      <c r="G145" s="2" t="s">
        <v>54</v>
      </c>
      <c r="H145" s="20">
        <v>5522.52</v>
      </c>
      <c r="I145" s="2" t="s">
        <v>2007</v>
      </c>
      <c r="J145" s="2" t="s">
        <v>1979</v>
      </c>
      <c r="K145" s="2" t="s">
        <v>1996</v>
      </c>
      <c r="L145" s="2" t="str">
        <f>IFERROR(IF(Tabela1[[#This Row],[Empresa]]="KE",VLOOKUP(Tabela1[[#This Row],[Empresa]]&amp;Tabela1[[#This Row],[Cliente]],KE!$A$2:AO448,11,0),IFERROR(IF(Tabela1[[#This Row],[Empresa]]="KT",VLOOKUP(Tabela1[[#This Row],[Empresa]]&amp;Tabela1[[#This Row],[Cliente]],KT!$A$2:AO448,11,0),""),"")),"")</f>
        <v/>
      </c>
      <c r="M145" s="23" t="str">
        <f>IFERROR(IF(Tabela1[[#This Row],[Empresa]]="KE",VLOOKUP(Tabela1[[#This Row],[Empresa]]&amp;Tabela1[[#This Row],[Cliente]],KE!$A$2:AO448,14,0),IFERROR(IF(Tabela1[[#This Row],[Empresa]]="KT",VLOOKUP(Tabela1[[#This Row],[Empresa]]&amp;Tabela1[[#This Row],[Cliente]],KT!$A$2:AO448,14,0),""),"")),"")</f>
        <v/>
      </c>
      <c r="N145" s="20" t="str">
        <f>IFERROR(IF(Tabela1[[#This Row],[Empresa]]="KE",VLOOKUP(Tabela1[[#This Row],[Empresa]]&amp;Tabela1[[#This Row],[Cliente]],KE!$A$2:AO448,15,0),IFERROR(IF(Tabela1[[#This Row],[Empresa]]="KT",VLOOKUP(Tabela1[[#This Row],[Empresa]]&amp;Tabela1[[#This Row],[Cliente]],KT!$A$2:AO448,15,0),""),"")),"")</f>
        <v/>
      </c>
      <c r="O145" s="2" t="str">
        <f>IF(Tabela1[[#This Row],[Valor faturado]]&lt;Tabela1[[#This Row],[VALOR MENSAL CONTRATADO]],"Sim","Não")</f>
        <v>Não</v>
      </c>
      <c r="P145" s="28">
        <f>IF(Tabela1[[#This Row],[Faturado no Período ]]&lt;&gt;"",1/$K$1,"")</f>
        <v>3.3222591362126247E-3</v>
      </c>
    </row>
    <row r="146" spans="1:16" ht="15" customHeight="1">
      <c r="A146" s="2" t="s">
        <v>1969</v>
      </c>
      <c r="B146" s="2" t="s">
        <v>269</v>
      </c>
      <c r="C146" s="2" t="s">
        <v>1824</v>
      </c>
      <c r="D146" s="2" t="s">
        <v>1825</v>
      </c>
      <c r="E146" s="2" t="s">
        <v>1650</v>
      </c>
      <c r="F146" s="2" t="s">
        <v>1659</v>
      </c>
      <c r="G146" s="2" t="s">
        <v>54</v>
      </c>
      <c r="H146" s="20">
        <v>11912.08</v>
      </c>
      <c r="I146" s="2" t="s">
        <v>2007</v>
      </c>
      <c r="J146" s="2" t="s">
        <v>1979</v>
      </c>
      <c r="K146" s="2" t="s">
        <v>1996</v>
      </c>
      <c r="L146" s="2" t="str">
        <f>IFERROR(IF(Tabela1[[#This Row],[Empresa]]="KE",VLOOKUP(Tabela1[[#This Row],[Empresa]]&amp;Tabela1[[#This Row],[Cliente]],KE!$A$2:AO446,11,0),IFERROR(IF(Tabela1[[#This Row],[Empresa]]="KT",VLOOKUP(Tabela1[[#This Row],[Empresa]]&amp;Tabela1[[#This Row],[Cliente]],KT!$A$2:AO446,11,0),""),"")),"")</f>
        <v/>
      </c>
      <c r="M146" s="23" t="str">
        <f>IFERROR(IF(Tabela1[[#This Row],[Empresa]]="KE",VLOOKUP(Tabela1[[#This Row],[Empresa]]&amp;Tabela1[[#This Row],[Cliente]],KE!$A$2:AO446,14,0),IFERROR(IF(Tabela1[[#This Row],[Empresa]]="KT",VLOOKUP(Tabela1[[#This Row],[Empresa]]&amp;Tabela1[[#This Row],[Cliente]],KT!$A$2:AO446,14,0),""),"")),"")</f>
        <v/>
      </c>
      <c r="N146" s="20" t="str">
        <f>IFERROR(IF(Tabela1[[#This Row],[Empresa]]="KE",VLOOKUP(Tabela1[[#This Row],[Empresa]]&amp;Tabela1[[#This Row],[Cliente]],KE!$A$2:AO446,15,0),IFERROR(IF(Tabela1[[#This Row],[Empresa]]="KT",VLOOKUP(Tabela1[[#This Row],[Empresa]]&amp;Tabela1[[#This Row],[Cliente]],KT!$A$2:AO446,15,0),""),"")),"")</f>
        <v/>
      </c>
      <c r="O146" s="2" t="str">
        <f>IF(Tabela1[[#This Row],[Valor faturado]]&lt;Tabela1[[#This Row],[VALOR MENSAL CONTRATADO]],"Sim","Não")</f>
        <v>Não</v>
      </c>
      <c r="P146" s="28">
        <f>IF(Tabela1[[#This Row],[Faturado no Período ]]&lt;&gt;"",1/$K$1,"")</f>
        <v>3.3222591362126247E-3</v>
      </c>
    </row>
    <row r="147" spans="1:16" ht="15" customHeight="1">
      <c r="A147" s="2" t="s">
        <v>1969</v>
      </c>
      <c r="B147" s="2" t="s">
        <v>270</v>
      </c>
      <c r="C147" s="2" t="s">
        <v>1824</v>
      </c>
      <c r="D147" s="2" t="s">
        <v>1825</v>
      </c>
      <c r="E147" s="2" t="s">
        <v>1650</v>
      </c>
      <c r="F147" s="2" t="s">
        <v>1527</v>
      </c>
      <c r="G147" s="2" t="s">
        <v>54</v>
      </c>
      <c r="H147" s="20">
        <v>11119.92</v>
      </c>
      <c r="I147" s="2" t="s">
        <v>2007</v>
      </c>
      <c r="J147" s="2" t="s">
        <v>1979</v>
      </c>
      <c r="K147" s="2" t="s">
        <v>1996</v>
      </c>
      <c r="L147" s="2" t="str">
        <f>IFERROR(IF(Tabela1[[#This Row],[Empresa]]="KE",VLOOKUP(Tabela1[[#This Row],[Empresa]]&amp;Tabela1[[#This Row],[Cliente]],KE!$A$2:AO447,11,0),IFERROR(IF(Tabela1[[#This Row],[Empresa]]="KT",VLOOKUP(Tabela1[[#This Row],[Empresa]]&amp;Tabela1[[#This Row],[Cliente]],KT!$A$2:AO447,11,0),""),"")),"")</f>
        <v/>
      </c>
      <c r="M147" s="23" t="str">
        <f>IFERROR(IF(Tabela1[[#This Row],[Empresa]]="KE",VLOOKUP(Tabela1[[#This Row],[Empresa]]&amp;Tabela1[[#This Row],[Cliente]],KE!$A$2:AO447,14,0),IFERROR(IF(Tabela1[[#This Row],[Empresa]]="KT",VLOOKUP(Tabela1[[#This Row],[Empresa]]&amp;Tabela1[[#This Row],[Cliente]],KT!$A$2:AO447,14,0),""),"")),"")</f>
        <v/>
      </c>
      <c r="N147" s="20" t="str">
        <f>IFERROR(IF(Tabela1[[#This Row],[Empresa]]="KE",VLOOKUP(Tabela1[[#This Row],[Empresa]]&amp;Tabela1[[#This Row],[Cliente]],KE!$A$2:AO447,15,0),IFERROR(IF(Tabela1[[#This Row],[Empresa]]="KT",VLOOKUP(Tabela1[[#This Row],[Empresa]]&amp;Tabela1[[#This Row],[Cliente]],KT!$A$2:AO447,15,0),""),"")),"")</f>
        <v/>
      </c>
      <c r="O147" s="2" t="str">
        <f>IF(Tabela1[[#This Row],[Valor faturado]]&lt;Tabela1[[#This Row],[VALOR MENSAL CONTRATADO]],"Sim","Não")</f>
        <v>Não</v>
      </c>
      <c r="P147" s="28">
        <f>IF(Tabela1[[#This Row],[Faturado no Período ]]&lt;&gt;"",1/$K$1,"")</f>
        <v>3.3222591362126247E-3</v>
      </c>
    </row>
    <row r="148" spans="1:16" ht="15" customHeight="1">
      <c r="A148" s="2" t="s">
        <v>1969</v>
      </c>
      <c r="B148" s="2" t="s">
        <v>92</v>
      </c>
      <c r="C148" s="2" t="s">
        <v>1540</v>
      </c>
      <c r="D148" s="2" t="s">
        <v>1541</v>
      </c>
      <c r="E148" s="2" t="s">
        <v>1839</v>
      </c>
      <c r="F148" s="2" t="s">
        <v>1542</v>
      </c>
      <c r="G148" s="2" t="s">
        <v>94</v>
      </c>
      <c r="H148" s="20">
        <v>256203.61</v>
      </c>
      <c r="I148" s="2" t="s">
        <v>2003</v>
      </c>
      <c r="J148" s="2" t="s">
        <v>1980</v>
      </c>
      <c r="K148" s="2" t="str">
        <f>IF(Tabela1[[#This Row],[NF Eletr.]]&lt;&gt;"","Faturado","Não")</f>
        <v>Faturado</v>
      </c>
      <c r="L148" s="2">
        <f>IFERROR(IF(Tabela1[[#This Row],[Empresa]]="KE",VLOOKUP(Tabela1[[#This Row],[Empresa]]&amp;Tabela1[[#This Row],[Cliente]],KE!$A$2:AO417,11,0),IFERROR(IF(Tabela1[[#This Row],[Empresa]]="KT",VLOOKUP(Tabela1[[#This Row],[Empresa]]&amp;Tabela1[[#This Row],[Cliente]],KT!$A$2:AO417,11,0),""),"")),"")</f>
        <v>21227</v>
      </c>
      <c r="M148" s="23">
        <f>IFERROR(IF(Tabela1[[#This Row],[Empresa]]="KE",VLOOKUP(Tabela1[[#This Row],[Empresa]]&amp;Tabela1[[#This Row],[Cliente]],KE!$A$2:AO417,14,0),IFERROR(IF(Tabela1[[#This Row],[Empresa]]="KT",VLOOKUP(Tabela1[[#This Row],[Empresa]]&amp;Tabela1[[#This Row],[Cliente]],KT!$A$2:AO417,14,0),""),"")),"")</f>
        <v>45509</v>
      </c>
      <c r="N148" s="20">
        <f>IFERROR(IF(Tabela1[[#This Row],[Empresa]]="KE",VLOOKUP(Tabela1[[#This Row],[Empresa]]&amp;Tabela1[[#This Row],[Cliente]],KE!$A$2:AO417,15,0),IFERROR(IF(Tabela1[[#This Row],[Empresa]]="KT",VLOOKUP(Tabela1[[#This Row],[Empresa]]&amp;Tabela1[[#This Row],[Cliente]],KT!$A$2:AO417,15,0),""),"")),"")</f>
        <v>241071.25</v>
      </c>
      <c r="O148" s="2" t="str">
        <f>IF(Tabela1[[#This Row],[Valor faturado]]&lt;Tabela1[[#This Row],[VALOR MENSAL CONTRATADO]],"Sim","Não")</f>
        <v>Sim</v>
      </c>
      <c r="P148" s="28">
        <f>IF(Tabela1[[#This Row],[Faturado no Período ]]&lt;&gt;"",1/$K$1,"")</f>
        <v>3.3222591362126247E-3</v>
      </c>
    </row>
    <row r="149" spans="1:16" ht="15" customHeight="1">
      <c r="A149" s="2" t="s">
        <v>1969</v>
      </c>
      <c r="B149" s="2" t="s">
        <v>45</v>
      </c>
      <c r="C149" s="2" t="s">
        <v>1501</v>
      </c>
      <c r="D149" s="2" t="s">
        <v>1502</v>
      </c>
      <c r="E149" s="2" t="s">
        <v>1499</v>
      </c>
      <c r="F149" s="2" t="s">
        <v>1503</v>
      </c>
      <c r="G149" s="2" t="s">
        <v>54</v>
      </c>
      <c r="H149" s="20">
        <v>118599.38</v>
      </c>
      <c r="I149" s="2" t="s">
        <v>2010</v>
      </c>
      <c r="J149" s="2" t="s">
        <v>1980</v>
      </c>
      <c r="K149" s="2" t="str">
        <f>IF(Tabela1[[#This Row],[NF Eletr.]]&lt;&gt;"","Faturado","Não")</f>
        <v>Faturado</v>
      </c>
      <c r="L149" s="2">
        <f>IFERROR(IF(Tabela1[[#This Row],[Empresa]]="KE",VLOOKUP(Tabela1[[#This Row],[Empresa]]&amp;Tabela1[[#This Row],[Cliente]],KE!$A$2:AO434,11,0),IFERROR(IF(Tabela1[[#This Row],[Empresa]]="KT",VLOOKUP(Tabela1[[#This Row],[Empresa]]&amp;Tabela1[[#This Row],[Cliente]],KT!$A$2:AO434,11,0),""),"")),"")</f>
        <v>21414</v>
      </c>
      <c r="M149" s="23">
        <f>IFERROR(IF(Tabela1[[#This Row],[Empresa]]="KE",VLOOKUP(Tabela1[[#This Row],[Empresa]]&amp;Tabela1[[#This Row],[Cliente]],KE!$A$2:AO434,14,0),IFERROR(IF(Tabela1[[#This Row],[Empresa]]="KT",VLOOKUP(Tabela1[[#This Row],[Empresa]]&amp;Tabela1[[#This Row],[Cliente]],KT!$A$2:AO434,14,0),""),"")),"")</f>
        <v>45519</v>
      </c>
      <c r="N149" s="20">
        <f>IFERROR(IF(Tabela1[[#This Row],[Empresa]]="KE",VLOOKUP(Tabela1[[#This Row],[Empresa]]&amp;Tabela1[[#This Row],[Cliente]],KE!$A$2:AO434,15,0),IFERROR(IF(Tabela1[[#This Row],[Empresa]]="KT",VLOOKUP(Tabela1[[#This Row],[Empresa]]&amp;Tabela1[[#This Row],[Cliente]],KT!$A$2:AO434,15,0),""),"")),"")</f>
        <v>118599.38</v>
      </c>
      <c r="O149" s="2" t="str">
        <f>IF(Tabela1[[#This Row],[Valor faturado]]&lt;Tabela1[[#This Row],[VALOR MENSAL CONTRATADO]],"Sim","Não")</f>
        <v>Não</v>
      </c>
      <c r="P149" s="28">
        <f>IF(Tabela1[[#This Row],[Faturado no Período ]]&lt;&gt;"",1/$K$1,"")</f>
        <v>3.3222591362126247E-3</v>
      </c>
    </row>
    <row r="150" spans="1:16" ht="15" customHeight="1">
      <c r="A150" s="2" t="s">
        <v>1969</v>
      </c>
      <c r="B150" s="2" t="s">
        <v>48</v>
      </c>
      <c r="C150" s="2" t="s">
        <v>1501</v>
      </c>
      <c r="D150" s="2" t="s">
        <v>1502</v>
      </c>
      <c r="E150" s="2" t="s">
        <v>1499</v>
      </c>
      <c r="F150" s="2" t="s">
        <v>1504</v>
      </c>
      <c r="G150" s="2" t="s">
        <v>54</v>
      </c>
      <c r="H150" s="20">
        <v>13119.144000000002</v>
      </c>
      <c r="I150" s="2" t="s">
        <v>2010</v>
      </c>
      <c r="J150" s="2" t="s">
        <v>1980</v>
      </c>
      <c r="K150" s="2" t="str">
        <f>IF(Tabela1[[#This Row],[NF Eletr.]]&lt;&gt;"","Faturado","Não")</f>
        <v>Faturado</v>
      </c>
      <c r="L150" s="2">
        <f>IFERROR(IF(Tabela1[[#This Row],[Empresa]]="KE",VLOOKUP(Tabela1[[#This Row],[Empresa]]&amp;Tabela1[[#This Row],[Cliente]],KE!$A$2:AO435,11,0),IFERROR(IF(Tabela1[[#This Row],[Empresa]]="KT",VLOOKUP(Tabela1[[#This Row],[Empresa]]&amp;Tabela1[[#This Row],[Cliente]],KT!$A$2:AO435,11,0),""),"")),"")</f>
        <v>21415</v>
      </c>
      <c r="M150" s="23">
        <f>IFERROR(IF(Tabela1[[#This Row],[Empresa]]="KE",VLOOKUP(Tabela1[[#This Row],[Empresa]]&amp;Tabela1[[#This Row],[Cliente]],KE!$A$2:AO435,14,0),IFERROR(IF(Tabela1[[#This Row],[Empresa]]="KT",VLOOKUP(Tabela1[[#This Row],[Empresa]]&amp;Tabela1[[#This Row],[Cliente]],KT!$A$2:AO435,14,0),""),"")),"")</f>
        <v>45519</v>
      </c>
      <c r="N150" s="20">
        <f>IFERROR(IF(Tabela1[[#This Row],[Empresa]]="KE",VLOOKUP(Tabela1[[#This Row],[Empresa]]&amp;Tabela1[[#This Row],[Cliente]],KE!$A$2:AO435,15,0),IFERROR(IF(Tabela1[[#This Row],[Empresa]]="KT",VLOOKUP(Tabela1[[#This Row],[Empresa]]&amp;Tabela1[[#This Row],[Cliente]],KT!$A$2:AO435,15,0),""),"")),"")</f>
        <v>13119.14</v>
      </c>
      <c r="O150" s="2" t="str">
        <f>IF(Tabela1[[#This Row],[Valor faturado]]&lt;Tabela1[[#This Row],[VALOR MENSAL CONTRATADO]],"Sim","Não")</f>
        <v>Sim</v>
      </c>
      <c r="P150" s="28">
        <f>IF(Tabela1[[#This Row],[Faturado no Período ]]&lt;&gt;"",1/$K$1,"")</f>
        <v>3.3222591362126247E-3</v>
      </c>
    </row>
    <row r="151" spans="1:16" ht="15" customHeight="1">
      <c r="A151" s="2" t="s">
        <v>1969</v>
      </c>
      <c r="B151" s="2" t="s">
        <v>49</v>
      </c>
      <c r="C151" s="2" t="s">
        <v>1501</v>
      </c>
      <c r="D151" s="2" t="s">
        <v>1502</v>
      </c>
      <c r="E151" s="2" t="s">
        <v>1499</v>
      </c>
      <c r="F151" s="2" t="s">
        <v>1505</v>
      </c>
      <c r="G151" s="2" t="s">
        <v>54</v>
      </c>
      <c r="H151" s="20">
        <v>8746.0959999999995</v>
      </c>
      <c r="I151" s="2" t="s">
        <v>2010</v>
      </c>
      <c r="J151" s="2" t="s">
        <v>1980</v>
      </c>
      <c r="K151" s="2" t="str">
        <f>IF(Tabela1[[#This Row],[NF Eletr.]]&lt;&gt;"","Faturado","Não")</f>
        <v>Faturado</v>
      </c>
      <c r="L151" s="2">
        <f>IFERROR(IF(Tabela1[[#This Row],[Empresa]]="KE",VLOOKUP(Tabela1[[#This Row],[Empresa]]&amp;Tabela1[[#This Row],[Cliente]],KE!$A$2:AO436,11,0),IFERROR(IF(Tabela1[[#This Row],[Empresa]]="KT",VLOOKUP(Tabela1[[#This Row],[Empresa]]&amp;Tabela1[[#This Row],[Cliente]],KT!$A$2:AO436,11,0),""),"")),"")</f>
        <v>21416</v>
      </c>
      <c r="M151" s="23">
        <f>IFERROR(IF(Tabela1[[#This Row],[Empresa]]="KE",VLOOKUP(Tabela1[[#This Row],[Empresa]]&amp;Tabela1[[#This Row],[Cliente]],KE!$A$2:AO436,14,0),IFERROR(IF(Tabela1[[#This Row],[Empresa]]="KT",VLOOKUP(Tabela1[[#This Row],[Empresa]]&amp;Tabela1[[#This Row],[Cliente]],KT!$A$2:AO436,14,0),""),"")),"")</f>
        <v>45519</v>
      </c>
      <c r="N151" s="20">
        <f>IFERROR(IF(Tabela1[[#This Row],[Empresa]]="KE",VLOOKUP(Tabela1[[#This Row],[Empresa]]&amp;Tabela1[[#This Row],[Cliente]],KE!$A$2:AO436,15,0),IFERROR(IF(Tabela1[[#This Row],[Empresa]]="KT",VLOOKUP(Tabela1[[#This Row],[Empresa]]&amp;Tabela1[[#This Row],[Cliente]],KT!$A$2:AO436,15,0),""),"")),"")</f>
        <v>8746.1</v>
      </c>
      <c r="O151" s="2" t="str">
        <f>IF(Tabela1[[#This Row],[Valor faturado]]&lt;Tabela1[[#This Row],[VALOR MENSAL CONTRATADO]],"Sim","Não")</f>
        <v>Não</v>
      </c>
      <c r="P151" s="28">
        <f>IF(Tabela1[[#This Row],[Faturado no Período ]]&lt;&gt;"",1/$K$1,"")</f>
        <v>3.3222591362126247E-3</v>
      </c>
    </row>
    <row r="152" spans="1:16" ht="15" customHeight="1">
      <c r="A152" s="2" t="s">
        <v>1969</v>
      </c>
      <c r="B152" s="2" t="s">
        <v>80</v>
      </c>
      <c r="C152" s="2" t="s">
        <v>1511</v>
      </c>
      <c r="D152" s="2" t="s">
        <v>1512</v>
      </c>
      <c r="E152" s="2" t="s">
        <v>1499</v>
      </c>
      <c r="F152" s="2" t="s">
        <v>1941</v>
      </c>
      <c r="G152" s="2" t="s">
        <v>54</v>
      </c>
      <c r="H152" s="20">
        <v>4965.95</v>
      </c>
      <c r="I152" s="2" t="s">
        <v>2006</v>
      </c>
      <c r="J152" s="2" t="s">
        <v>1980</v>
      </c>
      <c r="K152" s="2" t="str">
        <f>IF(Tabela1[[#This Row],[NF Eletr.]]&lt;&gt;"","Faturado","Não")</f>
        <v>Faturado</v>
      </c>
      <c r="L152" s="2">
        <f>IFERROR(IF(Tabela1[[#This Row],[Empresa]]="KE",VLOOKUP(Tabela1[[#This Row],[Empresa]]&amp;Tabela1[[#This Row],[Cliente]],KE!$A$2:AO424,11,0),IFERROR(IF(Tabela1[[#This Row],[Empresa]]="KT",VLOOKUP(Tabela1[[#This Row],[Empresa]]&amp;Tabela1[[#This Row],[Cliente]],KT!$A$2:AO424,11,0),""),"")),"")</f>
        <v>21301</v>
      </c>
      <c r="M152" s="23">
        <f>IFERROR(IF(Tabela1[[#This Row],[Empresa]]="KE",VLOOKUP(Tabela1[[#This Row],[Empresa]]&amp;Tabela1[[#This Row],[Cliente]],KE!$A$2:AO424,14,0),IFERROR(IF(Tabela1[[#This Row],[Empresa]]="KT",VLOOKUP(Tabela1[[#This Row],[Empresa]]&amp;Tabela1[[#This Row],[Cliente]],KT!$A$2:AO424,14,0),""),"")),"")</f>
        <v>45511</v>
      </c>
      <c r="N152" s="20">
        <f>IFERROR(IF(Tabela1[[#This Row],[Empresa]]="KE",VLOOKUP(Tabela1[[#This Row],[Empresa]]&amp;Tabela1[[#This Row],[Cliente]],KE!$A$2:AO424,15,0),IFERROR(IF(Tabela1[[#This Row],[Empresa]]="KT",VLOOKUP(Tabela1[[#This Row],[Empresa]]&amp;Tabela1[[#This Row],[Cliente]],KT!$A$2:AO424,15,0),""),"")),"")</f>
        <v>307.37</v>
      </c>
      <c r="O152" s="2" t="str">
        <f>IF(Tabela1[[#This Row],[Valor faturado]]&lt;Tabela1[[#This Row],[VALOR MENSAL CONTRATADO]],"Sim","Não")</f>
        <v>Sim</v>
      </c>
      <c r="P152" s="28">
        <f>IF(Tabela1[[#This Row],[Faturado no Período ]]&lt;&gt;"",1/$K$1,"")</f>
        <v>3.3222591362126247E-3</v>
      </c>
    </row>
    <row r="153" spans="1:16" ht="15" customHeight="1">
      <c r="A153" s="2" t="s">
        <v>1969</v>
      </c>
      <c r="B153" s="2" t="s">
        <v>243</v>
      </c>
      <c r="C153" s="2" t="s">
        <v>1804</v>
      </c>
      <c r="D153" s="2" t="s">
        <v>1805</v>
      </c>
      <c r="E153" s="2" t="s">
        <v>1499</v>
      </c>
      <c r="F153" s="2" t="s">
        <v>1503</v>
      </c>
      <c r="G153" s="2" t="s">
        <v>54</v>
      </c>
      <c r="H153" s="20">
        <v>322373.17</v>
      </c>
      <c r="I153" s="2" t="s">
        <v>2010</v>
      </c>
      <c r="J153" s="2" t="s">
        <v>1980</v>
      </c>
      <c r="K153" s="2" t="str">
        <f>IF(Tabela1[[#This Row],[NF Eletr.]]&lt;&gt;"","Faturado","Não")</f>
        <v>Faturado</v>
      </c>
      <c r="L153" s="2">
        <f>IFERROR(IF(Tabela1[[#This Row],[Empresa]]="KE",VLOOKUP(Tabela1[[#This Row],[Empresa]]&amp;Tabela1[[#This Row],[Cliente]],KE!$A$2:AO491,11,0),IFERROR(IF(Tabela1[[#This Row],[Empresa]]="KT",VLOOKUP(Tabela1[[#This Row],[Empresa]]&amp;Tabela1[[#This Row],[Cliente]],KT!$A$2:AO491,11,0),""),"")),"")</f>
        <v>21295</v>
      </c>
      <c r="M153" s="23">
        <f>IFERROR(IF(Tabela1[[#This Row],[Empresa]]="KE",VLOOKUP(Tabela1[[#This Row],[Empresa]]&amp;Tabela1[[#This Row],[Cliente]],KE!$A$2:AO491,14,0),IFERROR(IF(Tabela1[[#This Row],[Empresa]]="KT",VLOOKUP(Tabela1[[#This Row],[Empresa]]&amp;Tabela1[[#This Row],[Cliente]],KT!$A$2:AO491,14,0),""),"")),"")</f>
        <v>45511</v>
      </c>
      <c r="N153" s="20">
        <f>IFERROR(IF(Tabela1[[#This Row],[Empresa]]="KE",VLOOKUP(Tabela1[[#This Row],[Empresa]]&amp;Tabela1[[#This Row],[Cliente]],KE!$A$2:AO491,15,0),IFERROR(IF(Tabela1[[#This Row],[Empresa]]="KT",VLOOKUP(Tabela1[[#This Row],[Empresa]]&amp;Tabela1[[#This Row],[Cliente]],KT!$A$2:AO491,15,0),""),"")),"")</f>
        <v>4898.75</v>
      </c>
      <c r="O153" s="2" t="str">
        <f>IF(Tabela1[[#This Row],[Valor faturado]]&lt;Tabela1[[#This Row],[VALOR MENSAL CONTRATADO]],"Sim","Não")</f>
        <v>Sim</v>
      </c>
      <c r="P153" s="28">
        <f>IF(Tabela1[[#This Row],[Faturado no Período ]]&lt;&gt;"",1/$K$1,"")</f>
        <v>3.3222591362126247E-3</v>
      </c>
    </row>
    <row r="154" spans="1:16" ht="15" customHeight="1">
      <c r="A154" s="2" t="s">
        <v>1969</v>
      </c>
      <c r="B154" s="2" t="s">
        <v>237</v>
      </c>
      <c r="C154" s="2" t="s">
        <v>1804</v>
      </c>
      <c r="D154" s="2" t="s">
        <v>1805</v>
      </c>
      <c r="E154" s="2" t="s">
        <v>1499</v>
      </c>
      <c r="F154" s="2" t="s">
        <v>1503</v>
      </c>
      <c r="G154" s="2" t="s">
        <v>54</v>
      </c>
      <c r="H154" s="20">
        <v>7505.2458853667276</v>
      </c>
      <c r="I154" s="2" t="s">
        <v>2010</v>
      </c>
      <c r="J154" s="2" t="s">
        <v>1980</v>
      </c>
      <c r="K154" s="2" t="str">
        <f>IF(Tabela1[[#This Row],[NF Eletr.]]&lt;&gt;"","Faturado","Não")</f>
        <v>Faturado</v>
      </c>
      <c r="L154" s="2">
        <f>IFERROR(IF(Tabela1[[#This Row],[Empresa]]="KE",VLOOKUP(Tabela1[[#This Row],[Empresa]]&amp;Tabela1[[#This Row],[Cliente]],KE!$A$2:AO492,11,0),IFERROR(IF(Tabela1[[#This Row],[Empresa]]="KT",VLOOKUP(Tabela1[[#This Row],[Empresa]]&amp;Tabela1[[#This Row],[Cliente]],KT!$A$2:AO492,11,0),""),"")),"")</f>
        <v>21296</v>
      </c>
      <c r="M154" s="23">
        <f>IFERROR(IF(Tabela1[[#This Row],[Empresa]]="KE",VLOOKUP(Tabela1[[#This Row],[Empresa]]&amp;Tabela1[[#This Row],[Cliente]],KE!$A$2:AO492,14,0),IFERROR(IF(Tabela1[[#This Row],[Empresa]]="KT",VLOOKUP(Tabela1[[#This Row],[Empresa]]&amp;Tabela1[[#This Row],[Cliente]],KT!$A$2:AO492,14,0),""),"")),"")</f>
        <v>45511</v>
      </c>
      <c r="N154" s="20">
        <f>IFERROR(IF(Tabela1[[#This Row],[Empresa]]="KE",VLOOKUP(Tabela1[[#This Row],[Empresa]]&amp;Tabela1[[#This Row],[Cliente]],KE!$A$2:AO492,15,0),IFERROR(IF(Tabela1[[#This Row],[Empresa]]="KT",VLOOKUP(Tabela1[[#This Row],[Empresa]]&amp;Tabela1[[#This Row],[Cliente]],KT!$A$2:AO492,15,0),""),"")),"")</f>
        <v>8972.89</v>
      </c>
      <c r="O154" s="2" t="str">
        <f>IF(Tabela1[[#This Row],[Valor faturado]]&lt;Tabela1[[#This Row],[VALOR MENSAL CONTRATADO]],"Sim","Não")</f>
        <v>Não</v>
      </c>
      <c r="P154" s="28">
        <f>IF(Tabela1[[#This Row],[Faturado no Período ]]&lt;&gt;"",1/$K$1,"")</f>
        <v>3.3222591362126247E-3</v>
      </c>
    </row>
    <row r="155" spans="1:16" ht="15" customHeight="1">
      <c r="A155" s="2" t="s">
        <v>1969</v>
      </c>
      <c r="B155" s="2" t="s">
        <v>248</v>
      </c>
      <c r="C155" s="2" t="s">
        <v>1804</v>
      </c>
      <c r="D155" s="2" t="s">
        <v>1805</v>
      </c>
      <c r="E155" s="2" t="s">
        <v>1499</v>
      </c>
      <c r="F155" s="2" t="s">
        <v>1503</v>
      </c>
      <c r="G155" s="2" t="s">
        <v>54</v>
      </c>
      <c r="H155" s="20">
        <v>1104.9268900351003</v>
      </c>
      <c r="I155" s="2" t="s">
        <v>2010</v>
      </c>
      <c r="J155" s="2" t="s">
        <v>1980</v>
      </c>
      <c r="K155" s="2" t="str">
        <f>IF(Tabela1[[#This Row],[NF Eletr.]]&lt;&gt;"","Faturado","Não")</f>
        <v>Faturado</v>
      </c>
      <c r="L155" s="2">
        <f>IFERROR(IF(Tabela1[[#This Row],[Empresa]]="KE",VLOOKUP(Tabela1[[#This Row],[Empresa]]&amp;Tabela1[[#This Row],[Cliente]],KE!$A$2:AO493,11,0),IFERROR(IF(Tabela1[[#This Row],[Empresa]]="KT",VLOOKUP(Tabela1[[#This Row],[Empresa]]&amp;Tabela1[[#This Row],[Cliente]],KT!$A$2:AO493,11,0),""),"")),"")</f>
        <v>21308</v>
      </c>
      <c r="M155" s="23">
        <f>IFERROR(IF(Tabela1[[#This Row],[Empresa]]="KE",VLOOKUP(Tabela1[[#This Row],[Empresa]]&amp;Tabela1[[#This Row],[Cliente]],KE!$A$2:AO493,14,0),IFERROR(IF(Tabela1[[#This Row],[Empresa]]="KT",VLOOKUP(Tabela1[[#This Row],[Empresa]]&amp;Tabela1[[#This Row],[Cliente]],KT!$A$2:AO493,14,0),""),"")),"")</f>
        <v>45516</v>
      </c>
      <c r="N155" s="20">
        <f>IFERROR(IF(Tabela1[[#This Row],[Empresa]]="KE",VLOOKUP(Tabela1[[#This Row],[Empresa]]&amp;Tabela1[[#This Row],[Cliente]],KE!$A$2:AO493,15,0),IFERROR(IF(Tabela1[[#This Row],[Empresa]]="KT",VLOOKUP(Tabela1[[#This Row],[Empresa]]&amp;Tabela1[[#This Row],[Cliente]],KT!$A$2:AO493,15,0),""),"")),"")</f>
        <v>9041.4500000000007</v>
      </c>
      <c r="O155" s="2" t="str">
        <f>IF(Tabela1[[#This Row],[Valor faturado]]&lt;Tabela1[[#This Row],[VALOR MENSAL CONTRATADO]],"Sim","Não")</f>
        <v>Não</v>
      </c>
      <c r="P155" s="28">
        <f>IF(Tabela1[[#This Row],[Faturado no Período ]]&lt;&gt;"",1/$K$1,"")</f>
        <v>3.3222591362126247E-3</v>
      </c>
    </row>
    <row r="156" spans="1:16" ht="15" customHeight="1">
      <c r="A156" s="2" t="s">
        <v>1969</v>
      </c>
      <c r="B156" s="2" t="s">
        <v>234</v>
      </c>
      <c r="C156" s="2" t="s">
        <v>1804</v>
      </c>
      <c r="D156" s="2" t="s">
        <v>1805</v>
      </c>
      <c r="E156" s="2" t="s">
        <v>1499</v>
      </c>
      <c r="F156" s="2" t="s">
        <v>1503</v>
      </c>
      <c r="G156" s="2" t="s">
        <v>54</v>
      </c>
      <c r="H156" s="20">
        <v>7936.51824800336</v>
      </c>
      <c r="I156" s="2" t="s">
        <v>2010</v>
      </c>
      <c r="J156" s="2" t="s">
        <v>1979</v>
      </c>
      <c r="K156" s="2" t="s">
        <v>2000</v>
      </c>
      <c r="L156" s="2" t="str">
        <f>IFERROR(IF(Tabela1[[#This Row],[Empresa]]="KE",VLOOKUP(Tabela1[[#This Row],[Empresa]]&amp;Tabela1[[#This Row],[Cliente]],KE!$A$2:AO494,11,0),IFERROR(IF(Tabela1[[#This Row],[Empresa]]="KT",VLOOKUP(Tabela1[[#This Row],[Empresa]]&amp;Tabela1[[#This Row],[Cliente]],KT!$A$2:AO494,11,0),""),"")),"")</f>
        <v/>
      </c>
      <c r="M156" s="23" t="str">
        <f>IFERROR(IF(Tabela1[[#This Row],[Empresa]]="KE",VLOOKUP(Tabela1[[#This Row],[Empresa]]&amp;Tabela1[[#This Row],[Cliente]],KE!$A$2:AO494,14,0),IFERROR(IF(Tabela1[[#This Row],[Empresa]]="KT",VLOOKUP(Tabela1[[#This Row],[Empresa]]&amp;Tabela1[[#This Row],[Cliente]],KT!$A$2:AO494,14,0),""),"")),"")</f>
        <v/>
      </c>
      <c r="N156" s="20" t="str">
        <f>IFERROR(IF(Tabela1[[#This Row],[Empresa]]="KE",VLOOKUP(Tabela1[[#This Row],[Empresa]]&amp;Tabela1[[#This Row],[Cliente]],KE!$A$2:AO494,15,0),IFERROR(IF(Tabela1[[#This Row],[Empresa]]="KT",VLOOKUP(Tabela1[[#This Row],[Empresa]]&amp;Tabela1[[#This Row],[Cliente]],KT!$A$2:AO494,15,0),""),"")),"")</f>
        <v/>
      </c>
      <c r="O156" s="2" t="str">
        <f>IF(Tabela1[[#This Row],[Valor faturado]]&lt;Tabela1[[#This Row],[VALOR MENSAL CONTRATADO]],"Sim","Não")</f>
        <v>Não</v>
      </c>
      <c r="P156" s="28">
        <f>IF(Tabela1[[#This Row],[Faturado no Período ]]&lt;&gt;"",1/$K$1,"")</f>
        <v>3.3222591362126247E-3</v>
      </c>
    </row>
    <row r="157" spans="1:16" ht="15" customHeight="1">
      <c r="A157" s="2" t="s">
        <v>1969</v>
      </c>
      <c r="B157" s="2" t="s">
        <v>239</v>
      </c>
      <c r="C157" s="2" t="s">
        <v>1804</v>
      </c>
      <c r="D157" s="2" t="s">
        <v>1805</v>
      </c>
      <c r="E157" s="2" t="s">
        <v>1499</v>
      </c>
      <c r="F157" s="2" t="s">
        <v>1503</v>
      </c>
      <c r="G157" s="2" t="s">
        <v>54</v>
      </c>
      <c r="H157" s="20">
        <v>4407.922276654288</v>
      </c>
      <c r="I157" s="2" t="s">
        <v>2010</v>
      </c>
      <c r="J157" s="2" t="s">
        <v>1979</v>
      </c>
      <c r="K157" s="2" t="s">
        <v>2000</v>
      </c>
      <c r="L157" s="2" t="str">
        <f>IFERROR(IF(Tabela1[[#This Row],[Empresa]]="KE",VLOOKUP(Tabela1[[#This Row],[Empresa]]&amp;Tabela1[[#This Row],[Cliente]],KE!$A$2:AO495,11,0),IFERROR(IF(Tabela1[[#This Row],[Empresa]]="KT",VLOOKUP(Tabela1[[#This Row],[Empresa]]&amp;Tabela1[[#This Row],[Cliente]],KT!$A$2:AO495,11,0),""),"")),"")</f>
        <v/>
      </c>
      <c r="M157" s="23" t="str">
        <f>IFERROR(IF(Tabela1[[#This Row],[Empresa]]="KE",VLOOKUP(Tabela1[[#This Row],[Empresa]]&amp;Tabela1[[#This Row],[Cliente]],KE!$A$2:AO495,14,0),IFERROR(IF(Tabela1[[#This Row],[Empresa]]="KT",VLOOKUP(Tabela1[[#This Row],[Empresa]]&amp;Tabela1[[#This Row],[Cliente]],KT!$A$2:AO495,14,0),""),"")),"")</f>
        <v/>
      </c>
      <c r="N157" s="20" t="str">
        <f>IFERROR(IF(Tabela1[[#This Row],[Empresa]]="KE",VLOOKUP(Tabela1[[#This Row],[Empresa]]&amp;Tabela1[[#This Row],[Cliente]],KE!$A$2:AO495,15,0),IFERROR(IF(Tabela1[[#This Row],[Empresa]]="KT",VLOOKUP(Tabela1[[#This Row],[Empresa]]&amp;Tabela1[[#This Row],[Cliente]],KT!$A$2:AO495,15,0),""),"")),"")</f>
        <v/>
      </c>
      <c r="O157" s="2" t="str">
        <f>IF(Tabela1[[#This Row],[Valor faturado]]&lt;Tabela1[[#This Row],[VALOR MENSAL CONTRATADO]],"Sim","Não")</f>
        <v>Não</v>
      </c>
      <c r="P157" s="28">
        <f>IF(Tabela1[[#This Row],[Faturado no Período ]]&lt;&gt;"",1/$K$1,"")</f>
        <v>3.3222591362126247E-3</v>
      </c>
    </row>
    <row r="158" spans="1:16" ht="15" customHeight="1">
      <c r="A158" s="2" t="s">
        <v>1969</v>
      </c>
      <c r="B158" s="2" t="s">
        <v>257</v>
      </c>
      <c r="C158" s="2" t="s">
        <v>1804</v>
      </c>
      <c r="D158" s="2" t="s">
        <v>1805</v>
      </c>
      <c r="E158" s="2" t="s">
        <v>1499</v>
      </c>
      <c r="F158" s="2" t="s">
        <v>1516</v>
      </c>
      <c r="G158" s="2" t="s">
        <v>54</v>
      </c>
      <c r="H158" s="20">
        <v>3262.84</v>
      </c>
      <c r="I158" s="2" t="s">
        <v>2010</v>
      </c>
      <c r="J158" s="2" t="s">
        <v>1980</v>
      </c>
      <c r="K158" s="2" t="str">
        <f>IF(Tabela1[[#This Row],[NF Eletr.]]&lt;&gt;"","Faturado","Não")</f>
        <v>Faturado</v>
      </c>
      <c r="L158" s="2">
        <f>IFERROR(IF(Tabela1[[#This Row],[Empresa]]="KE",VLOOKUP(Tabela1[[#This Row],[Empresa]]&amp;Tabela1[[#This Row],[Cliente]],KE!$A$2:AO496,11,0),IFERROR(IF(Tabela1[[#This Row],[Empresa]]="KT",VLOOKUP(Tabela1[[#This Row],[Empresa]]&amp;Tabela1[[#This Row],[Cliente]],KT!$A$2:AO496,11,0),""),"")),"")</f>
        <v>21413</v>
      </c>
      <c r="M158" s="23">
        <f>IFERROR(IF(Tabela1[[#This Row],[Empresa]]="KE",VLOOKUP(Tabela1[[#This Row],[Empresa]]&amp;Tabela1[[#This Row],[Cliente]],KE!$A$2:AO496,14,0),IFERROR(IF(Tabela1[[#This Row],[Empresa]]="KT",VLOOKUP(Tabela1[[#This Row],[Empresa]]&amp;Tabela1[[#This Row],[Cliente]],KT!$A$2:AO496,14,0),""),"")),"")</f>
        <v>45518</v>
      </c>
      <c r="N158" s="20">
        <f>IFERROR(IF(Tabela1[[#This Row],[Empresa]]="KE",VLOOKUP(Tabela1[[#This Row],[Empresa]]&amp;Tabela1[[#This Row],[Cliente]],KE!$A$2:AO496,15,0),IFERROR(IF(Tabela1[[#This Row],[Empresa]]="KT",VLOOKUP(Tabela1[[#This Row],[Empresa]]&amp;Tabela1[[#This Row],[Cliente]],KT!$A$2:AO496,15,0),""),"")),"")</f>
        <v>3262.84</v>
      </c>
      <c r="O158" s="2" t="str">
        <f>IF(Tabela1[[#This Row],[Valor faturado]]&lt;Tabela1[[#This Row],[VALOR MENSAL CONTRATADO]],"Sim","Não")</f>
        <v>Não</v>
      </c>
      <c r="P158" s="28">
        <f>IF(Tabela1[[#This Row],[Faturado no Período ]]&lt;&gt;"",1/$K$1,"")</f>
        <v>3.3222591362126247E-3</v>
      </c>
    </row>
    <row r="159" spans="1:16" ht="15" customHeight="1">
      <c r="A159" s="2" t="s">
        <v>1969</v>
      </c>
      <c r="B159" s="2" t="s">
        <v>273</v>
      </c>
      <c r="C159" s="2" t="s">
        <v>1804</v>
      </c>
      <c r="D159" s="2" t="s">
        <v>1805</v>
      </c>
      <c r="E159" s="2" t="s">
        <v>1499</v>
      </c>
      <c r="F159" s="2" t="s">
        <v>1516</v>
      </c>
      <c r="G159" s="2" t="s">
        <v>54</v>
      </c>
      <c r="H159" s="20">
        <v>2422.8675430100757</v>
      </c>
      <c r="I159" s="2" t="s">
        <v>2010</v>
      </c>
      <c r="J159" s="2" t="s">
        <v>1979</v>
      </c>
      <c r="K159" s="2" t="s">
        <v>2000</v>
      </c>
      <c r="L159" s="2" t="str">
        <f>IFERROR(IF(Tabela1[[#This Row],[Empresa]]="KE",VLOOKUP(Tabela1[[#This Row],[Empresa]]&amp;Tabela1[[#This Row],[Cliente]],KE!$A$2:AO497,11,0),IFERROR(IF(Tabela1[[#This Row],[Empresa]]="KT",VLOOKUP(Tabela1[[#This Row],[Empresa]]&amp;Tabela1[[#This Row],[Cliente]],KT!$A$2:AO497,11,0),""),"")),"")</f>
        <v/>
      </c>
      <c r="M159" s="23" t="str">
        <f>IFERROR(IF(Tabela1[[#This Row],[Empresa]]="KE",VLOOKUP(Tabela1[[#This Row],[Empresa]]&amp;Tabela1[[#This Row],[Cliente]],KE!$A$2:AO497,14,0),IFERROR(IF(Tabela1[[#This Row],[Empresa]]="KT",VLOOKUP(Tabela1[[#This Row],[Empresa]]&amp;Tabela1[[#This Row],[Cliente]],KT!$A$2:AO497,14,0),""),"")),"")</f>
        <v/>
      </c>
      <c r="N159" s="20" t="str">
        <f>IFERROR(IF(Tabela1[[#This Row],[Empresa]]="KE",VLOOKUP(Tabela1[[#This Row],[Empresa]]&amp;Tabela1[[#This Row],[Cliente]],KE!$A$2:AO497,15,0),IFERROR(IF(Tabela1[[#This Row],[Empresa]]="KT",VLOOKUP(Tabela1[[#This Row],[Empresa]]&amp;Tabela1[[#This Row],[Cliente]],KT!$A$2:AO497,15,0),""),"")),"")</f>
        <v/>
      </c>
      <c r="O159" s="2" t="str">
        <f>IF(Tabela1[[#This Row],[Valor faturado]]&lt;Tabela1[[#This Row],[VALOR MENSAL CONTRATADO]],"Sim","Não")</f>
        <v>Não</v>
      </c>
      <c r="P159" s="28">
        <f>IF(Tabela1[[#This Row],[Faturado no Período ]]&lt;&gt;"",1/$K$1,"")</f>
        <v>3.3222591362126247E-3</v>
      </c>
    </row>
    <row r="160" spans="1:16" ht="15" customHeight="1">
      <c r="A160" s="2" t="s">
        <v>1969</v>
      </c>
      <c r="B160" s="2" t="s">
        <v>236</v>
      </c>
      <c r="C160" s="2" t="s">
        <v>1804</v>
      </c>
      <c r="D160" s="2" t="s">
        <v>1805</v>
      </c>
      <c r="E160" s="2" t="s">
        <v>1499</v>
      </c>
      <c r="F160" s="2" t="s">
        <v>1504</v>
      </c>
      <c r="G160" s="2" t="s">
        <v>54</v>
      </c>
      <c r="H160" s="20">
        <v>6315.8486703763747</v>
      </c>
      <c r="I160" s="2" t="s">
        <v>2010</v>
      </c>
      <c r="J160" s="2" t="s">
        <v>1980</v>
      </c>
      <c r="K160" s="2" t="str">
        <f>IF(Tabela1[[#This Row],[NF Eletr.]]&lt;&gt;"","Faturado","Não")</f>
        <v>Faturado</v>
      </c>
      <c r="L160" s="2">
        <f>IFERROR(IF(Tabela1[[#This Row],[Empresa]]="KE",VLOOKUP(Tabela1[[#This Row],[Empresa]]&amp;Tabela1[[#This Row],[Cliente]],KE!$A$2:AO498,11,0),IFERROR(IF(Tabela1[[#This Row],[Empresa]]="KT",VLOOKUP(Tabela1[[#This Row],[Empresa]]&amp;Tabela1[[#This Row],[Cliente]],KT!$A$2:AO498,11,0),""),"")),"")</f>
        <v>21307</v>
      </c>
      <c r="M160" s="23">
        <f>IFERROR(IF(Tabela1[[#This Row],[Empresa]]="KE",VLOOKUP(Tabela1[[#This Row],[Empresa]]&amp;Tabela1[[#This Row],[Cliente]],KE!$A$2:AO498,14,0),IFERROR(IF(Tabela1[[#This Row],[Empresa]]="KT",VLOOKUP(Tabela1[[#This Row],[Empresa]]&amp;Tabela1[[#This Row],[Cliente]],KT!$A$2:AO498,14,0),""),"")),"")</f>
        <v>45516</v>
      </c>
      <c r="N160" s="20">
        <f>IFERROR(IF(Tabela1[[#This Row],[Empresa]]="KE",VLOOKUP(Tabela1[[#This Row],[Empresa]]&amp;Tabela1[[#This Row],[Cliente]],KE!$A$2:AO498,15,0),IFERROR(IF(Tabela1[[#This Row],[Empresa]]="KT",VLOOKUP(Tabela1[[#This Row],[Empresa]]&amp;Tabela1[[#This Row],[Cliente]],KT!$A$2:AO498,15,0),""),"")),"")</f>
        <v>6315.85</v>
      </c>
      <c r="O160" s="2" t="str">
        <f>IF(Tabela1[[#This Row],[Valor faturado]]&lt;Tabela1[[#This Row],[VALOR MENSAL CONTRATADO]],"Sim","Não")</f>
        <v>Não</v>
      </c>
      <c r="P160" s="28">
        <f>IF(Tabela1[[#This Row],[Faturado no Período ]]&lt;&gt;"",1/$K$1,"")</f>
        <v>3.3222591362126247E-3</v>
      </c>
    </row>
    <row r="161" spans="1:16" ht="15" customHeight="1">
      <c r="A161" s="2" t="s">
        <v>1969</v>
      </c>
      <c r="B161" s="2" t="s">
        <v>241</v>
      </c>
      <c r="C161" s="2" t="s">
        <v>1804</v>
      </c>
      <c r="D161" s="2" t="s">
        <v>1805</v>
      </c>
      <c r="E161" s="2" t="s">
        <v>1499</v>
      </c>
      <c r="F161" s="2" t="s">
        <v>1514</v>
      </c>
      <c r="G161" s="2" t="s">
        <v>54</v>
      </c>
      <c r="H161" s="20">
        <v>2924.8354097214233</v>
      </c>
      <c r="I161" s="2" t="s">
        <v>2010</v>
      </c>
      <c r="J161" s="2" t="s">
        <v>1980</v>
      </c>
      <c r="K161" s="2" t="str">
        <f>IF(Tabela1[[#This Row],[NF Eletr.]]&lt;&gt;"","Faturado","Não")</f>
        <v>Faturado</v>
      </c>
      <c r="L161" s="2">
        <f>IFERROR(IF(Tabela1[[#This Row],[Empresa]]="KE",VLOOKUP(Tabela1[[#This Row],[Empresa]]&amp;Tabela1[[#This Row],[Cliente]],KE!$A$2:AO499,11,0),IFERROR(IF(Tabela1[[#This Row],[Empresa]]="KT",VLOOKUP(Tabela1[[#This Row],[Empresa]]&amp;Tabela1[[#This Row],[Cliente]],KT!$A$2:AO499,11,0),""),"")),"")</f>
        <v>21249</v>
      </c>
      <c r="M161" s="23">
        <f>IFERROR(IF(Tabela1[[#This Row],[Empresa]]="KE",VLOOKUP(Tabela1[[#This Row],[Empresa]]&amp;Tabela1[[#This Row],[Cliente]],KE!$A$2:AO499,14,0),IFERROR(IF(Tabela1[[#This Row],[Empresa]]="KT",VLOOKUP(Tabela1[[#This Row],[Empresa]]&amp;Tabela1[[#This Row],[Cliente]],KT!$A$2:AO499,14,0),""),"")),"")</f>
        <v>45510</v>
      </c>
      <c r="N161" s="20">
        <f>IFERROR(IF(Tabela1[[#This Row],[Empresa]]="KE",VLOOKUP(Tabela1[[#This Row],[Empresa]]&amp;Tabela1[[#This Row],[Cliente]],KE!$A$2:AO499,15,0),IFERROR(IF(Tabela1[[#This Row],[Empresa]]="KT",VLOOKUP(Tabela1[[#This Row],[Empresa]]&amp;Tabela1[[#This Row],[Cliente]],KT!$A$2:AO499,15,0),""),"")),"")</f>
        <v>2924.84</v>
      </c>
      <c r="O161" s="2" t="str">
        <f>IF(Tabela1[[#This Row],[Valor faturado]]&lt;Tabela1[[#This Row],[VALOR MENSAL CONTRATADO]],"Sim","Não")</f>
        <v>Não</v>
      </c>
      <c r="P161" s="28">
        <f>IF(Tabela1[[#This Row],[Faturado no Período ]]&lt;&gt;"",1/$K$1,"")</f>
        <v>3.3222591362126247E-3</v>
      </c>
    </row>
    <row r="162" spans="1:16" ht="15" customHeight="1">
      <c r="A162" s="2" t="s">
        <v>1969</v>
      </c>
      <c r="B162" s="2" t="s">
        <v>255</v>
      </c>
      <c r="C162" s="2" t="s">
        <v>1804</v>
      </c>
      <c r="D162" s="2" t="s">
        <v>1805</v>
      </c>
      <c r="E162" s="2" t="s">
        <v>1499</v>
      </c>
      <c r="F162" s="2" t="s">
        <v>1811</v>
      </c>
      <c r="G162" s="2" t="s">
        <v>54</v>
      </c>
      <c r="H162" s="20">
        <v>17341.862931606091</v>
      </c>
      <c r="I162" s="2" t="s">
        <v>2010</v>
      </c>
      <c r="J162" s="2" t="s">
        <v>1979</v>
      </c>
      <c r="K162" s="2" t="s">
        <v>2000</v>
      </c>
      <c r="L162" s="2" t="str">
        <f>IFERROR(IF(Tabela1[[#This Row],[Empresa]]="KE",VLOOKUP(Tabela1[[#This Row],[Empresa]]&amp;Tabela1[[#This Row],[Cliente]],KE!$A$2:AO500,11,0),IFERROR(IF(Tabela1[[#This Row],[Empresa]]="KT",VLOOKUP(Tabela1[[#This Row],[Empresa]]&amp;Tabela1[[#This Row],[Cliente]],KT!$A$2:AO500,11,0),""),"")),"")</f>
        <v/>
      </c>
      <c r="M162" s="23" t="str">
        <f>IFERROR(IF(Tabela1[[#This Row],[Empresa]]="KE",VLOOKUP(Tabela1[[#This Row],[Empresa]]&amp;Tabela1[[#This Row],[Cliente]],KE!$A$2:AO500,14,0),IFERROR(IF(Tabela1[[#This Row],[Empresa]]="KT",VLOOKUP(Tabela1[[#This Row],[Empresa]]&amp;Tabela1[[#This Row],[Cliente]],KT!$A$2:AO500,14,0),""),"")),"")</f>
        <v/>
      </c>
      <c r="N162" s="20" t="str">
        <f>IFERROR(IF(Tabela1[[#This Row],[Empresa]]="KE",VLOOKUP(Tabela1[[#This Row],[Empresa]]&amp;Tabela1[[#This Row],[Cliente]],KE!$A$2:AO500,15,0),IFERROR(IF(Tabela1[[#This Row],[Empresa]]="KT",VLOOKUP(Tabela1[[#This Row],[Empresa]]&amp;Tabela1[[#This Row],[Cliente]],KT!$A$2:AO500,15,0),""),"")),"")</f>
        <v/>
      </c>
      <c r="O162" s="2" t="str">
        <f>IF(Tabela1[[#This Row],[Valor faturado]]&lt;Tabela1[[#This Row],[VALOR MENSAL CONTRATADO]],"Sim","Não")</f>
        <v>Não</v>
      </c>
      <c r="P162" s="28">
        <f>IF(Tabela1[[#This Row],[Faturado no Período ]]&lt;&gt;"",1/$K$1,"")</f>
        <v>3.3222591362126247E-3</v>
      </c>
    </row>
    <row r="163" spans="1:16" ht="15" customHeight="1">
      <c r="A163" s="2" t="s">
        <v>1969</v>
      </c>
      <c r="B163" s="2" t="s">
        <v>276</v>
      </c>
      <c r="C163" s="2" t="s">
        <v>1804</v>
      </c>
      <c r="D163" s="2" t="s">
        <v>1805</v>
      </c>
      <c r="E163" s="2" t="s">
        <v>1499</v>
      </c>
      <c r="F163" s="2" t="s">
        <v>1515</v>
      </c>
      <c r="G163" s="2" t="s">
        <v>54</v>
      </c>
      <c r="H163" s="20">
        <v>11863.087828503967</v>
      </c>
      <c r="I163" s="2" t="s">
        <v>2010</v>
      </c>
      <c r="J163" s="2" t="s">
        <v>1980</v>
      </c>
      <c r="K163" s="2" t="str">
        <f>IF(Tabela1[[#This Row],[NF Eletr.]]&lt;&gt;"","Faturado","Não")</f>
        <v>Faturado</v>
      </c>
      <c r="L163" s="2">
        <f>IFERROR(IF(Tabela1[[#This Row],[Empresa]]="KE",VLOOKUP(Tabela1[[#This Row],[Empresa]]&amp;Tabela1[[#This Row],[Cliente]],KE!$A$2:AO501,11,0),IFERROR(IF(Tabela1[[#This Row],[Empresa]]="KT",VLOOKUP(Tabela1[[#This Row],[Empresa]]&amp;Tabela1[[#This Row],[Cliente]],KT!$A$2:AO501,11,0),""),"")),"")</f>
        <v>21246</v>
      </c>
      <c r="M163" s="23">
        <f>IFERROR(IF(Tabela1[[#This Row],[Empresa]]="KE",VLOOKUP(Tabela1[[#This Row],[Empresa]]&amp;Tabela1[[#This Row],[Cliente]],KE!$A$2:AO501,14,0),IFERROR(IF(Tabela1[[#This Row],[Empresa]]="KT",VLOOKUP(Tabela1[[#This Row],[Empresa]]&amp;Tabela1[[#This Row],[Cliente]],KT!$A$2:AO501,14,0),""),"")),"")</f>
        <v>45510</v>
      </c>
      <c r="N163" s="20">
        <f>IFERROR(IF(Tabela1[[#This Row],[Empresa]]="KE",VLOOKUP(Tabela1[[#This Row],[Empresa]]&amp;Tabela1[[#This Row],[Cliente]],KE!$A$2:AO501,15,0),IFERROR(IF(Tabela1[[#This Row],[Empresa]]="KT",VLOOKUP(Tabela1[[#This Row],[Empresa]]&amp;Tabela1[[#This Row],[Cliente]],KT!$A$2:AO501,15,0),""),"")),"")</f>
        <v>11863.09</v>
      </c>
      <c r="O163" s="2" t="str">
        <f>IF(Tabela1[[#This Row],[Valor faturado]]&lt;Tabela1[[#This Row],[VALOR MENSAL CONTRATADO]],"Sim","Não")</f>
        <v>Não</v>
      </c>
      <c r="P163" s="28">
        <f>IF(Tabela1[[#This Row],[Faturado no Período ]]&lt;&gt;"",1/$K$1,"")</f>
        <v>3.3222591362126247E-3</v>
      </c>
    </row>
    <row r="164" spans="1:16" ht="15" customHeight="1">
      <c r="A164" s="2" t="s">
        <v>1969</v>
      </c>
      <c r="B164" s="2" t="s">
        <v>274</v>
      </c>
      <c r="C164" s="2" t="s">
        <v>1804</v>
      </c>
      <c r="D164" s="2" t="s">
        <v>1805</v>
      </c>
      <c r="E164" s="2" t="s">
        <v>1499</v>
      </c>
      <c r="F164" s="2" t="s">
        <v>1520</v>
      </c>
      <c r="G164" s="2" t="s">
        <v>54</v>
      </c>
      <c r="H164" s="20">
        <v>11977.75862878069</v>
      </c>
      <c r="I164" s="2" t="s">
        <v>2010</v>
      </c>
      <c r="J164" s="2" t="s">
        <v>1980</v>
      </c>
      <c r="K164" s="2" t="str">
        <f>IF(Tabela1[[#This Row],[NF Eletr.]]&lt;&gt;"","Faturado","Não")</f>
        <v>Faturado</v>
      </c>
      <c r="L164" s="2">
        <f>IFERROR(IF(Tabela1[[#This Row],[Empresa]]="KE",VLOOKUP(Tabela1[[#This Row],[Empresa]]&amp;Tabela1[[#This Row],[Cliente]],KE!$A$2:AO502,11,0),IFERROR(IF(Tabela1[[#This Row],[Empresa]]="KT",VLOOKUP(Tabela1[[#This Row],[Empresa]]&amp;Tabela1[[#This Row],[Cliente]],KT!$A$2:AO502,11,0),""),"")),"")</f>
        <v>21303</v>
      </c>
      <c r="M164" s="23">
        <f>IFERROR(IF(Tabela1[[#This Row],[Empresa]]="KE",VLOOKUP(Tabela1[[#This Row],[Empresa]]&amp;Tabela1[[#This Row],[Cliente]],KE!$A$2:AO502,14,0),IFERROR(IF(Tabela1[[#This Row],[Empresa]]="KT",VLOOKUP(Tabela1[[#This Row],[Empresa]]&amp;Tabela1[[#This Row],[Cliente]],KT!$A$2:AO502,14,0),""),"")),"")</f>
        <v>45511</v>
      </c>
      <c r="N164" s="20">
        <f>IFERROR(IF(Tabela1[[#This Row],[Empresa]]="KE",VLOOKUP(Tabela1[[#This Row],[Empresa]]&amp;Tabela1[[#This Row],[Cliente]],KE!$A$2:AO502,15,0),IFERROR(IF(Tabela1[[#This Row],[Empresa]]="KT",VLOOKUP(Tabela1[[#This Row],[Empresa]]&amp;Tabela1[[#This Row],[Cliente]],KT!$A$2:AO502,15,0),""),"")),"")</f>
        <v>11977.76</v>
      </c>
      <c r="O164" s="2" t="str">
        <f>IF(Tabela1[[#This Row],[Valor faturado]]&lt;Tabela1[[#This Row],[VALOR MENSAL CONTRATADO]],"Sim","Não")</f>
        <v>Não</v>
      </c>
      <c r="P164" s="28">
        <f>IF(Tabela1[[#This Row],[Faturado no Período ]]&lt;&gt;"",1/$K$1,"")</f>
        <v>3.3222591362126247E-3</v>
      </c>
    </row>
    <row r="165" spans="1:16" ht="15" customHeight="1">
      <c r="A165" s="2" t="s">
        <v>1969</v>
      </c>
      <c r="B165" s="2" t="s">
        <v>253</v>
      </c>
      <c r="C165" s="2" t="s">
        <v>1804</v>
      </c>
      <c r="D165" s="2" t="s">
        <v>1805</v>
      </c>
      <c r="E165" s="2" t="s">
        <v>1499</v>
      </c>
      <c r="F165" s="2" t="s">
        <v>1500</v>
      </c>
      <c r="G165" s="2" t="s">
        <v>54</v>
      </c>
      <c r="H165" s="20">
        <v>4860.6099999999997</v>
      </c>
      <c r="I165" s="2" t="s">
        <v>2010</v>
      </c>
      <c r="J165" s="2" t="s">
        <v>1980</v>
      </c>
      <c r="K165" s="2" t="str">
        <f>IF(Tabela1[[#This Row],[NF Eletr.]]&lt;&gt;"","Faturado","Não")</f>
        <v>Faturado</v>
      </c>
      <c r="L165" s="2">
        <f>IFERROR(IF(Tabela1[[#This Row],[Empresa]]="KE",VLOOKUP(Tabela1[[#This Row],[Empresa]]&amp;Tabela1[[#This Row],[Cliente]],KE!$A$2:AO503,11,0),IFERROR(IF(Tabela1[[#This Row],[Empresa]]="KT",VLOOKUP(Tabela1[[#This Row],[Empresa]]&amp;Tabela1[[#This Row],[Cliente]],KT!$A$2:AO503,11,0),""),"")),"")</f>
        <v>21304</v>
      </c>
      <c r="M165" s="23">
        <f>IFERROR(IF(Tabela1[[#This Row],[Empresa]]="KE",VLOOKUP(Tabela1[[#This Row],[Empresa]]&amp;Tabela1[[#This Row],[Cliente]],KE!$A$2:AO503,14,0),IFERROR(IF(Tabela1[[#This Row],[Empresa]]="KT",VLOOKUP(Tabela1[[#This Row],[Empresa]]&amp;Tabela1[[#This Row],[Cliente]],KT!$A$2:AO503,14,0),""),"")),"")</f>
        <v>45512</v>
      </c>
      <c r="N165" s="20">
        <f>IFERROR(IF(Tabela1[[#This Row],[Empresa]]="KE",VLOOKUP(Tabela1[[#This Row],[Empresa]]&amp;Tabela1[[#This Row],[Cliente]],KE!$A$2:AO503,15,0),IFERROR(IF(Tabela1[[#This Row],[Empresa]]="KT",VLOOKUP(Tabela1[[#This Row],[Empresa]]&amp;Tabela1[[#This Row],[Cliente]],KT!$A$2:AO503,15,0),""),"")),"")</f>
        <v>4860.6099999999997</v>
      </c>
      <c r="O165" s="2" t="str">
        <f>IF(Tabela1[[#This Row],[Valor faturado]]&lt;Tabela1[[#This Row],[VALOR MENSAL CONTRATADO]],"Sim","Não")</f>
        <v>Não</v>
      </c>
      <c r="P165" s="28">
        <f>IF(Tabela1[[#This Row],[Faturado no Período ]]&lt;&gt;"",1/$K$1,"")</f>
        <v>3.3222591362126247E-3</v>
      </c>
    </row>
    <row r="166" spans="1:16" ht="15" customHeight="1">
      <c r="A166" s="2" t="s">
        <v>1969</v>
      </c>
      <c r="B166" s="2" t="s">
        <v>82</v>
      </c>
      <c r="C166" s="2" t="s">
        <v>1525</v>
      </c>
      <c r="D166" s="2" t="s">
        <v>1526</v>
      </c>
      <c r="E166" s="2" t="s">
        <v>1499</v>
      </c>
      <c r="F166" s="2" t="s">
        <v>1503</v>
      </c>
      <c r="G166" s="2" t="s">
        <v>54</v>
      </c>
      <c r="H166" s="20">
        <v>4160.12</v>
      </c>
      <c r="I166" s="2" t="s">
        <v>2012</v>
      </c>
      <c r="J166" s="2" t="s">
        <v>1979</v>
      </c>
      <c r="K166" s="2" t="s">
        <v>2000</v>
      </c>
      <c r="L166" s="2" t="str">
        <f>IFERROR(IF(Tabela1[[#This Row],[Empresa]]="KE",VLOOKUP(Tabela1[[#This Row],[Empresa]]&amp;Tabela1[[#This Row],[Cliente]],KE!$A$2:AO218,11,0),IFERROR(IF(Tabela1[[#This Row],[Empresa]]="KT",VLOOKUP(Tabela1[[#This Row],[Empresa]]&amp;Tabela1[[#This Row],[Cliente]],KT!$A$2:AO218,11,0),""),"")),"")</f>
        <v/>
      </c>
      <c r="M166" s="23" t="str">
        <f>IFERROR(IF(Tabela1[[#This Row],[Empresa]]="KE",VLOOKUP(Tabela1[[#This Row],[Empresa]]&amp;Tabela1[[#This Row],[Cliente]],KE!$A$2:AO218,14,0),IFERROR(IF(Tabela1[[#This Row],[Empresa]]="KT",VLOOKUP(Tabela1[[#This Row],[Empresa]]&amp;Tabela1[[#This Row],[Cliente]],KT!$A$2:AO218,14,0),""),"")),"")</f>
        <v/>
      </c>
      <c r="N166" s="20" t="str">
        <f>IFERROR(IF(Tabela1[[#This Row],[Empresa]]="KE",VLOOKUP(Tabela1[[#This Row],[Empresa]]&amp;Tabela1[[#This Row],[Cliente]],KE!$A$2:AO218,15,0),IFERROR(IF(Tabela1[[#This Row],[Empresa]]="KT",VLOOKUP(Tabela1[[#This Row],[Empresa]]&amp;Tabela1[[#This Row],[Cliente]],KT!$A$2:AO218,15,0),""),"")),"")</f>
        <v/>
      </c>
      <c r="O166" s="2" t="str">
        <f>IF(Tabela1[[#This Row],[Valor faturado]]&lt;Tabela1[[#This Row],[VALOR MENSAL CONTRATADO]],"Sim","Não")</f>
        <v>Não</v>
      </c>
      <c r="P166" s="28">
        <f>IF(Tabela1[[#This Row],[Faturado no Período ]]&lt;&gt;"",1/$K$1,"")</f>
        <v>3.3222591362126247E-3</v>
      </c>
    </row>
    <row r="167" spans="1:16" ht="15" customHeight="1">
      <c r="A167" s="2" t="s">
        <v>1969</v>
      </c>
      <c r="B167" s="2" t="s">
        <v>166</v>
      </c>
      <c r="C167" s="2" t="s">
        <v>1678</v>
      </c>
      <c r="D167" s="2" t="s">
        <v>1972</v>
      </c>
      <c r="E167" s="2" t="s">
        <v>1499</v>
      </c>
      <c r="F167" s="2" t="s">
        <v>1679</v>
      </c>
      <c r="G167" s="2" t="s">
        <v>94</v>
      </c>
      <c r="H167" s="20">
        <v>30385.99</v>
      </c>
      <c r="I167" s="2" t="s">
        <v>2009</v>
      </c>
      <c r="J167" s="2" t="s">
        <v>1980</v>
      </c>
      <c r="K167" s="2" t="str">
        <f>IF(Tabela1[[#This Row],[NF Eletr.]]&lt;&gt;"","Faturado","Não")</f>
        <v>Faturado</v>
      </c>
      <c r="L167" s="2">
        <f>IFERROR(IF(Tabela1[[#This Row],[Empresa]]="KE",VLOOKUP(Tabela1[[#This Row],[Empresa]]&amp;Tabela1[[#This Row],[Cliente]],KE!$A$2:AO226,11,0),IFERROR(IF(Tabela1[[#This Row],[Empresa]]="KT",VLOOKUP(Tabela1[[#This Row],[Empresa]]&amp;Tabela1[[#This Row],[Cliente]],KT!$A$2:AO226,11,0),""),"")),"")</f>
        <v>21351</v>
      </c>
      <c r="M167" s="23">
        <f>IFERROR(IF(Tabela1[[#This Row],[Empresa]]="KE",VLOOKUP(Tabela1[[#This Row],[Empresa]]&amp;Tabela1[[#This Row],[Cliente]],KE!$A$2:AO226,14,0),IFERROR(IF(Tabela1[[#This Row],[Empresa]]="KT",VLOOKUP(Tabela1[[#This Row],[Empresa]]&amp;Tabela1[[#This Row],[Cliente]],KT!$A$2:AO226,14,0),""),"")),"")</f>
        <v>45517</v>
      </c>
      <c r="N167" s="20">
        <f>IFERROR(IF(Tabela1[[#This Row],[Empresa]]="KE",VLOOKUP(Tabela1[[#This Row],[Empresa]]&amp;Tabela1[[#This Row],[Cliente]],KE!$A$2:AO226,15,0),IFERROR(IF(Tabela1[[#This Row],[Empresa]]="KT",VLOOKUP(Tabela1[[#This Row],[Empresa]]&amp;Tabela1[[#This Row],[Cliente]],KT!$A$2:AO226,15,0),""),"")),"")</f>
        <v>50619.66</v>
      </c>
      <c r="O167" s="2" t="str">
        <f>IF(Tabela1[[#This Row],[Valor faturado]]&lt;Tabela1[[#This Row],[VALOR MENSAL CONTRATADO]],"Sim","Não")</f>
        <v>Não</v>
      </c>
      <c r="P167" s="28">
        <f>IF(Tabela1[[#This Row],[Faturado no Período ]]&lt;&gt;"",1/$K$1,"")</f>
        <v>3.3222591362126247E-3</v>
      </c>
    </row>
    <row r="168" spans="1:16" ht="15" customHeight="1">
      <c r="A168" s="2" t="s">
        <v>1969</v>
      </c>
      <c r="B168" s="2" t="s">
        <v>167</v>
      </c>
      <c r="C168" s="2" t="s">
        <v>1680</v>
      </c>
      <c r="D168" s="2" t="s">
        <v>1972</v>
      </c>
      <c r="E168" s="2" t="s">
        <v>1499</v>
      </c>
      <c r="F168" s="2" t="s">
        <v>1681</v>
      </c>
      <c r="G168" s="2" t="s">
        <v>94</v>
      </c>
      <c r="H168" s="20">
        <v>156.88</v>
      </c>
      <c r="I168" s="2" t="s">
        <v>2009</v>
      </c>
      <c r="J168" s="2" t="s">
        <v>1980</v>
      </c>
      <c r="K168" s="2" t="str">
        <f>IF(Tabela1[[#This Row],[NF Eletr.]]&lt;&gt;"","Faturado","Não")</f>
        <v>Faturado</v>
      </c>
      <c r="L168" s="2">
        <f>IFERROR(IF(Tabela1[[#This Row],[Empresa]]="KE",VLOOKUP(Tabela1[[#This Row],[Empresa]]&amp;Tabela1[[#This Row],[Cliente]],KE!$A$2:AO249,11,0),IFERROR(IF(Tabela1[[#This Row],[Empresa]]="KT",VLOOKUP(Tabela1[[#This Row],[Empresa]]&amp;Tabela1[[#This Row],[Cliente]],KT!$A$2:AO249,11,0),""),"")),"")</f>
        <v>21341</v>
      </c>
      <c r="M168" s="23">
        <f>IFERROR(IF(Tabela1[[#This Row],[Empresa]]="KE",VLOOKUP(Tabela1[[#This Row],[Empresa]]&amp;Tabela1[[#This Row],[Cliente]],KE!$A$2:AO249,14,0),IFERROR(IF(Tabela1[[#This Row],[Empresa]]="KT",VLOOKUP(Tabela1[[#This Row],[Empresa]]&amp;Tabela1[[#This Row],[Cliente]],KT!$A$2:AO249,14,0),""),"")),"")</f>
        <v>45517</v>
      </c>
      <c r="N168" s="20">
        <f>IFERROR(IF(Tabela1[[#This Row],[Empresa]]="KE",VLOOKUP(Tabela1[[#This Row],[Empresa]]&amp;Tabela1[[#This Row],[Cliente]],KE!$A$2:AO249,15,0),IFERROR(IF(Tabela1[[#This Row],[Empresa]]="KT",VLOOKUP(Tabela1[[#This Row],[Empresa]]&amp;Tabela1[[#This Row],[Cliente]],KT!$A$2:AO249,15,0),""),"")),"")</f>
        <v>153.18</v>
      </c>
      <c r="O168" s="2" t="str">
        <f>IF(Tabela1[[#This Row],[Valor faturado]]&lt;Tabela1[[#This Row],[VALOR MENSAL CONTRATADO]],"Sim","Não")</f>
        <v>Sim</v>
      </c>
      <c r="P168" s="28">
        <f>IF(Tabela1[[#This Row],[Faturado no Período ]]&lt;&gt;"",1/$K$1,"")</f>
        <v>3.3222591362126247E-3</v>
      </c>
    </row>
    <row r="169" spans="1:16" ht="15" customHeight="1">
      <c r="A169" s="2" t="s">
        <v>1969</v>
      </c>
      <c r="B169" s="2" t="s">
        <v>167</v>
      </c>
      <c r="C169" s="2" t="s">
        <v>1680</v>
      </c>
      <c r="D169" s="2" t="s">
        <v>1972</v>
      </c>
      <c r="E169" s="2" t="s">
        <v>1650</v>
      </c>
      <c r="F169" s="2" t="s">
        <v>1681</v>
      </c>
      <c r="G169" s="2" t="s">
        <v>94</v>
      </c>
      <c r="H169" s="20">
        <v>153.18</v>
      </c>
      <c r="I169" s="2" t="s">
        <v>2009</v>
      </c>
      <c r="J169" s="2" t="s">
        <v>1980</v>
      </c>
      <c r="K169" s="2" t="str">
        <f>IF(Tabela1[[#This Row],[NF Eletr.]]&lt;&gt;"","Faturado","Não")</f>
        <v>Faturado</v>
      </c>
      <c r="L169" s="2" t="s">
        <v>626</v>
      </c>
      <c r="M169" s="23">
        <f>IFERROR(IF(Tabela1[[#This Row],[Empresa]]="KE",VLOOKUP(Tabela1[[#This Row],[Empresa]]&amp;Tabela1[[#This Row],[Cliente]],KE!$A$2:AO250,14,0),IFERROR(IF(Tabela1[[#This Row],[Empresa]]="KT",VLOOKUP(Tabela1[[#This Row],[Empresa]]&amp;Tabela1[[#This Row],[Cliente]],KT!$A$2:AO250,14,0),""),"")),"")</f>
        <v>45517</v>
      </c>
      <c r="N169" s="20">
        <v>156.88</v>
      </c>
      <c r="O169" s="2" t="str">
        <f>IF(Tabela1[[#This Row],[Valor faturado]]&lt;Tabela1[[#This Row],[VALOR MENSAL CONTRATADO]],"Sim","Não")</f>
        <v>Não</v>
      </c>
      <c r="P169" s="28">
        <f>IF(Tabela1[[#This Row],[Faturado no Período ]]&lt;&gt;"",1/$K$1,"")</f>
        <v>3.3222591362126247E-3</v>
      </c>
    </row>
    <row r="170" spans="1:16" ht="15" customHeight="1">
      <c r="A170" s="2" t="s">
        <v>1969</v>
      </c>
      <c r="B170" s="2" t="s">
        <v>179</v>
      </c>
      <c r="C170" s="2" t="s">
        <v>1704</v>
      </c>
      <c r="D170" s="2" t="s">
        <v>1972</v>
      </c>
      <c r="E170" s="2" t="s">
        <v>1650</v>
      </c>
      <c r="F170" s="2" t="s">
        <v>1705</v>
      </c>
      <c r="G170" s="2" t="s">
        <v>94</v>
      </c>
      <c r="H170" s="20">
        <v>313.2</v>
      </c>
      <c r="I170" s="2" t="s">
        <v>2009</v>
      </c>
      <c r="J170" s="2" t="s">
        <v>1980</v>
      </c>
      <c r="K170" s="2" t="str">
        <f>IF(Tabela1[[#This Row],[NF Eletr.]]&lt;&gt;"","Faturado","Não")</f>
        <v>Faturado</v>
      </c>
      <c r="L170" s="2">
        <f>IFERROR(IF(Tabela1[[#This Row],[Empresa]]="KE",VLOOKUP(Tabela1[[#This Row],[Empresa]]&amp;Tabela1[[#This Row],[Cliente]],KE!$A$2:AO248,11,0),IFERROR(IF(Tabela1[[#This Row],[Empresa]]="KT",VLOOKUP(Tabela1[[#This Row],[Empresa]]&amp;Tabela1[[#This Row],[Cliente]],KT!$A$2:AO248,11,0),""),"")),"")</f>
        <v>21342</v>
      </c>
      <c r="M170" s="23">
        <f>IFERROR(IF(Tabela1[[#This Row],[Empresa]]="KE",VLOOKUP(Tabela1[[#This Row],[Empresa]]&amp;Tabela1[[#This Row],[Cliente]],KE!$A$2:AO248,14,0),IFERROR(IF(Tabela1[[#This Row],[Empresa]]="KT",VLOOKUP(Tabela1[[#This Row],[Empresa]]&amp;Tabela1[[#This Row],[Cliente]],KT!$A$2:AO248,14,0),""),"")),"")</f>
        <v>45517</v>
      </c>
      <c r="N170" s="20">
        <f>IFERROR(IF(Tabela1[[#This Row],[Empresa]]="KE",VLOOKUP(Tabela1[[#This Row],[Empresa]]&amp;Tabela1[[#This Row],[Cliente]],KE!$A$2:AO248,15,0),IFERROR(IF(Tabela1[[#This Row],[Empresa]]="KT",VLOOKUP(Tabela1[[#This Row],[Empresa]]&amp;Tabela1[[#This Row],[Cliente]],KT!$A$2:AO248,15,0),""),"")),"")</f>
        <v>313.2</v>
      </c>
      <c r="O170" s="2" t="str">
        <f>IF(Tabela1[[#This Row],[Valor faturado]]&lt;Tabela1[[#This Row],[VALOR MENSAL CONTRATADO]],"Sim","Não")</f>
        <v>Não</v>
      </c>
      <c r="P170" s="28">
        <f>IF(Tabela1[[#This Row],[Faturado no Período ]]&lt;&gt;"",1/$K$1,"")</f>
        <v>3.3222591362126247E-3</v>
      </c>
    </row>
    <row r="171" spans="1:16" ht="15" customHeight="1">
      <c r="A171" s="2" t="s">
        <v>1969</v>
      </c>
      <c r="B171" s="2" t="s">
        <v>157</v>
      </c>
      <c r="C171" s="2" t="s">
        <v>1661</v>
      </c>
      <c r="D171" s="2" t="s">
        <v>1972</v>
      </c>
      <c r="E171" s="2" t="s">
        <v>1499</v>
      </c>
      <c r="F171" s="2" t="s">
        <v>1662</v>
      </c>
      <c r="G171" s="2" t="s">
        <v>94</v>
      </c>
      <c r="H171" s="20">
        <v>4717.45</v>
      </c>
      <c r="I171" s="2" t="s">
        <v>2009</v>
      </c>
      <c r="J171" s="2" t="s">
        <v>1980</v>
      </c>
      <c r="K171" s="2" t="str">
        <f>IF(Tabela1[[#This Row],[NF Eletr.]]&lt;&gt;"","Faturado","Não")</f>
        <v>Faturado</v>
      </c>
      <c r="L171" s="2">
        <f>IFERROR(IF(Tabela1[[#This Row],[Empresa]]="KE",VLOOKUP(Tabela1[[#This Row],[Empresa]]&amp;Tabela1[[#This Row],[Cliente]],KE!$A$2:AO242,11,0),IFERROR(IF(Tabela1[[#This Row],[Empresa]]="KT",VLOOKUP(Tabela1[[#This Row],[Empresa]]&amp;Tabela1[[#This Row],[Cliente]],KT!$A$2:AO242,11,0),""),"")),"")</f>
        <v>21310</v>
      </c>
      <c r="M171" s="23">
        <f>IFERROR(IF(Tabela1[[#This Row],[Empresa]]="KE",VLOOKUP(Tabela1[[#This Row],[Empresa]]&amp;Tabela1[[#This Row],[Cliente]],KE!$A$2:AO242,14,0),IFERROR(IF(Tabela1[[#This Row],[Empresa]]="KT",VLOOKUP(Tabela1[[#This Row],[Empresa]]&amp;Tabela1[[#This Row],[Cliente]],KT!$A$2:AO242,14,0),""),"")),"")</f>
        <v>45517</v>
      </c>
      <c r="N171" s="20">
        <f>IFERROR(IF(Tabela1[[#This Row],[Empresa]]="KE",VLOOKUP(Tabela1[[#This Row],[Empresa]]&amp;Tabela1[[#This Row],[Cliente]],KE!$A$2:AO242,15,0),IFERROR(IF(Tabela1[[#This Row],[Empresa]]="KT",VLOOKUP(Tabela1[[#This Row],[Empresa]]&amp;Tabela1[[#This Row],[Cliente]],KT!$A$2:AO242,15,0),""),"")),"")</f>
        <v>4717.45</v>
      </c>
      <c r="O171" s="2" t="str">
        <f>IF(Tabela1[[#This Row],[Valor faturado]]&lt;Tabela1[[#This Row],[VALOR MENSAL CONTRATADO]],"Sim","Não")</f>
        <v>Não</v>
      </c>
      <c r="P171" s="28">
        <f>IF(Tabela1[[#This Row],[Faturado no Período ]]&lt;&gt;"",1/$K$1,"")</f>
        <v>3.3222591362126247E-3</v>
      </c>
    </row>
    <row r="172" spans="1:16" ht="15" customHeight="1">
      <c r="A172" s="2" t="s">
        <v>1969</v>
      </c>
      <c r="B172" s="2" t="s">
        <v>158</v>
      </c>
      <c r="C172" s="2" t="s">
        <v>1663</v>
      </c>
      <c r="D172" s="2" t="s">
        <v>1972</v>
      </c>
      <c r="E172" s="2" t="s">
        <v>1499</v>
      </c>
      <c r="F172" s="2" t="s">
        <v>1664</v>
      </c>
      <c r="G172" s="2" t="s">
        <v>94</v>
      </c>
      <c r="H172" s="20">
        <v>5194.62</v>
      </c>
      <c r="I172" s="2" t="s">
        <v>2009</v>
      </c>
      <c r="J172" s="2" t="s">
        <v>1980</v>
      </c>
      <c r="K172" s="2" t="str">
        <f>IF(Tabela1[[#This Row],[NF Eletr.]]&lt;&gt;"","Faturado","Não")</f>
        <v>Faturado</v>
      </c>
      <c r="L172" s="2">
        <f>IFERROR(IF(Tabela1[[#This Row],[Empresa]]="KE",VLOOKUP(Tabela1[[#This Row],[Empresa]]&amp;Tabela1[[#This Row],[Cliente]],KE!$A$2:AO235,11,0),IFERROR(IF(Tabela1[[#This Row],[Empresa]]="KT",VLOOKUP(Tabela1[[#This Row],[Empresa]]&amp;Tabela1[[#This Row],[Cliente]],KT!$A$2:AO235,11,0),""),"")),"")</f>
        <v>21311</v>
      </c>
      <c r="M172" s="23">
        <f>IFERROR(IF(Tabela1[[#This Row],[Empresa]]="KE",VLOOKUP(Tabela1[[#This Row],[Empresa]]&amp;Tabela1[[#This Row],[Cliente]],KE!$A$2:AO235,14,0),IFERROR(IF(Tabela1[[#This Row],[Empresa]]="KT",VLOOKUP(Tabela1[[#This Row],[Empresa]]&amp;Tabela1[[#This Row],[Cliente]],KT!$A$2:AO235,14,0),""),"")),"")</f>
        <v>45517</v>
      </c>
      <c r="N172" s="20">
        <f>IFERROR(IF(Tabela1[[#This Row],[Empresa]]="KE",VLOOKUP(Tabela1[[#This Row],[Empresa]]&amp;Tabela1[[#This Row],[Cliente]],KE!$A$2:AO235,15,0),IFERROR(IF(Tabela1[[#This Row],[Empresa]]="KT",VLOOKUP(Tabela1[[#This Row],[Empresa]]&amp;Tabela1[[#This Row],[Cliente]],KT!$A$2:AO235,15,0),""),"")),"")</f>
        <v>5194.62</v>
      </c>
      <c r="O172" s="2" t="str">
        <f>IF(Tabela1[[#This Row],[Valor faturado]]&lt;Tabela1[[#This Row],[VALOR MENSAL CONTRATADO]],"Sim","Não")</f>
        <v>Não</v>
      </c>
      <c r="P172" s="28">
        <f>IF(Tabela1[[#This Row],[Faturado no Período ]]&lt;&gt;"",1/$K$1,"")</f>
        <v>3.3222591362126247E-3</v>
      </c>
    </row>
    <row r="173" spans="1:16" ht="15" customHeight="1">
      <c r="A173" s="2" t="s">
        <v>1969</v>
      </c>
      <c r="B173" s="2" t="s">
        <v>159</v>
      </c>
      <c r="C173" s="2" t="s">
        <v>1665</v>
      </c>
      <c r="D173" s="2" t="s">
        <v>1972</v>
      </c>
      <c r="E173" s="2" t="s">
        <v>1499</v>
      </c>
      <c r="F173" s="2" t="s">
        <v>1664</v>
      </c>
      <c r="G173" s="2" t="s">
        <v>94</v>
      </c>
      <c r="H173" s="20">
        <v>5267.3</v>
      </c>
      <c r="I173" s="2" t="s">
        <v>2009</v>
      </c>
      <c r="J173" s="2" t="s">
        <v>1980</v>
      </c>
      <c r="K173" s="2" t="str">
        <f>IF(Tabela1[[#This Row],[NF Eletr.]]&lt;&gt;"","Faturado","Não")</f>
        <v>Faturado</v>
      </c>
      <c r="L173" s="2">
        <f>IFERROR(IF(Tabela1[[#This Row],[Empresa]]="KE",VLOOKUP(Tabela1[[#This Row],[Empresa]]&amp;Tabela1[[#This Row],[Cliente]],KE!$A$2:AO232,11,0),IFERROR(IF(Tabela1[[#This Row],[Empresa]]="KT",VLOOKUP(Tabela1[[#This Row],[Empresa]]&amp;Tabela1[[#This Row],[Cliente]],KT!$A$2:AO232,11,0),""),"")),"")</f>
        <v>21312</v>
      </c>
      <c r="M173" s="23">
        <f>IFERROR(IF(Tabela1[[#This Row],[Empresa]]="KE",VLOOKUP(Tabela1[[#This Row],[Empresa]]&amp;Tabela1[[#This Row],[Cliente]],KE!$A$2:AO232,14,0),IFERROR(IF(Tabela1[[#This Row],[Empresa]]="KT",VLOOKUP(Tabela1[[#This Row],[Empresa]]&amp;Tabela1[[#This Row],[Cliente]],KT!$A$2:AO232,14,0),""),"")),"")</f>
        <v>45517</v>
      </c>
      <c r="N173" s="20">
        <f>IFERROR(IF(Tabela1[[#This Row],[Empresa]]="KE",VLOOKUP(Tabela1[[#This Row],[Empresa]]&amp;Tabela1[[#This Row],[Cliente]],KE!$A$2:AO232,15,0),IFERROR(IF(Tabela1[[#This Row],[Empresa]]="KT",VLOOKUP(Tabela1[[#This Row],[Empresa]]&amp;Tabela1[[#This Row],[Cliente]],KT!$A$2:AO232,15,0),""),"")),"")</f>
        <v>5267.3</v>
      </c>
      <c r="O173" s="2" t="str">
        <f>IF(Tabela1[[#This Row],[Valor faturado]]&lt;Tabela1[[#This Row],[VALOR MENSAL CONTRATADO]],"Sim","Não")</f>
        <v>Não</v>
      </c>
      <c r="P173" s="28">
        <f>IF(Tabela1[[#This Row],[Faturado no Período ]]&lt;&gt;"",1/$K$1,"")</f>
        <v>3.3222591362126247E-3</v>
      </c>
    </row>
    <row r="174" spans="1:16" ht="15" customHeight="1">
      <c r="A174" s="2" t="s">
        <v>1969</v>
      </c>
      <c r="B174" s="2" t="s">
        <v>168</v>
      </c>
      <c r="C174" s="2" t="s">
        <v>1682</v>
      </c>
      <c r="D174" s="2" t="s">
        <v>1972</v>
      </c>
      <c r="E174" s="2" t="s">
        <v>1499</v>
      </c>
      <c r="F174" s="2" t="s">
        <v>1683</v>
      </c>
      <c r="G174" s="2" t="s">
        <v>94</v>
      </c>
      <c r="H174" s="20">
        <v>368.07</v>
      </c>
      <c r="I174" s="2" t="s">
        <v>2009</v>
      </c>
      <c r="J174" s="2" t="s">
        <v>1980</v>
      </c>
      <c r="K174" s="2" t="str">
        <f>IF(Tabela1[[#This Row],[NF Eletr.]]&lt;&gt;"","Faturado","Não")</f>
        <v>Faturado</v>
      </c>
      <c r="L174" s="2">
        <f>IFERROR(IF(Tabela1[[#This Row],[Empresa]]="KE",VLOOKUP(Tabela1[[#This Row],[Empresa]]&amp;Tabela1[[#This Row],[Cliente]],KE!$A$2:AO247,11,0),IFERROR(IF(Tabela1[[#This Row],[Empresa]]="KT",VLOOKUP(Tabela1[[#This Row],[Empresa]]&amp;Tabela1[[#This Row],[Cliente]],KT!$A$2:AO247,11,0),""),"")),"")</f>
        <v>21323</v>
      </c>
      <c r="M174" s="23">
        <f>IFERROR(IF(Tabela1[[#This Row],[Empresa]]="KE",VLOOKUP(Tabela1[[#This Row],[Empresa]]&amp;Tabela1[[#This Row],[Cliente]],KE!$A$2:AO247,14,0),IFERROR(IF(Tabela1[[#This Row],[Empresa]]="KT",VLOOKUP(Tabela1[[#This Row],[Empresa]]&amp;Tabela1[[#This Row],[Cliente]],KT!$A$2:AO247,14,0),""),"")),"")</f>
        <v>45517</v>
      </c>
      <c r="N174" s="20">
        <f>IFERROR(IF(Tabela1[[#This Row],[Empresa]]="KE",VLOOKUP(Tabela1[[#This Row],[Empresa]]&amp;Tabela1[[#This Row],[Cliente]],KE!$A$2:AO247,15,0),IFERROR(IF(Tabela1[[#This Row],[Empresa]]="KT",VLOOKUP(Tabela1[[#This Row],[Empresa]]&amp;Tabela1[[#This Row],[Cliente]],KT!$A$2:AO247,15,0),""),"")),"")</f>
        <v>368.07</v>
      </c>
      <c r="O174" s="2" t="str">
        <f>IF(Tabela1[[#This Row],[Valor faturado]]&lt;Tabela1[[#This Row],[VALOR MENSAL CONTRATADO]],"Sim","Não")</f>
        <v>Não</v>
      </c>
      <c r="P174" s="28">
        <f>IF(Tabela1[[#This Row],[Faturado no Período ]]&lt;&gt;"",1/$K$1,"")</f>
        <v>3.3222591362126247E-3</v>
      </c>
    </row>
    <row r="175" spans="1:16" ht="15" customHeight="1">
      <c r="A175" s="2" t="s">
        <v>1969</v>
      </c>
      <c r="B175" s="2" t="s">
        <v>180</v>
      </c>
      <c r="C175" s="2" t="s">
        <v>1706</v>
      </c>
      <c r="D175" s="2" t="s">
        <v>1972</v>
      </c>
      <c r="E175" s="2" t="s">
        <v>1650</v>
      </c>
      <c r="F175" s="2" t="s">
        <v>1542</v>
      </c>
      <c r="G175" s="2" t="s">
        <v>94</v>
      </c>
      <c r="H175" s="20">
        <v>485.79</v>
      </c>
      <c r="I175" s="2" t="s">
        <v>2009</v>
      </c>
      <c r="J175" s="2" t="s">
        <v>1980</v>
      </c>
      <c r="K175" s="2" t="str">
        <f>IF(Tabela1[[#This Row],[NF Eletr.]]&lt;&gt;"","Faturado","Não")</f>
        <v>Faturado</v>
      </c>
      <c r="L175" s="2">
        <f>IFERROR(IF(Tabela1[[#This Row],[Empresa]]="KE",VLOOKUP(Tabela1[[#This Row],[Empresa]]&amp;Tabela1[[#This Row],[Cliente]],KE!$A$2:AO246,11,0),IFERROR(IF(Tabela1[[#This Row],[Empresa]]="KT",VLOOKUP(Tabela1[[#This Row],[Empresa]]&amp;Tabela1[[#This Row],[Cliente]],KT!$A$2:AO246,11,0),""),"")),"")</f>
        <v>21346</v>
      </c>
      <c r="M175" s="23">
        <f>IFERROR(IF(Tabela1[[#This Row],[Empresa]]="KE",VLOOKUP(Tabela1[[#This Row],[Empresa]]&amp;Tabela1[[#This Row],[Cliente]],KE!$A$2:AO246,14,0),IFERROR(IF(Tabela1[[#This Row],[Empresa]]="KT",VLOOKUP(Tabela1[[#This Row],[Empresa]]&amp;Tabela1[[#This Row],[Cliente]],KT!$A$2:AO246,14,0),""),"")),"")</f>
        <v>45517</v>
      </c>
      <c r="N175" s="20">
        <f>IFERROR(IF(Tabela1[[#This Row],[Empresa]]="KE",VLOOKUP(Tabela1[[#This Row],[Empresa]]&amp;Tabela1[[#This Row],[Cliente]],KE!$A$2:AO246,15,0),IFERROR(IF(Tabela1[[#This Row],[Empresa]]="KT",VLOOKUP(Tabela1[[#This Row],[Empresa]]&amp;Tabela1[[#This Row],[Cliente]],KT!$A$2:AO246,15,0),""),"")),"")</f>
        <v>485.79</v>
      </c>
      <c r="O175" s="2" t="str">
        <f>IF(Tabela1[[#This Row],[Valor faturado]]&lt;Tabela1[[#This Row],[VALOR MENSAL CONTRATADO]],"Sim","Não")</f>
        <v>Não</v>
      </c>
      <c r="P175" s="28">
        <f>IF(Tabela1[[#This Row],[Faturado no Período ]]&lt;&gt;"",1/$K$1,"")</f>
        <v>3.3222591362126247E-3</v>
      </c>
    </row>
    <row r="176" spans="1:16" ht="15" customHeight="1">
      <c r="A176" s="2" t="s">
        <v>1969</v>
      </c>
      <c r="B176" s="2" t="s">
        <v>169</v>
      </c>
      <c r="C176" s="2" t="s">
        <v>1684</v>
      </c>
      <c r="D176" s="2" t="s">
        <v>1972</v>
      </c>
      <c r="E176" s="2" t="s">
        <v>1499</v>
      </c>
      <c r="F176" s="2" t="s">
        <v>1542</v>
      </c>
      <c r="G176" s="2" t="s">
        <v>94</v>
      </c>
      <c r="H176" s="20">
        <v>4986.59</v>
      </c>
      <c r="I176" s="2" t="s">
        <v>2009</v>
      </c>
      <c r="J176" s="2" t="s">
        <v>1979</v>
      </c>
      <c r="K176" s="2" t="s">
        <v>2000</v>
      </c>
      <c r="L176" s="2" t="str">
        <f>IFERROR(IF(Tabela1[[#This Row],[Empresa]]="KE",VLOOKUP(Tabela1[[#This Row],[Empresa]]&amp;Tabela1[[#This Row],[Cliente]],KE!$A$2:AO241,11,0),IFERROR(IF(Tabela1[[#This Row],[Empresa]]="KT",VLOOKUP(Tabela1[[#This Row],[Empresa]]&amp;Tabela1[[#This Row],[Cliente]],KT!$A$2:AO241,11,0),""),"")),"")</f>
        <v/>
      </c>
      <c r="M176" s="23" t="str">
        <f>IFERROR(IF(Tabela1[[#This Row],[Empresa]]="KE",VLOOKUP(Tabela1[[#This Row],[Empresa]]&amp;Tabela1[[#This Row],[Cliente]],KE!$A$2:AO241,14,0),IFERROR(IF(Tabela1[[#This Row],[Empresa]]="KT",VLOOKUP(Tabela1[[#This Row],[Empresa]]&amp;Tabela1[[#This Row],[Cliente]],KT!$A$2:AO241,14,0),""),"")),"")</f>
        <v/>
      </c>
      <c r="N176" s="20" t="str">
        <f>IFERROR(IF(Tabela1[[#This Row],[Empresa]]="KE",VLOOKUP(Tabela1[[#This Row],[Empresa]]&amp;Tabela1[[#This Row],[Cliente]],KE!$A$2:AO241,15,0),IFERROR(IF(Tabela1[[#This Row],[Empresa]]="KT",VLOOKUP(Tabela1[[#This Row],[Empresa]]&amp;Tabela1[[#This Row],[Cliente]],KT!$A$2:AO241,15,0),""),"")),"")</f>
        <v/>
      </c>
      <c r="O176" s="2" t="str">
        <f>IF(Tabela1[[#This Row],[Valor faturado]]&lt;Tabela1[[#This Row],[VALOR MENSAL CONTRATADO]],"Sim","Não")</f>
        <v>Não</v>
      </c>
      <c r="P176" s="28">
        <f>IF(Tabela1[[#This Row],[Faturado no Período ]]&lt;&gt;"",1/$K$1,"")</f>
        <v>3.3222591362126247E-3</v>
      </c>
    </row>
    <row r="177" spans="1:16" ht="15" customHeight="1">
      <c r="A177" s="2" t="s">
        <v>1969</v>
      </c>
      <c r="B177" s="2" t="s">
        <v>177</v>
      </c>
      <c r="C177" s="2" t="s">
        <v>1699</v>
      </c>
      <c r="D177" s="2" t="s">
        <v>1972</v>
      </c>
      <c r="E177" s="2" t="s">
        <v>1499</v>
      </c>
      <c r="F177" s="2" t="s">
        <v>1700</v>
      </c>
      <c r="G177" s="2" t="s">
        <v>94</v>
      </c>
      <c r="H177" s="20">
        <v>5108.18</v>
      </c>
      <c r="I177" s="2" t="s">
        <v>2009</v>
      </c>
      <c r="J177" s="2" t="s">
        <v>1980</v>
      </c>
      <c r="K177" s="2" t="str">
        <f>IF(Tabela1[[#This Row],[NF Eletr.]]&lt;&gt;"","Faturado","Não")</f>
        <v>Faturado</v>
      </c>
      <c r="L177" s="2">
        <f>IFERROR(IF(Tabela1[[#This Row],[Empresa]]="KE",VLOOKUP(Tabela1[[#This Row],[Empresa]]&amp;Tabela1[[#This Row],[Cliente]],KE!$A$2:AO237,11,0),IFERROR(IF(Tabela1[[#This Row],[Empresa]]="KT",VLOOKUP(Tabela1[[#This Row],[Empresa]]&amp;Tabela1[[#This Row],[Cliente]],KT!$A$2:AO237,11,0),""),"")),"")</f>
        <v>21350</v>
      </c>
      <c r="M177" s="23">
        <f>IFERROR(IF(Tabela1[[#This Row],[Empresa]]="KE",VLOOKUP(Tabela1[[#This Row],[Empresa]]&amp;Tabela1[[#This Row],[Cliente]],KE!$A$2:AO237,14,0),IFERROR(IF(Tabela1[[#This Row],[Empresa]]="KT",VLOOKUP(Tabela1[[#This Row],[Empresa]]&amp;Tabela1[[#This Row],[Cliente]],KT!$A$2:AO237,14,0),""),"")),"")</f>
        <v>45517</v>
      </c>
      <c r="N177" s="20">
        <f>IFERROR(IF(Tabela1[[#This Row],[Empresa]]="KE",VLOOKUP(Tabela1[[#This Row],[Empresa]]&amp;Tabela1[[#This Row],[Cliente]],KE!$A$2:AO237,15,0),IFERROR(IF(Tabela1[[#This Row],[Empresa]]="KT",VLOOKUP(Tabela1[[#This Row],[Empresa]]&amp;Tabela1[[#This Row],[Cliente]],KT!$A$2:AO237,15,0),""),"")),"")</f>
        <v>132.18</v>
      </c>
      <c r="O177" s="2" t="str">
        <f>IF(Tabela1[[#This Row],[Valor faturado]]&lt;Tabela1[[#This Row],[VALOR MENSAL CONTRATADO]],"Sim","Não")</f>
        <v>Sim</v>
      </c>
      <c r="P177" s="28">
        <f>IF(Tabela1[[#This Row],[Faturado no Período ]]&lt;&gt;"",1/$K$1,"")</f>
        <v>3.3222591362126247E-3</v>
      </c>
    </row>
    <row r="178" spans="1:16" ht="15" customHeight="1">
      <c r="A178" s="2" t="s">
        <v>1969</v>
      </c>
      <c r="B178" s="2" t="s">
        <v>160</v>
      </c>
      <c r="C178" s="2" t="s">
        <v>1666</v>
      </c>
      <c r="D178" s="2" t="s">
        <v>1972</v>
      </c>
      <c r="E178" s="2" t="s">
        <v>1499</v>
      </c>
      <c r="F178" s="2" t="s">
        <v>1667</v>
      </c>
      <c r="G178" s="2" t="s">
        <v>94</v>
      </c>
      <c r="H178" s="20">
        <v>5111.7299999999996</v>
      </c>
      <c r="I178" s="2" t="s">
        <v>2009</v>
      </c>
      <c r="J178" s="2" t="s">
        <v>1980</v>
      </c>
      <c r="K178" s="2" t="str">
        <f>IF(Tabela1[[#This Row],[NF Eletr.]]&lt;&gt;"","Faturado","Não")</f>
        <v>Faturado</v>
      </c>
      <c r="L178" s="2">
        <f>IFERROR(IF(Tabela1[[#This Row],[Empresa]]="KE",VLOOKUP(Tabela1[[#This Row],[Empresa]]&amp;Tabela1[[#This Row],[Cliente]],KE!$A$2:AO236,11,0),IFERROR(IF(Tabela1[[#This Row],[Empresa]]="KT",VLOOKUP(Tabela1[[#This Row],[Empresa]]&amp;Tabela1[[#This Row],[Cliente]],KT!$A$2:AO236,11,0),""),"")),"")</f>
        <v>21315</v>
      </c>
      <c r="M178" s="23">
        <f>IFERROR(IF(Tabela1[[#This Row],[Empresa]]="KE",VLOOKUP(Tabela1[[#This Row],[Empresa]]&amp;Tabela1[[#This Row],[Cliente]],KE!$A$2:AO236,14,0),IFERROR(IF(Tabela1[[#This Row],[Empresa]]="KT",VLOOKUP(Tabela1[[#This Row],[Empresa]]&amp;Tabela1[[#This Row],[Cliente]],KT!$A$2:AO236,14,0),""),"")),"")</f>
        <v>45517</v>
      </c>
      <c r="N178" s="20">
        <f>IFERROR(IF(Tabela1[[#This Row],[Empresa]]="KE",VLOOKUP(Tabela1[[#This Row],[Empresa]]&amp;Tabela1[[#This Row],[Cliente]],KE!$A$2:AO236,15,0),IFERROR(IF(Tabela1[[#This Row],[Empresa]]="KT",VLOOKUP(Tabela1[[#This Row],[Empresa]]&amp;Tabela1[[#This Row],[Cliente]],KT!$A$2:AO236,15,0),""),"")),"")</f>
        <v>5111.7299999999996</v>
      </c>
      <c r="O178" s="2" t="str">
        <f>IF(Tabela1[[#This Row],[Valor faturado]]&lt;Tabela1[[#This Row],[VALOR MENSAL CONTRATADO]],"Sim","Não")</f>
        <v>Não</v>
      </c>
      <c r="P178" s="28">
        <f>IF(Tabela1[[#This Row],[Faturado no Período ]]&lt;&gt;"",1/$K$1,"")</f>
        <v>3.3222591362126247E-3</v>
      </c>
    </row>
    <row r="179" spans="1:16" ht="15" customHeight="1">
      <c r="A179" s="2" t="s">
        <v>1969</v>
      </c>
      <c r="B179" s="2" t="s">
        <v>161</v>
      </c>
      <c r="C179" s="2" t="s">
        <v>1668</v>
      </c>
      <c r="D179" s="2" t="s">
        <v>1972</v>
      </c>
      <c r="E179" s="2" t="s">
        <v>1499</v>
      </c>
      <c r="F179" s="2" t="s">
        <v>1669</v>
      </c>
      <c r="G179" s="2" t="s">
        <v>94</v>
      </c>
      <c r="H179" s="20">
        <v>10047.459999999999</v>
      </c>
      <c r="I179" s="2" t="s">
        <v>2009</v>
      </c>
      <c r="J179" s="2" t="s">
        <v>1980</v>
      </c>
      <c r="K179" s="2" t="str">
        <f>IF(Tabela1[[#This Row],[NF Eletr.]]&lt;&gt;"","Faturado","Não")</f>
        <v>Faturado</v>
      </c>
      <c r="L179" s="2">
        <f>IFERROR(IF(Tabela1[[#This Row],[Empresa]]="KE",VLOOKUP(Tabela1[[#This Row],[Empresa]]&amp;Tabela1[[#This Row],[Cliente]],KE!$A$2:AO227,11,0),IFERROR(IF(Tabela1[[#This Row],[Empresa]]="KT",VLOOKUP(Tabela1[[#This Row],[Empresa]]&amp;Tabela1[[#This Row],[Cliente]],KT!$A$2:AO227,11,0),""),"")),"")</f>
        <v>21343</v>
      </c>
      <c r="M179" s="23">
        <f>IFERROR(IF(Tabela1[[#This Row],[Empresa]]="KE",VLOOKUP(Tabela1[[#This Row],[Empresa]]&amp;Tabela1[[#This Row],[Cliente]],KE!$A$2:AO227,14,0),IFERROR(IF(Tabela1[[#This Row],[Empresa]]="KT",VLOOKUP(Tabela1[[#This Row],[Empresa]]&amp;Tabela1[[#This Row],[Cliente]],KT!$A$2:AO227,14,0),""),"")),"")</f>
        <v>45517</v>
      </c>
      <c r="N179" s="20">
        <f>IFERROR(IF(Tabela1[[#This Row],[Empresa]]="KE",VLOOKUP(Tabela1[[#This Row],[Empresa]]&amp;Tabela1[[#This Row],[Cliente]],KE!$A$2:AO227,15,0),IFERROR(IF(Tabela1[[#This Row],[Empresa]]="KT",VLOOKUP(Tabela1[[#This Row],[Empresa]]&amp;Tabela1[[#This Row],[Cliente]],KT!$A$2:AO227,15,0),""),"")),"")</f>
        <v>599.28</v>
      </c>
      <c r="O179" s="2" t="str">
        <f>IF(Tabela1[[#This Row],[Valor faturado]]&lt;Tabela1[[#This Row],[VALOR MENSAL CONTRATADO]],"Sim","Não")</f>
        <v>Sim</v>
      </c>
      <c r="P179" s="28">
        <f>IF(Tabela1[[#This Row],[Faturado no Período ]]&lt;&gt;"",1/$K$1,"")</f>
        <v>3.3222591362126247E-3</v>
      </c>
    </row>
    <row r="180" spans="1:16" ht="15" customHeight="1">
      <c r="A180" s="2" t="s">
        <v>1969</v>
      </c>
      <c r="B180" s="2" t="s">
        <v>161</v>
      </c>
      <c r="C180" s="2" t="s">
        <v>1668</v>
      </c>
      <c r="D180" s="2" t="s">
        <v>1972</v>
      </c>
      <c r="E180" s="2" t="s">
        <v>1650</v>
      </c>
      <c r="F180" s="2" t="s">
        <v>1669</v>
      </c>
      <c r="G180" s="2" t="s">
        <v>94</v>
      </c>
      <c r="H180" s="20">
        <v>10047.459999999999</v>
      </c>
      <c r="I180" s="2" t="s">
        <v>2009</v>
      </c>
      <c r="J180" s="2" t="s">
        <v>1980</v>
      </c>
      <c r="K180" s="2" t="str">
        <f>IF(Tabela1[[#This Row],[NF Eletr.]]&lt;&gt;"","Faturado","Não")</f>
        <v>Faturado</v>
      </c>
      <c r="L180" s="2" t="s">
        <v>609</v>
      </c>
      <c r="M180" s="23">
        <f>IFERROR(IF(Tabela1[[#This Row],[Empresa]]="KE",VLOOKUP(Tabela1[[#This Row],[Empresa]]&amp;Tabela1[[#This Row],[Cliente]],KE!$A$2:AO228,14,0),IFERROR(IF(Tabela1[[#This Row],[Empresa]]="KT",VLOOKUP(Tabela1[[#This Row],[Empresa]]&amp;Tabela1[[#This Row],[Cliente]],KT!$A$2:AO228,14,0),""),"")),"")</f>
        <v>45517</v>
      </c>
      <c r="N180" s="20">
        <v>45634.63</v>
      </c>
      <c r="O180" s="2" t="str">
        <f>IF(Tabela1[[#This Row],[Valor faturado]]&lt;Tabela1[[#This Row],[VALOR MENSAL CONTRATADO]],"Sim","Não")</f>
        <v>Não</v>
      </c>
      <c r="P180" s="28">
        <f>IF(Tabela1[[#This Row],[Faturado no Período ]]&lt;&gt;"",1/$K$1,"")</f>
        <v>3.3222591362126247E-3</v>
      </c>
    </row>
    <row r="181" spans="1:16" ht="15" customHeight="1">
      <c r="A181" s="2" t="s">
        <v>1969</v>
      </c>
      <c r="B181" s="2" t="s">
        <v>170</v>
      </c>
      <c r="C181" s="2" t="s">
        <v>1685</v>
      </c>
      <c r="D181" s="2" t="s">
        <v>1972</v>
      </c>
      <c r="E181" s="2" t="s">
        <v>1499</v>
      </c>
      <c r="F181" s="2" t="s">
        <v>1686</v>
      </c>
      <c r="G181" s="2" t="s">
        <v>94</v>
      </c>
      <c r="H181" s="20">
        <v>4173.1899999999996</v>
      </c>
      <c r="I181" s="2" t="s">
        <v>2009</v>
      </c>
      <c r="J181" s="2" t="s">
        <v>1980</v>
      </c>
      <c r="K181" s="2" t="str">
        <f>IF(Tabela1[[#This Row],[NF Eletr.]]&lt;&gt;"","Faturado","Não")</f>
        <v>Faturado</v>
      </c>
      <c r="L181" s="2">
        <f>IFERROR(IF(Tabela1[[#This Row],[Empresa]]="KE",VLOOKUP(Tabela1[[#This Row],[Empresa]]&amp;Tabela1[[#This Row],[Cliente]],KE!$A$2:AO243,11,0),IFERROR(IF(Tabela1[[#This Row],[Empresa]]="KT",VLOOKUP(Tabela1[[#This Row],[Empresa]]&amp;Tabela1[[#This Row],[Cliente]],KT!$A$2:AO243,11,0),""),"")),"")</f>
        <v>21326</v>
      </c>
      <c r="M181" s="23">
        <f>IFERROR(IF(Tabela1[[#This Row],[Empresa]]="KE",VLOOKUP(Tabela1[[#This Row],[Empresa]]&amp;Tabela1[[#This Row],[Cliente]],KE!$A$2:AO243,14,0),IFERROR(IF(Tabela1[[#This Row],[Empresa]]="KT",VLOOKUP(Tabela1[[#This Row],[Empresa]]&amp;Tabela1[[#This Row],[Cliente]],KT!$A$2:AO243,14,0),""),"")),"")</f>
        <v>45517</v>
      </c>
      <c r="N181" s="20">
        <f>IFERROR(IF(Tabela1[[#This Row],[Empresa]]="KE",VLOOKUP(Tabela1[[#This Row],[Empresa]]&amp;Tabela1[[#This Row],[Cliente]],KE!$A$2:AO243,15,0),IFERROR(IF(Tabela1[[#This Row],[Empresa]]="KT",VLOOKUP(Tabela1[[#This Row],[Empresa]]&amp;Tabela1[[#This Row],[Cliente]],KT!$A$2:AO243,15,0),""),"")),"")</f>
        <v>4173.1899999999996</v>
      </c>
      <c r="O181" s="2" t="str">
        <f>IF(Tabela1[[#This Row],[Valor faturado]]&lt;Tabela1[[#This Row],[VALOR MENSAL CONTRATADO]],"Sim","Não")</f>
        <v>Não</v>
      </c>
      <c r="P181" s="28">
        <f>IF(Tabela1[[#This Row],[Faturado no Período ]]&lt;&gt;"",1/$K$1,"")</f>
        <v>3.3222591362126247E-3</v>
      </c>
    </row>
    <row r="182" spans="1:16" ht="15" customHeight="1">
      <c r="A182" s="2" t="s">
        <v>1969</v>
      </c>
      <c r="B182" s="2" t="s">
        <v>162</v>
      </c>
      <c r="C182" s="2" t="s">
        <v>1670</v>
      </c>
      <c r="D182" s="2" t="s">
        <v>1972</v>
      </c>
      <c r="E182" s="2" t="s">
        <v>1499</v>
      </c>
      <c r="F182" s="2" t="s">
        <v>1671</v>
      </c>
      <c r="G182" s="2" t="s">
        <v>94</v>
      </c>
      <c r="H182" s="20">
        <v>5217.18</v>
      </c>
      <c r="I182" s="2" t="s">
        <v>2009</v>
      </c>
      <c r="J182" s="2" t="s">
        <v>1980</v>
      </c>
      <c r="K182" s="2" t="str">
        <f>IF(Tabela1[[#This Row],[NF Eletr.]]&lt;&gt;"","Faturado","Não")</f>
        <v>Faturado</v>
      </c>
      <c r="L182" s="2">
        <f>IFERROR(IF(Tabela1[[#This Row],[Empresa]]="KE",VLOOKUP(Tabela1[[#This Row],[Empresa]]&amp;Tabela1[[#This Row],[Cliente]],KE!$A$2:AO233,11,0),IFERROR(IF(Tabela1[[#This Row],[Empresa]]="KT",VLOOKUP(Tabela1[[#This Row],[Empresa]]&amp;Tabela1[[#This Row],[Cliente]],KT!$A$2:AO233,11,0),""),"")),"")</f>
        <v>21317</v>
      </c>
      <c r="M182" s="23">
        <f>IFERROR(IF(Tabela1[[#This Row],[Empresa]]="KE",VLOOKUP(Tabela1[[#This Row],[Empresa]]&amp;Tabela1[[#This Row],[Cliente]],KE!$A$2:AO233,14,0),IFERROR(IF(Tabela1[[#This Row],[Empresa]]="KT",VLOOKUP(Tabela1[[#This Row],[Empresa]]&amp;Tabela1[[#This Row],[Cliente]],KT!$A$2:AO233,14,0),""),"")),"")</f>
        <v>45517</v>
      </c>
      <c r="N182" s="20">
        <f>IFERROR(IF(Tabela1[[#This Row],[Empresa]]="KE",VLOOKUP(Tabela1[[#This Row],[Empresa]]&amp;Tabela1[[#This Row],[Cliente]],KE!$A$2:AO233,15,0),IFERROR(IF(Tabela1[[#This Row],[Empresa]]="KT",VLOOKUP(Tabela1[[#This Row],[Empresa]]&amp;Tabela1[[#This Row],[Cliente]],KT!$A$2:AO233,15,0),""),"")),"")</f>
        <v>5217.18</v>
      </c>
      <c r="O182" s="2" t="str">
        <f>IF(Tabela1[[#This Row],[Valor faturado]]&lt;Tabela1[[#This Row],[VALOR MENSAL CONTRATADO]],"Sim","Não")</f>
        <v>Não</v>
      </c>
      <c r="P182" s="28">
        <f>IF(Tabela1[[#This Row],[Faturado no Período ]]&lt;&gt;"",1/$K$1,"")</f>
        <v>3.3222591362126247E-3</v>
      </c>
    </row>
    <row r="183" spans="1:16" ht="15" customHeight="1">
      <c r="A183" s="2" t="s">
        <v>1969</v>
      </c>
      <c r="B183" s="2" t="s">
        <v>171</v>
      </c>
      <c r="C183" s="2" t="s">
        <v>1687</v>
      </c>
      <c r="D183" s="2" t="s">
        <v>1972</v>
      </c>
      <c r="E183" s="2" t="s">
        <v>1499</v>
      </c>
      <c r="F183" s="2" t="s">
        <v>1688</v>
      </c>
      <c r="G183" s="2" t="s">
        <v>94</v>
      </c>
      <c r="H183" s="20">
        <v>5087.3999999999996</v>
      </c>
      <c r="I183" s="2" t="s">
        <v>2009</v>
      </c>
      <c r="J183" s="2" t="s">
        <v>1980</v>
      </c>
      <c r="K183" s="2" t="str">
        <f>IF(Tabela1[[#This Row],[NF Eletr.]]&lt;&gt;"","Faturado","Não")</f>
        <v>Faturado</v>
      </c>
      <c r="L183" s="2">
        <f>IFERROR(IF(Tabela1[[#This Row],[Empresa]]="KE",VLOOKUP(Tabela1[[#This Row],[Empresa]]&amp;Tabela1[[#This Row],[Cliente]],KE!$A$2:AO239,11,0),IFERROR(IF(Tabela1[[#This Row],[Empresa]]="KT",VLOOKUP(Tabela1[[#This Row],[Empresa]]&amp;Tabela1[[#This Row],[Cliente]],KT!$A$2:AO239,11,0),""),"")),"")</f>
        <v>21327</v>
      </c>
      <c r="M183" s="23">
        <f>IFERROR(IF(Tabela1[[#This Row],[Empresa]]="KE",VLOOKUP(Tabela1[[#This Row],[Empresa]]&amp;Tabela1[[#This Row],[Cliente]],KE!$A$2:AO239,14,0),IFERROR(IF(Tabela1[[#This Row],[Empresa]]="KT",VLOOKUP(Tabela1[[#This Row],[Empresa]]&amp;Tabela1[[#This Row],[Cliente]],KT!$A$2:AO239,14,0),""),"")),"")</f>
        <v>45517</v>
      </c>
      <c r="N183" s="20">
        <f>IFERROR(IF(Tabela1[[#This Row],[Empresa]]="KE",VLOOKUP(Tabela1[[#This Row],[Empresa]]&amp;Tabela1[[#This Row],[Cliente]],KE!$A$2:AO239,15,0),IFERROR(IF(Tabela1[[#This Row],[Empresa]]="KT",VLOOKUP(Tabela1[[#This Row],[Empresa]]&amp;Tabela1[[#This Row],[Cliente]],KT!$A$2:AO239,15,0),""),"")),"")</f>
        <v>5087.3999999999996</v>
      </c>
      <c r="O183" s="2" t="str">
        <f>IF(Tabela1[[#This Row],[Valor faturado]]&lt;Tabela1[[#This Row],[VALOR MENSAL CONTRATADO]],"Sim","Não")</f>
        <v>Não</v>
      </c>
      <c r="P183" s="28">
        <f>IF(Tabela1[[#This Row],[Faturado no Período ]]&lt;&gt;"",1/$K$1,"")</f>
        <v>3.3222591362126247E-3</v>
      </c>
    </row>
    <row r="184" spans="1:16" ht="15" customHeight="1">
      <c r="A184" s="2" t="s">
        <v>1969</v>
      </c>
      <c r="B184" s="2" t="s">
        <v>172</v>
      </c>
      <c r="C184" s="2" t="s">
        <v>1689</v>
      </c>
      <c r="D184" s="2" t="s">
        <v>1972</v>
      </c>
      <c r="E184" s="2" t="s">
        <v>1499</v>
      </c>
      <c r="F184" s="2" t="s">
        <v>1690</v>
      </c>
      <c r="G184" s="2" t="s">
        <v>94</v>
      </c>
      <c r="H184" s="20">
        <v>5318.35</v>
      </c>
      <c r="I184" s="2" t="s">
        <v>2009</v>
      </c>
      <c r="J184" s="2" t="s">
        <v>1980</v>
      </c>
      <c r="K184" s="2" t="str">
        <f>IF(Tabela1[[#This Row],[NF Eletr.]]&lt;&gt;"","Faturado","Não")</f>
        <v>Faturado</v>
      </c>
      <c r="L184" s="2">
        <f>IFERROR(IF(Tabela1[[#This Row],[Empresa]]="KE",VLOOKUP(Tabela1[[#This Row],[Empresa]]&amp;Tabela1[[#This Row],[Cliente]],KE!$A$2:AO231,11,0),IFERROR(IF(Tabela1[[#This Row],[Empresa]]="KT",VLOOKUP(Tabela1[[#This Row],[Empresa]]&amp;Tabela1[[#This Row],[Cliente]],KT!$A$2:AO231,11,0),""),"")),"")</f>
        <v>21348</v>
      </c>
      <c r="M184" s="23">
        <f>IFERROR(IF(Tabela1[[#This Row],[Empresa]]="KE",VLOOKUP(Tabela1[[#This Row],[Empresa]]&amp;Tabela1[[#This Row],[Cliente]],KE!$A$2:AO231,14,0),IFERROR(IF(Tabela1[[#This Row],[Empresa]]="KT",VLOOKUP(Tabela1[[#This Row],[Empresa]]&amp;Tabela1[[#This Row],[Cliente]],KT!$A$2:AO231,14,0),""),"")),"")</f>
        <v>45517</v>
      </c>
      <c r="N184" s="20">
        <f>IFERROR(IF(Tabela1[[#This Row],[Empresa]]="KE",VLOOKUP(Tabela1[[#This Row],[Empresa]]&amp;Tabela1[[#This Row],[Cliente]],KE!$A$2:AO231,15,0),IFERROR(IF(Tabela1[[#This Row],[Empresa]]="KT",VLOOKUP(Tabela1[[#This Row],[Empresa]]&amp;Tabela1[[#This Row],[Cliente]],KT!$A$2:AO231,15,0),""),"")),"")</f>
        <v>134.30000000000001</v>
      </c>
      <c r="O184" s="2" t="str">
        <f>IF(Tabela1[[#This Row],[Valor faturado]]&lt;Tabela1[[#This Row],[VALOR MENSAL CONTRATADO]],"Sim","Não")</f>
        <v>Sim</v>
      </c>
      <c r="P184" s="28">
        <f>IF(Tabela1[[#This Row],[Faturado no Período ]]&lt;&gt;"",1/$K$1,"")</f>
        <v>3.3222591362126247E-3</v>
      </c>
    </row>
    <row r="185" spans="1:16" ht="15" customHeight="1">
      <c r="A185" s="2" t="s">
        <v>1969</v>
      </c>
      <c r="B185" s="2" t="s">
        <v>173</v>
      </c>
      <c r="C185" s="2" t="s">
        <v>1691</v>
      </c>
      <c r="D185" s="2" t="s">
        <v>1972</v>
      </c>
      <c r="E185" s="2" t="s">
        <v>1499</v>
      </c>
      <c r="F185" s="2" t="s">
        <v>1692</v>
      </c>
      <c r="G185" s="2" t="s">
        <v>94</v>
      </c>
      <c r="H185" s="20">
        <v>3616.47</v>
      </c>
      <c r="I185" s="2" t="s">
        <v>2009</v>
      </c>
      <c r="J185" s="2" t="s">
        <v>1980</v>
      </c>
      <c r="K185" s="2" t="str">
        <f>IF(Tabela1[[#This Row],[NF Eletr.]]&lt;&gt;"","Faturado","Não")</f>
        <v>Faturado</v>
      </c>
      <c r="L185" s="2">
        <f>IFERROR(IF(Tabela1[[#This Row],[Empresa]]="KE",VLOOKUP(Tabela1[[#This Row],[Empresa]]&amp;Tabela1[[#This Row],[Cliente]],KE!$A$2:AO245,11,0),IFERROR(IF(Tabela1[[#This Row],[Empresa]]="KT",VLOOKUP(Tabela1[[#This Row],[Empresa]]&amp;Tabela1[[#This Row],[Cliente]],KT!$A$2:AO245,11,0),""),"")),"")</f>
        <v>21332</v>
      </c>
      <c r="M185" s="23">
        <f>IFERROR(IF(Tabela1[[#This Row],[Empresa]]="KE",VLOOKUP(Tabela1[[#This Row],[Empresa]]&amp;Tabela1[[#This Row],[Cliente]],KE!$A$2:AO245,14,0),IFERROR(IF(Tabela1[[#This Row],[Empresa]]="KT",VLOOKUP(Tabela1[[#This Row],[Empresa]]&amp;Tabela1[[#This Row],[Cliente]],KT!$A$2:AO245,14,0),""),"")),"")</f>
        <v>45517</v>
      </c>
      <c r="N185" s="20">
        <f>IFERROR(IF(Tabela1[[#This Row],[Empresa]]="KE",VLOOKUP(Tabela1[[#This Row],[Empresa]]&amp;Tabela1[[#This Row],[Cliente]],KE!$A$2:AO245,15,0),IFERROR(IF(Tabela1[[#This Row],[Empresa]]="KT",VLOOKUP(Tabela1[[#This Row],[Empresa]]&amp;Tabela1[[#This Row],[Cliente]],KT!$A$2:AO245,15,0),""),"")),"")</f>
        <v>3616.47</v>
      </c>
      <c r="O185" s="2" t="str">
        <f>IF(Tabela1[[#This Row],[Valor faturado]]&lt;Tabela1[[#This Row],[VALOR MENSAL CONTRATADO]],"Sim","Não")</f>
        <v>Não</v>
      </c>
      <c r="P185" s="28">
        <f>IF(Tabela1[[#This Row],[Faturado no Período ]]&lt;&gt;"",1/$K$1,"")</f>
        <v>3.3222591362126247E-3</v>
      </c>
    </row>
    <row r="186" spans="1:16" ht="15" customHeight="1">
      <c r="A186" s="2" t="s">
        <v>1969</v>
      </c>
      <c r="B186" s="2" t="s">
        <v>174</v>
      </c>
      <c r="C186" s="2" t="s">
        <v>1693</v>
      </c>
      <c r="D186" s="2" t="s">
        <v>1972</v>
      </c>
      <c r="E186" s="2" t="s">
        <v>1499</v>
      </c>
      <c r="F186" s="2" t="s">
        <v>1694</v>
      </c>
      <c r="G186" s="2" t="s">
        <v>94</v>
      </c>
      <c r="H186" s="20">
        <v>5200.16</v>
      </c>
      <c r="I186" s="2" t="s">
        <v>2009</v>
      </c>
      <c r="J186" s="2" t="s">
        <v>1980</v>
      </c>
      <c r="K186" s="2" t="str">
        <f>IF(Tabela1[[#This Row],[NF Eletr.]]&lt;&gt;"","Faturado","Não")</f>
        <v>Faturado</v>
      </c>
      <c r="L186" s="2">
        <f>IFERROR(IF(Tabela1[[#This Row],[Empresa]]="KE",VLOOKUP(Tabela1[[#This Row],[Empresa]]&amp;Tabela1[[#This Row],[Cliente]],KE!$A$2:AO234,11,0),IFERROR(IF(Tabela1[[#This Row],[Empresa]]="KT",VLOOKUP(Tabela1[[#This Row],[Empresa]]&amp;Tabela1[[#This Row],[Cliente]],KT!$A$2:AO234,11,0),""),"")),"")</f>
        <v>21349</v>
      </c>
      <c r="M186" s="23">
        <f>IFERROR(IF(Tabela1[[#This Row],[Empresa]]="KE",VLOOKUP(Tabela1[[#This Row],[Empresa]]&amp;Tabela1[[#This Row],[Cliente]],KE!$A$2:AO234,14,0),IFERROR(IF(Tabela1[[#This Row],[Empresa]]="KT",VLOOKUP(Tabela1[[#This Row],[Empresa]]&amp;Tabela1[[#This Row],[Cliente]],KT!$A$2:AO234,14,0),""),"")),"")</f>
        <v>45517</v>
      </c>
      <c r="N186" s="20">
        <f>IFERROR(IF(Tabela1[[#This Row],[Empresa]]="KE",VLOOKUP(Tabela1[[#This Row],[Empresa]]&amp;Tabela1[[#This Row],[Cliente]],KE!$A$2:AO234,15,0),IFERROR(IF(Tabela1[[#This Row],[Empresa]]="KT",VLOOKUP(Tabela1[[#This Row],[Empresa]]&amp;Tabela1[[#This Row],[Cliente]],KT!$A$2:AO234,15,0),""),"")),"")</f>
        <v>131.32</v>
      </c>
      <c r="O186" s="2" t="str">
        <f>IF(Tabela1[[#This Row],[Valor faturado]]&lt;Tabela1[[#This Row],[VALOR MENSAL CONTRATADO]],"Sim","Não")</f>
        <v>Sim</v>
      </c>
      <c r="P186" s="28">
        <f>IF(Tabela1[[#This Row],[Faturado no Período ]]&lt;&gt;"",1/$K$1,"")</f>
        <v>3.3222591362126247E-3</v>
      </c>
    </row>
    <row r="187" spans="1:16" ht="15" customHeight="1">
      <c r="A187" s="2" t="s">
        <v>1969</v>
      </c>
      <c r="B187" s="2" t="s">
        <v>163</v>
      </c>
      <c r="C187" s="2" t="s">
        <v>1672</v>
      </c>
      <c r="D187" s="2" t="s">
        <v>1972</v>
      </c>
      <c r="E187" s="2" t="s">
        <v>1499</v>
      </c>
      <c r="F187" s="2" t="s">
        <v>1673</v>
      </c>
      <c r="G187" s="2" t="s">
        <v>94</v>
      </c>
      <c r="H187" s="20">
        <v>5096.09</v>
      </c>
      <c r="I187" s="2" t="s">
        <v>2009</v>
      </c>
      <c r="J187" s="2" t="s">
        <v>1980</v>
      </c>
      <c r="K187" s="2" t="str">
        <f>IF(Tabela1[[#This Row],[NF Eletr.]]&lt;&gt;"","Faturado","Não")</f>
        <v>Faturado</v>
      </c>
      <c r="L187" s="2">
        <f>IFERROR(IF(Tabela1[[#This Row],[Empresa]]="KE",VLOOKUP(Tabela1[[#This Row],[Empresa]]&amp;Tabela1[[#This Row],[Cliente]],KE!$A$2:AO238,11,0),IFERROR(IF(Tabela1[[#This Row],[Empresa]]="KT",VLOOKUP(Tabela1[[#This Row],[Empresa]]&amp;Tabela1[[#This Row],[Cliente]],KT!$A$2:AO238,11,0),""),"")),"")</f>
        <v>21318</v>
      </c>
      <c r="M187" s="23">
        <f>IFERROR(IF(Tabela1[[#This Row],[Empresa]]="KE",VLOOKUP(Tabela1[[#This Row],[Empresa]]&amp;Tabela1[[#This Row],[Cliente]],KE!$A$2:AO238,14,0),IFERROR(IF(Tabela1[[#This Row],[Empresa]]="KT",VLOOKUP(Tabela1[[#This Row],[Empresa]]&amp;Tabela1[[#This Row],[Cliente]],KT!$A$2:AO238,14,0),""),"")),"")</f>
        <v>45517</v>
      </c>
      <c r="N187" s="20">
        <f>IFERROR(IF(Tabela1[[#This Row],[Empresa]]="KE",VLOOKUP(Tabela1[[#This Row],[Empresa]]&amp;Tabela1[[#This Row],[Cliente]],KE!$A$2:AO238,15,0),IFERROR(IF(Tabela1[[#This Row],[Empresa]]="KT",VLOOKUP(Tabela1[[#This Row],[Empresa]]&amp;Tabela1[[#This Row],[Cliente]],KT!$A$2:AO238,15,0),""),"")),"")</f>
        <v>5413.04</v>
      </c>
      <c r="O187" s="2" t="str">
        <f>IF(Tabela1[[#This Row],[Valor faturado]]&lt;Tabela1[[#This Row],[VALOR MENSAL CONTRATADO]],"Sim","Não")</f>
        <v>Não</v>
      </c>
      <c r="P187" s="28">
        <f>IF(Tabela1[[#This Row],[Faturado no Período ]]&lt;&gt;"",1/$K$1,"")</f>
        <v>3.3222591362126247E-3</v>
      </c>
    </row>
    <row r="188" spans="1:16" ht="15" customHeight="1">
      <c r="A188" s="2" t="s">
        <v>1969</v>
      </c>
      <c r="B188" s="2" t="s">
        <v>164</v>
      </c>
      <c r="C188" s="2" t="s">
        <v>1674</v>
      </c>
      <c r="D188" s="2" t="s">
        <v>1972</v>
      </c>
      <c r="E188" s="2" t="s">
        <v>1499</v>
      </c>
      <c r="F188" s="2" t="s">
        <v>1675</v>
      </c>
      <c r="G188" s="2" t="s">
        <v>94</v>
      </c>
      <c r="H188" s="20">
        <v>5366.89</v>
      </c>
      <c r="I188" s="2" t="s">
        <v>2009</v>
      </c>
      <c r="J188" s="2" t="s">
        <v>1980</v>
      </c>
      <c r="K188" s="2" t="str">
        <f>IF(Tabela1[[#This Row],[NF Eletr.]]&lt;&gt;"","Faturado","Não")</f>
        <v>Faturado</v>
      </c>
      <c r="L188" s="2">
        <f>IFERROR(IF(Tabela1[[#This Row],[Empresa]]="KE",VLOOKUP(Tabela1[[#This Row],[Empresa]]&amp;Tabela1[[#This Row],[Cliente]],KE!$A$2:AO229,11,0),IFERROR(IF(Tabela1[[#This Row],[Empresa]]="KT",VLOOKUP(Tabela1[[#This Row],[Empresa]]&amp;Tabela1[[#This Row],[Cliente]],KT!$A$2:AO229,11,0),""),"")),"")</f>
        <v>21319</v>
      </c>
      <c r="M188" s="23">
        <f>IFERROR(IF(Tabela1[[#This Row],[Empresa]]="KE",VLOOKUP(Tabela1[[#This Row],[Empresa]]&amp;Tabela1[[#This Row],[Cliente]],KE!$A$2:AO229,14,0),IFERROR(IF(Tabela1[[#This Row],[Empresa]]="KT",VLOOKUP(Tabela1[[#This Row],[Empresa]]&amp;Tabela1[[#This Row],[Cliente]],KT!$A$2:AO229,14,0),""),"")),"")</f>
        <v>45517</v>
      </c>
      <c r="N188" s="20">
        <f>IFERROR(IF(Tabela1[[#This Row],[Empresa]]="KE",VLOOKUP(Tabela1[[#This Row],[Empresa]]&amp;Tabela1[[#This Row],[Cliente]],KE!$A$2:AO229,15,0),IFERROR(IF(Tabela1[[#This Row],[Empresa]]="KT",VLOOKUP(Tabela1[[#This Row],[Empresa]]&amp;Tabela1[[#This Row],[Cliente]],KT!$A$2:AO229,15,0),""),"")),"")</f>
        <v>5366.89</v>
      </c>
      <c r="O188" s="2" t="str">
        <f>IF(Tabela1[[#This Row],[Valor faturado]]&lt;Tabela1[[#This Row],[VALOR MENSAL CONTRATADO]],"Sim","Não")</f>
        <v>Não</v>
      </c>
      <c r="P188" s="28">
        <f>IF(Tabela1[[#This Row],[Faturado no Período ]]&lt;&gt;"",1/$K$1,"")</f>
        <v>3.3222591362126247E-3</v>
      </c>
    </row>
    <row r="189" spans="1:16" ht="15" customHeight="1">
      <c r="A189" s="2" t="s">
        <v>1969</v>
      </c>
      <c r="B189" s="2" t="s">
        <v>165</v>
      </c>
      <c r="C189" s="2" t="s">
        <v>1676</v>
      </c>
      <c r="D189" s="2" t="s">
        <v>1972</v>
      </c>
      <c r="E189" s="2" t="s">
        <v>1499</v>
      </c>
      <c r="F189" s="2" t="s">
        <v>1677</v>
      </c>
      <c r="G189" s="2" t="s">
        <v>94</v>
      </c>
      <c r="H189" s="20">
        <v>3931.39</v>
      </c>
      <c r="I189" s="2" t="s">
        <v>2009</v>
      </c>
      <c r="J189" s="2" t="s">
        <v>1980</v>
      </c>
      <c r="K189" s="2" t="str">
        <f>IF(Tabela1[[#This Row],[NF Eletr.]]&lt;&gt;"","Faturado","Não")</f>
        <v>Faturado</v>
      </c>
      <c r="L189" s="2">
        <f>IFERROR(IF(Tabela1[[#This Row],[Empresa]]="KE",VLOOKUP(Tabela1[[#This Row],[Empresa]]&amp;Tabela1[[#This Row],[Cliente]],KE!$A$2:AO244,11,0),IFERROR(IF(Tabela1[[#This Row],[Empresa]]="KT",VLOOKUP(Tabela1[[#This Row],[Empresa]]&amp;Tabela1[[#This Row],[Cliente]],KT!$A$2:AO244,11,0),""),"")),"")</f>
        <v>21320</v>
      </c>
      <c r="M189" s="23">
        <f>IFERROR(IF(Tabela1[[#This Row],[Empresa]]="KE",VLOOKUP(Tabela1[[#This Row],[Empresa]]&amp;Tabela1[[#This Row],[Cliente]],KE!$A$2:AO244,14,0),IFERROR(IF(Tabela1[[#This Row],[Empresa]]="KT",VLOOKUP(Tabela1[[#This Row],[Empresa]]&amp;Tabela1[[#This Row],[Cliente]],KT!$A$2:AO244,14,0),""),"")),"")</f>
        <v>45517</v>
      </c>
      <c r="N189" s="20">
        <f>IFERROR(IF(Tabela1[[#This Row],[Empresa]]="KE",VLOOKUP(Tabela1[[#This Row],[Empresa]]&amp;Tabela1[[#This Row],[Cliente]],KE!$A$2:AO244,15,0),IFERROR(IF(Tabela1[[#This Row],[Empresa]]="KT",VLOOKUP(Tabela1[[#This Row],[Empresa]]&amp;Tabela1[[#This Row],[Cliente]],KT!$A$2:AO244,15,0),""),"")),"")</f>
        <v>3931.39</v>
      </c>
      <c r="O189" s="2" t="str">
        <f>IF(Tabela1[[#This Row],[Valor faturado]]&lt;Tabela1[[#This Row],[VALOR MENSAL CONTRATADO]],"Sim","Não")</f>
        <v>Não</v>
      </c>
      <c r="P189" s="28">
        <f>IF(Tabela1[[#This Row],[Faturado no Período ]]&lt;&gt;"",1/$K$1,"")</f>
        <v>3.3222591362126247E-3</v>
      </c>
    </row>
    <row r="190" spans="1:16" ht="15" customHeight="1">
      <c r="A190" s="2" t="s">
        <v>1969</v>
      </c>
      <c r="B190" s="2" t="s">
        <v>175</v>
      </c>
      <c r="C190" s="2" t="s">
        <v>1695</v>
      </c>
      <c r="D190" s="2" t="s">
        <v>1972</v>
      </c>
      <c r="E190" s="2" t="s">
        <v>1499</v>
      </c>
      <c r="F190" s="2" t="s">
        <v>1696</v>
      </c>
      <c r="G190" s="2" t="s">
        <v>94</v>
      </c>
      <c r="H190" s="20">
        <v>5366.89</v>
      </c>
      <c r="I190" s="2" t="s">
        <v>2009</v>
      </c>
      <c r="J190" s="2" t="s">
        <v>1980</v>
      </c>
      <c r="K190" s="2" t="str">
        <f>IF(Tabela1[[#This Row],[NF Eletr.]]&lt;&gt;"","Faturado","Não")</f>
        <v>Faturado</v>
      </c>
      <c r="L190" s="2">
        <f>IFERROR(IF(Tabela1[[#This Row],[Empresa]]="KE",VLOOKUP(Tabela1[[#This Row],[Empresa]]&amp;Tabela1[[#This Row],[Cliente]],KE!$A$2:AO230,11,0),IFERROR(IF(Tabela1[[#This Row],[Empresa]]="KT",VLOOKUP(Tabela1[[#This Row],[Empresa]]&amp;Tabela1[[#This Row],[Cliente]],KT!$A$2:AO230,11,0),""),"")),"")</f>
        <v>21335</v>
      </c>
      <c r="M190" s="23">
        <f>IFERROR(IF(Tabela1[[#This Row],[Empresa]]="KE",VLOOKUP(Tabela1[[#This Row],[Empresa]]&amp;Tabela1[[#This Row],[Cliente]],KE!$A$2:AO230,14,0),IFERROR(IF(Tabela1[[#This Row],[Empresa]]="KT",VLOOKUP(Tabela1[[#This Row],[Empresa]]&amp;Tabela1[[#This Row],[Cliente]],KT!$A$2:AO230,14,0),""),"")),"")</f>
        <v>45517</v>
      </c>
      <c r="N190" s="20">
        <f>IFERROR(IF(Tabela1[[#This Row],[Empresa]]="KE",VLOOKUP(Tabela1[[#This Row],[Empresa]]&amp;Tabela1[[#This Row],[Cliente]],KE!$A$2:AO230,15,0),IFERROR(IF(Tabela1[[#This Row],[Empresa]]="KT",VLOOKUP(Tabela1[[#This Row],[Empresa]]&amp;Tabela1[[#This Row],[Cliente]],KT!$A$2:AO230,15,0),""),"")),"")</f>
        <v>5366.89</v>
      </c>
      <c r="O190" s="2" t="str">
        <f>IF(Tabela1[[#This Row],[Valor faturado]]&lt;Tabela1[[#This Row],[VALOR MENSAL CONTRATADO]],"Sim","Não")</f>
        <v>Não</v>
      </c>
      <c r="P190" s="28">
        <f>IF(Tabela1[[#This Row],[Faturado no Período ]]&lt;&gt;"",1/$K$1,"")</f>
        <v>3.3222591362126247E-3</v>
      </c>
    </row>
    <row r="191" spans="1:16" ht="15" customHeight="1">
      <c r="A191" s="2" t="s">
        <v>1969</v>
      </c>
      <c r="B191" s="2" t="s">
        <v>176</v>
      </c>
      <c r="C191" s="2" t="s">
        <v>1697</v>
      </c>
      <c r="D191" s="2" t="s">
        <v>1972</v>
      </c>
      <c r="E191" s="2" t="s">
        <v>1499</v>
      </c>
      <c r="F191" s="2" t="s">
        <v>1698</v>
      </c>
      <c r="G191" s="2" t="s">
        <v>94</v>
      </c>
      <c r="H191" s="20">
        <v>4990.43</v>
      </c>
      <c r="I191" s="2" t="s">
        <v>2009</v>
      </c>
      <c r="J191" s="2" t="s">
        <v>1980</v>
      </c>
      <c r="K191" s="2" t="str">
        <f>IF(Tabela1[[#This Row],[NF Eletr.]]&lt;&gt;"","Faturado","Não")</f>
        <v>Faturado</v>
      </c>
      <c r="L191" s="2">
        <f>IFERROR(IF(Tabela1[[#This Row],[Empresa]]="KE",VLOOKUP(Tabela1[[#This Row],[Empresa]]&amp;Tabela1[[#This Row],[Cliente]],KE!$A$2:AO240,11,0),IFERROR(IF(Tabela1[[#This Row],[Empresa]]="KT",VLOOKUP(Tabela1[[#This Row],[Empresa]]&amp;Tabela1[[#This Row],[Cliente]],KT!$A$2:AO240,11,0),""),"")),"")</f>
        <v>21321</v>
      </c>
      <c r="M191" s="23">
        <f>IFERROR(IF(Tabela1[[#This Row],[Empresa]]="KE",VLOOKUP(Tabela1[[#This Row],[Empresa]]&amp;Tabela1[[#This Row],[Cliente]],KE!$A$2:AO240,14,0),IFERROR(IF(Tabela1[[#This Row],[Empresa]]="KT",VLOOKUP(Tabela1[[#This Row],[Empresa]]&amp;Tabela1[[#This Row],[Cliente]],KT!$A$2:AO240,14,0),""),"")),"")</f>
        <v>45517</v>
      </c>
      <c r="N191" s="20">
        <f>IFERROR(IF(Tabela1[[#This Row],[Empresa]]="KE",VLOOKUP(Tabela1[[#This Row],[Empresa]]&amp;Tabela1[[#This Row],[Cliente]],KE!$A$2:AO240,15,0),IFERROR(IF(Tabela1[[#This Row],[Empresa]]="KT",VLOOKUP(Tabela1[[#This Row],[Empresa]]&amp;Tabela1[[#This Row],[Cliente]],KT!$A$2:AO240,15,0),""),"")),"")</f>
        <v>5332.04</v>
      </c>
      <c r="O191" s="2" t="str">
        <f>IF(Tabela1[[#This Row],[Valor faturado]]&lt;Tabela1[[#This Row],[VALOR MENSAL CONTRATADO]],"Sim","Não")</f>
        <v>Não</v>
      </c>
      <c r="P191" s="28">
        <f>IF(Tabela1[[#This Row],[Faturado no Período ]]&lt;&gt;"",1/$K$1,"")</f>
        <v>3.3222591362126247E-3</v>
      </c>
    </row>
    <row r="192" spans="1:16" ht="15" customHeight="1">
      <c r="A192" s="2" t="s">
        <v>1969</v>
      </c>
      <c r="B192" s="2" t="s">
        <v>96</v>
      </c>
      <c r="C192" s="2" t="s">
        <v>1546</v>
      </c>
      <c r="D192" s="2" t="s">
        <v>1973</v>
      </c>
      <c r="E192" s="2" t="s">
        <v>1499</v>
      </c>
      <c r="F192" s="2" t="s">
        <v>1547</v>
      </c>
      <c r="G192" s="2" t="s">
        <v>94</v>
      </c>
      <c r="H192" s="20">
        <v>4313.0200000000004</v>
      </c>
      <c r="I192" s="2" t="s">
        <v>2009</v>
      </c>
      <c r="J192" s="2" t="s">
        <v>1980</v>
      </c>
      <c r="K192" s="2" t="str">
        <f>IF(Tabela1[[#This Row],[NF Eletr.]]&lt;&gt;"","Faturado","Não")</f>
        <v>Faturado</v>
      </c>
      <c r="L192" s="2">
        <f>IFERROR(IF(Tabela1[[#This Row],[Empresa]]="KE",VLOOKUP(Tabela1[[#This Row],[Empresa]]&amp;Tabela1[[#This Row],[Cliente]],KE!$A$2:AO276,11,0),IFERROR(IF(Tabela1[[#This Row],[Empresa]]="KT",VLOOKUP(Tabela1[[#This Row],[Empresa]]&amp;Tabela1[[#This Row],[Cliente]],KT!$A$2:AO276,11,0),""),"")),"")</f>
        <v>21263</v>
      </c>
      <c r="M192" s="23">
        <f>IFERROR(IF(Tabela1[[#This Row],[Empresa]]="KE",VLOOKUP(Tabela1[[#This Row],[Empresa]]&amp;Tabela1[[#This Row],[Cliente]],KE!$A$2:AO276,14,0),IFERROR(IF(Tabela1[[#This Row],[Empresa]]="KT",VLOOKUP(Tabela1[[#This Row],[Empresa]]&amp;Tabela1[[#This Row],[Cliente]],KT!$A$2:AO276,14,0),""),"")),"")</f>
        <v>45510</v>
      </c>
      <c r="N192" s="20">
        <f>IFERROR(IF(Tabela1[[#This Row],[Empresa]]="KE",VLOOKUP(Tabela1[[#This Row],[Empresa]]&amp;Tabela1[[#This Row],[Cliente]],KE!$A$2:AO276,15,0),IFERROR(IF(Tabela1[[#This Row],[Empresa]]="KT",VLOOKUP(Tabela1[[#This Row],[Empresa]]&amp;Tabela1[[#This Row],[Cliente]],KT!$A$2:AO276,15,0),""),"")),"")</f>
        <v>51.1</v>
      </c>
      <c r="O192" s="2" t="str">
        <f>IF(Tabela1[[#This Row],[Valor faturado]]&lt;Tabela1[[#This Row],[VALOR MENSAL CONTRATADO]],"Sim","Não")</f>
        <v>Sim</v>
      </c>
      <c r="P192" s="28">
        <f>IF(Tabela1[[#This Row],[Faturado no Período ]]&lt;&gt;"",1/$K$1,"")</f>
        <v>3.3222591362126247E-3</v>
      </c>
    </row>
    <row r="193" spans="1:16" ht="15" customHeight="1">
      <c r="A193" s="2" t="s">
        <v>1969</v>
      </c>
      <c r="B193" s="2" t="s">
        <v>98</v>
      </c>
      <c r="C193" s="2" t="s">
        <v>1548</v>
      </c>
      <c r="D193" s="2" t="s">
        <v>1973</v>
      </c>
      <c r="E193" s="2" t="s">
        <v>1499</v>
      </c>
      <c r="F193" s="2" t="s">
        <v>1549</v>
      </c>
      <c r="G193" s="2" t="s">
        <v>94</v>
      </c>
      <c r="H193" s="20">
        <v>7216.24</v>
      </c>
      <c r="I193" s="2" t="s">
        <v>2009</v>
      </c>
      <c r="J193" s="2" t="s">
        <v>1979</v>
      </c>
      <c r="K193" s="2" t="s">
        <v>2000</v>
      </c>
      <c r="L193" s="2" t="str">
        <f>IFERROR(IF(Tabela1[[#This Row],[Empresa]]="KE",VLOOKUP(Tabela1[[#This Row],[Empresa]]&amp;Tabela1[[#This Row],[Cliente]],KE!$A$2:AO260,11,0),IFERROR(IF(Tabela1[[#This Row],[Empresa]]="KT",VLOOKUP(Tabela1[[#This Row],[Empresa]]&amp;Tabela1[[#This Row],[Cliente]],KT!$A$2:AO260,11,0),""),"")),"")</f>
        <v/>
      </c>
      <c r="M193" s="23" t="str">
        <f>IFERROR(IF(Tabela1[[#This Row],[Empresa]]="KE",VLOOKUP(Tabela1[[#This Row],[Empresa]]&amp;Tabela1[[#This Row],[Cliente]],KE!$A$2:AO260,14,0),IFERROR(IF(Tabela1[[#This Row],[Empresa]]="KT",VLOOKUP(Tabela1[[#This Row],[Empresa]]&amp;Tabela1[[#This Row],[Cliente]],KT!$A$2:AO260,14,0),""),"")),"")</f>
        <v/>
      </c>
      <c r="N193" s="20" t="str">
        <f>IFERROR(IF(Tabela1[[#This Row],[Empresa]]="KE",VLOOKUP(Tabela1[[#This Row],[Empresa]]&amp;Tabela1[[#This Row],[Cliente]],KE!$A$2:AO260,15,0),IFERROR(IF(Tabela1[[#This Row],[Empresa]]="KT",VLOOKUP(Tabela1[[#This Row],[Empresa]]&amp;Tabela1[[#This Row],[Cliente]],KT!$A$2:AO260,15,0),""),"")),"")</f>
        <v/>
      </c>
      <c r="O193" s="2" t="str">
        <f>IF(Tabela1[[#This Row],[Valor faturado]]&lt;Tabela1[[#This Row],[VALOR MENSAL CONTRATADO]],"Sim","Não")</f>
        <v>Não</v>
      </c>
      <c r="P193" s="28">
        <f>IF(Tabela1[[#This Row],[Faturado no Período ]]&lt;&gt;"",1/$K$1,"")</f>
        <v>3.3222591362126247E-3</v>
      </c>
    </row>
    <row r="194" spans="1:16" ht="15" customHeight="1">
      <c r="A194" s="2" t="s">
        <v>1969</v>
      </c>
      <c r="B194" s="2" t="s">
        <v>99</v>
      </c>
      <c r="C194" s="2" t="s">
        <v>1550</v>
      </c>
      <c r="D194" s="2" t="s">
        <v>1973</v>
      </c>
      <c r="E194" s="2" t="s">
        <v>1499</v>
      </c>
      <c r="F194" s="2" t="s">
        <v>1551</v>
      </c>
      <c r="G194" s="2" t="s">
        <v>94</v>
      </c>
      <c r="H194" s="20">
        <v>4410.8</v>
      </c>
      <c r="I194" s="2" t="s">
        <v>2009</v>
      </c>
      <c r="J194" s="2" t="s">
        <v>1979</v>
      </c>
      <c r="K194" s="2" t="s">
        <v>2000</v>
      </c>
      <c r="L194" s="2" t="str">
        <f>IFERROR(IF(Tabela1[[#This Row],[Empresa]]="KE",VLOOKUP(Tabela1[[#This Row],[Empresa]]&amp;Tabela1[[#This Row],[Cliente]],KE!$A$2:AO270,11,0),IFERROR(IF(Tabela1[[#This Row],[Empresa]]="KT",VLOOKUP(Tabela1[[#This Row],[Empresa]]&amp;Tabela1[[#This Row],[Cliente]],KT!$A$2:AO270,11,0),""),"")),"")</f>
        <v/>
      </c>
      <c r="M194" s="23" t="str">
        <f>IFERROR(IF(Tabela1[[#This Row],[Empresa]]="KE",VLOOKUP(Tabela1[[#This Row],[Empresa]]&amp;Tabela1[[#This Row],[Cliente]],KE!$A$2:AO270,14,0),IFERROR(IF(Tabela1[[#This Row],[Empresa]]="KT",VLOOKUP(Tabela1[[#This Row],[Empresa]]&amp;Tabela1[[#This Row],[Cliente]],KT!$A$2:AO270,14,0),""),"")),"")</f>
        <v/>
      </c>
      <c r="N194" s="20" t="str">
        <f>IFERROR(IF(Tabela1[[#This Row],[Empresa]]="KE",VLOOKUP(Tabela1[[#This Row],[Empresa]]&amp;Tabela1[[#This Row],[Cliente]],KE!$A$2:AO270,15,0),IFERROR(IF(Tabela1[[#This Row],[Empresa]]="KT",VLOOKUP(Tabela1[[#This Row],[Empresa]]&amp;Tabela1[[#This Row],[Cliente]],KT!$A$2:AO270,15,0),""),"")),"")</f>
        <v/>
      </c>
      <c r="O194" s="2" t="str">
        <f>IF(Tabela1[[#This Row],[Valor faturado]]&lt;Tabela1[[#This Row],[VALOR MENSAL CONTRATADO]],"Sim","Não")</f>
        <v>Não</v>
      </c>
      <c r="P194" s="28">
        <f>IF(Tabela1[[#This Row],[Faturado no Período ]]&lt;&gt;"",1/$K$1,"")</f>
        <v>3.3222591362126247E-3</v>
      </c>
    </row>
    <row r="195" spans="1:16" ht="15" customHeight="1">
      <c r="A195" s="2" t="s">
        <v>1969</v>
      </c>
      <c r="B195" s="2" t="s">
        <v>128</v>
      </c>
      <c r="C195" s="2" t="s">
        <v>1608</v>
      </c>
      <c r="D195" s="2" t="s">
        <v>1973</v>
      </c>
      <c r="E195" s="2" t="s">
        <v>1499</v>
      </c>
      <c r="F195" s="2" t="s">
        <v>1609</v>
      </c>
      <c r="G195" s="2" t="s">
        <v>94</v>
      </c>
      <c r="H195" s="20">
        <v>310.18</v>
      </c>
      <c r="I195" s="2" t="s">
        <v>2009</v>
      </c>
      <c r="J195" s="2" t="s">
        <v>1980</v>
      </c>
      <c r="K195" s="2" t="str">
        <f>IF(Tabela1[[#This Row],[NF Eletr.]]&lt;&gt;"","Faturado","Não")</f>
        <v>Faturado</v>
      </c>
      <c r="L195" s="2">
        <f>IFERROR(IF(Tabela1[[#This Row],[Empresa]]="KE",VLOOKUP(Tabela1[[#This Row],[Empresa]]&amp;Tabela1[[#This Row],[Cliente]],KE!$A$2:AO303,11,0),IFERROR(IF(Tabela1[[#This Row],[Empresa]]="KT",VLOOKUP(Tabela1[[#This Row],[Empresa]]&amp;Tabela1[[#This Row],[Cliente]],KT!$A$2:AO303,11,0),""),"")),"")</f>
        <v>21276</v>
      </c>
      <c r="M195" s="23">
        <f>IFERROR(IF(Tabela1[[#This Row],[Empresa]]="KE",VLOOKUP(Tabela1[[#This Row],[Empresa]]&amp;Tabela1[[#This Row],[Cliente]],KE!$A$2:AO303,14,0),IFERROR(IF(Tabela1[[#This Row],[Empresa]]="KT",VLOOKUP(Tabela1[[#This Row],[Empresa]]&amp;Tabela1[[#This Row],[Cliente]],KT!$A$2:AO303,14,0),""),"")),"")</f>
        <v>45510</v>
      </c>
      <c r="N195" s="20">
        <f>IFERROR(IF(Tabela1[[#This Row],[Empresa]]="KE",VLOOKUP(Tabela1[[#This Row],[Empresa]]&amp;Tabela1[[#This Row],[Cliente]],KE!$A$2:AO303,15,0),IFERROR(IF(Tabela1[[#This Row],[Empresa]]="KT",VLOOKUP(Tabela1[[#This Row],[Empresa]]&amp;Tabela1[[#This Row],[Cliente]],KT!$A$2:AO303,15,0),""),"")),"")</f>
        <v>2.1800000000000002</v>
      </c>
      <c r="O195" s="2" t="str">
        <f>IF(Tabela1[[#This Row],[Valor faturado]]&lt;Tabela1[[#This Row],[VALOR MENSAL CONTRATADO]],"Sim","Não")</f>
        <v>Sim</v>
      </c>
      <c r="P195" s="28">
        <f>IF(Tabela1[[#This Row],[Faturado no Período ]]&lt;&gt;"",1/$K$1,"")</f>
        <v>3.3222591362126247E-3</v>
      </c>
    </row>
    <row r="196" spans="1:16" ht="15" customHeight="1">
      <c r="A196" s="2" t="s">
        <v>1969</v>
      </c>
      <c r="B196" s="2" t="s">
        <v>100</v>
      </c>
      <c r="C196" s="2" t="s">
        <v>1552</v>
      </c>
      <c r="D196" s="2" t="s">
        <v>1973</v>
      </c>
      <c r="E196" s="2" t="s">
        <v>1499</v>
      </c>
      <c r="F196" s="2" t="s">
        <v>1553</v>
      </c>
      <c r="G196" s="2" t="s">
        <v>94</v>
      </c>
      <c r="H196" s="20">
        <v>4292.51</v>
      </c>
      <c r="I196" s="2" t="s">
        <v>2009</v>
      </c>
      <c r="J196" s="2" t="s">
        <v>1980</v>
      </c>
      <c r="K196" s="2" t="str">
        <f>IF(Tabela1[[#This Row],[NF Eletr.]]&lt;&gt;"","Faturado","Não")</f>
        <v>Faturado</v>
      </c>
      <c r="L196" s="2">
        <f>IFERROR(IF(Tabela1[[#This Row],[Empresa]]="KE",VLOOKUP(Tabela1[[#This Row],[Empresa]]&amp;Tabela1[[#This Row],[Cliente]],KE!$A$2:AO283,11,0),IFERROR(IF(Tabela1[[#This Row],[Empresa]]="KT",VLOOKUP(Tabela1[[#This Row],[Empresa]]&amp;Tabela1[[#This Row],[Cliente]],KT!$A$2:AO283,11,0),""),"")),"")</f>
        <v>21264</v>
      </c>
      <c r="M196" s="23">
        <f>IFERROR(IF(Tabela1[[#This Row],[Empresa]]="KE",VLOOKUP(Tabela1[[#This Row],[Empresa]]&amp;Tabela1[[#This Row],[Cliente]],KE!$A$2:AO283,14,0),IFERROR(IF(Tabela1[[#This Row],[Empresa]]="KT",VLOOKUP(Tabela1[[#This Row],[Empresa]]&amp;Tabela1[[#This Row],[Cliente]],KT!$A$2:AO283,14,0),""),"")),"")</f>
        <v>45510</v>
      </c>
      <c r="N196" s="20">
        <f>IFERROR(IF(Tabela1[[#This Row],[Empresa]]="KE",VLOOKUP(Tabela1[[#This Row],[Empresa]]&amp;Tabela1[[#This Row],[Cliente]],KE!$A$2:AO283,15,0),IFERROR(IF(Tabela1[[#This Row],[Empresa]]="KT",VLOOKUP(Tabela1[[#This Row],[Empresa]]&amp;Tabela1[[#This Row],[Cliente]],KT!$A$2:AO283,15,0),""),"")),"")</f>
        <v>48.69</v>
      </c>
      <c r="O196" s="2" t="str">
        <f>IF(Tabela1[[#This Row],[Valor faturado]]&lt;Tabela1[[#This Row],[VALOR MENSAL CONTRATADO]],"Sim","Não")</f>
        <v>Sim</v>
      </c>
      <c r="P196" s="28">
        <f>IF(Tabela1[[#This Row],[Faturado no Período ]]&lt;&gt;"",1/$K$1,"")</f>
        <v>3.3222591362126247E-3</v>
      </c>
    </row>
    <row r="197" spans="1:16" ht="15" customHeight="1">
      <c r="A197" s="2" t="s">
        <v>1969</v>
      </c>
      <c r="B197" s="2" t="s">
        <v>101</v>
      </c>
      <c r="C197" s="2" t="s">
        <v>1554</v>
      </c>
      <c r="D197" s="2" t="s">
        <v>1973</v>
      </c>
      <c r="E197" s="2" t="s">
        <v>1499</v>
      </c>
      <c r="F197" s="2" t="s">
        <v>1555</v>
      </c>
      <c r="G197" s="2" t="s">
        <v>94</v>
      </c>
      <c r="H197" s="20">
        <v>4313.0200000000004</v>
      </c>
      <c r="I197" s="2" t="s">
        <v>2009</v>
      </c>
      <c r="J197" s="2" t="s">
        <v>1979</v>
      </c>
      <c r="K197" s="2" t="s">
        <v>2000</v>
      </c>
      <c r="L197" s="2" t="str">
        <f>IFERROR(IF(Tabela1[[#This Row],[Empresa]]="KE",VLOOKUP(Tabela1[[#This Row],[Empresa]]&amp;Tabela1[[#This Row],[Cliente]],KE!$A$2:AO277,11,0),IFERROR(IF(Tabela1[[#This Row],[Empresa]]="KT",VLOOKUP(Tabela1[[#This Row],[Empresa]]&amp;Tabela1[[#This Row],[Cliente]],KT!$A$2:AO277,11,0),""),"")),"")</f>
        <v/>
      </c>
      <c r="M197" s="23" t="str">
        <f>IFERROR(IF(Tabela1[[#This Row],[Empresa]]="KE",VLOOKUP(Tabela1[[#This Row],[Empresa]]&amp;Tabela1[[#This Row],[Cliente]],KE!$A$2:AO277,14,0),IFERROR(IF(Tabela1[[#This Row],[Empresa]]="KT",VLOOKUP(Tabela1[[#This Row],[Empresa]]&amp;Tabela1[[#This Row],[Cliente]],KT!$A$2:AO277,14,0),""),"")),"")</f>
        <v/>
      </c>
      <c r="N197" s="20" t="str">
        <f>IFERROR(IF(Tabela1[[#This Row],[Empresa]]="KE",VLOOKUP(Tabela1[[#This Row],[Empresa]]&amp;Tabela1[[#This Row],[Cliente]],KE!$A$2:AO277,15,0),IFERROR(IF(Tabela1[[#This Row],[Empresa]]="KT",VLOOKUP(Tabela1[[#This Row],[Empresa]]&amp;Tabela1[[#This Row],[Cliente]],KT!$A$2:AO277,15,0),""),"")),"")</f>
        <v/>
      </c>
      <c r="O197" s="2" t="str">
        <f>IF(Tabela1[[#This Row],[Valor faturado]]&lt;Tabela1[[#This Row],[VALOR MENSAL CONTRATADO]],"Sim","Não")</f>
        <v>Não</v>
      </c>
      <c r="P197" s="28">
        <f>IF(Tabela1[[#This Row],[Faturado no Período ]]&lt;&gt;"",1/$K$1,"")</f>
        <v>3.3222591362126247E-3</v>
      </c>
    </row>
    <row r="198" spans="1:16" ht="15" customHeight="1">
      <c r="A198" s="2" t="s">
        <v>1969</v>
      </c>
      <c r="B198" s="2" t="s">
        <v>102</v>
      </c>
      <c r="C198" s="2" t="s">
        <v>1556</v>
      </c>
      <c r="D198" s="2" t="s">
        <v>1973</v>
      </c>
      <c r="E198" s="2" t="s">
        <v>1499</v>
      </c>
      <c r="F198" s="2" t="s">
        <v>1557</v>
      </c>
      <c r="G198" s="2" t="s">
        <v>94</v>
      </c>
      <c r="H198" s="20">
        <v>4437.95</v>
      </c>
      <c r="I198" s="2" t="s">
        <v>2009</v>
      </c>
      <c r="J198" s="2" t="s">
        <v>1979</v>
      </c>
      <c r="K198" s="2" t="s">
        <v>2000</v>
      </c>
      <c r="L198" s="2" t="str">
        <f>IFERROR(IF(Tabela1[[#This Row],[Empresa]]="KE",VLOOKUP(Tabela1[[#This Row],[Empresa]]&amp;Tabela1[[#This Row],[Cliente]],KE!$A$2:AO267,11,0),IFERROR(IF(Tabela1[[#This Row],[Empresa]]="KT",VLOOKUP(Tabela1[[#This Row],[Empresa]]&amp;Tabela1[[#This Row],[Cliente]],KT!$A$2:AO267,11,0),""),"")),"")</f>
        <v/>
      </c>
      <c r="M198" s="23" t="str">
        <f>IFERROR(IF(Tabela1[[#This Row],[Empresa]]="KE",VLOOKUP(Tabela1[[#This Row],[Empresa]]&amp;Tabela1[[#This Row],[Cliente]],KE!$A$2:AO267,14,0),IFERROR(IF(Tabela1[[#This Row],[Empresa]]="KT",VLOOKUP(Tabela1[[#This Row],[Empresa]]&amp;Tabela1[[#This Row],[Cliente]],KT!$A$2:AO267,14,0),""),"")),"")</f>
        <v/>
      </c>
      <c r="N198" s="20" t="str">
        <f>IFERROR(IF(Tabela1[[#This Row],[Empresa]]="KE",VLOOKUP(Tabela1[[#This Row],[Empresa]]&amp;Tabela1[[#This Row],[Cliente]],KE!$A$2:AO267,15,0),IFERROR(IF(Tabela1[[#This Row],[Empresa]]="KT",VLOOKUP(Tabela1[[#This Row],[Empresa]]&amp;Tabela1[[#This Row],[Cliente]],KT!$A$2:AO267,15,0),""),"")),"")</f>
        <v/>
      </c>
      <c r="O198" s="2" t="str">
        <f>IF(Tabela1[[#This Row],[Valor faturado]]&lt;Tabela1[[#This Row],[VALOR MENSAL CONTRATADO]],"Sim","Não")</f>
        <v>Não</v>
      </c>
      <c r="P198" s="28">
        <f>IF(Tabela1[[#This Row],[Faturado no Período ]]&lt;&gt;"",1/$K$1,"")</f>
        <v>3.3222591362126247E-3</v>
      </c>
    </row>
    <row r="199" spans="1:16" ht="15" customHeight="1">
      <c r="A199" s="2" t="s">
        <v>1969</v>
      </c>
      <c r="B199" s="2" t="s">
        <v>103</v>
      </c>
      <c r="C199" s="2" t="s">
        <v>1558</v>
      </c>
      <c r="D199" s="2" t="s">
        <v>1973</v>
      </c>
      <c r="E199" s="2" t="s">
        <v>1499</v>
      </c>
      <c r="F199" s="2" t="s">
        <v>1559</v>
      </c>
      <c r="G199" s="2" t="s">
        <v>94</v>
      </c>
      <c r="H199" s="20">
        <v>8810.7099999999991</v>
      </c>
      <c r="I199" s="2" t="s">
        <v>2009</v>
      </c>
      <c r="J199" s="2" t="s">
        <v>1980</v>
      </c>
      <c r="K199" s="2" t="str">
        <f>IF(Tabela1[[#This Row],[NF Eletr.]]&lt;&gt;"","Faturado","Não")</f>
        <v>Faturado</v>
      </c>
      <c r="L199" s="2">
        <f>IFERROR(IF(Tabela1[[#This Row],[Empresa]]="KE",VLOOKUP(Tabela1[[#This Row],[Empresa]]&amp;Tabela1[[#This Row],[Cliente]],KE!$A$2:AO251,11,0),IFERROR(IF(Tabela1[[#This Row],[Empresa]]="KT",VLOOKUP(Tabela1[[#This Row],[Empresa]]&amp;Tabela1[[#This Row],[Cliente]],KT!$A$2:AO251,11,0),""),"")),"")</f>
        <v>21265</v>
      </c>
      <c r="M199" s="23">
        <f>IFERROR(IF(Tabela1[[#This Row],[Empresa]]="KE",VLOOKUP(Tabela1[[#This Row],[Empresa]]&amp;Tabela1[[#This Row],[Cliente]],KE!$A$2:AO251,14,0),IFERROR(IF(Tabela1[[#This Row],[Empresa]]="KT",VLOOKUP(Tabela1[[#This Row],[Empresa]]&amp;Tabela1[[#This Row],[Cliente]],KT!$A$2:AO251,14,0),""),"")),"")</f>
        <v>45510</v>
      </c>
      <c r="N199" s="20">
        <f>IFERROR(IF(Tabela1[[#This Row],[Empresa]]="KE",VLOOKUP(Tabela1[[#This Row],[Empresa]]&amp;Tabela1[[#This Row],[Cliente]],KE!$A$2:AO251,15,0),IFERROR(IF(Tabela1[[#This Row],[Empresa]]="KT",VLOOKUP(Tabela1[[#This Row],[Empresa]]&amp;Tabela1[[#This Row],[Cliente]],KT!$A$2:AO251,15,0),""),"")),"")</f>
        <v>99.53</v>
      </c>
      <c r="O199" s="2" t="str">
        <f>IF(Tabela1[[#This Row],[Valor faturado]]&lt;Tabela1[[#This Row],[VALOR MENSAL CONTRATADO]],"Sim","Não")</f>
        <v>Sim</v>
      </c>
      <c r="P199" s="28">
        <f>IF(Tabela1[[#This Row],[Faturado no Período ]]&lt;&gt;"",1/$K$1,"")</f>
        <v>3.3222591362126247E-3</v>
      </c>
    </row>
    <row r="200" spans="1:16" ht="15" customHeight="1">
      <c r="A200" s="2" t="s">
        <v>1969</v>
      </c>
      <c r="B200" s="2" t="s">
        <v>104</v>
      </c>
      <c r="C200" s="2" t="s">
        <v>1560</v>
      </c>
      <c r="D200" s="2" t="s">
        <v>1973</v>
      </c>
      <c r="E200" s="2" t="s">
        <v>1499</v>
      </c>
      <c r="F200" s="2" t="s">
        <v>1561</v>
      </c>
      <c r="G200" s="2" t="s">
        <v>94</v>
      </c>
      <c r="H200" s="20">
        <v>8748.61</v>
      </c>
      <c r="I200" s="2" t="s">
        <v>2009</v>
      </c>
      <c r="J200" s="2" t="s">
        <v>1979</v>
      </c>
      <c r="K200" s="2" t="s">
        <v>2000</v>
      </c>
      <c r="L200" s="2" t="str">
        <f>IFERROR(IF(Tabela1[[#This Row],[Empresa]]="KE",VLOOKUP(Tabela1[[#This Row],[Empresa]]&amp;Tabela1[[#This Row],[Cliente]],KE!$A$2:AO253,11,0),IFERROR(IF(Tabela1[[#This Row],[Empresa]]="KT",VLOOKUP(Tabela1[[#This Row],[Empresa]]&amp;Tabela1[[#This Row],[Cliente]],KT!$A$2:AO253,11,0),""),"")),"")</f>
        <v/>
      </c>
      <c r="M200" s="23" t="str">
        <f>IFERROR(IF(Tabela1[[#This Row],[Empresa]]="KE",VLOOKUP(Tabela1[[#This Row],[Empresa]]&amp;Tabela1[[#This Row],[Cliente]],KE!$A$2:AO253,14,0),IFERROR(IF(Tabela1[[#This Row],[Empresa]]="KT",VLOOKUP(Tabela1[[#This Row],[Empresa]]&amp;Tabela1[[#This Row],[Cliente]],KT!$A$2:AO253,14,0),""),"")),"")</f>
        <v/>
      </c>
      <c r="N200" s="20" t="str">
        <f>IFERROR(IF(Tabela1[[#This Row],[Empresa]]="KE",VLOOKUP(Tabela1[[#This Row],[Empresa]]&amp;Tabela1[[#This Row],[Cliente]],KE!$A$2:AO253,15,0),IFERROR(IF(Tabela1[[#This Row],[Empresa]]="KT",VLOOKUP(Tabela1[[#This Row],[Empresa]]&amp;Tabela1[[#This Row],[Cliente]],KT!$A$2:AO253,15,0),""),"")),"")</f>
        <v/>
      </c>
      <c r="O200" s="2" t="str">
        <f>IF(Tabela1[[#This Row],[Valor faturado]]&lt;Tabela1[[#This Row],[VALOR MENSAL CONTRATADO]],"Sim","Não")</f>
        <v>Não</v>
      </c>
      <c r="P200" s="28">
        <f>IF(Tabela1[[#This Row],[Faturado no Período ]]&lt;&gt;"",1/$K$1,"")</f>
        <v>3.3222591362126247E-3</v>
      </c>
    </row>
    <row r="201" spans="1:16" ht="15" customHeight="1">
      <c r="A201" s="2" t="s">
        <v>1969</v>
      </c>
      <c r="B201" s="2" t="s">
        <v>130</v>
      </c>
      <c r="C201" s="2" t="s">
        <v>1612</v>
      </c>
      <c r="D201" s="2" t="s">
        <v>1973</v>
      </c>
      <c r="E201" s="2" t="s">
        <v>1499</v>
      </c>
      <c r="F201" s="2" t="s">
        <v>1613</v>
      </c>
      <c r="G201" s="2" t="s">
        <v>94</v>
      </c>
      <c r="H201" s="20">
        <v>646.88</v>
      </c>
      <c r="I201" s="2" t="s">
        <v>2009</v>
      </c>
      <c r="J201" s="2" t="s">
        <v>1980</v>
      </c>
      <c r="K201" s="2" t="str">
        <f>IF(Tabela1[[#This Row],[NF Eletr.]]&lt;&gt;"","Faturado","Não")</f>
        <v>Faturado</v>
      </c>
      <c r="L201" s="2">
        <f>IFERROR(IF(Tabela1[[#This Row],[Empresa]]="KE",VLOOKUP(Tabela1[[#This Row],[Empresa]]&amp;Tabela1[[#This Row],[Cliente]],KE!$A$2:AO301,11,0),IFERROR(IF(Tabela1[[#This Row],[Empresa]]="KT",VLOOKUP(Tabela1[[#This Row],[Empresa]]&amp;Tabela1[[#This Row],[Cliente]],KT!$A$2:AO301,11,0),""),"")),"")</f>
        <v>21278</v>
      </c>
      <c r="M201" s="23">
        <f>IFERROR(IF(Tabela1[[#This Row],[Empresa]]="KE",VLOOKUP(Tabela1[[#This Row],[Empresa]]&amp;Tabela1[[#This Row],[Cliente]],KE!$A$2:AO301,14,0),IFERROR(IF(Tabela1[[#This Row],[Empresa]]="KT",VLOOKUP(Tabela1[[#This Row],[Empresa]]&amp;Tabela1[[#This Row],[Cliente]],KT!$A$2:AO301,14,0),""),"")),"")</f>
        <v>45510</v>
      </c>
      <c r="N201" s="20">
        <f>IFERROR(IF(Tabela1[[#This Row],[Empresa]]="KE",VLOOKUP(Tabela1[[#This Row],[Empresa]]&amp;Tabela1[[#This Row],[Cliente]],KE!$A$2:AO301,15,0),IFERROR(IF(Tabela1[[#This Row],[Empresa]]="KT",VLOOKUP(Tabela1[[#This Row],[Empresa]]&amp;Tabela1[[#This Row],[Cliente]],KT!$A$2:AO301,15,0),""),"")),"")</f>
        <v>5.48</v>
      </c>
      <c r="O201" s="2" t="str">
        <f>IF(Tabela1[[#This Row],[Valor faturado]]&lt;Tabela1[[#This Row],[VALOR MENSAL CONTRATADO]],"Sim","Não")</f>
        <v>Sim</v>
      </c>
      <c r="P201" s="28">
        <f>IF(Tabela1[[#This Row],[Faturado no Período ]]&lt;&gt;"",1/$K$1,"")</f>
        <v>3.3222591362126247E-3</v>
      </c>
    </row>
    <row r="202" spans="1:16" ht="15" customHeight="1">
      <c r="A202" s="2" t="s">
        <v>1969</v>
      </c>
      <c r="B202" s="2" t="s">
        <v>131</v>
      </c>
      <c r="C202" s="2" t="s">
        <v>1614</v>
      </c>
      <c r="D202" s="2" t="s">
        <v>1973</v>
      </c>
      <c r="E202" s="2" t="s">
        <v>1499</v>
      </c>
      <c r="F202" s="2" t="s">
        <v>1615</v>
      </c>
      <c r="G202" s="2" t="s">
        <v>94</v>
      </c>
      <c r="H202" s="20">
        <v>4500.3100000000004</v>
      </c>
      <c r="I202" s="2" t="s">
        <v>2009</v>
      </c>
      <c r="J202" s="2" t="s">
        <v>1980</v>
      </c>
      <c r="K202" s="2" t="str">
        <f>IF(Tabela1[[#This Row],[NF Eletr.]]&lt;&gt;"","Faturado","Não")</f>
        <v>Faturado</v>
      </c>
      <c r="L202" s="2">
        <f>IFERROR(IF(Tabela1[[#This Row],[Empresa]]="KE",VLOOKUP(Tabela1[[#This Row],[Empresa]]&amp;Tabela1[[#This Row],[Cliente]],KE!$A$2:AO263,11,0),IFERROR(IF(Tabela1[[#This Row],[Empresa]]="KT",VLOOKUP(Tabela1[[#This Row],[Empresa]]&amp;Tabela1[[#This Row],[Cliente]],KT!$A$2:AO263,11,0),""),"")),"")</f>
        <v>21279</v>
      </c>
      <c r="M202" s="23">
        <f>IFERROR(IF(Tabela1[[#This Row],[Empresa]]="KE",VLOOKUP(Tabela1[[#This Row],[Empresa]]&amp;Tabela1[[#This Row],[Cliente]],KE!$A$2:AO263,14,0),IFERROR(IF(Tabela1[[#This Row],[Empresa]]="KT",VLOOKUP(Tabela1[[#This Row],[Empresa]]&amp;Tabela1[[#This Row],[Cliente]],KT!$A$2:AO263,14,0),""),"")),"")</f>
        <v>45510</v>
      </c>
      <c r="N202" s="20">
        <f>IFERROR(IF(Tabela1[[#This Row],[Empresa]]="KE",VLOOKUP(Tabela1[[#This Row],[Empresa]]&amp;Tabela1[[#This Row],[Cliente]],KE!$A$2:AO263,15,0),IFERROR(IF(Tabela1[[#This Row],[Empresa]]="KT",VLOOKUP(Tabela1[[#This Row],[Empresa]]&amp;Tabela1[[#This Row],[Cliente]],KT!$A$2:AO263,15,0),""),"")),"")</f>
        <v>51.11</v>
      </c>
      <c r="O202" s="2" t="str">
        <f>IF(Tabela1[[#This Row],[Valor faturado]]&lt;Tabela1[[#This Row],[VALOR MENSAL CONTRATADO]],"Sim","Não")</f>
        <v>Sim</v>
      </c>
      <c r="P202" s="28">
        <f>IF(Tabela1[[#This Row],[Faturado no Período ]]&lt;&gt;"",1/$K$1,"")</f>
        <v>3.3222591362126247E-3</v>
      </c>
    </row>
    <row r="203" spans="1:16" ht="15" customHeight="1">
      <c r="A203" s="2" t="s">
        <v>1969</v>
      </c>
      <c r="B203" s="2" t="s">
        <v>105</v>
      </c>
      <c r="C203" s="2" t="s">
        <v>1562</v>
      </c>
      <c r="D203" s="2" t="s">
        <v>1973</v>
      </c>
      <c r="E203" s="2" t="s">
        <v>1499</v>
      </c>
      <c r="F203" s="2" t="s">
        <v>1563</v>
      </c>
      <c r="G203" s="2" t="s">
        <v>94</v>
      </c>
      <c r="H203" s="20">
        <v>7337.4</v>
      </c>
      <c r="I203" s="2" t="s">
        <v>2009</v>
      </c>
      <c r="J203" s="2" t="s">
        <v>1980</v>
      </c>
      <c r="K203" s="2" t="str">
        <f>IF(Tabela1[[#This Row],[NF Eletr.]]&lt;&gt;"","Faturado","Não")</f>
        <v>Faturado</v>
      </c>
      <c r="L203" s="2">
        <f>IFERROR(IF(Tabela1[[#This Row],[Empresa]]="KE",VLOOKUP(Tabela1[[#This Row],[Empresa]]&amp;Tabela1[[#This Row],[Cliente]],KE!$A$2:AO258,11,0),IFERROR(IF(Tabela1[[#This Row],[Empresa]]="KT",VLOOKUP(Tabela1[[#This Row],[Empresa]]&amp;Tabela1[[#This Row],[Cliente]],KT!$A$2:AO258,11,0),""),"")),"")</f>
        <v>21266</v>
      </c>
      <c r="M203" s="23">
        <f>IFERROR(IF(Tabela1[[#This Row],[Empresa]]="KE",VLOOKUP(Tabela1[[#This Row],[Empresa]]&amp;Tabela1[[#This Row],[Cliente]],KE!$A$2:AO258,14,0),IFERROR(IF(Tabela1[[#This Row],[Empresa]]="KT",VLOOKUP(Tabela1[[#This Row],[Empresa]]&amp;Tabela1[[#This Row],[Cliente]],KT!$A$2:AO258,14,0),""),"")),"")</f>
        <v>45510</v>
      </c>
      <c r="N203" s="20">
        <f>IFERROR(IF(Tabela1[[#This Row],[Empresa]]="KE",VLOOKUP(Tabela1[[#This Row],[Empresa]]&amp;Tabela1[[#This Row],[Cliente]],KE!$A$2:AO258,15,0),IFERROR(IF(Tabela1[[#This Row],[Empresa]]="KT",VLOOKUP(Tabela1[[#This Row],[Empresa]]&amp;Tabela1[[#This Row],[Cliente]],KT!$A$2:AO258,15,0),""),"")),"")</f>
        <v>82.15</v>
      </c>
      <c r="O203" s="2" t="str">
        <f>IF(Tabela1[[#This Row],[Valor faturado]]&lt;Tabela1[[#This Row],[VALOR MENSAL CONTRATADO]],"Sim","Não")</f>
        <v>Sim</v>
      </c>
      <c r="P203" s="28">
        <f>IF(Tabela1[[#This Row],[Faturado no Período ]]&lt;&gt;"",1/$K$1,"")</f>
        <v>3.3222591362126247E-3</v>
      </c>
    </row>
    <row r="204" spans="1:16" ht="15" customHeight="1">
      <c r="A204" s="2" t="s">
        <v>1969</v>
      </c>
      <c r="B204" s="2" t="s">
        <v>106</v>
      </c>
      <c r="C204" s="2" t="s">
        <v>1564</v>
      </c>
      <c r="D204" s="2" t="s">
        <v>1973</v>
      </c>
      <c r="E204" s="2" t="s">
        <v>1499</v>
      </c>
      <c r="F204" s="2" t="s">
        <v>1565</v>
      </c>
      <c r="G204" s="2" t="s">
        <v>94</v>
      </c>
      <c r="H204" s="20">
        <v>4265.62</v>
      </c>
      <c r="I204" s="2" t="s">
        <v>2009</v>
      </c>
      <c r="J204" s="2" t="s">
        <v>1980</v>
      </c>
      <c r="K204" s="2" t="str">
        <f>IF(Tabela1[[#This Row],[NF Eletr.]]&lt;&gt;"","Faturado","Não")</f>
        <v>Faturado</v>
      </c>
      <c r="L204" s="2">
        <f>IFERROR(IF(Tabela1[[#This Row],[Empresa]]="KE",VLOOKUP(Tabela1[[#This Row],[Empresa]]&amp;Tabela1[[#This Row],[Cliente]],KE!$A$2:AO286,11,0),IFERROR(IF(Tabela1[[#This Row],[Empresa]]="KT",VLOOKUP(Tabela1[[#This Row],[Empresa]]&amp;Tabela1[[#This Row],[Cliente]],KT!$A$2:AO286,11,0),""),"")),"")</f>
        <v>21267</v>
      </c>
      <c r="M204" s="23">
        <f>IFERROR(IF(Tabela1[[#This Row],[Empresa]]="KE",VLOOKUP(Tabela1[[#This Row],[Empresa]]&amp;Tabela1[[#This Row],[Cliente]],KE!$A$2:AO286,14,0),IFERROR(IF(Tabela1[[#This Row],[Empresa]]="KT",VLOOKUP(Tabela1[[#This Row],[Empresa]]&amp;Tabela1[[#This Row],[Cliente]],KT!$A$2:AO286,14,0),""),"")),"")</f>
        <v>45510</v>
      </c>
      <c r="N204" s="20">
        <f>IFERROR(IF(Tabela1[[#This Row],[Empresa]]="KE",VLOOKUP(Tabela1[[#This Row],[Empresa]]&amp;Tabela1[[#This Row],[Cliente]],KE!$A$2:AO286,15,0),IFERROR(IF(Tabela1[[#This Row],[Empresa]]="KT",VLOOKUP(Tabela1[[#This Row],[Empresa]]&amp;Tabela1[[#This Row],[Cliente]],KT!$A$2:AO286,15,0),""),"")),"")</f>
        <v>52.71</v>
      </c>
      <c r="O204" s="2" t="str">
        <f>IF(Tabela1[[#This Row],[Valor faturado]]&lt;Tabela1[[#This Row],[VALOR MENSAL CONTRATADO]],"Sim","Não")</f>
        <v>Sim</v>
      </c>
      <c r="P204" s="28">
        <f>IF(Tabela1[[#This Row],[Faturado no Período ]]&lt;&gt;"",1/$K$1,"")</f>
        <v>3.3222591362126247E-3</v>
      </c>
    </row>
    <row r="205" spans="1:16" ht="15" customHeight="1">
      <c r="A205" s="2" t="s">
        <v>1969</v>
      </c>
      <c r="B205" s="2" t="s">
        <v>107</v>
      </c>
      <c r="C205" s="2" t="s">
        <v>1566</v>
      </c>
      <c r="D205" s="2" t="s">
        <v>1973</v>
      </c>
      <c r="E205" s="2" t="s">
        <v>1499</v>
      </c>
      <c r="F205" s="2" t="s">
        <v>1567</v>
      </c>
      <c r="G205" s="2" t="s">
        <v>94</v>
      </c>
      <c r="H205" s="20">
        <v>4213.74</v>
      </c>
      <c r="I205" s="2" t="s">
        <v>2009</v>
      </c>
      <c r="J205" s="2" t="s">
        <v>1979</v>
      </c>
      <c r="K205" s="2" t="s">
        <v>2000</v>
      </c>
      <c r="L205" s="2" t="str">
        <f>IFERROR(IF(Tabela1[[#This Row],[Empresa]]="KE",VLOOKUP(Tabela1[[#This Row],[Empresa]]&amp;Tabela1[[#This Row],[Cliente]],KE!$A$2:AO291,11,0),IFERROR(IF(Tabela1[[#This Row],[Empresa]]="KT",VLOOKUP(Tabela1[[#This Row],[Empresa]]&amp;Tabela1[[#This Row],[Cliente]],KT!$A$2:AO291,11,0),""),"")),"")</f>
        <v/>
      </c>
      <c r="M205" s="23" t="str">
        <f>IFERROR(IF(Tabela1[[#This Row],[Empresa]]="KE",VLOOKUP(Tabela1[[#This Row],[Empresa]]&amp;Tabela1[[#This Row],[Cliente]],KE!$A$2:AO291,14,0),IFERROR(IF(Tabela1[[#This Row],[Empresa]]="KT",VLOOKUP(Tabela1[[#This Row],[Empresa]]&amp;Tabela1[[#This Row],[Cliente]],KT!$A$2:AO291,14,0),""),"")),"")</f>
        <v/>
      </c>
      <c r="N205" s="20" t="str">
        <f>IFERROR(IF(Tabela1[[#This Row],[Empresa]]="KE",VLOOKUP(Tabela1[[#This Row],[Empresa]]&amp;Tabela1[[#This Row],[Cliente]],KE!$A$2:AO291,15,0),IFERROR(IF(Tabela1[[#This Row],[Empresa]]="KT",VLOOKUP(Tabela1[[#This Row],[Empresa]]&amp;Tabela1[[#This Row],[Cliente]],KT!$A$2:AO291,15,0),""),"")),"")</f>
        <v/>
      </c>
      <c r="O205" s="2" t="str">
        <f>IF(Tabela1[[#This Row],[Valor faturado]]&lt;Tabela1[[#This Row],[VALOR MENSAL CONTRATADO]],"Sim","Não")</f>
        <v>Não</v>
      </c>
      <c r="P205" s="28">
        <f>IF(Tabela1[[#This Row],[Faturado no Período ]]&lt;&gt;"",1/$K$1,"")</f>
        <v>3.3222591362126247E-3</v>
      </c>
    </row>
    <row r="206" spans="1:16" ht="15" customHeight="1">
      <c r="A206" s="2" t="s">
        <v>1969</v>
      </c>
      <c r="B206" s="2" t="s">
        <v>108</v>
      </c>
      <c r="C206" s="2" t="s">
        <v>1568</v>
      </c>
      <c r="D206" s="2" t="s">
        <v>1973</v>
      </c>
      <c r="E206" s="2" t="s">
        <v>1499</v>
      </c>
      <c r="F206" s="2" t="s">
        <v>1569</v>
      </c>
      <c r="G206" s="2" t="s">
        <v>94</v>
      </c>
      <c r="H206" s="20">
        <v>4430.93</v>
      </c>
      <c r="I206" s="2" t="s">
        <v>2009</v>
      </c>
      <c r="J206" s="2" t="s">
        <v>1979</v>
      </c>
      <c r="K206" s="2" t="s">
        <v>2000</v>
      </c>
      <c r="L206" s="2" t="str">
        <f>IFERROR(IF(Tabela1[[#This Row],[Empresa]]="KE",VLOOKUP(Tabela1[[#This Row],[Empresa]]&amp;Tabela1[[#This Row],[Cliente]],KE!$A$2:AO268,11,0),IFERROR(IF(Tabela1[[#This Row],[Empresa]]="KT",VLOOKUP(Tabela1[[#This Row],[Empresa]]&amp;Tabela1[[#This Row],[Cliente]],KT!$A$2:AO268,11,0),""),"")),"")</f>
        <v/>
      </c>
      <c r="M206" s="23" t="str">
        <f>IFERROR(IF(Tabela1[[#This Row],[Empresa]]="KE",VLOOKUP(Tabela1[[#This Row],[Empresa]]&amp;Tabela1[[#This Row],[Cliente]],KE!$A$2:AO268,14,0),IFERROR(IF(Tabela1[[#This Row],[Empresa]]="KT",VLOOKUP(Tabela1[[#This Row],[Empresa]]&amp;Tabela1[[#This Row],[Cliente]],KT!$A$2:AO268,14,0),""),"")),"")</f>
        <v/>
      </c>
      <c r="N206" s="20" t="str">
        <f>IFERROR(IF(Tabela1[[#This Row],[Empresa]]="KE",VLOOKUP(Tabela1[[#This Row],[Empresa]]&amp;Tabela1[[#This Row],[Cliente]],KE!$A$2:AO268,15,0),IFERROR(IF(Tabela1[[#This Row],[Empresa]]="KT",VLOOKUP(Tabela1[[#This Row],[Empresa]]&amp;Tabela1[[#This Row],[Cliente]],KT!$A$2:AO268,15,0),""),"")),"")</f>
        <v/>
      </c>
      <c r="O206" s="2" t="str">
        <f>IF(Tabela1[[#This Row],[Valor faturado]]&lt;Tabela1[[#This Row],[VALOR MENSAL CONTRATADO]],"Sim","Não")</f>
        <v>Não</v>
      </c>
      <c r="P206" s="28">
        <f>IF(Tabela1[[#This Row],[Faturado no Período ]]&lt;&gt;"",1/$K$1,"")</f>
        <v>3.3222591362126247E-3</v>
      </c>
    </row>
    <row r="207" spans="1:16" ht="15" customHeight="1">
      <c r="A207" s="2" t="s">
        <v>1969</v>
      </c>
      <c r="B207" s="2" t="s">
        <v>109</v>
      </c>
      <c r="C207" s="2" t="s">
        <v>1570</v>
      </c>
      <c r="D207" s="2" t="s">
        <v>1973</v>
      </c>
      <c r="E207" s="2" t="s">
        <v>1499</v>
      </c>
      <c r="F207" s="2" t="s">
        <v>1571</v>
      </c>
      <c r="G207" s="2" t="s">
        <v>94</v>
      </c>
      <c r="H207" s="20">
        <v>7940</v>
      </c>
      <c r="I207" s="2" t="s">
        <v>2009</v>
      </c>
      <c r="J207" s="2" t="s">
        <v>1979</v>
      </c>
      <c r="K207" s="2" t="s">
        <v>2000</v>
      </c>
      <c r="L207" s="2" t="str">
        <f>IFERROR(IF(Tabela1[[#This Row],[Empresa]]="KE",VLOOKUP(Tabela1[[#This Row],[Empresa]]&amp;Tabela1[[#This Row],[Cliente]],KE!$A$2:AO255,11,0),IFERROR(IF(Tabela1[[#This Row],[Empresa]]="KT",VLOOKUP(Tabela1[[#This Row],[Empresa]]&amp;Tabela1[[#This Row],[Cliente]],KT!$A$2:AO255,11,0),""),"")),"")</f>
        <v/>
      </c>
      <c r="M207" s="23" t="str">
        <f>IFERROR(IF(Tabela1[[#This Row],[Empresa]]="KE",VLOOKUP(Tabela1[[#This Row],[Empresa]]&amp;Tabela1[[#This Row],[Cliente]],KE!$A$2:AO255,14,0),IFERROR(IF(Tabela1[[#This Row],[Empresa]]="KT",VLOOKUP(Tabela1[[#This Row],[Empresa]]&amp;Tabela1[[#This Row],[Cliente]],KT!$A$2:AO255,14,0),""),"")),"")</f>
        <v/>
      </c>
      <c r="N207" s="20" t="str">
        <f>IFERROR(IF(Tabela1[[#This Row],[Empresa]]="KE",VLOOKUP(Tabela1[[#This Row],[Empresa]]&amp;Tabela1[[#This Row],[Cliente]],KE!$A$2:AO255,15,0),IFERROR(IF(Tabela1[[#This Row],[Empresa]]="KT",VLOOKUP(Tabela1[[#This Row],[Empresa]]&amp;Tabela1[[#This Row],[Cliente]],KT!$A$2:AO255,15,0),""),"")),"")</f>
        <v/>
      </c>
      <c r="O207" s="2" t="str">
        <f>IF(Tabela1[[#This Row],[Valor faturado]]&lt;Tabela1[[#This Row],[VALOR MENSAL CONTRATADO]],"Sim","Não")</f>
        <v>Não</v>
      </c>
      <c r="P207" s="28">
        <f>IF(Tabela1[[#This Row],[Faturado no Período ]]&lt;&gt;"",1/$K$1,"")</f>
        <v>3.3222591362126247E-3</v>
      </c>
    </row>
    <row r="208" spans="1:16" ht="15" customHeight="1">
      <c r="A208" s="2" t="s">
        <v>1969</v>
      </c>
      <c r="B208" s="2" t="s">
        <v>109</v>
      </c>
      <c r="C208" s="2" t="s">
        <v>1570</v>
      </c>
      <c r="D208" s="2" t="s">
        <v>1973</v>
      </c>
      <c r="E208" s="2" t="s">
        <v>1650</v>
      </c>
      <c r="F208" s="2" t="s">
        <v>1571</v>
      </c>
      <c r="G208" s="2" t="s">
        <v>94</v>
      </c>
      <c r="H208" s="20">
        <v>160.87</v>
      </c>
      <c r="I208" s="2" t="s">
        <v>2009</v>
      </c>
      <c r="J208" s="2" t="s">
        <v>1979</v>
      </c>
      <c r="K208" s="2" t="s">
        <v>2000</v>
      </c>
      <c r="L208" s="2" t="str">
        <f>IFERROR(IF(Tabela1[[#This Row],[Empresa]]="KE",VLOOKUP(Tabela1[[#This Row],[Empresa]]&amp;Tabela1[[#This Row],[Cliente]],KE!$A$2:AO306,11,0),IFERROR(IF(Tabela1[[#This Row],[Empresa]]="KT",VLOOKUP(Tabela1[[#This Row],[Empresa]]&amp;Tabela1[[#This Row],[Cliente]],KT!$A$2:AO306,11,0),""),"")),"")</f>
        <v/>
      </c>
      <c r="M208" s="23" t="str">
        <f>IFERROR(IF(Tabela1[[#This Row],[Empresa]]="KE",VLOOKUP(Tabela1[[#This Row],[Empresa]]&amp;Tabela1[[#This Row],[Cliente]],KE!$A$2:AO306,14,0),IFERROR(IF(Tabela1[[#This Row],[Empresa]]="KT",VLOOKUP(Tabela1[[#This Row],[Empresa]]&amp;Tabela1[[#This Row],[Cliente]],KT!$A$2:AO306,14,0),""),"")),"")</f>
        <v/>
      </c>
      <c r="N208" s="20" t="str">
        <f>IFERROR(IF(Tabela1[[#This Row],[Empresa]]="KE",VLOOKUP(Tabela1[[#This Row],[Empresa]]&amp;Tabela1[[#This Row],[Cliente]],KE!$A$2:AO306,15,0),IFERROR(IF(Tabela1[[#This Row],[Empresa]]="KT",VLOOKUP(Tabela1[[#This Row],[Empresa]]&amp;Tabela1[[#This Row],[Cliente]],KT!$A$2:AO306,15,0),""),"")),"")</f>
        <v/>
      </c>
      <c r="O208" s="2" t="str">
        <f>IF(Tabela1[[#This Row],[Valor faturado]]&lt;Tabela1[[#This Row],[VALOR MENSAL CONTRATADO]],"Sim","Não")</f>
        <v>Não</v>
      </c>
      <c r="P208" s="28">
        <f>IF(Tabela1[[#This Row],[Faturado no Período ]]&lt;&gt;"",1/$K$1,"")</f>
        <v>3.3222591362126247E-3</v>
      </c>
    </row>
    <row r="209" spans="1:16" ht="15" customHeight="1">
      <c r="A209" s="2" t="s">
        <v>1969</v>
      </c>
      <c r="B209" s="2" t="s">
        <v>132</v>
      </c>
      <c r="C209" s="2" t="s">
        <v>1616</v>
      </c>
      <c r="D209" s="2" t="s">
        <v>1973</v>
      </c>
      <c r="E209" s="2" t="s">
        <v>1499</v>
      </c>
      <c r="F209" s="2" t="s">
        <v>1617</v>
      </c>
      <c r="G209" s="2" t="s">
        <v>94</v>
      </c>
      <c r="H209" s="20">
        <v>4686.07</v>
      </c>
      <c r="I209" s="2" t="s">
        <v>2009</v>
      </c>
      <c r="J209" s="2" t="s">
        <v>1979</v>
      </c>
      <c r="K209" s="2" t="s">
        <v>2000</v>
      </c>
      <c r="L209" s="2" t="str">
        <f>IFERROR(IF(Tabela1[[#This Row],[Empresa]]="KE",VLOOKUP(Tabela1[[#This Row],[Empresa]]&amp;Tabela1[[#This Row],[Cliente]],KE!$A$2:AO261,11,0),IFERROR(IF(Tabela1[[#This Row],[Empresa]]="KT",VLOOKUP(Tabela1[[#This Row],[Empresa]]&amp;Tabela1[[#This Row],[Cliente]],KT!$A$2:AO261,11,0),""),"")),"")</f>
        <v/>
      </c>
      <c r="M209" s="23" t="str">
        <f>IFERROR(IF(Tabela1[[#This Row],[Empresa]]="KE",VLOOKUP(Tabela1[[#This Row],[Empresa]]&amp;Tabela1[[#This Row],[Cliente]],KE!$A$2:AO261,14,0),IFERROR(IF(Tabela1[[#This Row],[Empresa]]="KT",VLOOKUP(Tabela1[[#This Row],[Empresa]]&amp;Tabela1[[#This Row],[Cliente]],KT!$A$2:AO261,14,0),""),"")),"")</f>
        <v/>
      </c>
      <c r="N209" s="20" t="str">
        <f>IFERROR(IF(Tabela1[[#This Row],[Empresa]]="KE",VLOOKUP(Tabela1[[#This Row],[Empresa]]&amp;Tabela1[[#This Row],[Cliente]],KE!$A$2:AO261,15,0),IFERROR(IF(Tabela1[[#This Row],[Empresa]]="KT",VLOOKUP(Tabela1[[#This Row],[Empresa]]&amp;Tabela1[[#This Row],[Cliente]],KT!$A$2:AO261,15,0),""),"")),"")</f>
        <v/>
      </c>
      <c r="O209" s="2" t="str">
        <f>IF(Tabela1[[#This Row],[Valor faturado]]&lt;Tabela1[[#This Row],[VALOR MENSAL CONTRATADO]],"Sim","Não")</f>
        <v>Não</v>
      </c>
      <c r="P209" s="28">
        <f>IF(Tabela1[[#This Row],[Faturado no Período ]]&lt;&gt;"",1/$K$1,"")</f>
        <v>3.3222591362126247E-3</v>
      </c>
    </row>
    <row r="210" spans="1:16" ht="15" customHeight="1">
      <c r="A210" s="2" t="s">
        <v>1969</v>
      </c>
      <c r="B210" s="2" t="s">
        <v>132</v>
      </c>
      <c r="C210" s="2" t="s">
        <v>1616</v>
      </c>
      <c r="D210" s="2" t="s">
        <v>1973</v>
      </c>
      <c r="E210" s="2" t="s">
        <v>1650</v>
      </c>
      <c r="F210" s="2" t="s">
        <v>1617</v>
      </c>
      <c r="G210" s="2" t="s">
        <v>94</v>
      </c>
      <c r="H210" s="20">
        <v>163.02000000000001</v>
      </c>
      <c r="I210" s="2" t="s">
        <v>2009</v>
      </c>
      <c r="J210" s="2" t="s">
        <v>1979</v>
      </c>
      <c r="K210" s="2" t="s">
        <v>2000</v>
      </c>
      <c r="L210" s="2" t="str">
        <f>IFERROR(IF(Tabela1[[#This Row],[Empresa]]="KE",VLOOKUP(Tabela1[[#This Row],[Empresa]]&amp;Tabela1[[#This Row],[Cliente]],KE!$A$2:AO305,11,0),IFERROR(IF(Tabela1[[#This Row],[Empresa]]="KT",VLOOKUP(Tabela1[[#This Row],[Empresa]]&amp;Tabela1[[#This Row],[Cliente]],KT!$A$2:AO305,11,0),""),"")),"")</f>
        <v/>
      </c>
      <c r="M210" s="23" t="str">
        <f>IFERROR(IF(Tabela1[[#This Row],[Empresa]]="KE",VLOOKUP(Tabela1[[#This Row],[Empresa]]&amp;Tabela1[[#This Row],[Cliente]],KE!$A$2:AO305,14,0),IFERROR(IF(Tabela1[[#This Row],[Empresa]]="KT",VLOOKUP(Tabela1[[#This Row],[Empresa]]&amp;Tabela1[[#This Row],[Cliente]],KT!$A$2:AO305,14,0),""),"")),"")</f>
        <v/>
      </c>
      <c r="N210" s="20" t="str">
        <f>IFERROR(IF(Tabela1[[#This Row],[Empresa]]="KE",VLOOKUP(Tabela1[[#This Row],[Empresa]]&amp;Tabela1[[#This Row],[Cliente]],KE!$A$2:AO305,15,0),IFERROR(IF(Tabela1[[#This Row],[Empresa]]="KT",VLOOKUP(Tabela1[[#This Row],[Empresa]]&amp;Tabela1[[#This Row],[Cliente]],KT!$A$2:AO305,15,0),""),"")),"")</f>
        <v/>
      </c>
      <c r="O210" s="2" t="str">
        <f>IF(Tabela1[[#This Row],[Valor faturado]]&lt;Tabela1[[#This Row],[VALOR MENSAL CONTRATADO]],"Sim","Não")</f>
        <v>Não</v>
      </c>
      <c r="P210" s="28">
        <f>IF(Tabela1[[#This Row],[Faturado no Período ]]&lt;&gt;"",1/$K$1,"")</f>
        <v>3.3222591362126247E-3</v>
      </c>
    </row>
    <row r="211" spans="1:16" ht="15" customHeight="1">
      <c r="A211" s="2" t="s">
        <v>1969</v>
      </c>
      <c r="B211" s="2" t="s">
        <v>110</v>
      </c>
      <c r="C211" s="2" t="s">
        <v>1572</v>
      </c>
      <c r="D211" s="2" t="s">
        <v>1973</v>
      </c>
      <c r="E211" s="2" t="s">
        <v>1499</v>
      </c>
      <c r="F211" s="2" t="s">
        <v>1573</v>
      </c>
      <c r="G211" s="2" t="s">
        <v>94</v>
      </c>
      <c r="H211" s="20">
        <v>4565.9399999999996</v>
      </c>
      <c r="I211" s="2" t="s">
        <v>2009</v>
      </c>
      <c r="J211" s="2" t="s">
        <v>1979</v>
      </c>
      <c r="K211" s="2" t="s">
        <v>2000</v>
      </c>
      <c r="L211" s="2" t="str">
        <f>IFERROR(IF(Tabela1[[#This Row],[Empresa]]="KE",VLOOKUP(Tabela1[[#This Row],[Empresa]]&amp;Tabela1[[#This Row],[Cliente]],KE!$A$2:AO262,11,0),IFERROR(IF(Tabela1[[#This Row],[Empresa]]="KT",VLOOKUP(Tabela1[[#This Row],[Empresa]]&amp;Tabela1[[#This Row],[Cliente]],KT!$A$2:AO262,11,0),""),"")),"")</f>
        <v/>
      </c>
      <c r="M211" s="23" t="str">
        <f>IFERROR(IF(Tabela1[[#This Row],[Empresa]]="KE",VLOOKUP(Tabela1[[#This Row],[Empresa]]&amp;Tabela1[[#This Row],[Cliente]],KE!$A$2:AO262,14,0),IFERROR(IF(Tabela1[[#This Row],[Empresa]]="KT",VLOOKUP(Tabela1[[#This Row],[Empresa]]&amp;Tabela1[[#This Row],[Cliente]],KT!$A$2:AO262,14,0),""),"")),"")</f>
        <v/>
      </c>
      <c r="N211" s="20" t="str">
        <f>IFERROR(IF(Tabela1[[#This Row],[Empresa]]="KE",VLOOKUP(Tabela1[[#This Row],[Empresa]]&amp;Tabela1[[#This Row],[Cliente]],KE!$A$2:AO262,15,0),IFERROR(IF(Tabela1[[#This Row],[Empresa]]="KT",VLOOKUP(Tabela1[[#This Row],[Empresa]]&amp;Tabela1[[#This Row],[Cliente]],KT!$A$2:AO262,15,0),""),"")),"")</f>
        <v/>
      </c>
      <c r="O211" s="2" t="str">
        <f>IF(Tabela1[[#This Row],[Valor faturado]]&lt;Tabela1[[#This Row],[VALOR MENSAL CONTRATADO]],"Sim","Não")</f>
        <v>Não</v>
      </c>
      <c r="P211" s="28">
        <f>IF(Tabela1[[#This Row],[Faturado no Período ]]&lt;&gt;"",1/$K$1,"")</f>
        <v>3.3222591362126247E-3</v>
      </c>
    </row>
    <row r="212" spans="1:16" ht="15" customHeight="1">
      <c r="A212" s="2" t="s">
        <v>1969</v>
      </c>
      <c r="B212" s="2" t="s">
        <v>135</v>
      </c>
      <c r="C212" s="2" t="s">
        <v>1622</v>
      </c>
      <c r="D212" s="2" t="s">
        <v>1973</v>
      </c>
      <c r="E212" s="2" t="s">
        <v>1499</v>
      </c>
      <c r="F212" s="2" t="s">
        <v>1623</v>
      </c>
      <c r="G212" s="2" t="s">
        <v>94</v>
      </c>
      <c r="H212" s="20">
        <v>4313.0200000000004</v>
      </c>
      <c r="I212" s="2" t="s">
        <v>2009</v>
      </c>
      <c r="J212" s="2" t="s">
        <v>1980</v>
      </c>
      <c r="K212" s="2" t="str">
        <f>IF(Tabela1[[#This Row],[NF Eletr.]]&lt;&gt;"","Faturado","Não")</f>
        <v>Faturado</v>
      </c>
      <c r="L212" s="2">
        <f>IFERROR(IF(Tabela1[[#This Row],[Empresa]]="KE",VLOOKUP(Tabela1[[#This Row],[Empresa]]&amp;Tabela1[[#This Row],[Cliente]],KE!$A$2:AO278,11,0),IFERROR(IF(Tabela1[[#This Row],[Empresa]]="KT",VLOOKUP(Tabela1[[#This Row],[Empresa]]&amp;Tabela1[[#This Row],[Cliente]],KT!$A$2:AO278,11,0),""),"")),"")</f>
        <v>21281</v>
      </c>
      <c r="M212" s="23">
        <f>IFERROR(IF(Tabela1[[#This Row],[Empresa]]="KE",VLOOKUP(Tabela1[[#This Row],[Empresa]]&amp;Tabela1[[#This Row],[Cliente]],KE!$A$2:AO278,14,0),IFERROR(IF(Tabela1[[#This Row],[Empresa]]="KT",VLOOKUP(Tabela1[[#This Row],[Empresa]]&amp;Tabela1[[#This Row],[Cliente]],KT!$A$2:AO278,14,0),""),"")),"")</f>
        <v>45510</v>
      </c>
      <c r="N212" s="20">
        <f>IFERROR(IF(Tabela1[[#This Row],[Empresa]]="KE",VLOOKUP(Tabela1[[#This Row],[Empresa]]&amp;Tabela1[[#This Row],[Cliente]],KE!$A$2:AO278,15,0),IFERROR(IF(Tabela1[[#This Row],[Empresa]]="KT",VLOOKUP(Tabela1[[#This Row],[Empresa]]&amp;Tabela1[[#This Row],[Cliente]],KT!$A$2:AO278,15,0),""),"")),"")</f>
        <v>53.24</v>
      </c>
      <c r="O212" s="2" t="str">
        <f>IF(Tabela1[[#This Row],[Valor faturado]]&lt;Tabela1[[#This Row],[VALOR MENSAL CONTRATADO]],"Sim","Não")</f>
        <v>Sim</v>
      </c>
      <c r="P212" s="28">
        <f>IF(Tabela1[[#This Row],[Faturado no Período ]]&lt;&gt;"",1/$K$1,"")</f>
        <v>3.3222591362126247E-3</v>
      </c>
    </row>
    <row r="213" spans="1:16" ht="15" customHeight="1">
      <c r="A213" s="2" t="s">
        <v>1969</v>
      </c>
      <c r="B213" s="2" t="s">
        <v>129</v>
      </c>
      <c r="C213" s="2" t="s">
        <v>1610</v>
      </c>
      <c r="D213" s="2" t="s">
        <v>1973</v>
      </c>
      <c r="E213" s="2" t="s">
        <v>1499</v>
      </c>
      <c r="F213" s="2" t="s">
        <v>1611</v>
      </c>
      <c r="G213" s="2" t="s">
        <v>94</v>
      </c>
      <c r="H213" s="20">
        <v>4241.96</v>
      </c>
      <c r="I213" s="2" t="s">
        <v>2009</v>
      </c>
      <c r="J213" s="2" t="s">
        <v>1980</v>
      </c>
      <c r="K213" s="2" t="str">
        <f>IF(Tabela1[[#This Row],[NF Eletr.]]&lt;&gt;"","Faturado","Não")</f>
        <v>Faturado</v>
      </c>
      <c r="L213" s="2">
        <f>IFERROR(IF(Tabela1[[#This Row],[Empresa]]="KE",VLOOKUP(Tabela1[[#This Row],[Empresa]]&amp;Tabela1[[#This Row],[Cliente]],KE!$A$2:AO287,11,0),IFERROR(IF(Tabela1[[#This Row],[Empresa]]="KT",VLOOKUP(Tabela1[[#This Row],[Empresa]]&amp;Tabela1[[#This Row],[Cliente]],KT!$A$2:AO287,11,0),""),"")),"")</f>
        <v>21277</v>
      </c>
      <c r="M213" s="23">
        <f>IFERROR(IF(Tabela1[[#This Row],[Empresa]]="KE",VLOOKUP(Tabela1[[#This Row],[Empresa]]&amp;Tabela1[[#This Row],[Cliente]],KE!$A$2:AO287,14,0),IFERROR(IF(Tabela1[[#This Row],[Empresa]]="KT",VLOOKUP(Tabela1[[#This Row],[Empresa]]&amp;Tabela1[[#This Row],[Cliente]],KT!$A$2:AO287,14,0),""),"")),"")</f>
        <v>45510</v>
      </c>
      <c r="N213" s="20">
        <f>IFERROR(IF(Tabela1[[#This Row],[Empresa]]="KE",VLOOKUP(Tabela1[[#This Row],[Empresa]]&amp;Tabela1[[#This Row],[Cliente]],KE!$A$2:AO287,15,0),IFERROR(IF(Tabela1[[#This Row],[Empresa]]="KT",VLOOKUP(Tabela1[[#This Row],[Empresa]]&amp;Tabela1[[#This Row],[Cliente]],KT!$A$2:AO287,15,0),""),"")),"")</f>
        <v>50.22</v>
      </c>
      <c r="O213" s="2" t="str">
        <f>IF(Tabela1[[#This Row],[Valor faturado]]&lt;Tabela1[[#This Row],[VALOR MENSAL CONTRATADO]],"Sim","Não")</f>
        <v>Sim</v>
      </c>
      <c r="P213" s="28">
        <f>IF(Tabela1[[#This Row],[Faturado no Período ]]&lt;&gt;"",1/$K$1,"")</f>
        <v>3.3222591362126247E-3</v>
      </c>
    </row>
    <row r="214" spans="1:16" ht="15" customHeight="1">
      <c r="A214" s="2" t="s">
        <v>1969</v>
      </c>
      <c r="B214" s="2" t="s">
        <v>134</v>
      </c>
      <c r="C214" s="2" t="s">
        <v>1620</v>
      </c>
      <c r="D214" s="2" t="s">
        <v>1973</v>
      </c>
      <c r="E214" s="2" t="s">
        <v>1499</v>
      </c>
      <c r="F214" s="2" t="s">
        <v>1621</v>
      </c>
      <c r="G214" s="2" t="s">
        <v>94</v>
      </c>
      <c r="H214" s="20">
        <v>4411.0600000000004</v>
      </c>
      <c r="I214" s="2" t="s">
        <v>2009</v>
      </c>
      <c r="J214" s="2" t="s">
        <v>1980</v>
      </c>
      <c r="K214" s="2" t="str">
        <f>IF(Tabela1[[#This Row],[NF Eletr.]]&lt;&gt;"","Faturado","Não")</f>
        <v>Faturado</v>
      </c>
      <c r="L214" s="2">
        <f>IFERROR(IF(Tabela1[[#This Row],[Empresa]]="KE",VLOOKUP(Tabela1[[#This Row],[Empresa]]&amp;Tabela1[[#This Row],[Cliente]],KE!$A$2:AO269,11,0),IFERROR(IF(Tabela1[[#This Row],[Empresa]]="KT",VLOOKUP(Tabela1[[#This Row],[Empresa]]&amp;Tabela1[[#This Row],[Cliente]],KT!$A$2:AO269,11,0),""),"")),"")</f>
        <v>21291</v>
      </c>
      <c r="M214" s="23">
        <f>IFERROR(IF(Tabela1[[#This Row],[Empresa]]="KE",VLOOKUP(Tabela1[[#This Row],[Empresa]]&amp;Tabela1[[#This Row],[Cliente]],KE!$A$2:AO269,14,0),IFERROR(IF(Tabela1[[#This Row],[Empresa]]="KT",VLOOKUP(Tabela1[[#This Row],[Empresa]]&amp;Tabela1[[#This Row],[Cliente]],KT!$A$2:AO269,14,0),""),"")),"")</f>
        <v>45510</v>
      </c>
      <c r="N214" s="20">
        <f>IFERROR(IF(Tabela1[[#This Row],[Empresa]]="KE",VLOOKUP(Tabela1[[#This Row],[Empresa]]&amp;Tabela1[[#This Row],[Cliente]],KE!$A$2:AO269,15,0),IFERROR(IF(Tabela1[[#This Row],[Empresa]]="KT",VLOOKUP(Tabela1[[#This Row],[Empresa]]&amp;Tabela1[[#This Row],[Cliente]],KT!$A$2:AO269,15,0),""),"")),"")</f>
        <v>1.81</v>
      </c>
      <c r="O214" s="2" t="str">
        <f>IF(Tabela1[[#This Row],[Valor faturado]]&lt;Tabela1[[#This Row],[VALOR MENSAL CONTRATADO]],"Sim","Não")</f>
        <v>Sim</v>
      </c>
      <c r="P214" s="28">
        <f>IF(Tabela1[[#This Row],[Faturado no Período ]]&lt;&gt;"",1/$K$1,"")</f>
        <v>3.3222591362126247E-3</v>
      </c>
    </row>
    <row r="215" spans="1:16" ht="15" customHeight="1">
      <c r="A215" s="2" t="s">
        <v>1969</v>
      </c>
      <c r="B215" s="2" t="s">
        <v>134</v>
      </c>
      <c r="C215" s="2" t="s">
        <v>1620</v>
      </c>
      <c r="D215" s="2" t="s">
        <v>1973</v>
      </c>
      <c r="E215" s="2" t="s">
        <v>1650</v>
      </c>
      <c r="F215" s="2" t="s">
        <v>1621</v>
      </c>
      <c r="G215" s="2" t="s">
        <v>94</v>
      </c>
      <c r="H215" s="20">
        <v>157.38999999999999</v>
      </c>
      <c r="I215" s="2" t="s">
        <v>2009</v>
      </c>
      <c r="J215" s="2" t="s">
        <v>1980</v>
      </c>
      <c r="K215" s="2" t="str">
        <f>IF(Tabela1[[#This Row],[NF Eletr.]]&lt;&gt;"","Faturado","Não")</f>
        <v>Faturado</v>
      </c>
      <c r="L215" s="2" t="s">
        <v>501</v>
      </c>
      <c r="M215" s="23">
        <f>IFERROR(IF(Tabela1[[#This Row],[Empresa]]="KE",VLOOKUP(Tabela1[[#This Row],[Empresa]]&amp;Tabela1[[#This Row],[Cliente]],KE!$A$2:AO307,14,0),IFERROR(IF(Tabela1[[#This Row],[Empresa]]="KT",VLOOKUP(Tabela1[[#This Row],[Empresa]]&amp;Tabela1[[#This Row],[Cliente]],KT!$A$2:AO307,14,0),""),"")),"")</f>
        <v>45510</v>
      </c>
      <c r="N215" s="20">
        <v>52.26</v>
      </c>
      <c r="O215" s="2" t="str">
        <f>IF(Tabela1[[#This Row],[Valor faturado]]&lt;Tabela1[[#This Row],[VALOR MENSAL CONTRATADO]],"Sim","Não")</f>
        <v>Sim</v>
      </c>
      <c r="P215" s="28">
        <f>IF(Tabela1[[#This Row],[Faturado no Período ]]&lt;&gt;"",1/$K$1,"")</f>
        <v>3.3222591362126247E-3</v>
      </c>
    </row>
    <row r="216" spans="1:16" ht="15" customHeight="1">
      <c r="A216" s="2" t="s">
        <v>1969</v>
      </c>
      <c r="B216" s="2" t="s">
        <v>133</v>
      </c>
      <c r="C216" s="2" t="s">
        <v>1618</v>
      </c>
      <c r="D216" s="2" t="s">
        <v>1973</v>
      </c>
      <c r="E216" s="2" t="s">
        <v>1499</v>
      </c>
      <c r="F216" s="2" t="s">
        <v>1619</v>
      </c>
      <c r="G216" s="2" t="s">
        <v>94</v>
      </c>
      <c r="H216" s="20">
        <v>4475.55</v>
      </c>
      <c r="I216" s="2" t="s">
        <v>2009</v>
      </c>
      <c r="J216" s="2" t="s">
        <v>1979</v>
      </c>
      <c r="K216" s="2" t="s">
        <v>2000</v>
      </c>
      <c r="L216" s="2" t="str">
        <f>IFERROR(IF(Tabela1[[#This Row],[Empresa]]="KE",VLOOKUP(Tabela1[[#This Row],[Empresa]]&amp;Tabela1[[#This Row],[Cliente]],KE!$A$2:AO264,11,0),IFERROR(IF(Tabela1[[#This Row],[Empresa]]="KT",VLOOKUP(Tabela1[[#This Row],[Empresa]]&amp;Tabela1[[#This Row],[Cliente]],KT!$A$2:AO264,11,0),""),"")),"")</f>
        <v/>
      </c>
      <c r="M216" s="23" t="str">
        <f>IFERROR(IF(Tabela1[[#This Row],[Empresa]]="KE",VLOOKUP(Tabela1[[#This Row],[Empresa]]&amp;Tabela1[[#This Row],[Cliente]],KE!$A$2:AO264,14,0),IFERROR(IF(Tabela1[[#This Row],[Empresa]]="KT",VLOOKUP(Tabela1[[#This Row],[Empresa]]&amp;Tabela1[[#This Row],[Cliente]],KT!$A$2:AO264,14,0),""),"")),"")</f>
        <v/>
      </c>
      <c r="N216" s="20" t="str">
        <f>IFERROR(IF(Tabela1[[#This Row],[Empresa]]="KE",VLOOKUP(Tabela1[[#This Row],[Empresa]]&amp;Tabela1[[#This Row],[Cliente]],KE!$A$2:AO264,15,0),IFERROR(IF(Tabela1[[#This Row],[Empresa]]="KT",VLOOKUP(Tabela1[[#This Row],[Empresa]]&amp;Tabela1[[#This Row],[Cliente]],KT!$A$2:AO264,15,0),""),"")),"")</f>
        <v/>
      </c>
      <c r="O216" s="2" t="str">
        <f>IF(Tabela1[[#This Row],[Valor faturado]]&lt;Tabela1[[#This Row],[VALOR MENSAL CONTRATADO]],"Sim","Não")</f>
        <v>Não</v>
      </c>
      <c r="P216" s="28">
        <f>IF(Tabela1[[#This Row],[Faturado no Período ]]&lt;&gt;"",1/$K$1,"")</f>
        <v>3.3222591362126247E-3</v>
      </c>
    </row>
    <row r="217" spans="1:16" ht="15" customHeight="1">
      <c r="A217" s="2" t="s">
        <v>1969</v>
      </c>
      <c r="B217" s="2" t="s">
        <v>133</v>
      </c>
      <c r="C217" s="2" t="s">
        <v>1618</v>
      </c>
      <c r="D217" s="2" t="s">
        <v>1973</v>
      </c>
      <c r="E217" s="2" t="s">
        <v>1650</v>
      </c>
      <c r="F217" s="2" t="s">
        <v>1619</v>
      </c>
      <c r="G217" s="2" t="s">
        <v>94</v>
      </c>
      <c r="H217" s="20">
        <v>156.87</v>
      </c>
      <c r="I217" s="2" t="s">
        <v>2009</v>
      </c>
      <c r="J217" s="2" t="s">
        <v>1979</v>
      </c>
      <c r="K217" s="2" t="s">
        <v>2000</v>
      </c>
      <c r="L217" s="2" t="str">
        <f>IFERROR(IF(Tabela1[[#This Row],[Empresa]]="KE",VLOOKUP(Tabela1[[#This Row],[Empresa]]&amp;Tabela1[[#This Row],[Cliente]],KE!$A$2:AO308,11,0),IFERROR(IF(Tabela1[[#This Row],[Empresa]]="KT",VLOOKUP(Tabela1[[#This Row],[Empresa]]&amp;Tabela1[[#This Row],[Cliente]],KT!$A$2:AO308,11,0),""),"")),"")</f>
        <v/>
      </c>
      <c r="M217" s="23" t="str">
        <f>IFERROR(IF(Tabela1[[#This Row],[Empresa]]="KE",VLOOKUP(Tabela1[[#This Row],[Empresa]]&amp;Tabela1[[#This Row],[Cliente]],KE!$A$2:AO308,14,0),IFERROR(IF(Tabela1[[#This Row],[Empresa]]="KT",VLOOKUP(Tabela1[[#This Row],[Empresa]]&amp;Tabela1[[#This Row],[Cliente]],KT!$A$2:AO308,14,0),""),"")),"")</f>
        <v/>
      </c>
      <c r="N217" s="20" t="str">
        <f>IFERROR(IF(Tabela1[[#This Row],[Empresa]]="KE",VLOOKUP(Tabela1[[#This Row],[Empresa]]&amp;Tabela1[[#This Row],[Cliente]],KE!$A$2:AO308,15,0),IFERROR(IF(Tabela1[[#This Row],[Empresa]]="KT",VLOOKUP(Tabela1[[#This Row],[Empresa]]&amp;Tabela1[[#This Row],[Cliente]],KT!$A$2:AO308,15,0),""),"")),"")</f>
        <v/>
      </c>
      <c r="O217" s="2" t="str">
        <f>IF(Tabela1[[#This Row],[Valor faturado]]&lt;Tabela1[[#This Row],[VALOR MENSAL CONTRATADO]],"Sim","Não")</f>
        <v>Não</v>
      </c>
      <c r="P217" s="28">
        <f>IF(Tabela1[[#This Row],[Faturado no Período ]]&lt;&gt;"",1/$K$1,"")</f>
        <v>3.3222591362126247E-3</v>
      </c>
    </row>
    <row r="218" spans="1:16" ht="15" customHeight="1">
      <c r="A218" s="2" t="s">
        <v>1969</v>
      </c>
      <c r="B218" s="2" t="s">
        <v>111</v>
      </c>
      <c r="C218" s="2" t="s">
        <v>1574</v>
      </c>
      <c r="D218" s="2" t="s">
        <v>1973</v>
      </c>
      <c r="E218" s="2" t="s">
        <v>1499</v>
      </c>
      <c r="F218" s="2" t="s">
        <v>1575</v>
      </c>
      <c r="G218" s="2" t="s">
        <v>94</v>
      </c>
      <c r="H218" s="20">
        <v>4278.8900000000003</v>
      </c>
      <c r="I218" s="2" t="s">
        <v>2009</v>
      </c>
      <c r="J218" s="2" t="s">
        <v>1979</v>
      </c>
      <c r="K218" s="2" t="s">
        <v>2000</v>
      </c>
      <c r="L218" s="2" t="str">
        <f>IFERROR(IF(Tabela1[[#This Row],[Empresa]]="KE",VLOOKUP(Tabela1[[#This Row],[Empresa]]&amp;Tabela1[[#This Row],[Cliente]],KE!$A$2:AO285,11,0),IFERROR(IF(Tabela1[[#This Row],[Empresa]]="KT",VLOOKUP(Tabela1[[#This Row],[Empresa]]&amp;Tabela1[[#This Row],[Cliente]],KT!$A$2:AO285,11,0),""),"")),"")</f>
        <v/>
      </c>
      <c r="M218" s="23" t="str">
        <f>IFERROR(IF(Tabela1[[#This Row],[Empresa]]="KE",VLOOKUP(Tabela1[[#This Row],[Empresa]]&amp;Tabela1[[#This Row],[Cliente]],KE!$A$2:AO285,14,0),IFERROR(IF(Tabela1[[#This Row],[Empresa]]="KT",VLOOKUP(Tabela1[[#This Row],[Empresa]]&amp;Tabela1[[#This Row],[Cliente]],KT!$A$2:AO285,14,0),""),"")),"")</f>
        <v/>
      </c>
      <c r="N218" s="20" t="str">
        <f>IFERROR(IF(Tabela1[[#This Row],[Empresa]]="KE",VLOOKUP(Tabela1[[#This Row],[Empresa]]&amp;Tabela1[[#This Row],[Cliente]],KE!$A$2:AO285,15,0),IFERROR(IF(Tabela1[[#This Row],[Empresa]]="KT",VLOOKUP(Tabela1[[#This Row],[Empresa]]&amp;Tabela1[[#This Row],[Cliente]],KT!$A$2:AO285,15,0),""),"")),"")</f>
        <v/>
      </c>
      <c r="O218" s="2" t="str">
        <f>IF(Tabela1[[#This Row],[Valor faturado]]&lt;Tabela1[[#This Row],[VALOR MENSAL CONTRATADO]],"Sim","Não")</f>
        <v>Não</v>
      </c>
      <c r="P218" s="28">
        <f>IF(Tabela1[[#This Row],[Faturado no Período ]]&lt;&gt;"",1/$K$1,"")</f>
        <v>3.3222591362126247E-3</v>
      </c>
    </row>
    <row r="219" spans="1:16" ht="15" customHeight="1">
      <c r="A219" s="2" t="s">
        <v>1969</v>
      </c>
      <c r="B219" s="2" t="s">
        <v>151</v>
      </c>
      <c r="C219" s="2" t="s">
        <v>1653</v>
      </c>
      <c r="D219" s="2" t="s">
        <v>1973</v>
      </c>
      <c r="E219" s="2" t="s">
        <v>1650</v>
      </c>
      <c r="F219" s="2" t="s">
        <v>1654</v>
      </c>
      <c r="G219" s="2" t="s">
        <v>94</v>
      </c>
      <c r="H219" s="20">
        <v>145.97</v>
      </c>
      <c r="I219" s="2" t="s">
        <v>2009</v>
      </c>
      <c r="J219" s="2" t="s">
        <v>1979</v>
      </c>
      <c r="K219" s="2" t="s">
        <v>2000</v>
      </c>
      <c r="L219" s="2" t="str">
        <f>IFERROR(IF(Tabela1[[#This Row],[Empresa]]="KE",VLOOKUP(Tabela1[[#This Row],[Empresa]]&amp;Tabela1[[#This Row],[Cliente]],KE!$A$2:AO311,11,0),IFERROR(IF(Tabela1[[#This Row],[Empresa]]="KT",VLOOKUP(Tabela1[[#This Row],[Empresa]]&amp;Tabela1[[#This Row],[Cliente]],KT!$A$2:AO311,11,0),""),"")),"")</f>
        <v/>
      </c>
      <c r="M219" s="23" t="str">
        <f>IFERROR(IF(Tabela1[[#This Row],[Empresa]]="KE",VLOOKUP(Tabela1[[#This Row],[Empresa]]&amp;Tabela1[[#This Row],[Cliente]],KE!$A$2:AO311,14,0),IFERROR(IF(Tabela1[[#This Row],[Empresa]]="KT",VLOOKUP(Tabela1[[#This Row],[Empresa]]&amp;Tabela1[[#This Row],[Cliente]],KT!$A$2:AO311,14,0),""),"")),"")</f>
        <v/>
      </c>
      <c r="N219" s="20" t="str">
        <f>IFERROR(IF(Tabela1[[#This Row],[Empresa]]="KE",VLOOKUP(Tabela1[[#This Row],[Empresa]]&amp;Tabela1[[#This Row],[Cliente]],KE!$A$2:AO311,15,0),IFERROR(IF(Tabela1[[#This Row],[Empresa]]="KT",VLOOKUP(Tabela1[[#This Row],[Empresa]]&amp;Tabela1[[#This Row],[Cliente]],KT!$A$2:AO311,15,0),""),"")),"")</f>
        <v/>
      </c>
      <c r="O219" s="2" t="str">
        <f>IF(Tabela1[[#This Row],[Valor faturado]]&lt;Tabela1[[#This Row],[VALOR MENSAL CONTRATADO]],"Sim","Não")</f>
        <v>Não</v>
      </c>
      <c r="P219" s="28">
        <f>IF(Tabela1[[#This Row],[Faturado no Período ]]&lt;&gt;"",1/$K$1,"")</f>
        <v>3.3222591362126247E-3</v>
      </c>
    </row>
    <row r="220" spans="1:16" ht="15" customHeight="1">
      <c r="A220" s="2" t="s">
        <v>1969</v>
      </c>
      <c r="B220" s="2" t="s">
        <v>137</v>
      </c>
      <c r="C220" s="2" t="s">
        <v>1626</v>
      </c>
      <c r="D220" s="2" t="s">
        <v>1973</v>
      </c>
      <c r="E220" s="2" t="s">
        <v>1499</v>
      </c>
      <c r="F220" s="2" t="s">
        <v>1627</v>
      </c>
      <c r="G220" s="2" t="s">
        <v>94</v>
      </c>
      <c r="H220" s="20">
        <v>4313.0200000000004</v>
      </c>
      <c r="I220" s="2" t="s">
        <v>2009</v>
      </c>
      <c r="J220" s="2" t="s">
        <v>1980</v>
      </c>
      <c r="K220" s="2" t="str">
        <f>IF(Tabela1[[#This Row],[NF Eletr.]]&lt;&gt;"","Faturado","Não")</f>
        <v>Faturado</v>
      </c>
      <c r="L220" s="2">
        <f>IFERROR(IF(Tabela1[[#This Row],[Empresa]]="KE",VLOOKUP(Tabela1[[#This Row],[Empresa]]&amp;Tabela1[[#This Row],[Cliente]],KE!$A$2:AO279,11,0),IFERROR(IF(Tabela1[[#This Row],[Empresa]]="KT",VLOOKUP(Tabela1[[#This Row],[Empresa]]&amp;Tabela1[[#This Row],[Cliente]],KT!$A$2:AO279,11,0),""),"")),"")</f>
        <v>21282</v>
      </c>
      <c r="M220" s="23">
        <f>IFERROR(IF(Tabela1[[#This Row],[Empresa]]="KE",VLOOKUP(Tabela1[[#This Row],[Empresa]]&amp;Tabela1[[#This Row],[Cliente]],KE!$A$2:AO279,14,0),IFERROR(IF(Tabela1[[#This Row],[Empresa]]="KT",VLOOKUP(Tabela1[[#This Row],[Empresa]]&amp;Tabela1[[#This Row],[Cliente]],KT!$A$2:AO279,14,0),""),"")),"")</f>
        <v>45510</v>
      </c>
      <c r="N220" s="20">
        <f>IFERROR(IF(Tabela1[[#This Row],[Empresa]]="KE",VLOOKUP(Tabela1[[#This Row],[Empresa]]&amp;Tabela1[[#This Row],[Cliente]],KE!$A$2:AO279,15,0),IFERROR(IF(Tabela1[[#This Row],[Empresa]]="KT",VLOOKUP(Tabela1[[#This Row],[Empresa]]&amp;Tabela1[[#This Row],[Cliente]],KT!$A$2:AO279,15,0),""),"")),"")</f>
        <v>51.05</v>
      </c>
      <c r="O220" s="2" t="str">
        <f>IF(Tabela1[[#This Row],[Valor faturado]]&lt;Tabela1[[#This Row],[VALOR MENSAL CONTRATADO]],"Sim","Não")</f>
        <v>Sim</v>
      </c>
      <c r="P220" s="28">
        <f>IF(Tabela1[[#This Row],[Faturado no Período ]]&lt;&gt;"",1/$K$1,"")</f>
        <v>3.3222591362126247E-3</v>
      </c>
    </row>
    <row r="221" spans="1:16" ht="15" customHeight="1">
      <c r="A221" s="2" t="s">
        <v>1969</v>
      </c>
      <c r="B221" s="2" t="s">
        <v>138</v>
      </c>
      <c r="C221" s="2" t="s">
        <v>1628</v>
      </c>
      <c r="D221" s="2" t="s">
        <v>1973</v>
      </c>
      <c r="E221" s="2" t="s">
        <v>1499</v>
      </c>
      <c r="F221" s="2" t="s">
        <v>1629</v>
      </c>
      <c r="G221" s="2" t="s">
        <v>94</v>
      </c>
      <c r="H221" s="20">
        <v>4475.55</v>
      </c>
      <c r="I221" s="2" t="s">
        <v>2009</v>
      </c>
      <c r="J221" s="2" t="s">
        <v>1980</v>
      </c>
      <c r="K221" s="2" t="str">
        <f>IF(Tabela1[[#This Row],[NF Eletr.]]&lt;&gt;"","Faturado","Não")</f>
        <v>Faturado</v>
      </c>
      <c r="L221" s="2">
        <f>IFERROR(IF(Tabela1[[#This Row],[Empresa]]="KE",VLOOKUP(Tabela1[[#This Row],[Empresa]]&amp;Tabela1[[#This Row],[Cliente]],KE!$A$2:AO265,11,0),IFERROR(IF(Tabela1[[#This Row],[Empresa]]="KT",VLOOKUP(Tabela1[[#This Row],[Empresa]]&amp;Tabela1[[#This Row],[Cliente]],KT!$A$2:AO265,11,0),""),"")),"")</f>
        <v>21283</v>
      </c>
      <c r="M221" s="23">
        <f>IFERROR(IF(Tabela1[[#This Row],[Empresa]]="KE",VLOOKUP(Tabela1[[#This Row],[Empresa]]&amp;Tabela1[[#This Row],[Cliente]],KE!$A$2:AO265,14,0),IFERROR(IF(Tabela1[[#This Row],[Empresa]]="KT",VLOOKUP(Tabela1[[#This Row],[Empresa]]&amp;Tabela1[[#This Row],[Cliente]],KT!$A$2:AO265,14,0),""),"")),"")</f>
        <v>45510</v>
      </c>
      <c r="N221" s="20">
        <f>IFERROR(IF(Tabela1[[#This Row],[Empresa]]="KE",VLOOKUP(Tabela1[[#This Row],[Empresa]]&amp;Tabela1[[#This Row],[Cliente]],KE!$A$2:AO265,15,0),IFERROR(IF(Tabela1[[#This Row],[Empresa]]="KT",VLOOKUP(Tabela1[[#This Row],[Empresa]]&amp;Tabela1[[#This Row],[Cliente]],KT!$A$2:AO265,15,0),""),"")),"")</f>
        <v>49.8</v>
      </c>
      <c r="O221" s="2" t="str">
        <f>IF(Tabela1[[#This Row],[Valor faturado]]&lt;Tabela1[[#This Row],[VALOR MENSAL CONTRATADO]],"Sim","Não")</f>
        <v>Sim</v>
      </c>
      <c r="P221" s="28">
        <f>IF(Tabela1[[#This Row],[Faturado no Período ]]&lt;&gt;"",1/$K$1,"")</f>
        <v>3.3222591362126247E-3</v>
      </c>
    </row>
    <row r="222" spans="1:16" ht="15" customHeight="1">
      <c r="A222" s="2" t="s">
        <v>1969</v>
      </c>
      <c r="B222" s="2" t="s">
        <v>139</v>
      </c>
      <c r="C222" s="2" t="s">
        <v>1630</v>
      </c>
      <c r="D222" s="2" t="s">
        <v>1973</v>
      </c>
      <c r="E222" s="2" t="s">
        <v>1499</v>
      </c>
      <c r="F222" s="2" t="s">
        <v>1631</v>
      </c>
      <c r="G222" s="2" t="s">
        <v>94</v>
      </c>
      <c r="H222" s="20">
        <v>3172</v>
      </c>
      <c r="I222" s="2" t="s">
        <v>2009</v>
      </c>
      <c r="J222" s="2" t="s">
        <v>1979</v>
      </c>
      <c r="K222" s="2" t="s">
        <v>2000</v>
      </c>
      <c r="L222" s="2" t="str">
        <f>IFERROR(IF(Tabela1[[#This Row],[Empresa]]="KE",VLOOKUP(Tabela1[[#This Row],[Empresa]]&amp;Tabela1[[#This Row],[Cliente]],KE!$A$2:AO299,11,0),IFERROR(IF(Tabela1[[#This Row],[Empresa]]="KT",VLOOKUP(Tabela1[[#This Row],[Empresa]]&amp;Tabela1[[#This Row],[Cliente]],KT!$A$2:AO299,11,0),""),"")),"")</f>
        <v/>
      </c>
      <c r="M222" s="23" t="str">
        <f>IFERROR(IF(Tabela1[[#This Row],[Empresa]]="KE",VLOOKUP(Tabela1[[#This Row],[Empresa]]&amp;Tabela1[[#This Row],[Cliente]],KE!$A$2:AO299,14,0),IFERROR(IF(Tabela1[[#This Row],[Empresa]]="KT",VLOOKUP(Tabela1[[#This Row],[Empresa]]&amp;Tabela1[[#This Row],[Cliente]],KT!$A$2:AO299,14,0),""),"")),"")</f>
        <v/>
      </c>
      <c r="N222" s="20" t="str">
        <f>IFERROR(IF(Tabela1[[#This Row],[Empresa]]="KE",VLOOKUP(Tabela1[[#This Row],[Empresa]]&amp;Tabela1[[#This Row],[Cliente]],KE!$A$2:AO299,15,0),IFERROR(IF(Tabela1[[#This Row],[Empresa]]="KT",VLOOKUP(Tabela1[[#This Row],[Empresa]]&amp;Tabela1[[#This Row],[Cliente]],KT!$A$2:AO299,15,0),""),"")),"")</f>
        <v/>
      </c>
      <c r="O222" s="2" t="str">
        <f>IF(Tabela1[[#This Row],[Valor faturado]]&lt;Tabela1[[#This Row],[VALOR MENSAL CONTRATADO]],"Sim","Não")</f>
        <v>Não</v>
      </c>
      <c r="P222" s="28">
        <f>IF(Tabela1[[#This Row],[Faturado no Período ]]&lt;&gt;"",1/$K$1,"")</f>
        <v>3.3222591362126247E-3</v>
      </c>
    </row>
    <row r="223" spans="1:16" ht="15" customHeight="1">
      <c r="A223" s="2" t="s">
        <v>1969</v>
      </c>
      <c r="B223" s="2" t="s">
        <v>152</v>
      </c>
      <c r="C223" s="2" t="s">
        <v>1655</v>
      </c>
      <c r="D223" s="2" t="s">
        <v>1973</v>
      </c>
      <c r="E223" s="2" t="s">
        <v>1650</v>
      </c>
      <c r="F223" s="2" t="s">
        <v>1577</v>
      </c>
      <c r="G223" s="2" t="s">
        <v>94</v>
      </c>
      <c r="H223" s="20">
        <v>156.02000000000001</v>
      </c>
      <c r="I223" s="2" t="s">
        <v>2009</v>
      </c>
      <c r="J223" s="2" t="s">
        <v>1980</v>
      </c>
      <c r="K223" s="2" t="str">
        <f>IF(Tabela1[[#This Row],[NF Eletr.]]&lt;&gt;"","Faturado","Não")</f>
        <v>Faturado</v>
      </c>
      <c r="L223" s="2">
        <f>IFERROR(IF(Tabela1[[#This Row],[Empresa]]="KE",VLOOKUP(Tabela1[[#This Row],[Empresa]]&amp;Tabela1[[#This Row],[Cliente]],KE!$A$2:AO309,11,0),IFERROR(IF(Tabela1[[#This Row],[Empresa]]="KT",VLOOKUP(Tabela1[[#This Row],[Empresa]]&amp;Tabela1[[#This Row],[Cliente]],KT!$A$2:AO309,11,0),""),"")),"")</f>
        <v>21293</v>
      </c>
      <c r="M223" s="23">
        <f>IFERROR(IF(Tabela1[[#This Row],[Empresa]]="KE",VLOOKUP(Tabela1[[#This Row],[Empresa]]&amp;Tabela1[[#This Row],[Cliente]],KE!$A$2:AO309,14,0),IFERROR(IF(Tabela1[[#This Row],[Empresa]]="KT",VLOOKUP(Tabela1[[#This Row],[Empresa]]&amp;Tabela1[[#This Row],[Cliente]],KT!$A$2:AO309,14,0),""),"")),"")</f>
        <v>45510</v>
      </c>
      <c r="N223" s="20">
        <f>IFERROR(IF(Tabela1[[#This Row],[Empresa]]="KE",VLOOKUP(Tabela1[[#This Row],[Empresa]]&amp;Tabela1[[#This Row],[Cliente]],KE!$A$2:AO309,15,0),IFERROR(IF(Tabela1[[#This Row],[Empresa]]="KT",VLOOKUP(Tabela1[[#This Row],[Empresa]]&amp;Tabela1[[#This Row],[Cliente]],KT!$A$2:AO309,15,0),""),"")),"")</f>
        <v>1.7</v>
      </c>
      <c r="O223" s="2" t="str">
        <f>IF(Tabela1[[#This Row],[Valor faturado]]&lt;Tabela1[[#This Row],[VALOR MENSAL CONTRATADO]],"Sim","Não")</f>
        <v>Sim</v>
      </c>
      <c r="P223" s="28">
        <f>IF(Tabela1[[#This Row],[Faturado no Período ]]&lt;&gt;"",1/$K$1,"")</f>
        <v>3.3222591362126247E-3</v>
      </c>
    </row>
    <row r="224" spans="1:16" ht="15" customHeight="1">
      <c r="A224" s="2" t="s">
        <v>1969</v>
      </c>
      <c r="B224" s="2" t="s">
        <v>117</v>
      </c>
      <c r="C224" s="2" t="s">
        <v>1586</v>
      </c>
      <c r="D224" s="2" t="s">
        <v>1973</v>
      </c>
      <c r="E224" s="2" t="s">
        <v>1499</v>
      </c>
      <c r="F224" s="2" t="s">
        <v>1587</v>
      </c>
      <c r="G224" s="2" t="s">
        <v>94</v>
      </c>
      <c r="H224" s="20">
        <v>4231.59</v>
      </c>
      <c r="I224" s="2" t="s">
        <v>2009</v>
      </c>
      <c r="J224" s="2" t="s">
        <v>1979</v>
      </c>
      <c r="K224" s="2" t="s">
        <v>2000</v>
      </c>
      <c r="L224" s="2" t="str">
        <f>IFERROR(IF(Tabela1[[#This Row],[Empresa]]="KE",VLOOKUP(Tabela1[[#This Row],[Empresa]]&amp;Tabela1[[#This Row],[Cliente]],KE!$A$2:AO290,11,0),IFERROR(IF(Tabela1[[#This Row],[Empresa]]="KT",VLOOKUP(Tabela1[[#This Row],[Empresa]]&amp;Tabela1[[#This Row],[Cliente]],KT!$A$2:AO290,11,0),""),"")),"")</f>
        <v/>
      </c>
      <c r="M224" s="23" t="str">
        <f>IFERROR(IF(Tabela1[[#This Row],[Empresa]]="KE",VLOOKUP(Tabela1[[#This Row],[Empresa]]&amp;Tabela1[[#This Row],[Cliente]],KE!$A$2:AO290,14,0),IFERROR(IF(Tabela1[[#This Row],[Empresa]]="KT",VLOOKUP(Tabela1[[#This Row],[Empresa]]&amp;Tabela1[[#This Row],[Cliente]],KT!$A$2:AO290,14,0),""),"")),"")</f>
        <v/>
      </c>
      <c r="N224" s="20" t="str">
        <f>IFERROR(IF(Tabela1[[#This Row],[Empresa]]="KE",VLOOKUP(Tabela1[[#This Row],[Empresa]]&amp;Tabela1[[#This Row],[Cliente]],KE!$A$2:AO290,15,0),IFERROR(IF(Tabela1[[#This Row],[Empresa]]="KT",VLOOKUP(Tabela1[[#This Row],[Empresa]]&amp;Tabela1[[#This Row],[Cliente]],KT!$A$2:AO290,15,0),""),"")),"")</f>
        <v/>
      </c>
      <c r="O224" s="2" t="str">
        <f>IF(Tabela1[[#This Row],[Valor faturado]]&lt;Tabela1[[#This Row],[VALOR MENSAL CONTRATADO]],"Sim","Não")</f>
        <v>Não</v>
      </c>
      <c r="P224" s="28">
        <f>IF(Tabela1[[#This Row],[Faturado no Período ]]&lt;&gt;"",1/$K$1,"")</f>
        <v>3.3222591362126247E-3</v>
      </c>
    </row>
    <row r="225" spans="1:16" ht="15" customHeight="1">
      <c r="A225" s="2" t="s">
        <v>1969</v>
      </c>
      <c r="B225" s="2" t="s">
        <v>145</v>
      </c>
      <c r="C225" s="2" t="s">
        <v>1640</v>
      </c>
      <c r="D225" s="2" t="s">
        <v>1973</v>
      </c>
      <c r="E225" s="2" t="s">
        <v>1499</v>
      </c>
      <c r="F225" s="2" t="s">
        <v>1641</v>
      </c>
      <c r="G225" s="2" t="s">
        <v>94</v>
      </c>
      <c r="H225" s="20">
        <v>4357.3999999999996</v>
      </c>
      <c r="I225" s="2" t="s">
        <v>2009</v>
      </c>
      <c r="J225" s="2" t="s">
        <v>1980</v>
      </c>
      <c r="K225" s="2" t="str">
        <f>IF(Tabela1[[#This Row],[NF Eletr.]]&lt;&gt;"","Faturado","Não")</f>
        <v>Faturado</v>
      </c>
      <c r="L225" s="2">
        <f>IFERROR(IF(Tabela1[[#This Row],[Empresa]]="KE",VLOOKUP(Tabela1[[#This Row],[Empresa]]&amp;Tabela1[[#This Row],[Cliente]],KE!$A$2:AO273,11,0),IFERROR(IF(Tabela1[[#This Row],[Empresa]]="KT",VLOOKUP(Tabela1[[#This Row],[Empresa]]&amp;Tabela1[[#This Row],[Cliente]],KT!$A$2:AO273,11,0),""),"")),"")</f>
        <v>21286</v>
      </c>
      <c r="M225" s="23">
        <f>IFERROR(IF(Tabela1[[#This Row],[Empresa]]="KE",VLOOKUP(Tabela1[[#This Row],[Empresa]]&amp;Tabela1[[#This Row],[Cliente]],KE!$A$2:AO273,14,0),IFERROR(IF(Tabela1[[#This Row],[Empresa]]="KT",VLOOKUP(Tabela1[[#This Row],[Empresa]]&amp;Tabela1[[#This Row],[Cliente]],KT!$A$2:AO273,14,0),""),"")),"")</f>
        <v>45510</v>
      </c>
      <c r="N225" s="20">
        <f>IFERROR(IF(Tabela1[[#This Row],[Empresa]]="KE",VLOOKUP(Tabela1[[#This Row],[Empresa]]&amp;Tabela1[[#This Row],[Cliente]],KE!$A$2:AO273,15,0),IFERROR(IF(Tabela1[[#This Row],[Empresa]]="KT",VLOOKUP(Tabela1[[#This Row],[Empresa]]&amp;Tabela1[[#This Row],[Cliente]],KT!$A$2:AO273,15,0),""),"")),"")</f>
        <v>49.8</v>
      </c>
      <c r="O225" s="2" t="str">
        <f>IF(Tabela1[[#This Row],[Valor faturado]]&lt;Tabela1[[#This Row],[VALOR MENSAL CONTRATADO]],"Sim","Não")</f>
        <v>Sim</v>
      </c>
      <c r="P225" s="28">
        <f>IF(Tabela1[[#This Row],[Faturado no Período ]]&lt;&gt;"",1/$K$1,"")</f>
        <v>3.3222591362126247E-3</v>
      </c>
    </row>
    <row r="226" spans="1:16" ht="15" customHeight="1">
      <c r="A226" s="2" t="s">
        <v>1969</v>
      </c>
      <c r="B226" s="2" t="s">
        <v>118</v>
      </c>
      <c r="C226" s="2" t="s">
        <v>1588</v>
      </c>
      <c r="D226" s="2" t="s">
        <v>1973</v>
      </c>
      <c r="E226" s="2" t="s">
        <v>1499</v>
      </c>
      <c r="F226" s="2" t="s">
        <v>1589</v>
      </c>
      <c r="G226" s="2" t="s">
        <v>94</v>
      </c>
      <c r="H226" s="20">
        <v>4241.96</v>
      </c>
      <c r="I226" s="2" t="s">
        <v>2009</v>
      </c>
      <c r="J226" s="2" t="s">
        <v>1979</v>
      </c>
      <c r="K226" s="2" t="s">
        <v>2000</v>
      </c>
      <c r="L226" s="2" t="str">
        <f>IFERROR(IF(Tabela1[[#This Row],[Empresa]]="KE",VLOOKUP(Tabela1[[#This Row],[Empresa]]&amp;Tabela1[[#This Row],[Cliente]],KE!$A$2:AO288,11,0),IFERROR(IF(Tabela1[[#This Row],[Empresa]]="KT",VLOOKUP(Tabela1[[#This Row],[Empresa]]&amp;Tabela1[[#This Row],[Cliente]],KT!$A$2:AO288,11,0),""),"")),"")</f>
        <v/>
      </c>
      <c r="M226" s="23" t="str">
        <f>IFERROR(IF(Tabela1[[#This Row],[Empresa]]="KE",VLOOKUP(Tabela1[[#This Row],[Empresa]]&amp;Tabela1[[#This Row],[Cliente]],KE!$A$2:AO288,14,0),IFERROR(IF(Tabela1[[#This Row],[Empresa]]="KT",VLOOKUP(Tabela1[[#This Row],[Empresa]]&amp;Tabela1[[#This Row],[Cliente]],KT!$A$2:AO288,14,0),""),"")),"")</f>
        <v/>
      </c>
      <c r="N226" s="20" t="str">
        <f>IFERROR(IF(Tabela1[[#This Row],[Empresa]]="KE",VLOOKUP(Tabela1[[#This Row],[Empresa]]&amp;Tabela1[[#This Row],[Cliente]],KE!$A$2:AO288,15,0),IFERROR(IF(Tabela1[[#This Row],[Empresa]]="KT",VLOOKUP(Tabela1[[#This Row],[Empresa]]&amp;Tabela1[[#This Row],[Cliente]],KT!$A$2:AO288,15,0),""),"")),"")</f>
        <v/>
      </c>
      <c r="O226" s="2" t="str">
        <f>IF(Tabela1[[#This Row],[Valor faturado]]&lt;Tabela1[[#This Row],[VALOR MENSAL CONTRATADO]],"Sim","Não")</f>
        <v>Não</v>
      </c>
      <c r="P226" s="28">
        <f>IF(Tabela1[[#This Row],[Faturado no Período ]]&lt;&gt;"",1/$K$1,"")</f>
        <v>3.3222591362126247E-3</v>
      </c>
    </row>
    <row r="227" spans="1:16" ht="15" customHeight="1">
      <c r="A227" s="2" t="s">
        <v>1969</v>
      </c>
      <c r="B227" s="2" t="s">
        <v>146</v>
      </c>
      <c r="C227" s="2" t="s">
        <v>1642</v>
      </c>
      <c r="D227" s="2" t="s">
        <v>1973</v>
      </c>
      <c r="E227" s="2" t="s">
        <v>1499</v>
      </c>
      <c r="F227" s="2" t="s">
        <v>1643</v>
      </c>
      <c r="G227" s="2" t="s">
        <v>94</v>
      </c>
      <c r="H227" s="20">
        <v>4361.49</v>
      </c>
      <c r="I227" s="2" t="s">
        <v>2009</v>
      </c>
      <c r="J227" s="2" t="s">
        <v>1980</v>
      </c>
      <c r="K227" s="2" t="str">
        <f>IF(Tabela1[[#This Row],[NF Eletr.]]&lt;&gt;"","Faturado","Não")</f>
        <v>Faturado</v>
      </c>
      <c r="L227" s="2">
        <f>IFERROR(IF(Tabela1[[#This Row],[Empresa]]="KE",VLOOKUP(Tabela1[[#This Row],[Empresa]]&amp;Tabela1[[#This Row],[Cliente]],KE!$A$2:AO272,11,0),IFERROR(IF(Tabela1[[#This Row],[Empresa]]="KT",VLOOKUP(Tabela1[[#This Row],[Empresa]]&amp;Tabela1[[#This Row],[Cliente]],KT!$A$2:AO272,11,0),""),"")),"")</f>
        <v>21287</v>
      </c>
      <c r="M227" s="23">
        <f>IFERROR(IF(Tabela1[[#This Row],[Empresa]]="KE",VLOOKUP(Tabela1[[#This Row],[Empresa]]&amp;Tabela1[[#This Row],[Cliente]],KE!$A$2:AO272,14,0),IFERROR(IF(Tabela1[[#This Row],[Empresa]]="KT",VLOOKUP(Tabela1[[#This Row],[Empresa]]&amp;Tabela1[[#This Row],[Cliente]],KT!$A$2:AO272,14,0),""),"")),"")</f>
        <v>45510</v>
      </c>
      <c r="N227" s="20">
        <f>IFERROR(IF(Tabela1[[#This Row],[Empresa]]="KE",VLOOKUP(Tabela1[[#This Row],[Empresa]]&amp;Tabela1[[#This Row],[Cliente]],KE!$A$2:AO272,15,0),IFERROR(IF(Tabela1[[#This Row],[Empresa]]="KT",VLOOKUP(Tabela1[[#This Row],[Empresa]]&amp;Tabela1[[#This Row],[Cliente]],KT!$A$2:AO272,15,0),""),"")),"")</f>
        <v>51.62</v>
      </c>
      <c r="O227" s="2" t="str">
        <f>IF(Tabela1[[#This Row],[Valor faturado]]&lt;Tabela1[[#This Row],[VALOR MENSAL CONTRATADO]],"Sim","Não")</f>
        <v>Sim</v>
      </c>
      <c r="P227" s="28">
        <f>IF(Tabela1[[#This Row],[Faturado no Período ]]&lt;&gt;"",1/$K$1,"")</f>
        <v>3.3222591362126247E-3</v>
      </c>
    </row>
    <row r="228" spans="1:16" ht="15" customHeight="1">
      <c r="A228" s="2" t="s">
        <v>1969</v>
      </c>
      <c r="B228" s="2" t="s">
        <v>119</v>
      </c>
      <c r="C228" s="2" t="s">
        <v>1590</v>
      </c>
      <c r="D228" s="2" t="s">
        <v>1973</v>
      </c>
      <c r="E228" s="2" t="s">
        <v>1499</v>
      </c>
      <c r="F228" s="2" t="s">
        <v>1591</v>
      </c>
      <c r="G228" s="2" t="s">
        <v>94</v>
      </c>
      <c r="H228" s="20">
        <v>4313.0200000000004</v>
      </c>
      <c r="I228" s="2" t="s">
        <v>2009</v>
      </c>
      <c r="J228" s="2" t="s">
        <v>1980</v>
      </c>
      <c r="K228" s="2" t="str">
        <f>IF(Tabela1[[#This Row],[NF Eletr.]]&lt;&gt;"","Faturado","Não")</f>
        <v>Faturado</v>
      </c>
      <c r="L228" s="2">
        <f>IFERROR(IF(Tabela1[[#This Row],[Empresa]]="KE",VLOOKUP(Tabela1[[#This Row],[Empresa]]&amp;Tabela1[[#This Row],[Cliente]],KE!$A$2:AO280,11,0),IFERROR(IF(Tabela1[[#This Row],[Empresa]]="KT",VLOOKUP(Tabela1[[#This Row],[Empresa]]&amp;Tabela1[[#This Row],[Cliente]],KT!$A$2:AO280,11,0),""),"")),"")</f>
        <v>21270</v>
      </c>
      <c r="M228" s="23">
        <f>IFERROR(IF(Tabela1[[#This Row],[Empresa]]="KE",VLOOKUP(Tabela1[[#This Row],[Empresa]]&amp;Tabela1[[#This Row],[Cliente]],KE!$A$2:AO280,14,0),IFERROR(IF(Tabela1[[#This Row],[Empresa]]="KT",VLOOKUP(Tabela1[[#This Row],[Empresa]]&amp;Tabela1[[#This Row],[Cliente]],KT!$A$2:AO280,14,0),""),"")),"")</f>
        <v>45510</v>
      </c>
      <c r="N228" s="20">
        <f>IFERROR(IF(Tabela1[[#This Row],[Empresa]]="KE",VLOOKUP(Tabela1[[#This Row],[Empresa]]&amp;Tabela1[[#This Row],[Cliente]],KE!$A$2:AO280,15,0),IFERROR(IF(Tabela1[[#This Row],[Empresa]]="KT",VLOOKUP(Tabela1[[#This Row],[Empresa]]&amp;Tabela1[[#This Row],[Cliente]],KT!$A$2:AO280,15,0),""),"")),"")</f>
        <v>51.05</v>
      </c>
      <c r="O228" s="2" t="str">
        <f>IF(Tabela1[[#This Row],[Valor faturado]]&lt;Tabela1[[#This Row],[VALOR MENSAL CONTRATADO]],"Sim","Não")</f>
        <v>Sim</v>
      </c>
      <c r="P228" s="28">
        <f>IF(Tabela1[[#This Row],[Faturado no Período ]]&lt;&gt;"",1/$K$1,"")</f>
        <v>3.3222591362126247E-3</v>
      </c>
    </row>
    <row r="229" spans="1:16" ht="15" customHeight="1">
      <c r="A229" s="2" t="s">
        <v>1969</v>
      </c>
      <c r="B229" s="2" t="s">
        <v>116</v>
      </c>
      <c r="C229" s="2" t="s">
        <v>1584</v>
      </c>
      <c r="D229" s="2" t="s">
        <v>1973</v>
      </c>
      <c r="E229" s="2" t="s">
        <v>1499</v>
      </c>
      <c r="F229" s="2" t="s">
        <v>1585</v>
      </c>
      <c r="G229" s="2" t="s">
        <v>94</v>
      </c>
      <c r="H229" s="20">
        <v>4338.12</v>
      </c>
      <c r="I229" s="2" t="s">
        <v>2009</v>
      </c>
      <c r="J229" s="2" t="s">
        <v>1979</v>
      </c>
      <c r="K229" s="2" t="s">
        <v>2000</v>
      </c>
      <c r="L229" s="2" t="str">
        <f>IFERROR(IF(Tabela1[[#This Row],[Empresa]]="KE",VLOOKUP(Tabela1[[#This Row],[Empresa]]&amp;Tabela1[[#This Row],[Cliente]],KE!$A$2:AO275,11,0),IFERROR(IF(Tabela1[[#This Row],[Empresa]]="KT",VLOOKUP(Tabela1[[#This Row],[Empresa]]&amp;Tabela1[[#This Row],[Cliente]],KT!$A$2:AO275,11,0),""),"")),"")</f>
        <v/>
      </c>
      <c r="M229" s="23" t="str">
        <f>IFERROR(IF(Tabela1[[#This Row],[Empresa]]="KE",VLOOKUP(Tabela1[[#This Row],[Empresa]]&amp;Tabela1[[#This Row],[Cliente]],KE!$A$2:AO275,14,0),IFERROR(IF(Tabela1[[#This Row],[Empresa]]="KT",VLOOKUP(Tabela1[[#This Row],[Empresa]]&amp;Tabela1[[#This Row],[Cliente]],KT!$A$2:AO275,14,0),""),"")),"")</f>
        <v/>
      </c>
      <c r="N229" s="20" t="str">
        <f>IFERROR(IF(Tabela1[[#This Row],[Empresa]]="KE",VLOOKUP(Tabela1[[#This Row],[Empresa]]&amp;Tabela1[[#This Row],[Cliente]],KE!$A$2:AO275,15,0),IFERROR(IF(Tabela1[[#This Row],[Empresa]]="KT",VLOOKUP(Tabela1[[#This Row],[Empresa]]&amp;Tabela1[[#This Row],[Cliente]],KT!$A$2:AO275,15,0),""),"")),"")</f>
        <v/>
      </c>
      <c r="O229" s="2" t="str">
        <f>IF(Tabela1[[#This Row],[Valor faturado]]&lt;Tabela1[[#This Row],[VALOR MENSAL CONTRATADO]],"Sim","Não")</f>
        <v>Não</v>
      </c>
      <c r="P229" s="28">
        <f>IF(Tabela1[[#This Row],[Faturado no Período ]]&lt;&gt;"",1/$K$1,"")</f>
        <v>3.3222591362126247E-3</v>
      </c>
    </row>
    <row r="230" spans="1:16" ht="15" customHeight="1">
      <c r="A230" s="2" t="s">
        <v>1969</v>
      </c>
      <c r="B230" s="2" t="s">
        <v>112</v>
      </c>
      <c r="C230" s="2" t="s">
        <v>1576</v>
      </c>
      <c r="D230" s="2" t="s">
        <v>1973</v>
      </c>
      <c r="E230" s="2" t="s">
        <v>1499</v>
      </c>
      <c r="F230" s="2" t="s">
        <v>1577</v>
      </c>
      <c r="G230" s="2" t="s">
        <v>94</v>
      </c>
      <c r="H230" s="20">
        <v>4465.58</v>
      </c>
      <c r="I230" s="2" t="s">
        <v>2009</v>
      </c>
      <c r="J230" s="2" t="s">
        <v>1980</v>
      </c>
      <c r="K230" s="2" t="str">
        <f>IF(Tabela1[[#This Row],[NF Eletr.]]&lt;&gt;"","Faturado","Não")</f>
        <v>Faturado</v>
      </c>
      <c r="L230" s="2">
        <f>IFERROR(IF(Tabela1[[#This Row],[Empresa]]="KE",VLOOKUP(Tabela1[[#This Row],[Empresa]]&amp;Tabela1[[#This Row],[Cliente]],KE!$A$2:AO266,11,0),IFERROR(IF(Tabela1[[#This Row],[Empresa]]="KT",VLOOKUP(Tabela1[[#This Row],[Empresa]]&amp;Tabela1[[#This Row],[Cliente]],KT!$A$2:AO266,11,0),""),"")),"")</f>
        <v>21268</v>
      </c>
      <c r="M230" s="23">
        <f>IFERROR(IF(Tabela1[[#This Row],[Empresa]]="KE",VLOOKUP(Tabela1[[#This Row],[Empresa]]&amp;Tabela1[[#This Row],[Cliente]],KE!$A$2:AO266,14,0),IFERROR(IF(Tabela1[[#This Row],[Empresa]]="KT",VLOOKUP(Tabela1[[#This Row],[Empresa]]&amp;Tabela1[[#This Row],[Cliente]],KT!$A$2:AO266,14,0),""),"")),"")</f>
        <v>45510</v>
      </c>
      <c r="N230" s="20">
        <f>IFERROR(IF(Tabela1[[#This Row],[Empresa]]="KE",VLOOKUP(Tabela1[[#This Row],[Empresa]]&amp;Tabela1[[#This Row],[Cliente]],KE!$A$2:AO266,15,0),IFERROR(IF(Tabela1[[#This Row],[Empresa]]="KT",VLOOKUP(Tabela1[[#This Row],[Empresa]]&amp;Tabela1[[#This Row],[Cliente]],KT!$A$2:AO266,15,0),""),"")),"")</f>
        <v>159.94</v>
      </c>
      <c r="O230" s="2" t="str">
        <f>IF(Tabela1[[#This Row],[Valor faturado]]&lt;Tabela1[[#This Row],[VALOR MENSAL CONTRATADO]],"Sim","Não")</f>
        <v>Sim</v>
      </c>
      <c r="P230" s="28">
        <f>IF(Tabela1[[#This Row],[Faturado no Período ]]&lt;&gt;"",1/$K$1,"")</f>
        <v>3.3222591362126247E-3</v>
      </c>
    </row>
    <row r="231" spans="1:16" ht="15" customHeight="1">
      <c r="A231" s="2" t="s">
        <v>1969</v>
      </c>
      <c r="B231" s="2" t="s">
        <v>113</v>
      </c>
      <c r="C231" s="2" t="s">
        <v>1578</v>
      </c>
      <c r="D231" s="2" t="s">
        <v>1973</v>
      </c>
      <c r="E231" s="2" t="s">
        <v>1499</v>
      </c>
      <c r="F231" s="2" t="s">
        <v>1579</v>
      </c>
      <c r="G231" s="2" t="s">
        <v>94</v>
      </c>
      <c r="H231" s="20">
        <v>7618.3</v>
      </c>
      <c r="I231" s="2" t="s">
        <v>2009</v>
      </c>
      <c r="J231" s="2" t="s">
        <v>1980</v>
      </c>
      <c r="K231" s="2" t="str">
        <f>IF(Tabela1[[#This Row],[NF Eletr.]]&lt;&gt;"","Faturado","Não")</f>
        <v>Faturado</v>
      </c>
      <c r="L231" s="2">
        <f>IFERROR(IF(Tabela1[[#This Row],[Empresa]]="KE",VLOOKUP(Tabela1[[#This Row],[Empresa]]&amp;Tabela1[[#This Row],[Cliente]],KE!$A$2:AO257,11,0),IFERROR(IF(Tabela1[[#This Row],[Empresa]]="KT",VLOOKUP(Tabela1[[#This Row],[Empresa]]&amp;Tabela1[[#This Row],[Cliente]],KT!$A$2:AO257,11,0),""),"")),"")</f>
        <v>21269</v>
      </c>
      <c r="M231" s="23">
        <f>IFERROR(IF(Tabela1[[#This Row],[Empresa]]="KE",VLOOKUP(Tabela1[[#This Row],[Empresa]]&amp;Tabela1[[#This Row],[Cliente]],KE!$A$2:AO257,14,0),IFERROR(IF(Tabela1[[#This Row],[Empresa]]="KT",VLOOKUP(Tabela1[[#This Row],[Empresa]]&amp;Tabela1[[#This Row],[Cliente]],KT!$A$2:AO257,14,0),""),"")),"")</f>
        <v>45510</v>
      </c>
      <c r="N231" s="20">
        <f>IFERROR(IF(Tabela1[[#This Row],[Empresa]]="KE",VLOOKUP(Tabela1[[#This Row],[Empresa]]&amp;Tabela1[[#This Row],[Cliente]],KE!$A$2:AO257,15,0),IFERROR(IF(Tabela1[[#This Row],[Empresa]]="KT",VLOOKUP(Tabela1[[#This Row],[Empresa]]&amp;Tabela1[[#This Row],[Cliente]],KT!$A$2:AO257,15,0),""),"")),"")</f>
        <v>180.39</v>
      </c>
      <c r="O231" s="2" t="str">
        <f>IF(Tabela1[[#This Row],[Valor faturado]]&lt;Tabela1[[#This Row],[VALOR MENSAL CONTRATADO]],"Sim","Não")</f>
        <v>Sim</v>
      </c>
      <c r="P231" s="28">
        <f>IF(Tabela1[[#This Row],[Faturado no Período ]]&lt;&gt;"",1/$K$1,"")</f>
        <v>3.3222591362126247E-3</v>
      </c>
    </row>
    <row r="232" spans="1:16" ht="15" customHeight="1">
      <c r="A232" s="2" t="s">
        <v>1969</v>
      </c>
      <c r="B232" s="2" t="s">
        <v>140</v>
      </c>
      <c r="C232" s="2" t="s">
        <v>1632</v>
      </c>
      <c r="D232" s="2" t="s">
        <v>1973</v>
      </c>
      <c r="E232" s="2" t="s">
        <v>1499</v>
      </c>
      <c r="F232" s="2" t="s">
        <v>1633</v>
      </c>
      <c r="G232" s="2" t="s">
        <v>94</v>
      </c>
      <c r="H232" s="20">
        <v>8801.34</v>
      </c>
      <c r="I232" s="2" t="s">
        <v>2009</v>
      </c>
      <c r="J232" s="2" t="s">
        <v>1980</v>
      </c>
      <c r="K232" s="2" t="str">
        <f>IF(Tabela1[[#This Row],[NF Eletr.]]&lt;&gt;"","Faturado","Não")</f>
        <v>Faturado</v>
      </c>
      <c r="L232" s="2">
        <f>IFERROR(IF(Tabela1[[#This Row],[Empresa]]="KE",VLOOKUP(Tabela1[[#This Row],[Empresa]]&amp;Tabela1[[#This Row],[Cliente]],KE!$A$2:AO252,11,0),IFERROR(IF(Tabela1[[#This Row],[Empresa]]="KT",VLOOKUP(Tabela1[[#This Row],[Empresa]]&amp;Tabela1[[#This Row],[Cliente]],KT!$A$2:AO252,11,0),""),"")),"")</f>
        <v>21284</v>
      </c>
      <c r="M232" s="23">
        <f>IFERROR(IF(Tabela1[[#This Row],[Empresa]]="KE",VLOOKUP(Tabela1[[#This Row],[Empresa]]&amp;Tabela1[[#This Row],[Cliente]],KE!$A$2:AO252,14,0),IFERROR(IF(Tabela1[[#This Row],[Empresa]]="KT",VLOOKUP(Tabela1[[#This Row],[Empresa]]&amp;Tabela1[[#This Row],[Cliente]],KT!$A$2:AO252,14,0),""),"")),"")</f>
        <v>45510</v>
      </c>
      <c r="N232" s="20">
        <f>IFERROR(IF(Tabela1[[#This Row],[Empresa]]="KE",VLOOKUP(Tabela1[[#This Row],[Empresa]]&amp;Tabela1[[#This Row],[Cliente]],KE!$A$2:AO252,15,0),IFERROR(IF(Tabela1[[#This Row],[Empresa]]="KT",VLOOKUP(Tabela1[[#This Row],[Empresa]]&amp;Tabela1[[#This Row],[Cliente]],KT!$A$2:AO252,15,0),""),"")),"")</f>
        <v>101.56</v>
      </c>
      <c r="O232" s="2" t="str">
        <f>IF(Tabela1[[#This Row],[Valor faturado]]&lt;Tabela1[[#This Row],[VALOR MENSAL CONTRATADO]],"Sim","Não")</f>
        <v>Sim</v>
      </c>
      <c r="P232" s="28">
        <f>IF(Tabela1[[#This Row],[Faturado no Período ]]&lt;&gt;"",1/$K$1,"")</f>
        <v>3.3222591362126247E-3</v>
      </c>
    </row>
    <row r="233" spans="1:16" ht="15" customHeight="1">
      <c r="A233" s="2" t="s">
        <v>1969</v>
      </c>
      <c r="B233" s="2" t="s">
        <v>114</v>
      </c>
      <c r="C233" s="2" t="s">
        <v>1580</v>
      </c>
      <c r="D233" s="2" t="s">
        <v>1973</v>
      </c>
      <c r="E233" s="2" t="s">
        <v>1499</v>
      </c>
      <c r="F233" s="2" t="s">
        <v>1581</v>
      </c>
      <c r="G233" s="2" t="s">
        <v>94</v>
      </c>
      <c r="H233" s="20">
        <v>7707.68</v>
      </c>
      <c r="I233" s="2" t="s">
        <v>2009</v>
      </c>
      <c r="J233" s="2" t="s">
        <v>1979</v>
      </c>
      <c r="K233" s="2" t="s">
        <v>2000</v>
      </c>
      <c r="L233" s="2" t="str">
        <f>IFERROR(IF(Tabela1[[#This Row],[Empresa]]="KE",VLOOKUP(Tabela1[[#This Row],[Empresa]]&amp;Tabela1[[#This Row],[Cliente]],KE!$A$2:AO256,11,0),IFERROR(IF(Tabela1[[#This Row],[Empresa]]="KT",VLOOKUP(Tabela1[[#This Row],[Empresa]]&amp;Tabela1[[#This Row],[Cliente]],KT!$A$2:AO256,11,0),""),"")),"")</f>
        <v/>
      </c>
      <c r="M233" s="23" t="str">
        <f>IFERROR(IF(Tabela1[[#This Row],[Empresa]]="KE",VLOOKUP(Tabela1[[#This Row],[Empresa]]&amp;Tabela1[[#This Row],[Cliente]],KE!$A$2:AO256,14,0),IFERROR(IF(Tabela1[[#This Row],[Empresa]]="KT",VLOOKUP(Tabela1[[#This Row],[Empresa]]&amp;Tabela1[[#This Row],[Cliente]],KT!$A$2:AO256,14,0),""),"")),"")</f>
        <v/>
      </c>
      <c r="N233" s="20" t="str">
        <f>IFERROR(IF(Tabela1[[#This Row],[Empresa]]="KE",VLOOKUP(Tabela1[[#This Row],[Empresa]]&amp;Tabela1[[#This Row],[Cliente]],KE!$A$2:AO256,15,0),IFERROR(IF(Tabela1[[#This Row],[Empresa]]="KT",VLOOKUP(Tabela1[[#This Row],[Empresa]]&amp;Tabela1[[#This Row],[Cliente]],KT!$A$2:AO256,15,0),""),"")),"")</f>
        <v/>
      </c>
      <c r="O233" s="2" t="str">
        <f>IF(Tabela1[[#This Row],[Valor faturado]]&lt;Tabela1[[#This Row],[VALOR MENSAL CONTRATADO]],"Sim","Não")</f>
        <v>Não</v>
      </c>
      <c r="P233" s="28">
        <f>IF(Tabela1[[#This Row],[Faturado no Período ]]&lt;&gt;"",1/$K$1,"")</f>
        <v>3.3222591362126247E-3</v>
      </c>
    </row>
    <row r="234" spans="1:16" ht="15" customHeight="1">
      <c r="A234" s="2" t="s">
        <v>1969</v>
      </c>
      <c r="B234" s="2" t="s">
        <v>123</v>
      </c>
      <c r="C234" s="2" t="s">
        <v>1598</v>
      </c>
      <c r="D234" s="2" t="s">
        <v>1973</v>
      </c>
      <c r="E234" s="2" t="s">
        <v>1499</v>
      </c>
      <c r="F234" s="2" t="s">
        <v>1599</v>
      </c>
      <c r="G234" s="2" t="s">
        <v>94</v>
      </c>
      <c r="H234" s="20">
        <v>4313.0200000000004</v>
      </c>
      <c r="I234" s="2" t="s">
        <v>2009</v>
      </c>
      <c r="J234" s="2" t="s">
        <v>1980</v>
      </c>
      <c r="K234" s="2" t="str">
        <f>IF(Tabela1[[#This Row],[NF Eletr.]]&lt;&gt;"","Faturado","Não")</f>
        <v>Faturado</v>
      </c>
      <c r="L234" s="2">
        <f>IFERROR(IF(Tabela1[[#This Row],[Empresa]]="KE",VLOOKUP(Tabela1[[#This Row],[Empresa]]&amp;Tabela1[[#This Row],[Cliente]],KE!$A$2:AO281,11,0),IFERROR(IF(Tabela1[[#This Row],[Empresa]]="KT",VLOOKUP(Tabela1[[#This Row],[Empresa]]&amp;Tabela1[[#This Row],[Cliente]],KT!$A$2:AO281,11,0),""),"")),"")</f>
        <v>21290</v>
      </c>
      <c r="M234" s="23">
        <f>IFERROR(IF(Tabela1[[#This Row],[Empresa]]="KE",VLOOKUP(Tabela1[[#This Row],[Empresa]]&amp;Tabela1[[#This Row],[Cliente]],KE!$A$2:AO281,14,0),IFERROR(IF(Tabela1[[#This Row],[Empresa]]="KT",VLOOKUP(Tabela1[[#This Row],[Empresa]]&amp;Tabela1[[#This Row],[Cliente]],KT!$A$2:AO281,14,0),""),"")),"")</f>
        <v>45510</v>
      </c>
      <c r="N234" s="20">
        <f>IFERROR(IF(Tabela1[[#This Row],[Empresa]]="KE",VLOOKUP(Tabela1[[#This Row],[Empresa]]&amp;Tabela1[[#This Row],[Cliente]],KE!$A$2:AO281,15,0),IFERROR(IF(Tabela1[[#This Row],[Empresa]]="KT",VLOOKUP(Tabela1[[#This Row],[Empresa]]&amp;Tabela1[[#This Row],[Cliente]],KT!$A$2:AO281,15,0),""),"")),"")</f>
        <v>3.53</v>
      </c>
      <c r="O234" s="2" t="str">
        <f>IF(Tabela1[[#This Row],[Valor faturado]]&lt;Tabela1[[#This Row],[VALOR MENSAL CONTRATADO]],"Sim","Não")</f>
        <v>Sim</v>
      </c>
      <c r="P234" s="28">
        <f>IF(Tabela1[[#This Row],[Faturado no Período ]]&lt;&gt;"",1/$K$1,"")</f>
        <v>3.3222591362126247E-3</v>
      </c>
    </row>
    <row r="235" spans="1:16" ht="15" customHeight="1">
      <c r="A235" s="2" t="s">
        <v>1969</v>
      </c>
      <c r="B235" s="2" t="s">
        <v>123</v>
      </c>
      <c r="C235" s="2" t="s">
        <v>1598</v>
      </c>
      <c r="D235" s="2" t="s">
        <v>1973</v>
      </c>
      <c r="E235" s="2" t="s">
        <v>1650</v>
      </c>
      <c r="F235" s="2" t="s">
        <v>1599</v>
      </c>
      <c r="G235" s="2" t="s">
        <v>94</v>
      </c>
      <c r="H235" s="20">
        <v>307.79000000000002</v>
      </c>
      <c r="I235" s="2" t="s">
        <v>2009</v>
      </c>
      <c r="J235" s="2" t="s">
        <v>1980</v>
      </c>
      <c r="K235" s="2" t="str">
        <f>IF(Tabela1[[#This Row],[NF Eletr.]]&lt;&gt;"","Faturado","Não")</f>
        <v>Faturado</v>
      </c>
      <c r="L235" s="2" t="s">
        <v>480</v>
      </c>
      <c r="M235" s="23">
        <f>IFERROR(IF(Tabela1[[#This Row],[Empresa]]="KE",VLOOKUP(Tabela1[[#This Row],[Empresa]]&amp;Tabela1[[#This Row],[Cliente]],KE!$A$2:AO304,14,0),IFERROR(IF(Tabela1[[#This Row],[Empresa]]="KT",VLOOKUP(Tabela1[[#This Row],[Empresa]]&amp;Tabela1[[#This Row],[Cliente]],KT!$A$2:AO304,14,0),""),"")),"")</f>
        <v>45510</v>
      </c>
      <c r="N235" s="20">
        <v>51.05</v>
      </c>
      <c r="O235" s="2" t="str">
        <f>IF(Tabela1[[#This Row],[Valor faturado]]&lt;Tabela1[[#This Row],[VALOR MENSAL CONTRATADO]],"Sim","Não")</f>
        <v>Sim</v>
      </c>
      <c r="P235" s="28">
        <f>IF(Tabela1[[#This Row],[Faturado no Período ]]&lt;&gt;"",1/$K$1,"")</f>
        <v>3.3222591362126247E-3</v>
      </c>
    </row>
    <row r="236" spans="1:16" ht="15" customHeight="1">
      <c r="A236" s="2" t="s">
        <v>1969</v>
      </c>
      <c r="B236" s="2" t="s">
        <v>150</v>
      </c>
      <c r="C236" s="2" t="s">
        <v>1651</v>
      </c>
      <c r="D236" s="2" t="s">
        <v>1973</v>
      </c>
      <c r="E236" s="2" t="s">
        <v>1650</v>
      </c>
      <c r="F236" s="2" t="s">
        <v>1652</v>
      </c>
      <c r="G236" s="2" t="s">
        <v>94</v>
      </c>
      <c r="H236" s="20">
        <v>153.88999999999999</v>
      </c>
      <c r="I236" s="2" t="s">
        <v>2009</v>
      </c>
      <c r="J236" s="2" t="s">
        <v>1979</v>
      </c>
      <c r="K236" s="2" t="s">
        <v>2000</v>
      </c>
      <c r="L236" s="2" t="str">
        <f>IFERROR(IF(Tabela1[[#This Row],[Empresa]]="KE",VLOOKUP(Tabela1[[#This Row],[Empresa]]&amp;Tabela1[[#This Row],[Cliente]],KE!$A$2:AO310,11,0),IFERROR(IF(Tabela1[[#This Row],[Empresa]]="KT",VLOOKUP(Tabela1[[#This Row],[Empresa]]&amp;Tabela1[[#This Row],[Cliente]],KT!$A$2:AO310,11,0),""),"")),"")</f>
        <v/>
      </c>
      <c r="M236" s="23" t="str">
        <f>IFERROR(IF(Tabela1[[#This Row],[Empresa]]="KE",VLOOKUP(Tabela1[[#This Row],[Empresa]]&amp;Tabela1[[#This Row],[Cliente]],KE!$A$2:AO310,14,0),IFERROR(IF(Tabela1[[#This Row],[Empresa]]="KT",VLOOKUP(Tabela1[[#This Row],[Empresa]]&amp;Tabela1[[#This Row],[Cliente]],KT!$A$2:AO310,14,0),""),"")),"")</f>
        <v/>
      </c>
      <c r="N236" s="20" t="str">
        <f>IFERROR(IF(Tabela1[[#This Row],[Empresa]]="KE",VLOOKUP(Tabela1[[#This Row],[Empresa]]&amp;Tabela1[[#This Row],[Cliente]],KE!$A$2:AO310,15,0),IFERROR(IF(Tabela1[[#This Row],[Empresa]]="KT",VLOOKUP(Tabela1[[#This Row],[Empresa]]&amp;Tabela1[[#This Row],[Cliente]],KT!$A$2:AO310,15,0),""),"")),"")</f>
        <v/>
      </c>
      <c r="O236" s="2" t="str">
        <f>IF(Tabela1[[#This Row],[Valor faturado]]&lt;Tabela1[[#This Row],[VALOR MENSAL CONTRATADO]],"Sim","Não")</f>
        <v>Não</v>
      </c>
      <c r="P236" s="28">
        <f>IF(Tabela1[[#This Row],[Faturado no Período ]]&lt;&gt;"",1/$K$1,"")</f>
        <v>3.3222591362126247E-3</v>
      </c>
    </row>
    <row r="237" spans="1:16" ht="15" customHeight="1">
      <c r="A237" s="2" t="s">
        <v>1969</v>
      </c>
      <c r="B237" s="2" t="s">
        <v>147</v>
      </c>
      <c r="C237" s="2" t="s">
        <v>1644</v>
      </c>
      <c r="D237" s="2" t="s">
        <v>1973</v>
      </c>
      <c r="E237" s="2" t="s">
        <v>1499</v>
      </c>
      <c r="F237" s="2" t="s">
        <v>1645</v>
      </c>
      <c r="G237" s="2" t="s">
        <v>94</v>
      </c>
      <c r="H237" s="20">
        <v>4241.96</v>
      </c>
      <c r="I237" s="2" t="s">
        <v>2009</v>
      </c>
      <c r="J237" s="2" t="s">
        <v>1980</v>
      </c>
      <c r="K237" s="2" t="str">
        <f>IF(Tabela1[[#This Row],[NF Eletr.]]&lt;&gt;"","Faturado","Não")</f>
        <v>Faturado</v>
      </c>
      <c r="L237" s="2">
        <f>IFERROR(IF(Tabela1[[#This Row],[Empresa]]="KE",VLOOKUP(Tabela1[[#This Row],[Empresa]]&amp;Tabela1[[#This Row],[Cliente]],KE!$A$2:AO289,11,0),IFERROR(IF(Tabela1[[#This Row],[Empresa]]="KT",VLOOKUP(Tabela1[[#This Row],[Empresa]]&amp;Tabela1[[#This Row],[Cliente]],KT!$A$2:AO289,11,0),""),"")),"")</f>
        <v>21288</v>
      </c>
      <c r="M237" s="23">
        <f>IFERROR(IF(Tabela1[[#This Row],[Empresa]]="KE",VLOOKUP(Tabela1[[#This Row],[Empresa]]&amp;Tabela1[[#This Row],[Cliente]],KE!$A$2:AO289,14,0),IFERROR(IF(Tabela1[[#This Row],[Empresa]]="KT",VLOOKUP(Tabela1[[#This Row],[Empresa]]&amp;Tabela1[[#This Row],[Cliente]],KT!$A$2:AO289,14,0),""),"")),"")</f>
        <v>45510</v>
      </c>
      <c r="N237" s="20">
        <f>IFERROR(IF(Tabela1[[#This Row],[Empresa]]="KE",VLOOKUP(Tabela1[[#This Row],[Empresa]]&amp;Tabela1[[#This Row],[Cliente]],KE!$A$2:AO289,15,0),IFERROR(IF(Tabela1[[#This Row],[Empresa]]="KT",VLOOKUP(Tabela1[[#This Row],[Empresa]]&amp;Tabela1[[#This Row],[Cliente]],KT!$A$2:AO289,15,0),""),"")),"")</f>
        <v>50.17</v>
      </c>
      <c r="O237" s="2" t="str">
        <f>IF(Tabela1[[#This Row],[Valor faturado]]&lt;Tabela1[[#This Row],[VALOR MENSAL CONTRATADO]],"Sim","Não")</f>
        <v>Sim</v>
      </c>
      <c r="P237" s="28">
        <f>IF(Tabela1[[#This Row],[Faturado no Período ]]&lt;&gt;"",1/$K$1,"")</f>
        <v>3.3222591362126247E-3</v>
      </c>
    </row>
    <row r="238" spans="1:16" ht="15" customHeight="1">
      <c r="A238" s="2" t="s">
        <v>1969</v>
      </c>
      <c r="B238" s="2" t="s">
        <v>120</v>
      </c>
      <c r="C238" s="2" t="s">
        <v>1592</v>
      </c>
      <c r="D238" s="2" t="s">
        <v>1973</v>
      </c>
      <c r="E238" s="2" t="s">
        <v>1499</v>
      </c>
      <c r="F238" s="2" t="s">
        <v>1593</v>
      </c>
      <c r="G238" s="2" t="s">
        <v>94</v>
      </c>
      <c r="H238" s="20">
        <v>3990.85</v>
      </c>
      <c r="I238" s="2" t="s">
        <v>2009</v>
      </c>
      <c r="J238" s="2" t="s">
        <v>1979</v>
      </c>
      <c r="K238" s="2" t="s">
        <v>2000</v>
      </c>
      <c r="L238" s="2" t="str">
        <f>IFERROR(IF(Tabela1[[#This Row],[Empresa]]="KE",VLOOKUP(Tabela1[[#This Row],[Empresa]]&amp;Tabela1[[#This Row],[Cliente]],KE!$A$2:AO297,11,0),IFERROR(IF(Tabela1[[#This Row],[Empresa]]="KT",VLOOKUP(Tabela1[[#This Row],[Empresa]]&amp;Tabela1[[#This Row],[Cliente]],KT!$A$2:AO297,11,0),""),"")),"")</f>
        <v/>
      </c>
      <c r="M238" s="23" t="str">
        <f>IFERROR(IF(Tabela1[[#This Row],[Empresa]]="KE",VLOOKUP(Tabela1[[#This Row],[Empresa]]&amp;Tabela1[[#This Row],[Cliente]],KE!$A$2:AO297,14,0),IFERROR(IF(Tabela1[[#This Row],[Empresa]]="KT",VLOOKUP(Tabela1[[#This Row],[Empresa]]&amp;Tabela1[[#This Row],[Cliente]],KT!$A$2:AO297,14,0),""),"")),"")</f>
        <v/>
      </c>
      <c r="N238" s="20" t="str">
        <f>IFERROR(IF(Tabela1[[#This Row],[Empresa]]="KE",VLOOKUP(Tabela1[[#This Row],[Empresa]]&amp;Tabela1[[#This Row],[Cliente]],KE!$A$2:AO297,15,0),IFERROR(IF(Tabela1[[#This Row],[Empresa]]="KT",VLOOKUP(Tabela1[[#This Row],[Empresa]]&amp;Tabela1[[#This Row],[Cliente]],KT!$A$2:AO297,15,0),""),"")),"")</f>
        <v/>
      </c>
      <c r="O238" s="2" t="str">
        <f>IF(Tabela1[[#This Row],[Valor faturado]]&lt;Tabela1[[#This Row],[VALOR MENSAL CONTRATADO]],"Sim","Não")</f>
        <v>Não</v>
      </c>
      <c r="P238" s="28">
        <f>IF(Tabela1[[#This Row],[Faturado no Período ]]&lt;&gt;"",1/$K$1,"")</f>
        <v>3.3222591362126247E-3</v>
      </c>
    </row>
    <row r="239" spans="1:16" ht="15" customHeight="1">
      <c r="A239" s="2" t="s">
        <v>1969</v>
      </c>
      <c r="B239" s="2" t="s">
        <v>148</v>
      </c>
      <c r="C239" s="2" t="s">
        <v>1646</v>
      </c>
      <c r="D239" s="2" t="s">
        <v>1973</v>
      </c>
      <c r="E239" s="2" t="s">
        <v>1499</v>
      </c>
      <c r="F239" s="2" t="s">
        <v>1647</v>
      </c>
      <c r="G239" s="2" t="s">
        <v>94</v>
      </c>
      <c r="H239" s="20">
        <v>2922.95</v>
      </c>
      <c r="I239" s="2" t="s">
        <v>2009</v>
      </c>
      <c r="J239" s="2" t="s">
        <v>1979</v>
      </c>
      <c r="K239" s="2" t="s">
        <v>2000</v>
      </c>
      <c r="L239" s="2" t="str">
        <f>IFERROR(IF(Tabela1[[#This Row],[Empresa]]="KE",VLOOKUP(Tabela1[[#This Row],[Empresa]]&amp;Tabela1[[#This Row],[Cliente]],KE!$A$2:AO300,11,0),IFERROR(IF(Tabela1[[#This Row],[Empresa]]="KT",VLOOKUP(Tabela1[[#This Row],[Empresa]]&amp;Tabela1[[#This Row],[Cliente]],KT!$A$2:AO300,11,0),""),"")),"")</f>
        <v/>
      </c>
      <c r="M239" s="23" t="str">
        <f>IFERROR(IF(Tabela1[[#This Row],[Empresa]]="KE",VLOOKUP(Tabela1[[#This Row],[Empresa]]&amp;Tabela1[[#This Row],[Cliente]],KE!$A$2:AO300,14,0),IFERROR(IF(Tabela1[[#This Row],[Empresa]]="KT",VLOOKUP(Tabela1[[#This Row],[Empresa]]&amp;Tabela1[[#This Row],[Cliente]],KT!$A$2:AO300,14,0),""),"")),"")</f>
        <v/>
      </c>
      <c r="N239" s="20" t="str">
        <f>IFERROR(IF(Tabela1[[#This Row],[Empresa]]="KE",VLOOKUP(Tabela1[[#This Row],[Empresa]]&amp;Tabela1[[#This Row],[Cliente]],KE!$A$2:AO300,15,0),IFERROR(IF(Tabela1[[#This Row],[Empresa]]="KT",VLOOKUP(Tabela1[[#This Row],[Empresa]]&amp;Tabela1[[#This Row],[Cliente]],KT!$A$2:AO300,15,0),""),"")),"")</f>
        <v/>
      </c>
      <c r="O239" s="2" t="str">
        <f>IF(Tabela1[[#This Row],[Valor faturado]]&lt;Tabela1[[#This Row],[VALOR MENSAL CONTRATADO]],"Sim","Não")</f>
        <v>Não</v>
      </c>
      <c r="P239" s="28">
        <f>IF(Tabela1[[#This Row],[Faturado no Período ]]&lt;&gt;"",1/$K$1,"")</f>
        <v>3.3222591362126247E-3</v>
      </c>
    </row>
    <row r="240" spans="1:16" ht="15" customHeight="1">
      <c r="A240" s="2" t="s">
        <v>1969</v>
      </c>
      <c r="B240" s="2" t="s">
        <v>122</v>
      </c>
      <c r="C240" s="2" t="s">
        <v>1596</v>
      </c>
      <c r="D240" s="2" t="s">
        <v>1973</v>
      </c>
      <c r="E240" s="2" t="s">
        <v>1499</v>
      </c>
      <c r="F240" s="2" t="s">
        <v>1597</v>
      </c>
      <c r="G240" s="2" t="s">
        <v>94</v>
      </c>
      <c r="H240" s="20">
        <v>4195.34</v>
      </c>
      <c r="I240" s="2" t="s">
        <v>2009</v>
      </c>
      <c r="J240" s="2" t="s">
        <v>1980</v>
      </c>
      <c r="K240" s="2" t="str">
        <f>IF(Tabela1[[#This Row],[NF Eletr.]]&lt;&gt;"","Faturado","Não")</f>
        <v>Faturado</v>
      </c>
      <c r="L240" s="2">
        <f>IFERROR(IF(Tabela1[[#This Row],[Empresa]]="KE",VLOOKUP(Tabela1[[#This Row],[Empresa]]&amp;Tabela1[[#This Row],[Cliente]],KE!$A$2:AO293,11,0),IFERROR(IF(Tabela1[[#This Row],[Empresa]]="KT",VLOOKUP(Tabela1[[#This Row],[Empresa]]&amp;Tabela1[[#This Row],[Cliente]],KT!$A$2:AO293,11,0),""),"")),"")</f>
        <v>21272</v>
      </c>
      <c r="M240" s="23">
        <f>IFERROR(IF(Tabela1[[#This Row],[Empresa]]="KE",VLOOKUP(Tabela1[[#This Row],[Empresa]]&amp;Tabela1[[#This Row],[Cliente]],KE!$A$2:AO293,14,0),IFERROR(IF(Tabela1[[#This Row],[Empresa]]="KT",VLOOKUP(Tabela1[[#This Row],[Empresa]]&amp;Tabela1[[#This Row],[Cliente]],KT!$A$2:AO293,14,0),""),"")),"")</f>
        <v>45510</v>
      </c>
      <c r="N240" s="20">
        <f>IFERROR(IF(Tabela1[[#This Row],[Empresa]]="KE",VLOOKUP(Tabela1[[#This Row],[Empresa]]&amp;Tabela1[[#This Row],[Cliente]],KE!$A$2:AO293,15,0),IFERROR(IF(Tabela1[[#This Row],[Empresa]]="KT",VLOOKUP(Tabela1[[#This Row],[Empresa]]&amp;Tabela1[[#This Row],[Cliente]],KT!$A$2:AO293,15,0),""),"")),"")</f>
        <v>49.62</v>
      </c>
      <c r="O240" s="2" t="str">
        <f>IF(Tabela1[[#This Row],[Valor faturado]]&lt;Tabela1[[#This Row],[VALOR MENSAL CONTRATADO]],"Sim","Não")</f>
        <v>Sim</v>
      </c>
      <c r="P240" s="28">
        <f>IF(Tabela1[[#This Row],[Faturado no Período ]]&lt;&gt;"",1/$K$1,"")</f>
        <v>3.3222591362126247E-3</v>
      </c>
    </row>
    <row r="241" spans="1:16" ht="15" customHeight="1">
      <c r="A241" s="2" t="s">
        <v>1969</v>
      </c>
      <c r="B241" s="2" t="s">
        <v>115</v>
      </c>
      <c r="C241" s="2" t="s">
        <v>1582</v>
      </c>
      <c r="D241" s="2" t="s">
        <v>1973</v>
      </c>
      <c r="E241" s="2" t="s">
        <v>1499</v>
      </c>
      <c r="F241" s="2" t="s">
        <v>1583</v>
      </c>
      <c r="G241" s="2" t="s">
        <v>94</v>
      </c>
      <c r="H241" s="20">
        <v>3972.93</v>
      </c>
      <c r="I241" s="2" t="s">
        <v>2009</v>
      </c>
      <c r="J241" s="2" t="s">
        <v>1979</v>
      </c>
      <c r="K241" s="2" t="s">
        <v>2000</v>
      </c>
      <c r="L241" s="2" t="str">
        <f>IFERROR(IF(Tabela1[[#This Row],[Empresa]]="KE",VLOOKUP(Tabela1[[#This Row],[Empresa]]&amp;Tabela1[[#This Row],[Cliente]],KE!$A$2:AO298,11,0),IFERROR(IF(Tabela1[[#This Row],[Empresa]]="KT",VLOOKUP(Tabela1[[#This Row],[Empresa]]&amp;Tabela1[[#This Row],[Cliente]],KT!$A$2:AO298,11,0),""),"")),"")</f>
        <v/>
      </c>
      <c r="M241" s="23" t="str">
        <f>IFERROR(IF(Tabela1[[#This Row],[Empresa]]="KE",VLOOKUP(Tabela1[[#This Row],[Empresa]]&amp;Tabela1[[#This Row],[Cliente]],KE!$A$2:AO298,14,0),IFERROR(IF(Tabela1[[#This Row],[Empresa]]="KT",VLOOKUP(Tabela1[[#This Row],[Empresa]]&amp;Tabela1[[#This Row],[Cliente]],KT!$A$2:AO298,14,0),""),"")),"")</f>
        <v/>
      </c>
      <c r="N241" s="20" t="str">
        <f>IFERROR(IF(Tabela1[[#This Row],[Empresa]]="KE",VLOOKUP(Tabela1[[#This Row],[Empresa]]&amp;Tabela1[[#This Row],[Cliente]],KE!$A$2:AO298,15,0),IFERROR(IF(Tabela1[[#This Row],[Empresa]]="KT",VLOOKUP(Tabela1[[#This Row],[Empresa]]&amp;Tabela1[[#This Row],[Cliente]],KT!$A$2:AO298,15,0),""),"")),"")</f>
        <v/>
      </c>
      <c r="O241" s="2" t="str">
        <f>IF(Tabela1[[#This Row],[Valor faturado]]&lt;Tabela1[[#This Row],[VALOR MENSAL CONTRATADO]],"Sim","Não")</f>
        <v>Não</v>
      </c>
      <c r="P241" s="28">
        <f>IF(Tabela1[[#This Row],[Faturado no Período ]]&lt;&gt;"",1/$K$1,"")</f>
        <v>3.3222591362126247E-3</v>
      </c>
    </row>
    <row r="242" spans="1:16" ht="15" customHeight="1">
      <c r="A242" s="2" t="s">
        <v>1969</v>
      </c>
      <c r="B242" s="2" t="s">
        <v>144</v>
      </c>
      <c r="C242" s="2" t="s">
        <v>1638</v>
      </c>
      <c r="D242" s="2" t="s">
        <v>1973</v>
      </c>
      <c r="E242" s="2" t="s">
        <v>1499</v>
      </c>
      <c r="F242" s="2" t="s">
        <v>1639</v>
      </c>
      <c r="G242" s="2" t="s">
        <v>94</v>
      </c>
      <c r="H242" s="20">
        <v>8521.15</v>
      </c>
      <c r="I242" s="2" t="s">
        <v>2009</v>
      </c>
      <c r="J242" s="2" t="s">
        <v>1979</v>
      </c>
      <c r="K242" s="2" t="s">
        <v>2000</v>
      </c>
      <c r="L242" s="2" t="str">
        <f>IFERROR(IF(Tabela1[[#This Row],[Empresa]]="KE",VLOOKUP(Tabela1[[#This Row],[Empresa]]&amp;Tabela1[[#This Row],[Cliente]],KE!$A$2:AO254,11,0),IFERROR(IF(Tabela1[[#This Row],[Empresa]]="KT",VLOOKUP(Tabela1[[#This Row],[Empresa]]&amp;Tabela1[[#This Row],[Cliente]],KT!$A$2:AO254,11,0),""),"")),"")</f>
        <v/>
      </c>
      <c r="M242" s="23" t="str">
        <f>IFERROR(IF(Tabela1[[#This Row],[Empresa]]="KE",VLOOKUP(Tabela1[[#This Row],[Empresa]]&amp;Tabela1[[#This Row],[Cliente]],KE!$A$2:AO254,14,0),IFERROR(IF(Tabela1[[#This Row],[Empresa]]="KT",VLOOKUP(Tabela1[[#This Row],[Empresa]]&amp;Tabela1[[#This Row],[Cliente]],KT!$A$2:AO254,14,0),""),"")),"")</f>
        <v/>
      </c>
      <c r="N242" s="20" t="str">
        <f>IFERROR(IF(Tabela1[[#This Row],[Empresa]]="KE",VLOOKUP(Tabela1[[#This Row],[Empresa]]&amp;Tabela1[[#This Row],[Cliente]],KE!$A$2:AO254,15,0),IFERROR(IF(Tabela1[[#This Row],[Empresa]]="KT",VLOOKUP(Tabela1[[#This Row],[Empresa]]&amp;Tabela1[[#This Row],[Cliente]],KT!$A$2:AO254,15,0),""),"")),"")</f>
        <v/>
      </c>
      <c r="O242" s="2" t="str">
        <f>IF(Tabela1[[#This Row],[Valor faturado]]&lt;Tabela1[[#This Row],[VALOR MENSAL CONTRATADO]],"Sim","Não")</f>
        <v>Não</v>
      </c>
      <c r="P242" s="28">
        <f>IF(Tabela1[[#This Row],[Faturado no Período ]]&lt;&gt;"",1/$K$1,"")</f>
        <v>3.3222591362126247E-3</v>
      </c>
    </row>
    <row r="243" spans="1:16" ht="15" customHeight="1">
      <c r="A243" s="2" t="s">
        <v>1969</v>
      </c>
      <c r="B243" s="2" t="s">
        <v>149</v>
      </c>
      <c r="C243" s="2" t="s">
        <v>1648</v>
      </c>
      <c r="D243" s="2" t="s">
        <v>1973</v>
      </c>
      <c r="E243" s="2" t="s">
        <v>1499</v>
      </c>
      <c r="F243" s="2" t="s">
        <v>1649</v>
      </c>
      <c r="G243" s="2" t="s">
        <v>94</v>
      </c>
      <c r="H243" s="20">
        <v>4289.1899999999996</v>
      </c>
      <c r="I243" s="2" t="s">
        <v>2009</v>
      </c>
      <c r="J243" s="2" t="s">
        <v>1980</v>
      </c>
      <c r="K243" s="2" t="str">
        <f>IF(Tabela1[[#This Row],[NF Eletr.]]&lt;&gt;"","Faturado","Não")</f>
        <v>Faturado</v>
      </c>
      <c r="L243" s="2">
        <f>IFERROR(IF(Tabela1[[#This Row],[Empresa]]="KE",VLOOKUP(Tabela1[[#This Row],[Empresa]]&amp;Tabela1[[#This Row],[Cliente]],KE!$A$2:AO284,11,0),IFERROR(IF(Tabela1[[#This Row],[Empresa]]="KT",VLOOKUP(Tabela1[[#This Row],[Empresa]]&amp;Tabela1[[#This Row],[Cliente]],KT!$A$2:AO284,11,0),""),"")),"")</f>
        <v>21289</v>
      </c>
      <c r="M243" s="23">
        <f>IFERROR(IF(Tabela1[[#This Row],[Empresa]]="KE",VLOOKUP(Tabela1[[#This Row],[Empresa]]&amp;Tabela1[[#This Row],[Cliente]],KE!$A$2:AO284,14,0),IFERROR(IF(Tabela1[[#This Row],[Empresa]]="KT",VLOOKUP(Tabela1[[#This Row],[Empresa]]&amp;Tabela1[[#This Row],[Cliente]],KT!$A$2:AO284,14,0),""),"")),"")</f>
        <v>45510</v>
      </c>
      <c r="N243" s="20">
        <f>IFERROR(IF(Tabela1[[#This Row],[Empresa]]="KE",VLOOKUP(Tabela1[[#This Row],[Empresa]]&amp;Tabela1[[#This Row],[Cliente]],KE!$A$2:AO284,15,0),IFERROR(IF(Tabela1[[#This Row],[Empresa]]="KT",VLOOKUP(Tabela1[[#This Row],[Empresa]]&amp;Tabela1[[#This Row],[Cliente]],KT!$A$2:AO284,15,0),""),"")),"")</f>
        <v>50.77</v>
      </c>
      <c r="O243" s="2" t="str">
        <f>IF(Tabela1[[#This Row],[Valor faturado]]&lt;Tabela1[[#This Row],[VALOR MENSAL CONTRATADO]],"Sim","Não")</f>
        <v>Sim</v>
      </c>
      <c r="P243" s="28">
        <f>IF(Tabela1[[#This Row],[Faturado no Período ]]&lt;&gt;"",1/$K$1,"")</f>
        <v>3.3222591362126247E-3</v>
      </c>
    </row>
    <row r="244" spans="1:16" ht="15" customHeight="1">
      <c r="A244" s="2" t="s">
        <v>1969</v>
      </c>
      <c r="B244" s="2" t="s">
        <v>124</v>
      </c>
      <c r="C244" s="2" t="s">
        <v>1600</v>
      </c>
      <c r="D244" s="2" t="s">
        <v>1973</v>
      </c>
      <c r="E244" s="2" t="s">
        <v>1499</v>
      </c>
      <c r="F244" s="2" t="s">
        <v>1601</v>
      </c>
      <c r="G244" s="2" t="s">
        <v>94</v>
      </c>
      <c r="H244" s="20">
        <v>4149.76</v>
      </c>
      <c r="I244" s="2" t="s">
        <v>2009</v>
      </c>
      <c r="J244" s="2" t="s">
        <v>1979</v>
      </c>
      <c r="K244" s="2" t="s">
        <v>2000</v>
      </c>
      <c r="L244" s="2" t="str">
        <f>IFERROR(IF(Tabela1[[#This Row],[Empresa]]="KE",VLOOKUP(Tabela1[[#This Row],[Empresa]]&amp;Tabela1[[#This Row],[Cliente]],KE!$A$2:AO294,11,0),IFERROR(IF(Tabela1[[#This Row],[Empresa]]="KT",VLOOKUP(Tabela1[[#This Row],[Empresa]]&amp;Tabela1[[#This Row],[Cliente]],KT!$A$2:AO294,11,0),""),"")),"")</f>
        <v/>
      </c>
      <c r="M244" s="23" t="str">
        <f>IFERROR(IF(Tabela1[[#This Row],[Empresa]]="KE",VLOOKUP(Tabela1[[#This Row],[Empresa]]&amp;Tabela1[[#This Row],[Cliente]],KE!$A$2:AO294,14,0),IFERROR(IF(Tabela1[[#This Row],[Empresa]]="KT",VLOOKUP(Tabela1[[#This Row],[Empresa]]&amp;Tabela1[[#This Row],[Cliente]],KT!$A$2:AO294,14,0),""),"")),"")</f>
        <v/>
      </c>
      <c r="N244" s="20" t="str">
        <f>IFERROR(IF(Tabela1[[#This Row],[Empresa]]="KE",VLOOKUP(Tabela1[[#This Row],[Empresa]]&amp;Tabela1[[#This Row],[Cliente]],KE!$A$2:AO294,15,0),IFERROR(IF(Tabela1[[#This Row],[Empresa]]="KT",VLOOKUP(Tabela1[[#This Row],[Empresa]]&amp;Tabela1[[#This Row],[Cliente]],KT!$A$2:AO294,15,0),""),"")),"")</f>
        <v/>
      </c>
      <c r="O244" s="2" t="str">
        <f>IF(Tabela1[[#This Row],[Valor faturado]]&lt;Tabela1[[#This Row],[VALOR MENSAL CONTRATADO]],"Sim","Não")</f>
        <v>Não</v>
      </c>
      <c r="P244" s="28">
        <f>IF(Tabela1[[#This Row],[Faturado no Período ]]&lt;&gt;"",1/$K$1,"")</f>
        <v>3.3222591362126247E-3</v>
      </c>
    </row>
    <row r="245" spans="1:16" ht="15" customHeight="1">
      <c r="A245" s="2" t="s">
        <v>1969</v>
      </c>
      <c r="B245" s="2" t="s">
        <v>125</v>
      </c>
      <c r="C245" s="2" t="s">
        <v>1602</v>
      </c>
      <c r="D245" s="2" t="s">
        <v>1973</v>
      </c>
      <c r="E245" s="2" t="s">
        <v>1499</v>
      </c>
      <c r="F245" s="2" t="s">
        <v>1603</v>
      </c>
      <c r="G245" s="2" t="s">
        <v>94</v>
      </c>
      <c r="H245" s="20">
        <v>4012.94</v>
      </c>
      <c r="I245" s="2" t="s">
        <v>2009</v>
      </c>
      <c r="J245" s="2" t="s">
        <v>1979</v>
      </c>
      <c r="K245" s="2" t="s">
        <v>2000</v>
      </c>
      <c r="L245" s="2" t="str">
        <f>IFERROR(IF(Tabela1[[#This Row],[Empresa]]="KE",VLOOKUP(Tabela1[[#This Row],[Empresa]]&amp;Tabela1[[#This Row],[Cliente]],KE!$A$2:AO296,11,0),IFERROR(IF(Tabela1[[#This Row],[Empresa]]="KT",VLOOKUP(Tabela1[[#This Row],[Empresa]]&amp;Tabela1[[#This Row],[Cliente]],KT!$A$2:AO296,11,0),""),"")),"")</f>
        <v/>
      </c>
      <c r="M245" s="23" t="str">
        <f>IFERROR(IF(Tabela1[[#This Row],[Empresa]]="KE",VLOOKUP(Tabela1[[#This Row],[Empresa]]&amp;Tabela1[[#This Row],[Cliente]],KE!$A$2:AO296,14,0),IFERROR(IF(Tabela1[[#This Row],[Empresa]]="KT",VLOOKUP(Tabela1[[#This Row],[Empresa]]&amp;Tabela1[[#This Row],[Cliente]],KT!$A$2:AO296,14,0),""),"")),"")</f>
        <v/>
      </c>
      <c r="N245" s="20" t="str">
        <f>IFERROR(IF(Tabela1[[#This Row],[Empresa]]="KE",VLOOKUP(Tabela1[[#This Row],[Empresa]]&amp;Tabela1[[#This Row],[Cliente]],KE!$A$2:AO296,15,0),IFERROR(IF(Tabela1[[#This Row],[Empresa]]="KT",VLOOKUP(Tabela1[[#This Row],[Empresa]]&amp;Tabela1[[#This Row],[Cliente]],KT!$A$2:AO296,15,0),""),"")),"")</f>
        <v/>
      </c>
      <c r="O245" s="2" t="str">
        <f>IF(Tabela1[[#This Row],[Valor faturado]]&lt;Tabela1[[#This Row],[VALOR MENSAL CONTRATADO]],"Sim","Não")</f>
        <v>Não</v>
      </c>
      <c r="P245" s="28">
        <f>IF(Tabela1[[#This Row],[Faturado no Período ]]&lt;&gt;"",1/$K$1,"")</f>
        <v>3.3222591362126247E-3</v>
      </c>
    </row>
    <row r="246" spans="1:16" ht="15" customHeight="1">
      <c r="A246" s="2" t="s">
        <v>1969</v>
      </c>
      <c r="B246" s="2" t="s">
        <v>126</v>
      </c>
      <c r="C246" s="2" t="s">
        <v>1604</v>
      </c>
      <c r="D246" s="2" t="s">
        <v>1973</v>
      </c>
      <c r="E246" s="2" t="s">
        <v>1499</v>
      </c>
      <c r="F246" s="2" t="s">
        <v>1605</v>
      </c>
      <c r="G246" s="2" t="s">
        <v>94</v>
      </c>
      <c r="H246" s="20">
        <v>4313.0200000000004</v>
      </c>
      <c r="I246" s="2" t="s">
        <v>2009</v>
      </c>
      <c r="J246" s="2" t="s">
        <v>1980</v>
      </c>
      <c r="K246" s="2" t="str">
        <f>IF(Tabela1[[#This Row],[NF Eletr.]]&lt;&gt;"","Faturado","Não")</f>
        <v>Faturado</v>
      </c>
      <c r="L246" s="2">
        <f>IFERROR(IF(Tabela1[[#This Row],[Empresa]]="KE",VLOOKUP(Tabela1[[#This Row],[Empresa]]&amp;Tabela1[[#This Row],[Cliente]],KE!$A$2:AO282,11,0),IFERROR(IF(Tabela1[[#This Row],[Empresa]]="KT",VLOOKUP(Tabela1[[#This Row],[Empresa]]&amp;Tabela1[[#This Row],[Cliente]],KT!$A$2:AO282,11,0),""),"")),"")</f>
        <v>21274</v>
      </c>
      <c r="M246" s="23">
        <f>IFERROR(IF(Tabela1[[#This Row],[Empresa]]="KE",VLOOKUP(Tabela1[[#This Row],[Empresa]]&amp;Tabela1[[#This Row],[Cliente]],KE!$A$2:AO282,14,0),IFERROR(IF(Tabela1[[#This Row],[Empresa]]="KT",VLOOKUP(Tabela1[[#This Row],[Empresa]]&amp;Tabela1[[#This Row],[Cliente]],KT!$A$2:AO282,14,0),""),"")),"")</f>
        <v>45510</v>
      </c>
      <c r="N246" s="20">
        <f>IFERROR(IF(Tabela1[[#This Row],[Empresa]]="KE",VLOOKUP(Tabela1[[#This Row],[Empresa]]&amp;Tabela1[[#This Row],[Cliente]],KE!$A$2:AO282,15,0),IFERROR(IF(Tabela1[[#This Row],[Empresa]]="KT",VLOOKUP(Tabela1[[#This Row],[Empresa]]&amp;Tabela1[[#This Row],[Cliente]],KT!$A$2:AO282,15,0),""),"")),"")</f>
        <v>51.05</v>
      </c>
      <c r="O246" s="2" t="str">
        <f>IF(Tabela1[[#This Row],[Valor faturado]]&lt;Tabela1[[#This Row],[VALOR MENSAL CONTRATADO]],"Sim","Não")</f>
        <v>Sim</v>
      </c>
      <c r="P246" s="28">
        <f>IF(Tabela1[[#This Row],[Faturado no Período ]]&lt;&gt;"",1/$K$1,"")</f>
        <v>3.3222591362126247E-3</v>
      </c>
    </row>
    <row r="247" spans="1:16" ht="15" customHeight="1">
      <c r="A247" s="2" t="s">
        <v>1969</v>
      </c>
      <c r="B247" s="2" t="s">
        <v>141</v>
      </c>
      <c r="C247" s="2" t="s">
        <v>1634</v>
      </c>
      <c r="D247" s="2" t="s">
        <v>1973</v>
      </c>
      <c r="E247" s="2" t="s">
        <v>1499</v>
      </c>
      <c r="F247" s="2" t="s">
        <v>1635</v>
      </c>
      <c r="G247" s="2" t="s">
        <v>94</v>
      </c>
      <c r="H247" s="20">
        <v>7232.06</v>
      </c>
      <c r="I247" s="2" t="s">
        <v>2009</v>
      </c>
      <c r="J247" s="2" t="s">
        <v>1980</v>
      </c>
      <c r="K247" s="2" t="str">
        <f>IF(Tabela1[[#This Row],[NF Eletr.]]&lt;&gt;"","Faturado","Não")</f>
        <v>Faturado</v>
      </c>
      <c r="L247" s="2">
        <f>IFERROR(IF(Tabela1[[#This Row],[Empresa]]="KE",VLOOKUP(Tabela1[[#This Row],[Empresa]]&amp;Tabela1[[#This Row],[Cliente]],KE!$A$2:AO259,11,0),IFERROR(IF(Tabela1[[#This Row],[Empresa]]="KT",VLOOKUP(Tabela1[[#This Row],[Empresa]]&amp;Tabela1[[#This Row],[Cliente]],KT!$A$2:AO259,11,0),""),"")),"")</f>
        <v>21292</v>
      </c>
      <c r="M247" s="23">
        <f>IFERROR(IF(Tabela1[[#This Row],[Empresa]]="KE",VLOOKUP(Tabela1[[#This Row],[Empresa]]&amp;Tabela1[[#This Row],[Cliente]],KE!$A$2:AO259,14,0),IFERROR(IF(Tabela1[[#This Row],[Empresa]]="KT",VLOOKUP(Tabela1[[#This Row],[Empresa]]&amp;Tabela1[[#This Row],[Cliente]],KT!$A$2:AO259,14,0),""),"")),"")</f>
        <v>45510</v>
      </c>
      <c r="N247" s="20">
        <f>IFERROR(IF(Tabela1[[#This Row],[Empresa]]="KE",VLOOKUP(Tabela1[[#This Row],[Empresa]]&amp;Tabela1[[#This Row],[Cliente]],KE!$A$2:AO259,15,0),IFERROR(IF(Tabela1[[#This Row],[Empresa]]="KT",VLOOKUP(Tabela1[[#This Row],[Empresa]]&amp;Tabela1[[#This Row],[Cliente]],KT!$A$2:AO259,15,0),""),"")),"")</f>
        <v>6.86</v>
      </c>
      <c r="O247" s="2" t="str">
        <f>IF(Tabela1[[#This Row],[Valor faturado]]&lt;Tabela1[[#This Row],[VALOR MENSAL CONTRATADO]],"Sim","Não")</f>
        <v>Sim</v>
      </c>
      <c r="P247" s="28">
        <f>IF(Tabela1[[#This Row],[Faturado no Período ]]&lt;&gt;"",1/$K$1,"")</f>
        <v>3.3222591362126247E-3</v>
      </c>
    </row>
    <row r="248" spans="1:16" ht="15" customHeight="1">
      <c r="A248" s="2" t="s">
        <v>1969</v>
      </c>
      <c r="B248" s="2" t="s">
        <v>141</v>
      </c>
      <c r="C248" s="2" t="s">
        <v>1634</v>
      </c>
      <c r="D248" s="2" t="s">
        <v>1973</v>
      </c>
      <c r="E248" s="2" t="s">
        <v>1650</v>
      </c>
      <c r="F248" s="2" t="s">
        <v>1635</v>
      </c>
      <c r="G248" s="2" t="s">
        <v>94</v>
      </c>
      <c r="H248" s="20">
        <v>617.16999999999996</v>
      </c>
      <c r="I248" s="2" t="s">
        <v>2009</v>
      </c>
      <c r="J248" s="2" t="s">
        <v>1980</v>
      </c>
      <c r="K248" s="2" t="str">
        <f>IF(Tabela1[[#This Row],[NF Eletr.]]&lt;&gt;"","Faturado","Não")</f>
        <v>Faturado</v>
      </c>
      <c r="L248" s="2" t="s">
        <v>517</v>
      </c>
      <c r="M248" s="23">
        <f>IFERROR(IF(Tabela1[[#This Row],[Empresa]]="KE",VLOOKUP(Tabela1[[#This Row],[Empresa]]&amp;Tabela1[[#This Row],[Cliente]],KE!$A$2:AO302,14,0),IFERROR(IF(Tabela1[[#This Row],[Empresa]]="KT",VLOOKUP(Tabela1[[#This Row],[Empresa]]&amp;Tabela1[[#This Row],[Cliente]],KT!$A$2:AO302,14,0),""),"")),"")</f>
        <v>45510</v>
      </c>
      <c r="N248" s="20">
        <v>85.37</v>
      </c>
      <c r="O248" s="2" t="str">
        <f>IF(Tabela1[[#This Row],[Valor faturado]]&lt;Tabela1[[#This Row],[VALOR MENSAL CONTRATADO]],"Sim","Não")</f>
        <v>Sim</v>
      </c>
      <c r="P248" s="28">
        <f>IF(Tabela1[[#This Row],[Faturado no Período ]]&lt;&gt;"",1/$K$1,"")</f>
        <v>3.3222591362126247E-3</v>
      </c>
    </row>
    <row r="249" spans="1:16" ht="15" customHeight="1">
      <c r="A249" s="2" t="s">
        <v>1969</v>
      </c>
      <c r="B249" s="2" t="s">
        <v>143</v>
      </c>
      <c r="C249" s="2" t="s">
        <v>1636</v>
      </c>
      <c r="D249" s="2" t="s">
        <v>1973</v>
      </c>
      <c r="E249" s="2" t="s">
        <v>1499</v>
      </c>
      <c r="F249" s="2" t="s">
        <v>1637</v>
      </c>
      <c r="G249" s="2" t="s">
        <v>94</v>
      </c>
      <c r="H249" s="20">
        <v>4017.08</v>
      </c>
      <c r="I249" s="2" t="s">
        <v>2009</v>
      </c>
      <c r="J249" s="2" t="s">
        <v>1979</v>
      </c>
      <c r="K249" s="2" t="s">
        <v>2000</v>
      </c>
      <c r="L249" s="2" t="str">
        <f>IFERROR(IF(Tabela1[[#This Row],[Empresa]]="KE",VLOOKUP(Tabela1[[#This Row],[Empresa]]&amp;Tabela1[[#This Row],[Cliente]],KE!$A$2:AO295,11,0),IFERROR(IF(Tabela1[[#This Row],[Empresa]]="KT",VLOOKUP(Tabela1[[#This Row],[Empresa]]&amp;Tabela1[[#This Row],[Cliente]],KT!$A$2:AO295,11,0),""),"")),"")</f>
        <v/>
      </c>
      <c r="M249" s="23" t="str">
        <f>IFERROR(IF(Tabela1[[#This Row],[Empresa]]="KE",VLOOKUP(Tabela1[[#This Row],[Empresa]]&amp;Tabela1[[#This Row],[Cliente]],KE!$A$2:AO295,14,0),IFERROR(IF(Tabela1[[#This Row],[Empresa]]="KT",VLOOKUP(Tabela1[[#This Row],[Empresa]]&amp;Tabela1[[#This Row],[Cliente]],KT!$A$2:AO295,14,0),""),"")),"")</f>
        <v/>
      </c>
      <c r="N249" s="20" t="str">
        <f>IFERROR(IF(Tabela1[[#This Row],[Empresa]]="KE",VLOOKUP(Tabela1[[#This Row],[Empresa]]&amp;Tabela1[[#This Row],[Cliente]],KE!$A$2:AO295,15,0),IFERROR(IF(Tabela1[[#This Row],[Empresa]]="KT",VLOOKUP(Tabela1[[#This Row],[Empresa]]&amp;Tabela1[[#This Row],[Cliente]],KT!$A$2:AO295,15,0),""),"")),"")</f>
        <v/>
      </c>
      <c r="O249" s="2" t="str">
        <f>IF(Tabela1[[#This Row],[Valor faturado]]&lt;Tabela1[[#This Row],[VALOR MENSAL CONTRATADO]],"Sim","Não")</f>
        <v>Não</v>
      </c>
      <c r="P249" s="28">
        <f>IF(Tabela1[[#This Row],[Faturado no Período ]]&lt;&gt;"",1/$K$1,"")</f>
        <v>3.3222591362126247E-3</v>
      </c>
    </row>
    <row r="250" spans="1:16" ht="15" customHeight="1">
      <c r="A250" s="2" t="s">
        <v>1969</v>
      </c>
      <c r="B250" s="2" t="s">
        <v>121</v>
      </c>
      <c r="C250" s="2" t="s">
        <v>1594</v>
      </c>
      <c r="D250" s="2" t="s">
        <v>1973</v>
      </c>
      <c r="E250" s="2" t="s">
        <v>1499</v>
      </c>
      <c r="F250" s="2" t="s">
        <v>1595</v>
      </c>
      <c r="G250" s="2" t="s">
        <v>94</v>
      </c>
      <c r="H250" s="20">
        <v>4338.38</v>
      </c>
      <c r="I250" s="2" t="s">
        <v>2009</v>
      </c>
      <c r="J250" s="2" t="s">
        <v>1980</v>
      </c>
      <c r="K250" s="2" t="str">
        <f>IF(Tabela1[[#This Row],[NF Eletr.]]&lt;&gt;"","Faturado","Não")</f>
        <v>Faturado</v>
      </c>
      <c r="L250" s="2">
        <f>IFERROR(IF(Tabela1[[#This Row],[Empresa]]="KE",VLOOKUP(Tabela1[[#This Row],[Empresa]]&amp;Tabela1[[#This Row],[Cliente]],KE!$A$2:AO274,11,0),IFERROR(IF(Tabela1[[#This Row],[Empresa]]="KT",VLOOKUP(Tabela1[[#This Row],[Empresa]]&amp;Tabela1[[#This Row],[Cliente]],KT!$A$2:AO274,11,0),""),"")),"")</f>
        <v>21271</v>
      </c>
      <c r="M250" s="23">
        <f>IFERROR(IF(Tabela1[[#This Row],[Empresa]]="KE",VLOOKUP(Tabela1[[#This Row],[Empresa]]&amp;Tabela1[[#This Row],[Cliente]],KE!$A$2:AO274,14,0),IFERROR(IF(Tabela1[[#This Row],[Empresa]]="KT",VLOOKUP(Tabela1[[#This Row],[Empresa]]&amp;Tabela1[[#This Row],[Cliente]],KT!$A$2:AO274,14,0),""),"")),"")</f>
        <v>45510</v>
      </c>
      <c r="N250" s="20">
        <f>IFERROR(IF(Tabela1[[#This Row],[Empresa]]="KE",VLOOKUP(Tabela1[[#This Row],[Empresa]]&amp;Tabela1[[#This Row],[Cliente]],KE!$A$2:AO274,15,0),IFERROR(IF(Tabela1[[#This Row],[Empresa]]="KT",VLOOKUP(Tabela1[[#This Row],[Empresa]]&amp;Tabela1[[#This Row],[Cliente]],KT!$A$2:AO274,15,0),""),"")),"")</f>
        <v>51.31</v>
      </c>
      <c r="O250" s="2" t="str">
        <f>IF(Tabela1[[#This Row],[Valor faturado]]&lt;Tabela1[[#This Row],[VALOR MENSAL CONTRATADO]],"Sim","Não")</f>
        <v>Sim</v>
      </c>
      <c r="P250" s="28">
        <f>IF(Tabela1[[#This Row],[Faturado no Período ]]&lt;&gt;"",1/$K$1,"")</f>
        <v>3.3222591362126247E-3</v>
      </c>
    </row>
    <row r="251" spans="1:16" ht="15" customHeight="1">
      <c r="A251" s="2" t="s">
        <v>1969</v>
      </c>
      <c r="B251" s="2" t="s">
        <v>136</v>
      </c>
      <c r="C251" s="2" t="s">
        <v>1624</v>
      </c>
      <c r="D251" s="2" t="s">
        <v>1973</v>
      </c>
      <c r="E251" s="2" t="s">
        <v>1499</v>
      </c>
      <c r="F251" s="2" t="s">
        <v>1625</v>
      </c>
      <c r="G251" s="2" t="s">
        <v>94</v>
      </c>
      <c r="H251" s="20">
        <v>4410.8</v>
      </c>
      <c r="I251" s="2" t="s">
        <v>2009</v>
      </c>
      <c r="J251" s="2" t="s">
        <v>1979</v>
      </c>
      <c r="K251" s="2" t="s">
        <v>2000</v>
      </c>
      <c r="L251" s="2" t="str">
        <f>IFERROR(IF(Tabela1[[#This Row],[Empresa]]="KE",VLOOKUP(Tabela1[[#This Row],[Empresa]]&amp;Tabela1[[#This Row],[Cliente]],KE!$A$2:AO271,11,0),IFERROR(IF(Tabela1[[#This Row],[Empresa]]="KT",VLOOKUP(Tabela1[[#This Row],[Empresa]]&amp;Tabela1[[#This Row],[Cliente]],KT!$A$2:AO271,11,0),""),"")),"")</f>
        <v/>
      </c>
      <c r="M251" s="23" t="str">
        <f>IFERROR(IF(Tabela1[[#This Row],[Empresa]]="KE",VLOOKUP(Tabela1[[#This Row],[Empresa]]&amp;Tabela1[[#This Row],[Cliente]],KE!$A$2:AO271,14,0),IFERROR(IF(Tabela1[[#This Row],[Empresa]]="KT",VLOOKUP(Tabela1[[#This Row],[Empresa]]&amp;Tabela1[[#This Row],[Cliente]],KT!$A$2:AO271,14,0),""),"")),"")</f>
        <v/>
      </c>
      <c r="N251" s="20" t="str">
        <f>IFERROR(IF(Tabela1[[#This Row],[Empresa]]="KE",VLOOKUP(Tabela1[[#This Row],[Empresa]]&amp;Tabela1[[#This Row],[Cliente]],KE!$A$2:AO271,15,0),IFERROR(IF(Tabela1[[#This Row],[Empresa]]="KT",VLOOKUP(Tabela1[[#This Row],[Empresa]]&amp;Tabela1[[#This Row],[Cliente]],KT!$A$2:AO271,15,0),""),"")),"")</f>
        <v/>
      </c>
      <c r="O251" s="2" t="str">
        <f>IF(Tabela1[[#This Row],[Valor faturado]]&lt;Tabela1[[#This Row],[VALOR MENSAL CONTRATADO]],"Sim","Não")</f>
        <v>Não</v>
      </c>
      <c r="P251" s="28">
        <f>IF(Tabela1[[#This Row],[Faturado no Período ]]&lt;&gt;"",1/$K$1,"")</f>
        <v>3.3222591362126247E-3</v>
      </c>
    </row>
    <row r="252" spans="1:16" ht="15" customHeight="1">
      <c r="A252" s="2" t="s">
        <v>1969</v>
      </c>
      <c r="B252" s="2" t="s">
        <v>127</v>
      </c>
      <c r="C252" s="2" t="s">
        <v>1606</v>
      </c>
      <c r="D252" s="2" t="s">
        <v>1973</v>
      </c>
      <c r="E252" s="2" t="s">
        <v>1499</v>
      </c>
      <c r="F252" s="2" t="s">
        <v>1607</v>
      </c>
      <c r="G252" s="2" t="s">
        <v>94</v>
      </c>
      <c r="H252" s="20">
        <v>4213.74</v>
      </c>
      <c r="I252" s="2" t="s">
        <v>2009</v>
      </c>
      <c r="J252" s="2" t="s">
        <v>1980</v>
      </c>
      <c r="K252" s="2" t="str">
        <f>IF(Tabela1[[#This Row],[NF Eletr.]]&lt;&gt;"","Faturado","Não")</f>
        <v>Faturado</v>
      </c>
      <c r="L252" s="2">
        <f>IFERROR(IF(Tabela1[[#This Row],[Empresa]]="KE",VLOOKUP(Tabela1[[#This Row],[Empresa]]&amp;Tabela1[[#This Row],[Cliente]],KE!$A$2:AO292,11,0),IFERROR(IF(Tabela1[[#This Row],[Empresa]]="KT",VLOOKUP(Tabela1[[#This Row],[Empresa]]&amp;Tabela1[[#This Row],[Cliente]],KT!$A$2:AO292,11,0),""),"")),"")</f>
        <v>21275</v>
      </c>
      <c r="M252" s="23">
        <f>IFERROR(IF(Tabela1[[#This Row],[Empresa]]="KE",VLOOKUP(Tabela1[[#This Row],[Empresa]]&amp;Tabela1[[#This Row],[Cliente]],KE!$A$2:AO292,14,0),IFERROR(IF(Tabela1[[#This Row],[Empresa]]="KT",VLOOKUP(Tabela1[[#This Row],[Empresa]]&amp;Tabela1[[#This Row],[Cliente]],KT!$A$2:AO292,14,0),""),"")),"")</f>
        <v>45510</v>
      </c>
      <c r="N252" s="20">
        <f>IFERROR(IF(Tabela1[[#This Row],[Empresa]]="KE",VLOOKUP(Tabela1[[#This Row],[Empresa]]&amp;Tabela1[[#This Row],[Cliente]],KE!$A$2:AO292,15,0),IFERROR(IF(Tabela1[[#This Row],[Empresa]]="KT",VLOOKUP(Tabela1[[#This Row],[Empresa]]&amp;Tabela1[[#This Row],[Cliente]],KT!$A$2:AO292,15,0),""),"")),"")</f>
        <v>48.16</v>
      </c>
      <c r="O252" s="2" t="str">
        <f>IF(Tabela1[[#This Row],[Valor faturado]]&lt;Tabela1[[#This Row],[VALOR MENSAL CONTRATADO]],"Sim","Não")</f>
        <v>Sim</v>
      </c>
      <c r="P252" s="28">
        <f>IF(Tabela1[[#This Row],[Faturado no Período ]]&lt;&gt;"",1/$K$1,"")</f>
        <v>3.3222591362126247E-3</v>
      </c>
    </row>
    <row r="253" spans="1:16" ht="15" customHeight="1">
      <c r="A253" s="2" t="s">
        <v>1969</v>
      </c>
      <c r="B253" s="2" t="s">
        <v>183</v>
      </c>
      <c r="C253" s="2" t="s">
        <v>1707</v>
      </c>
      <c r="D253" s="2" t="s">
        <v>1974</v>
      </c>
      <c r="E253" s="2" t="s">
        <v>1499</v>
      </c>
      <c r="F253" s="2" t="s">
        <v>1708</v>
      </c>
      <c r="G253" s="2" t="s">
        <v>94</v>
      </c>
      <c r="H253" s="20">
        <v>4397.0600000000004</v>
      </c>
      <c r="I253" s="2" t="s">
        <v>2009</v>
      </c>
      <c r="J253" s="2" t="s">
        <v>1980</v>
      </c>
      <c r="K253" s="2" t="str">
        <f>IF(Tabela1[[#This Row],[NF Eletr.]]&lt;&gt;"","Faturado","Não")</f>
        <v>Faturado</v>
      </c>
      <c r="L253" s="2">
        <f>IFERROR(IF(Tabela1[[#This Row],[Empresa]]="KE",VLOOKUP(Tabela1[[#This Row],[Empresa]]&amp;Tabela1[[#This Row],[Cliente]],KE!$A$2:AO333,11,0),IFERROR(IF(Tabela1[[#This Row],[Empresa]]="KT",VLOOKUP(Tabela1[[#This Row],[Empresa]]&amp;Tabela1[[#This Row],[Cliente]],KT!$A$2:AO333,11,0),""),"")),"")</f>
        <v>21354</v>
      </c>
      <c r="M253" s="23">
        <f>IFERROR(IF(Tabela1[[#This Row],[Empresa]]="KE",VLOOKUP(Tabela1[[#This Row],[Empresa]]&amp;Tabela1[[#This Row],[Cliente]],KE!$A$2:AO333,14,0),IFERROR(IF(Tabela1[[#This Row],[Empresa]]="KT",VLOOKUP(Tabela1[[#This Row],[Empresa]]&amp;Tabela1[[#This Row],[Cliente]],KT!$A$2:AO333,14,0),""),"")),"")</f>
        <v>45517</v>
      </c>
      <c r="N253" s="20">
        <f>IFERROR(IF(Tabela1[[#This Row],[Empresa]]="KE",VLOOKUP(Tabela1[[#This Row],[Empresa]]&amp;Tabela1[[#This Row],[Cliente]],KE!$A$2:AO333,15,0),IFERROR(IF(Tabela1[[#This Row],[Empresa]]="KT",VLOOKUP(Tabela1[[#This Row],[Empresa]]&amp;Tabela1[[#This Row],[Cliente]],KT!$A$2:AO333,15,0),""),"")),"")</f>
        <v>11908.91</v>
      </c>
      <c r="O253" s="2" t="str">
        <f>IF(Tabela1[[#This Row],[Valor faturado]]&lt;Tabela1[[#This Row],[VALOR MENSAL CONTRATADO]],"Sim","Não")</f>
        <v>Não</v>
      </c>
      <c r="P253" s="28">
        <f>IF(Tabela1[[#This Row],[Faturado no Período ]]&lt;&gt;"",1/$K$1,"")</f>
        <v>3.3222591362126247E-3</v>
      </c>
    </row>
    <row r="254" spans="1:16" ht="15" customHeight="1">
      <c r="A254" s="2" t="s">
        <v>1969</v>
      </c>
      <c r="B254" s="2" t="s">
        <v>210</v>
      </c>
      <c r="C254" s="2" t="s">
        <v>1760</v>
      </c>
      <c r="D254" s="2" t="s">
        <v>1974</v>
      </c>
      <c r="E254" s="2" t="s">
        <v>1499</v>
      </c>
      <c r="F254" s="2" t="s">
        <v>1669</v>
      </c>
      <c r="G254" s="2" t="s">
        <v>94</v>
      </c>
      <c r="H254" s="20">
        <v>26382.43</v>
      </c>
      <c r="I254" s="2" t="s">
        <v>2009</v>
      </c>
      <c r="J254" s="2" t="s">
        <v>1980</v>
      </c>
      <c r="K254" s="2" t="str">
        <f>IF(Tabela1[[#This Row],[NF Eletr.]]&lt;&gt;"","Faturado","Não")</f>
        <v>Faturado</v>
      </c>
      <c r="L254" s="2">
        <f>IFERROR(IF(Tabela1[[#This Row],[Empresa]]="KE",VLOOKUP(Tabela1[[#This Row],[Empresa]]&amp;Tabela1[[#This Row],[Cliente]],KE!$A$2:AO312,11,0),IFERROR(IF(Tabela1[[#This Row],[Empresa]]="KT",VLOOKUP(Tabela1[[#This Row],[Empresa]]&amp;Tabela1[[#This Row],[Cliente]],KT!$A$2:AO312,11,0),""),"")),"")</f>
        <v>21382</v>
      </c>
      <c r="M254" s="23">
        <f>IFERROR(IF(Tabela1[[#This Row],[Empresa]]="KE",VLOOKUP(Tabela1[[#This Row],[Empresa]]&amp;Tabela1[[#This Row],[Cliente]],KE!$A$2:AO312,14,0),IFERROR(IF(Tabela1[[#This Row],[Empresa]]="KT",VLOOKUP(Tabela1[[#This Row],[Empresa]]&amp;Tabela1[[#This Row],[Cliente]],KT!$A$2:AO312,14,0),""),"")),"")</f>
        <v>45517</v>
      </c>
      <c r="N254" s="20">
        <f>IFERROR(IF(Tabela1[[#This Row],[Empresa]]="KE",VLOOKUP(Tabela1[[#This Row],[Empresa]]&amp;Tabela1[[#This Row],[Cliente]],KE!$A$2:AO312,15,0),IFERROR(IF(Tabela1[[#This Row],[Empresa]]="KT",VLOOKUP(Tabela1[[#This Row],[Empresa]]&amp;Tabela1[[#This Row],[Cliente]],KT!$A$2:AO312,15,0),""),"")),"")</f>
        <v>30927.599999999999</v>
      </c>
      <c r="O254" s="2" t="str">
        <f>IF(Tabela1[[#This Row],[Valor faturado]]&lt;Tabela1[[#This Row],[VALOR MENSAL CONTRATADO]],"Sim","Não")</f>
        <v>Não</v>
      </c>
      <c r="P254" s="28">
        <f>IF(Tabela1[[#This Row],[Faturado no Período ]]&lt;&gt;"",1/$K$1,"")</f>
        <v>3.3222591362126247E-3</v>
      </c>
    </row>
    <row r="255" spans="1:16" ht="15" customHeight="1">
      <c r="A255" s="2" t="s">
        <v>1969</v>
      </c>
      <c r="B255" s="2" t="s">
        <v>184</v>
      </c>
      <c r="C255" s="2" t="s">
        <v>1709</v>
      </c>
      <c r="D255" s="2" t="s">
        <v>1974</v>
      </c>
      <c r="E255" s="2" t="s">
        <v>1499</v>
      </c>
      <c r="F255" s="2" t="s">
        <v>1710</v>
      </c>
      <c r="G255" s="2" t="s">
        <v>94</v>
      </c>
      <c r="H255" s="20">
        <v>4421.13</v>
      </c>
      <c r="I255" s="2" t="s">
        <v>2009</v>
      </c>
      <c r="J255" s="2" t="s">
        <v>1980</v>
      </c>
      <c r="K255" s="2" t="str">
        <f>IF(Tabela1[[#This Row],[NF Eletr.]]&lt;&gt;"","Faturado","Não")</f>
        <v>Faturado</v>
      </c>
      <c r="L255" s="2">
        <f>IFERROR(IF(Tabela1[[#This Row],[Empresa]]="KE",VLOOKUP(Tabela1[[#This Row],[Empresa]]&amp;Tabela1[[#This Row],[Cliente]],KE!$A$2:AO331,11,0),IFERROR(IF(Tabela1[[#This Row],[Empresa]]="KT",VLOOKUP(Tabela1[[#This Row],[Empresa]]&amp;Tabela1[[#This Row],[Cliente]],KT!$A$2:AO331,11,0),""),"")),"")</f>
        <v>21401</v>
      </c>
      <c r="M255" s="23">
        <f>IFERROR(IF(Tabela1[[#This Row],[Empresa]]="KE",VLOOKUP(Tabela1[[#This Row],[Empresa]]&amp;Tabela1[[#This Row],[Cliente]],KE!$A$2:AO331,14,0),IFERROR(IF(Tabela1[[#This Row],[Empresa]]="KT",VLOOKUP(Tabela1[[#This Row],[Empresa]]&amp;Tabela1[[#This Row],[Cliente]],KT!$A$2:AO331,14,0),""),"")),"")</f>
        <v>45517</v>
      </c>
      <c r="N255" s="20">
        <f>IFERROR(IF(Tabela1[[#This Row],[Empresa]]="KE",VLOOKUP(Tabela1[[#This Row],[Empresa]]&amp;Tabela1[[#This Row],[Cliente]],KE!$A$2:AO331,15,0),IFERROR(IF(Tabela1[[#This Row],[Empresa]]="KT",VLOOKUP(Tabela1[[#This Row],[Empresa]]&amp;Tabela1[[#This Row],[Cliente]],KT!$A$2:AO331,15,0),""),"")),"")</f>
        <v>317.38</v>
      </c>
      <c r="O255" s="2" t="str">
        <f>IF(Tabela1[[#This Row],[Valor faturado]]&lt;Tabela1[[#This Row],[VALOR MENSAL CONTRATADO]],"Sim","Não")</f>
        <v>Sim</v>
      </c>
      <c r="P255" s="28">
        <f>IF(Tabela1[[#This Row],[Faturado no Período ]]&lt;&gt;"",1/$K$1,"")</f>
        <v>3.3222591362126247E-3</v>
      </c>
    </row>
    <row r="256" spans="1:16" ht="15" customHeight="1">
      <c r="A256" s="2" t="s">
        <v>1969</v>
      </c>
      <c r="B256" s="2" t="s">
        <v>184</v>
      </c>
      <c r="C256" s="2" t="s">
        <v>1709</v>
      </c>
      <c r="D256" s="2" t="s">
        <v>1974</v>
      </c>
      <c r="E256" s="2" t="s">
        <v>1650</v>
      </c>
      <c r="F256" s="2" t="s">
        <v>1710</v>
      </c>
      <c r="G256" s="2" t="s">
        <v>94</v>
      </c>
      <c r="H256" s="20">
        <v>317.38</v>
      </c>
      <c r="I256" s="2" t="s">
        <v>2009</v>
      </c>
      <c r="J256" s="2" t="s">
        <v>1980</v>
      </c>
      <c r="K256" s="2" t="str">
        <f>IF(Tabela1[[#This Row],[NF Eletr.]]&lt;&gt;"","Faturado","Não")</f>
        <v>Faturado</v>
      </c>
      <c r="L256" s="2" t="s">
        <v>725</v>
      </c>
      <c r="M256" s="23">
        <f>IFERROR(IF(Tabela1[[#This Row],[Empresa]]="KE",VLOOKUP(Tabela1[[#This Row],[Empresa]]&amp;Tabela1[[#This Row],[Cliente]],KE!$A$2:AO360,14,0),IFERROR(IF(Tabela1[[#This Row],[Empresa]]="KT",VLOOKUP(Tabela1[[#This Row],[Empresa]]&amp;Tabela1[[#This Row],[Cliente]],KT!$A$2:AO360,14,0),""),"")),"")</f>
        <v>45517</v>
      </c>
      <c r="N256" s="20">
        <v>4557.07</v>
      </c>
      <c r="O256" s="2" t="str">
        <f>IF(Tabela1[[#This Row],[Valor faturado]]&lt;Tabela1[[#This Row],[VALOR MENSAL CONTRATADO]],"Sim","Não")</f>
        <v>Não</v>
      </c>
      <c r="P256" s="28">
        <f>IF(Tabela1[[#This Row],[Faturado no Período ]]&lt;&gt;"",1/$K$1,"")</f>
        <v>3.3222591362126247E-3</v>
      </c>
    </row>
    <row r="257" spans="1:16" ht="15" customHeight="1">
      <c r="A257" s="2" t="s">
        <v>1969</v>
      </c>
      <c r="B257" s="2" t="s">
        <v>187</v>
      </c>
      <c r="C257" s="2" t="s">
        <v>1715</v>
      </c>
      <c r="D257" s="2" t="s">
        <v>1974</v>
      </c>
      <c r="E257" s="2" t="s">
        <v>1499</v>
      </c>
      <c r="F257" s="2" t="s">
        <v>1716</v>
      </c>
      <c r="G257" s="2" t="s">
        <v>94</v>
      </c>
      <c r="H257" s="20">
        <v>4384.2700000000004</v>
      </c>
      <c r="I257" s="2" t="s">
        <v>2009</v>
      </c>
      <c r="J257" s="2" t="s">
        <v>1980</v>
      </c>
      <c r="K257" s="2" t="str">
        <f>IF(Tabela1[[#This Row],[NF Eletr.]]&lt;&gt;"","Faturado","Não")</f>
        <v>Faturado</v>
      </c>
      <c r="L257" s="2">
        <f>IFERROR(IF(Tabela1[[#This Row],[Empresa]]="KE",VLOOKUP(Tabela1[[#This Row],[Empresa]]&amp;Tabela1[[#This Row],[Cliente]],KE!$A$2:AO335,11,0),IFERROR(IF(Tabela1[[#This Row],[Empresa]]="KT",VLOOKUP(Tabela1[[#This Row],[Empresa]]&amp;Tabela1[[#This Row],[Cliente]],KT!$A$2:AO335,11,0),""),"")),"")</f>
        <v>21358</v>
      </c>
      <c r="M257" s="23">
        <f>IFERROR(IF(Tabela1[[#This Row],[Empresa]]="KE",VLOOKUP(Tabela1[[#This Row],[Empresa]]&amp;Tabela1[[#This Row],[Cliente]],KE!$A$2:AO335,14,0),IFERROR(IF(Tabela1[[#This Row],[Empresa]]="KT",VLOOKUP(Tabela1[[#This Row],[Empresa]]&amp;Tabela1[[#This Row],[Cliente]],KT!$A$2:AO335,14,0),""),"")),"")</f>
        <v>45517</v>
      </c>
      <c r="N257" s="20">
        <f>IFERROR(IF(Tabela1[[#This Row],[Empresa]]="KE",VLOOKUP(Tabela1[[#This Row],[Empresa]]&amp;Tabela1[[#This Row],[Cliente]],KE!$A$2:AO335,15,0),IFERROR(IF(Tabela1[[#This Row],[Empresa]]="KT",VLOOKUP(Tabela1[[#This Row],[Empresa]]&amp;Tabela1[[#This Row],[Cliente]],KT!$A$2:AO335,15,0),""),"")),"")</f>
        <v>4384.2700000000004</v>
      </c>
      <c r="O257" s="2" t="str">
        <f>IF(Tabela1[[#This Row],[Valor faturado]]&lt;Tabela1[[#This Row],[VALOR MENSAL CONTRATADO]],"Sim","Não")</f>
        <v>Não</v>
      </c>
      <c r="P257" s="28">
        <f>IF(Tabela1[[#This Row],[Faturado no Período ]]&lt;&gt;"",1/$K$1,"")</f>
        <v>3.3222591362126247E-3</v>
      </c>
    </row>
    <row r="258" spans="1:16" ht="15" customHeight="1">
      <c r="A258" s="2" t="s">
        <v>1969</v>
      </c>
      <c r="B258" s="2" t="s">
        <v>229</v>
      </c>
      <c r="C258" s="2" t="s">
        <v>1796</v>
      </c>
      <c r="D258" s="2" t="s">
        <v>1974</v>
      </c>
      <c r="E258" s="2" t="s">
        <v>1650</v>
      </c>
      <c r="F258" s="2" t="s">
        <v>1797</v>
      </c>
      <c r="G258" s="2" t="s">
        <v>94</v>
      </c>
      <c r="H258" s="20">
        <v>157.4</v>
      </c>
      <c r="I258" s="2" t="s">
        <v>2009</v>
      </c>
      <c r="J258" s="2" t="s">
        <v>1980</v>
      </c>
      <c r="K258" s="2" t="str">
        <f>IF(Tabela1[[#This Row],[NF Eletr.]]&lt;&gt;"","Faturado","Não")</f>
        <v>Faturado</v>
      </c>
      <c r="L258" s="2">
        <f>IFERROR(IF(Tabela1[[#This Row],[Empresa]]="KE",VLOOKUP(Tabela1[[#This Row],[Empresa]]&amp;Tabela1[[#This Row],[Cliente]],KE!$A$2:AO362,11,0),IFERROR(IF(Tabela1[[#This Row],[Empresa]]="KT",VLOOKUP(Tabela1[[#This Row],[Empresa]]&amp;Tabela1[[#This Row],[Cliente]],KT!$A$2:AO362,11,0),""),"")),"")</f>
        <v>21404</v>
      </c>
      <c r="M258" s="23">
        <f>IFERROR(IF(Tabela1[[#This Row],[Empresa]]="KE",VLOOKUP(Tabela1[[#This Row],[Empresa]]&amp;Tabela1[[#This Row],[Cliente]],KE!$A$2:AO362,14,0),IFERROR(IF(Tabela1[[#This Row],[Empresa]]="KT",VLOOKUP(Tabela1[[#This Row],[Empresa]]&amp;Tabela1[[#This Row],[Cliente]],KT!$A$2:AO362,14,0),""),"")),"")</f>
        <v>45517</v>
      </c>
      <c r="N258" s="20">
        <f>IFERROR(IF(Tabela1[[#This Row],[Empresa]]="KE",VLOOKUP(Tabela1[[#This Row],[Empresa]]&amp;Tabela1[[#This Row],[Cliente]],KE!$A$2:AO362,15,0),IFERROR(IF(Tabela1[[#This Row],[Empresa]]="KT",VLOOKUP(Tabela1[[#This Row],[Empresa]]&amp;Tabela1[[#This Row],[Cliente]],KT!$A$2:AO362,15,0),""),"")),"")</f>
        <v>157.4</v>
      </c>
      <c r="O258" s="2" t="str">
        <f>IF(Tabela1[[#This Row],[Valor faturado]]&lt;Tabela1[[#This Row],[VALOR MENSAL CONTRATADO]],"Sim","Não")</f>
        <v>Não</v>
      </c>
      <c r="P258" s="28">
        <f>IF(Tabela1[[#This Row],[Faturado no Período ]]&lt;&gt;"",1/$K$1,"")</f>
        <v>3.3222591362126247E-3</v>
      </c>
    </row>
    <row r="259" spans="1:16" ht="15" customHeight="1">
      <c r="A259" s="2" t="s">
        <v>1969</v>
      </c>
      <c r="B259" s="2" t="s">
        <v>185</v>
      </c>
      <c r="C259" s="2" t="s">
        <v>1711</v>
      </c>
      <c r="D259" s="2" t="s">
        <v>1974</v>
      </c>
      <c r="E259" s="2" t="s">
        <v>1499</v>
      </c>
      <c r="F259" s="2" t="s">
        <v>1712</v>
      </c>
      <c r="G259" s="2" t="s">
        <v>94</v>
      </c>
      <c r="H259" s="20">
        <v>4286.83</v>
      </c>
      <c r="I259" s="2" t="s">
        <v>2009</v>
      </c>
      <c r="J259" s="2" t="s">
        <v>1980</v>
      </c>
      <c r="K259" s="2" t="str">
        <f>IF(Tabela1[[#This Row],[NF Eletr.]]&lt;&gt;"","Faturado","Não")</f>
        <v>Faturado</v>
      </c>
      <c r="L259" s="2">
        <f>IFERROR(IF(Tabela1[[#This Row],[Empresa]]="KE",VLOOKUP(Tabela1[[#This Row],[Empresa]]&amp;Tabela1[[#This Row],[Cliente]],KE!$A$2:AO347,11,0),IFERROR(IF(Tabela1[[#This Row],[Empresa]]="KT",VLOOKUP(Tabela1[[#This Row],[Empresa]]&amp;Tabela1[[#This Row],[Cliente]],KT!$A$2:AO347,11,0),""),"")),"")</f>
        <v>21356</v>
      </c>
      <c r="M259" s="23">
        <f>IFERROR(IF(Tabela1[[#This Row],[Empresa]]="KE",VLOOKUP(Tabela1[[#This Row],[Empresa]]&amp;Tabela1[[#This Row],[Cliente]],KE!$A$2:AO347,14,0),IFERROR(IF(Tabela1[[#This Row],[Empresa]]="KT",VLOOKUP(Tabela1[[#This Row],[Empresa]]&amp;Tabela1[[#This Row],[Cliente]],KT!$A$2:AO347,14,0),""),"")),"")</f>
        <v>45517</v>
      </c>
      <c r="N259" s="20">
        <f>IFERROR(IF(Tabela1[[#This Row],[Empresa]]="KE",VLOOKUP(Tabela1[[#This Row],[Empresa]]&amp;Tabela1[[#This Row],[Cliente]],KE!$A$2:AO347,15,0),IFERROR(IF(Tabela1[[#This Row],[Empresa]]="KT",VLOOKUP(Tabela1[[#This Row],[Empresa]]&amp;Tabela1[[#This Row],[Cliente]],KT!$A$2:AO347,15,0),""),"")),"")</f>
        <v>4286.83</v>
      </c>
      <c r="O259" s="2" t="str">
        <f>IF(Tabela1[[#This Row],[Valor faturado]]&lt;Tabela1[[#This Row],[VALOR MENSAL CONTRATADO]],"Sim","Não")</f>
        <v>Não</v>
      </c>
      <c r="P259" s="28">
        <f>IF(Tabela1[[#This Row],[Faturado no Período ]]&lt;&gt;"",1/$K$1,"")</f>
        <v>3.3222591362126247E-3</v>
      </c>
    </row>
    <row r="260" spans="1:16" ht="15" customHeight="1">
      <c r="A260" s="2" t="s">
        <v>1969</v>
      </c>
      <c r="B260" s="2" t="s">
        <v>186</v>
      </c>
      <c r="C260" s="2" t="s">
        <v>1713</v>
      </c>
      <c r="D260" s="2" t="s">
        <v>1974</v>
      </c>
      <c r="E260" s="2" t="s">
        <v>1499</v>
      </c>
      <c r="F260" s="2" t="s">
        <v>1714</v>
      </c>
      <c r="G260" s="2" t="s">
        <v>94</v>
      </c>
      <c r="H260" s="20">
        <v>4487.8999999999996</v>
      </c>
      <c r="I260" s="2" t="s">
        <v>2009</v>
      </c>
      <c r="J260" s="2" t="s">
        <v>1980</v>
      </c>
      <c r="K260" s="2" t="str">
        <f>IF(Tabela1[[#This Row],[NF Eletr.]]&lt;&gt;"","Faturado","Não")</f>
        <v>Faturado</v>
      </c>
      <c r="L260" s="2">
        <f>IFERROR(IF(Tabela1[[#This Row],[Empresa]]="KE",VLOOKUP(Tabela1[[#This Row],[Empresa]]&amp;Tabela1[[#This Row],[Cliente]],KE!$A$2:AO325,11,0),IFERROR(IF(Tabela1[[#This Row],[Empresa]]="KT",VLOOKUP(Tabela1[[#This Row],[Empresa]]&amp;Tabela1[[#This Row],[Cliente]],KT!$A$2:AO325,11,0),""),"")),"")</f>
        <v>21357</v>
      </c>
      <c r="M260" s="23">
        <f>IFERROR(IF(Tabela1[[#This Row],[Empresa]]="KE",VLOOKUP(Tabela1[[#This Row],[Empresa]]&amp;Tabela1[[#This Row],[Cliente]],KE!$A$2:AO325,14,0),IFERROR(IF(Tabela1[[#This Row],[Empresa]]="KT",VLOOKUP(Tabela1[[#This Row],[Empresa]]&amp;Tabela1[[#This Row],[Cliente]],KT!$A$2:AO325,14,0),""),"")),"")</f>
        <v>45517</v>
      </c>
      <c r="N260" s="20">
        <f>IFERROR(IF(Tabela1[[#This Row],[Empresa]]="KE",VLOOKUP(Tabela1[[#This Row],[Empresa]]&amp;Tabela1[[#This Row],[Cliente]],KE!$A$2:AO325,15,0),IFERROR(IF(Tabela1[[#This Row],[Empresa]]="KT",VLOOKUP(Tabela1[[#This Row],[Empresa]]&amp;Tabela1[[#This Row],[Cliente]],KT!$A$2:AO325,15,0),""),"")),"")</f>
        <v>4487.8999999999996</v>
      </c>
      <c r="O260" s="2" t="str">
        <f>IF(Tabela1[[#This Row],[Valor faturado]]&lt;Tabela1[[#This Row],[VALOR MENSAL CONTRATADO]],"Sim","Não")</f>
        <v>Não</v>
      </c>
      <c r="P260" s="28">
        <f>IF(Tabela1[[#This Row],[Faturado no Período ]]&lt;&gt;"",1/$K$1,"")</f>
        <v>3.3222591362126247E-3</v>
      </c>
    </row>
    <row r="261" spans="1:16" ht="15" customHeight="1">
      <c r="A261" s="2" t="s">
        <v>1969</v>
      </c>
      <c r="B261" s="2" t="s">
        <v>211</v>
      </c>
      <c r="C261" s="2" t="s">
        <v>1761</v>
      </c>
      <c r="D261" s="2" t="s">
        <v>1974</v>
      </c>
      <c r="E261" s="2" t="s">
        <v>1499</v>
      </c>
      <c r="F261" s="2" t="s">
        <v>1762</v>
      </c>
      <c r="G261" s="2" t="s">
        <v>94</v>
      </c>
      <c r="H261" s="20">
        <v>4486.4799999999996</v>
      </c>
      <c r="I261" s="2" t="s">
        <v>2009</v>
      </c>
      <c r="J261" s="2" t="s">
        <v>1980</v>
      </c>
      <c r="K261" s="2" t="str">
        <f>IF(Tabela1[[#This Row],[NF Eletr.]]&lt;&gt;"","Faturado","Não")</f>
        <v>Faturado</v>
      </c>
      <c r="L261" s="2">
        <f>IFERROR(IF(Tabela1[[#This Row],[Empresa]]="KE",VLOOKUP(Tabela1[[#This Row],[Empresa]]&amp;Tabela1[[#This Row],[Cliente]],KE!$A$2:AO326,11,0),IFERROR(IF(Tabela1[[#This Row],[Empresa]]="KT",VLOOKUP(Tabela1[[#This Row],[Empresa]]&amp;Tabela1[[#This Row],[Cliente]],KT!$A$2:AO326,11,0),""),"")),"")</f>
        <v>21383</v>
      </c>
      <c r="M261" s="23">
        <f>IFERROR(IF(Tabela1[[#This Row],[Empresa]]="KE",VLOOKUP(Tabela1[[#This Row],[Empresa]]&amp;Tabela1[[#This Row],[Cliente]],KE!$A$2:AO326,14,0),IFERROR(IF(Tabela1[[#This Row],[Empresa]]="KT",VLOOKUP(Tabela1[[#This Row],[Empresa]]&amp;Tabela1[[#This Row],[Cliente]],KT!$A$2:AO326,14,0),""),"")),"")</f>
        <v>45517</v>
      </c>
      <c r="N261" s="20">
        <f>IFERROR(IF(Tabela1[[#This Row],[Empresa]]="KE",VLOOKUP(Tabela1[[#This Row],[Empresa]]&amp;Tabela1[[#This Row],[Cliente]],KE!$A$2:AO326,15,0),IFERROR(IF(Tabela1[[#This Row],[Empresa]]="KT",VLOOKUP(Tabela1[[#This Row],[Empresa]]&amp;Tabela1[[#This Row],[Cliente]],KT!$A$2:AO326,15,0),""),"")),"")</f>
        <v>13459.44</v>
      </c>
      <c r="O261" s="2" t="str">
        <f>IF(Tabela1[[#This Row],[Valor faturado]]&lt;Tabela1[[#This Row],[VALOR MENSAL CONTRATADO]],"Sim","Não")</f>
        <v>Não</v>
      </c>
      <c r="P261" s="28">
        <f>IF(Tabela1[[#This Row],[Faturado no Período ]]&lt;&gt;"",1/$K$1,"")</f>
        <v>3.3222591362126247E-3</v>
      </c>
    </row>
    <row r="262" spans="1:16" ht="15" customHeight="1">
      <c r="A262" s="2" t="s">
        <v>1969</v>
      </c>
      <c r="B262" s="2" t="s">
        <v>188</v>
      </c>
      <c r="C262" s="2" t="s">
        <v>1717</v>
      </c>
      <c r="D262" s="2" t="s">
        <v>1974</v>
      </c>
      <c r="E262" s="2" t="s">
        <v>1499</v>
      </c>
      <c r="F262" s="2" t="s">
        <v>1718</v>
      </c>
      <c r="G262" s="2" t="s">
        <v>94</v>
      </c>
      <c r="H262" s="20">
        <v>3210.88</v>
      </c>
      <c r="I262" s="2" t="s">
        <v>2009</v>
      </c>
      <c r="J262" s="2" t="s">
        <v>1980</v>
      </c>
      <c r="K262" s="2" t="str">
        <f>IF(Tabela1[[#This Row],[NF Eletr.]]&lt;&gt;"","Faturado","Não")</f>
        <v>Faturado</v>
      </c>
      <c r="L262" s="2">
        <f>IFERROR(IF(Tabela1[[#This Row],[Empresa]]="KE",VLOOKUP(Tabela1[[#This Row],[Empresa]]&amp;Tabela1[[#This Row],[Cliente]],KE!$A$2:AO355,11,0),IFERROR(IF(Tabela1[[#This Row],[Empresa]]="KT",VLOOKUP(Tabela1[[#This Row],[Empresa]]&amp;Tabela1[[#This Row],[Cliente]],KT!$A$2:AO355,11,0),""),"")),"")</f>
        <v>21359</v>
      </c>
      <c r="M262" s="23">
        <f>IFERROR(IF(Tabela1[[#This Row],[Empresa]]="KE",VLOOKUP(Tabela1[[#This Row],[Empresa]]&amp;Tabela1[[#This Row],[Cliente]],KE!$A$2:AO355,14,0),IFERROR(IF(Tabela1[[#This Row],[Empresa]]="KT",VLOOKUP(Tabela1[[#This Row],[Empresa]]&amp;Tabela1[[#This Row],[Cliente]],KT!$A$2:AO355,14,0),""),"")),"")</f>
        <v>45517</v>
      </c>
      <c r="N262" s="20">
        <f>IFERROR(IF(Tabela1[[#This Row],[Empresa]]="KE",VLOOKUP(Tabela1[[#This Row],[Empresa]]&amp;Tabela1[[#This Row],[Cliente]],KE!$A$2:AO355,15,0),IFERROR(IF(Tabela1[[#This Row],[Empresa]]="KT",VLOOKUP(Tabela1[[#This Row],[Empresa]]&amp;Tabela1[[#This Row],[Cliente]],KT!$A$2:AO355,15,0),""),"")),"")</f>
        <v>52301.51</v>
      </c>
      <c r="O262" s="2" t="str">
        <f>IF(Tabela1[[#This Row],[Valor faturado]]&lt;Tabela1[[#This Row],[VALOR MENSAL CONTRATADO]],"Sim","Não")</f>
        <v>Não</v>
      </c>
      <c r="P262" s="28">
        <f>IF(Tabela1[[#This Row],[Faturado no Período ]]&lt;&gt;"",1/$K$1,"")</f>
        <v>3.3222591362126247E-3</v>
      </c>
    </row>
    <row r="263" spans="1:16" ht="15" customHeight="1">
      <c r="A263" s="2" t="s">
        <v>1969</v>
      </c>
      <c r="B263" s="2" t="s">
        <v>189</v>
      </c>
      <c r="C263" s="2" t="s">
        <v>1719</v>
      </c>
      <c r="D263" s="2" t="s">
        <v>1974</v>
      </c>
      <c r="E263" s="2" t="s">
        <v>1499</v>
      </c>
      <c r="F263" s="2" t="s">
        <v>1720</v>
      </c>
      <c r="G263" s="2" t="s">
        <v>94</v>
      </c>
      <c r="H263" s="20">
        <v>4693.29</v>
      </c>
      <c r="I263" s="2" t="s">
        <v>2009</v>
      </c>
      <c r="J263" s="2" t="s">
        <v>1980</v>
      </c>
      <c r="K263" s="2" t="str">
        <f>IF(Tabela1[[#This Row],[NF Eletr.]]&lt;&gt;"","Faturado","Não")</f>
        <v>Faturado</v>
      </c>
      <c r="L263" s="2">
        <f>IFERROR(IF(Tabela1[[#This Row],[Empresa]]="KE",VLOOKUP(Tabela1[[#This Row],[Empresa]]&amp;Tabela1[[#This Row],[Cliente]],KE!$A$2:AO314,11,0),IFERROR(IF(Tabela1[[#This Row],[Empresa]]="KT",VLOOKUP(Tabela1[[#This Row],[Empresa]]&amp;Tabela1[[#This Row],[Cliente]],KT!$A$2:AO314,11,0),""),"")),"")</f>
        <v>21360</v>
      </c>
      <c r="M263" s="23">
        <f>IFERROR(IF(Tabela1[[#This Row],[Empresa]]="KE",VLOOKUP(Tabela1[[#This Row],[Empresa]]&amp;Tabela1[[#This Row],[Cliente]],KE!$A$2:AO314,14,0),IFERROR(IF(Tabela1[[#This Row],[Empresa]]="KT",VLOOKUP(Tabela1[[#This Row],[Empresa]]&amp;Tabela1[[#This Row],[Cliente]],KT!$A$2:AO314,14,0),""),"")),"")</f>
        <v>45517</v>
      </c>
      <c r="N263" s="20">
        <f>IFERROR(IF(Tabela1[[#This Row],[Empresa]]="KE",VLOOKUP(Tabela1[[#This Row],[Empresa]]&amp;Tabela1[[#This Row],[Cliente]],KE!$A$2:AO314,15,0),IFERROR(IF(Tabela1[[#This Row],[Empresa]]="KT",VLOOKUP(Tabela1[[#This Row],[Empresa]]&amp;Tabela1[[#This Row],[Cliente]],KT!$A$2:AO314,15,0),""),"")),"")</f>
        <v>4693.29</v>
      </c>
      <c r="O263" s="2" t="str">
        <f>IF(Tabela1[[#This Row],[Valor faturado]]&lt;Tabela1[[#This Row],[VALOR MENSAL CONTRATADO]],"Sim","Não")</f>
        <v>Não</v>
      </c>
      <c r="P263" s="28">
        <f>IF(Tabela1[[#This Row],[Faturado no Período ]]&lt;&gt;"",1/$K$1,"")</f>
        <v>3.3222591362126247E-3</v>
      </c>
    </row>
    <row r="264" spans="1:16" ht="15" customHeight="1">
      <c r="A264" s="2" t="s">
        <v>1969</v>
      </c>
      <c r="B264" s="2" t="s">
        <v>230</v>
      </c>
      <c r="C264" s="2" t="s">
        <v>1798</v>
      </c>
      <c r="D264" s="2" t="s">
        <v>1974</v>
      </c>
      <c r="E264" s="2" t="s">
        <v>1650</v>
      </c>
      <c r="F264" s="2" t="s">
        <v>1718</v>
      </c>
      <c r="G264" s="2" t="s">
        <v>94</v>
      </c>
      <c r="H264" s="20">
        <v>648.91999999999996</v>
      </c>
      <c r="I264" s="2" t="s">
        <v>2009</v>
      </c>
      <c r="J264" s="2" t="s">
        <v>1980</v>
      </c>
      <c r="K264" s="2" t="str">
        <f>IF(Tabela1[[#This Row],[NF Eletr.]]&lt;&gt;"","Faturado","Não")</f>
        <v>Faturado</v>
      </c>
      <c r="L264" s="2">
        <f>IFERROR(IF(Tabela1[[#This Row],[Empresa]]="KE",VLOOKUP(Tabela1[[#This Row],[Empresa]]&amp;Tabela1[[#This Row],[Cliente]],KE!$A$2:AO359,11,0),IFERROR(IF(Tabela1[[#This Row],[Empresa]]="KT",VLOOKUP(Tabela1[[#This Row],[Empresa]]&amp;Tabela1[[#This Row],[Cliente]],KT!$A$2:AO359,11,0),""),"")),"")</f>
        <v>21402</v>
      </c>
      <c r="M264" s="23">
        <f>IFERROR(IF(Tabela1[[#This Row],[Empresa]]="KE",VLOOKUP(Tabela1[[#This Row],[Empresa]]&amp;Tabela1[[#This Row],[Cliente]],KE!$A$2:AO359,14,0),IFERROR(IF(Tabela1[[#This Row],[Empresa]]="KT",VLOOKUP(Tabela1[[#This Row],[Empresa]]&amp;Tabela1[[#This Row],[Cliente]],KT!$A$2:AO359,14,0),""),"")),"")</f>
        <v>45517</v>
      </c>
      <c r="N264" s="20">
        <f>IFERROR(IF(Tabela1[[#This Row],[Empresa]]="KE",VLOOKUP(Tabela1[[#This Row],[Empresa]]&amp;Tabela1[[#This Row],[Cliente]],KE!$A$2:AO359,15,0),IFERROR(IF(Tabela1[[#This Row],[Empresa]]="KT",VLOOKUP(Tabela1[[#This Row],[Empresa]]&amp;Tabela1[[#This Row],[Cliente]],KT!$A$2:AO359,15,0),""),"")),"")</f>
        <v>648.91999999999996</v>
      </c>
      <c r="O264" s="2" t="str">
        <f>IF(Tabela1[[#This Row],[Valor faturado]]&lt;Tabela1[[#This Row],[VALOR MENSAL CONTRATADO]],"Sim","Não")</f>
        <v>Não</v>
      </c>
      <c r="P264" s="28">
        <f>IF(Tabela1[[#This Row],[Faturado no Período ]]&lt;&gt;"",1/$K$1,"")</f>
        <v>3.3222591362126247E-3</v>
      </c>
    </row>
    <row r="265" spans="1:16" ht="15" customHeight="1">
      <c r="A265" s="2" t="s">
        <v>1969</v>
      </c>
      <c r="B265" s="2" t="s">
        <v>196</v>
      </c>
      <c r="C265" s="2" t="s">
        <v>1732</v>
      </c>
      <c r="D265" s="2" t="s">
        <v>1974</v>
      </c>
      <c r="E265" s="2" t="s">
        <v>1499</v>
      </c>
      <c r="F265" s="2" t="s">
        <v>1733</v>
      </c>
      <c r="G265" s="2" t="s">
        <v>94</v>
      </c>
      <c r="H265" s="20">
        <v>4239.72</v>
      </c>
      <c r="I265" s="2" t="s">
        <v>2009</v>
      </c>
      <c r="J265" s="2" t="s">
        <v>1980</v>
      </c>
      <c r="K265" s="2" t="str">
        <f>IF(Tabela1[[#This Row],[NF Eletr.]]&lt;&gt;"","Faturado","Não")</f>
        <v>Faturado</v>
      </c>
      <c r="L265" s="2">
        <f>IFERROR(IF(Tabela1[[#This Row],[Empresa]]="KE",VLOOKUP(Tabela1[[#This Row],[Empresa]]&amp;Tabela1[[#This Row],[Cliente]],KE!$A$2:AO352,11,0),IFERROR(IF(Tabela1[[#This Row],[Empresa]]="KT",VLOOKUP(Tabela1[[#This Row],[Empresa]]&amp;Tabela1[[#This Row],[Cliente]],KT!$A$2:AO352,11,0),""),"")),"")</f>
        <v>21368</v>
      </c>
      <c r="M265" s="23">
        <f>IFERROR(IF(Tabela1[[#This Row],[Empresa]]="KE",VLOOKUP(Tabela1[[#This Row],[Empresa]]&amp;Tabela1[[#This Row],[Cliente]],KE!$A$2:AO352,14,0),IFERROR(IF(Tabela1[[#This Row],[Empresa]]="KT",VLOOKUP(Tabela1[[#This Row],[Empresa]]&amp;Tabela1[[#This Row],[Cliente]],KT!$A$2:AO352,14,0),""),"")),"")</f>
        <v>45517</v>
      </c>
      <c r="N265" s="20">
        <f>IFERROR(IF(Tabela1[[#This Row],[Empresa]]="KE",VLOOKUP(Tabela1[[#This Row],[Empresa]]&amp;Tabela1[[#This Row],[Cliente]],KE!$A$2:AO352,15,0),IFERROR(IF(Tabela1[[#This Row],[Empresa]]="KT",VLOOKUP(Tabela1[[#This Row],[Empresa]]&amp;Tabela1[[#This Row],[Cliente]],KT!$A$2:AO352,15,0),""),"")),"")</f>
        <v>4239.72</v>
      </c>
      <c r="O265" s="2" t="str">
        <f>IF(Tabela1[[#This Row],[Valor faturado]]&lt;Tabela1[[#This Row],[VALOR MENSAL CONTRATADO]],"Sim","Não")</f>
        <v>Não</v>
      </c>
      <c r="P265" s="28">
        <f>IF(Tabela1[[#This Row],[Faturado no Período ]]&lt;&gt;"",1/$K$1,"")</f>
        <v>3.3222591362126247E-3</v>
      </c>
    </row>
    <row r="266" spans="1:16" ht="15" customHeight="1">
      <c r="A266" s="2" t="s">
        <v>1969</v>
      </c>
      <c r="B266" s="2" t="s">
        <v>212</v>
      </c>
      <c r="C266" s="2" t="s">
        <v>1763</v>
      </c>
      <c r="D266" s="2" t="s">
        <v>1974</v>
      </c>
      <c r="E266" s="2" t="s">
        <v>1499</v>
      </c>
      <c r="F266" s="2" t="s">
        <v>1764</v>
      </c>
      <c r="G266" s="2" t="s">
        <v>94</v>
      </c>
      <c r="H266" s="20">
        <v>3026.87</v>
      </c>
      <c r="I266" s="2" t="s">
        <v>2009</v>
      </c>
      <c r="J266" s="2" t="s">
        <v>1980</v>
      </c>
      <c r="K266" s="2" t="str">
        <f>IF(Tabela1[[#This Row],[NF Eletr.]]&lt;&gt;"","Faturado","Não")</f>
        <v>Faturado</v>
      </c>
      <c r="L266" s="2">
        <f>IFERROR(IF(Tabela1[[#This Row],[Empresa]]="KE",VLOOKUP(Tabela1[[#This Row],[Empresa]]&amp;Tabela1[[#This Row],[Cliente]],KE!$A$2:AO356,11,0),IFERROR(IF(Tabela1[[#This Row],[Empresa]]="KT",VLOOKUP(Tabela1[[#This Row],[Empresa]]&amp;Tabela1[[#This Row],[Cliente]],KT!$A$2:AO356,11,0),""),"")),"")</f>
        <v>21384</v>
      </c>
      <c r="M266" s="23">
        <f>IFERROR(IF(Tabela1[[#This Row],[Empresa]]="KE",VLOOKUP(Tabela1[[#This Row],[Empresa]]&amp;Tabela1[[#This Row],[Cliente]],KE!$A$2:AO356,14,0),IFERROR(IF(Tabela1[[#This Row],[Empresa]]="KT",VLOOKUP(Tabela1[[#This Row],[Empresa]]&amp;Tabela1[[#This Row],[Cliente]],KT!$A$2:AO356,14,0),""),"")),"")</f>
        <v>45517</v>
      </c>
      <c r="N266" s="20">
        <f>IFERROR(IF(Tabela1[[#This Row],[Empresa]]="KE",VLOOKUP(Tabela1[[#This Row],[Empresa]]&amp;Tabela1[[#This Row],[Cliente]],KE!$A$2:AO356,15,0),IFERROR(IF(Tabela1[[#This Row],[Empresa]]="KT",VLOOKUP(Tabela1[[#This Row],[Empresa]]&amp;Tabela1[[#This Row],[Cliente]],KT!$A$2:AO356,15,0),""),"")),"")</f>
        <v>3026.87</v>
      </c>
      <c r="O266" s="2" t="str">
        <f>IF(Tabela1[[#This Row],[Valor faturado]]&lt;Tabela1[[#This Row],[VALOR MENSAL CONTRATADO]],"Sim","Não")</f>
        <v>Não</v>
      </c>
      <c r="P266" s="28">
        <f>IF(Tabela1[[#This Row],[Faturado no Período ]]&lt;&gt;"",1/$K$1,"")</f>
        <v>3.3222591362126247E-3</v>
      </c>
    </row>
    <row r="267" spans="1:16" ht="15" customHeight="1">
      <c r="A267" s="2" t="s">
        <v>1969</v>
      </c>
      <c r="B267" s="2" t="s">
        <v>192</v>
      </c>
      <c r="C267" s="2" t="s">
        <v>1725</v>
      </c>
      <c r="D267" s="2" t="s">
        <v>1974</v>
      </c>
      <c r="E267" s="2" t="s">
        <v>1499</v>
      </c>
      <c r="F267" s="2" t="s">
        <v>1631</v>
      </c>
      <c r="G267" s="2" t="s">
        <v>94</v>
      </c>
      <c r="H267" s="20">
        <v>4570.22</v>
      </c>
      <c r="I267" s="2" t="s">
        <v>2009</v>
      </c>
      <c r="J267" s="2" t="s">
        <v>1980</v>
      </c>
      <c r="K267" s="2" t="str">
        <f>IF(Tabela1[[#This Row],[NF Eletr.]]&lt;&gt;"","Faturado","Não")</f>
        <v>Faturado</v>
      </c>
      <c r="L267" s="2">
        <f>IFERROR(IF(Tabela1[[#This Row],[Empresa]]="KE",VLOOKUP(Tabela1[[#This Row],[Empresa]]&amp;Tabela1[[#This Row],[Cliente]],KE!$A$2:AO317,11,0),IFERROR(IF(Tabela1[[#This Row],[Empresa]]="KT",VLOOKUP(Tabela1[[#This Row],[Empresa]]&amp;Tabela1[[#This Row],[Cliente]],KT!$A$2:AO317,11,0),""),"")),"")</f>
        <v>21364</v>
      </c>
      <c r="M267" s="23">
        <f>IFERROR(IF(Tabela1[[#This Row],[Empresa]]="KE",VLOOKUP(Tabela1[[#This Row],[Empresa]]&amp;Tabela1[[#This Row],[Cliente]],KE!$A$2:AO317,14,0),IFERROR(IF(Tabela1[[#This Row],[Empresa]]="KT",VLOOKUP(Tabela1[[#This Row],[Empresa]]&amp;Tabela1[[#This Row],[Cliente]],KT!$A$2:AO317,14,0),""),"")),"")</f>
        <v>45517</v>
      </c>
      <c r="N267" s="20">
        <f>IFERROR(IF(Tabela1[[#This Row],[Empresa]]="KE",VLOOKUP(Tabela1[[#This Row],[Empresa]]&amp;Tabela1[[#This Row],[Cliente]],KE!$A$2:AO317,15,0),IFERROR(IF(Tabela1[[#This Row],[Empresa]]="KT",VLOOKUP(Tabela1[[#This Row],[Empresa]]&amp;Tabela1[[#This Row],[Cliente]],KT!$A$2:AO317,15,0),""),"")),"")</f>
        <v>4570.22</v>
      </c>
      <c r="O267" s="2" t="str">
        <f>IF(Tabela1[[#This Row],[Valor faturado]]&lt;Tabela1[[#This Row],[VALOR MENSAL CONTRATADO]],"Sim","Não")</f>
        <v>Não</v>
      </c>
      <c r="P267" s="28">
        <f>IF(Tabela1[[#This Row],[Faturado no Período ]]&lt;&gt;"",1/$K$1,"")</f>
        <v>3.3222591362126247E-3</v>
      </c>
    </row>
    <row r="268" spans="1:16" ht="15" customHeight="1">
      <c r="A268" s="2" t="s">
        <v>1969</v>
      </c>
      <c r="B268" s="2" t="s">
        <v>193</v>
      </c>
      <c r="C268" s="2" t="s">
        <v>1726</v>
      </c>
      <c r="D268" s="2" t="s">
        <v>1974</v>
      </c>
      <c r="E268" s="2" t="s">
        <v>1499</v>
      </c>
      <c r="F268" s="2" t="s">
        <v>1727</v>
      </c>
      <c r="G268" s="2" t="s">
        <v>94</v>
      </c>
      <c r="H268" s="20">
        <v>4334.75</v>
      </c>
      <c r="I268" s="2" t="s">
        <v>2009</v>
      </c>
      <c r="J268" s="2" t="s">
        <v>1980</v>
      </c>
      <c r="K268" s="2" t="str">
        <f>IF(Tabela1[[#This Row],[NF Eletr.]]&lt;&gt;"","Faturado","Não")</f>
        <v>Faturado</v>
      </c>
      <c r="L268" s="2">
        <f>IFERROR(IF(Tabela1[[#This Row],[Empresa]]="KE",VLOOKUP(Tabela1[[#This Row],[Empresa]]&amp;Tabela1[[#This Row],[Cliente]],KE!$A$2:AO346,11,0),IFERROR(IF(Tabela1[[#This Row],[Empresa]]="KT",VLOOKUP(Tabela1[[#This Row],[Empresa]]&amp;Tabela1[[#This Row],[Cliente]],KT!$A$2:AO346,11,0),""),"")),"")</f>
        <v>21365</v>
      </c>
      <c r="M268" s="23">
        <f>IFERROR(IF(Tabela1[[#This Row],[Empresa]]="KE",VLOOKUP(Tabela1[[#This Row],[Empresa]]&amp;Tabela1[[#This Row],[Cliente]],KE!$A$2:AO346,14,0),IFERROR(IF(Tabela1[[#This Row],[Empresa]]="KT",VLOOKUP(Tabela1[[#This Row],[Empresa]]&amp;Tabela1[[#This Row],[Cliente]],KT!$A$2:AO346,14,0),""),"")),"")</f>
        <v>45517</v>
      </c>
      <c r="N268" s="20">
        <f>IFERROR(IF(Tabela1[[#This Row],[Empresa]]="KE",VLOOKUP(Tabela1[[#This Row],[Empresa]]&amp;Tabela1[[#This Row],[Cliente]],KE!$A$2:AO346,15,0),IFERROR(IF(Tabela1[[#This Row],[Empresa]]="KT",VLOOKUP(Tabela1[[#This Row],[Empresa]]&amp;Tabela1[[#This Row],[Cliente]],KT!$A$2:AO346,15,0),""),"")),"")</f>
        <v>4334.75</v>
      </c>
      <c r="O268" s="2" t="str">
        <f>IF(Tabela1[[#This Row],[Valor faturado]]&lt;Tabela1[[#This Row],[VALOR MENSAL CONTRATADO]],"Sim","Não")</f>
        <v>Não</v>
      </c>
      <c r="P268" s="28">
        <f>IF(Tabela1[[#This Row],[Faturado no Período ]]&lt;&gt;"",1/$K$1,"")</f>
        <v>3.3222591362126247E-3</v>
      </c>
    </row>
    <row r="269" spans="1:16" ht="15" customHeight="1">
      <c r="A269" s="2" t="s">
        <v>1969</v>
      </c>
      <c r="B269" s="2" t="s">
        <v>194</v>
      </c>
      <c r="C269" s="2" t="s">
        <v>1728</v>
      </c>
      <c r="D269" s="2" t="s">
        <v>1974</v>
      </c>
      <c r="E269" s="2" t="s">
        <v>1499</v>
      </c>
      <c r="F269" s="2" t="s">
        <v>1729</v>
      </c>
      <c r="G269" s="2" t="s">
        <v>94</v>
      </c>
      <c r="H269" s="20">
        <v>4384.2700000000004</v>
      </c>
      <c r="I269" s="2" t="s">
        <v>2009</v>
      </c>
      <c r="J269" s="2" t="s">
        <v>1980</v>
      </c>
      <c r="K269" s="2" t="str">
        <f>IF(Tabela1[[#This Row],[NF Eletr.]]&lt;&gt;"","Faturado","Não")</f>
        <v>Faturado</v>
      </c>
      <c r="L269" s="2">
        <f>IFERROR(IF(Tabela1[[#This Row],[Empresa]]="KE",VLOOKUP(Tabela1[[#This Row],[Empresa]]&amp;Tabela1[[#This Row],[Cliente]],KE!$A$2:AO336,11,0),IFERROR(IF(Tabela1[[#This Row],[Empresa]]="KT",VLOOKUP(Tabela1[[#This Row],[Empresa]]&amp;Tabela1[[#This Row],[Cliente]],KT!$A$2:AO336,11,0),""),"")),"")</f>
        <v>21366</v>
      </c>
      <c r="M269" s="23">
        <f>IFERROR(IF(Tabela1[[#This Row],[Empresa]]="KE",VLOOKUP(Tabela1[[#This Row],[Empresa]]&amp;Tabela1[[#This Row],[Cliente]],KE!$A$2:AO336,14,0),IFERROR(IF(Tabela1[[#This Row],[Empresa]]="KT",VLOOKUP(Tabela1[[#This Row],[Empresa]]&amp;Tabela1[[#This Row],[Cliente]],KT!$A$2:AO336,14,0),""),"")),"")</f>
        <v>45517</v>
      </c>
      <c r="N269" s="20">
        <f>IFERROR(IF(Tabela1[[#This Row],[Empresa]]="KE",VLOOKUP(Tabela1[[#This Row],[Empresa]]&amp;Tabela1[[#This Row],[Cliente]],KE!$A$2:AO336,15,0),IFERROR(IF(Tabela1[[#This Row],[Empresa]]="KT",VLOOKUP(Tabela1[[#This Row],[Empresa]]&amp;Tabela1[[#This Row],[Cliente]],KT!$A$2:AO336,15,0),""),"")),"")</f>
        <v>4384.2700000000004</v>
      </c>
      <c r="O269" s="2" t="str">
        <f>IF(Tabela1[[#This Row],[Valor faturado]]&lt;Tabela1[[#This Row],[VALOR MENSAL CONTRATADO]],"Sim","Não")</f>
        <v>Não</v>
      </c>
      <c r="P269" s="28">
        <f>IF(Tabela1[[#This Row],[Faturado no Período ]]&lt;&gt;"",1/$K$1,"")</f>
        <v>3.3222591362126247E-3</v>
      </c>
    </row>
    <row r="270" spans="1:16" ht="15" customHeight="1">
      <c r="A270" s="2" t="s">
        <v>1969</v>
      </c>
      <c r="B270" s="2" t="s">
        <v>195</v>
      </c>
      <c r="C270" s="2" t="s">
        <v>1730</v>
      </c>
      <c r="D270" s="2" t="s">
        <v>1974</v>
      </c>
      <c r="E270" s="2" t="s">
        <v>1499</v>
      </c>
      <c r="F270" s="2" t="s">
        <v>1731</v>
      </c>
      <c r="G270" s="2" t="s">
        <v>94</v>
      </c>
      <c r="H270" s="20">
        <v>4565.24</v>
      </c>
      <c r="I270" s="2" t="s">
        <v>2009</v>
      </c>
      <c r="J270" s="2" t="s">
        <v>1980</v>
      </c>
      <c r="K270" s="2" t="str">
        <f>IF(Tabela1[[#This Row],[NF Eletr.]]&lt;&gt;"","Faturado","Não")</f>
        <v>Faturado</v>
      </c>
      <c r="L270" s="2">
        <f>IFERROR(IF(Tabela1[[#This Row],[Empresa]]="KE",VLOOKUP(Tabela1[[#This Row],[Empresa]]&amp;Tabela1[[#This Row],[Cliente]],KE!$A$2:AO318,11,0),IFERROR(IF(Tabela1[[#This Row],[Empresa]]="KT",VLOOKUP(Tabela1[[#This Row],[Empresa]]&amp;Tabela1[[#This Row],[Cliente]],KT!$A$2:AO318,11,0),""),"")),"")</f>
        <v>21367</v>
      </c>
      <c r="M270" s="23">
        <f>IFERROR(IF(Tabela1[[#This Row],[Empresa]]="KE",VLOOKUP(Tabela1[[#This Row],[Empresa]]&amp;Tabela1[[#This Row],[Cliente]],KE!$A$2:AO318,14,0),IFERROR(IF(Tabela1[[#This Row],[Empresa]]="KT",VLOOKUP(Tabela1[[#This Row],[Empresa]]&amp;Tabela1[[#This Row],[Cliente]],KT!$A$2:AO318,14,0),""),"")),"")</f>
        <v>45517</v>
      </c>
      <c r="N270" s="20">
        <f>IFERROR(IF(Tabela1[[#This Row],[Empresa]]="KE",VLOOKUP(Tabela1[[#This Row],[Empresa]]&amp;Tabela1[[#This Row],[Cliente]],KE!$A$2:AO318,15,0),IFERROR(IF(Tabela1[[#This Row],[Empresa]]="KT",VLOOKUP(Tabela1[[#This Row],[Empresa]]&amp;Tabela1[[#This Row],[Cliente]],KT!$A$2:AO318,15,0),""),"")),"")</f>
        <v>4565.24</v>
      </c>
      <c r="O270" s="2" t="str">
        <f>IF(Tabela1[[#This Row],[Valor faturado]]&lt;Tabela1[[#This Row],[VALOR MENSAL CONTRATADO]],"Sim","Não")</f>
        <v>Não</v>
      </c>
      <c r="P270" s="28">
        <f>IF(Tabela1[[#This Row],[Faturado no Período ]]&lt;&gt;"",1/$K$1,"")</f>
        <v>3.3222591362126247E-3</v>
      </c>
    </row>
    <row r="271" spans="1:16" ht="15" customHeight="1">
      <c r="A271" s="2" t="s">
        <v>1969</v>
      </c>
      <c r="B271" s="2" t="s">
        <v>213</v>
      </c>
      <c r="C271" s="2" t="s">
        <v>1765</v>
      </c>
      <c r="D271" s="2" t="s">
        <v>1974</v>
      </c>
      <c r="E271" s="2" t="s">
        <v>1499</v>
      </c>
      <c r="F271" s="2" t="s">
        <v>1766</v>
      </c>
      <c r="G271" s="2" t="s">
        <v>94</v>
      </c>
      <c r="H271" s="20">
        <v>4286.58</v>
      </c>
      <c r="I271" s="2" t="s">
        <v>2009</v>
      </c>
      <c r="J271" s="2" t="s">
        <v>1980</v>
      </c>
      <c r="K271" s="2" t="str">
        <f>IF(Tabela1[[#This Row],[NF Eletr.]]&lt;&gt;"","Faturado","Não")</f>
        <v>Faturado</v>
      </c>
      <c r="L271" s="2">
        <f>IFERROR(IF(Tabela1[[#This Row],[Empresa]]="KE",VLOOKUP(Tabela1[[#This Row],[Empresa]]&amp;Tabela1[[#This Row],[Cliente]],KE!$A$2:AO350,11,0),IFERROR(IF(Tabela1[[#This Row],[Empresa]]="KT",VLOOKUP(Tabela1[[#This Row],[Empresa]]&amp;Tabela1[[#This Row],[Cliente]],KT!$A$2:AO350,11,0),""),"")),"")</f>
        <v>21385</v>
      </c>
      <c r="M271" s="23">
        <f>IFERROR(IF(Tabela1[[#This Row],[Empresa]]="KE",VLOOKUP(Tabela1[[#This Row],[Empresa]]&amp;Tabela1[[#This Row],[Cliente]],KE!$A$2:AO350,14,0),IFERROR(IF(Tabela1[[#This Row],[Empresa]]="KT",VLOOKUP(Tabela1[[#This Row],[Empresa]]&amp;Tabela1[[#This Row],[Cliente]],KT!$A$2:AO350,14,0),""),"")),"")</f>
        <v>45517</v>
      </c>
      <c r="N271" s="20">
        <f>IFERROR(IF(Tabela1[[#This Row],[Empresa]]="KE",VLOOKUP(Tabela1[[#This Row],[Empresa]]&amp;Tabela1[[#This Row],[Cliente]],KE!$A$2:AO350,15,0),IFERROR(IF(Tabela1[[#This Row],[Empresa]]="KT",VLOOKUP(Tabela1[[#This Row],[Empresa]]&amp;Tabela1[[#This Row],[Cliente]],KT!$A$2:AO350,15,0),""),"")),"")</f>
        <v>4286.58</v>
      </c>
      <c r="O271" s="2" t="str">
        <f>IF(Tabela1[[#This Row],[Valor faturado]]&lt;Tabela1[[#This Row],[VALOR MENSAL CONTRATADO]],"Sim","Não")</f>
        <v>Não</v>
      </c>
      <c r="P271" s="28">
        <f>IF(Tabela1[[#This Row],[Faturado no Período ]]&lt;&gt;"",1/$K$1,"")</f>
        <v>3.3222591362126247E-3</v>
      </c>
    </row>
    <row r="272" spans="1:16" ht="15" customHeight="1">
      <c r="A272" s="2" t="s">
        <v>1969</v>
      </c>
      <c r="B272" s="2" t="s">
        <v>214</v>
      </c>
      <c r="C272" s="2" t="s">
        <v>1767</v>
      </c>
      <c r="D272" s="2" t="s">
        <v>1974</v>
      </c>
      <c r="E272" s="2" t="s">
        <v>1499</v>
      </c>
      <c r="F272" s="2" t="s">
        <v>1768</v>
      </c>
      <c r="G272" s="2" t="s">
        <v>94</v>
      </c>
      <c r="H272" s="20">
        <v>4534.34</v>
      </c>
      <c r="I272" s="2" t="s">
        <v>2009</v>
      </c>
      <c r="J272" s="2" t="s">
        <v>1980</v>
      </c>
      <c r="K272" s="2" t="str">
        <f>IF(Tabela1[[#This Row],[NF Eletr.]]&lt;&gt;"","Faturado","Não")</f>
        <v>Faturado</v>
      </c>
      <c r="L272" s="2">
        <f>IFERROR(IF(Tabela1[[#This Row],[Empresa]]="KE",VLOOKUP(Tabela1[[#This Row],[Empresa]]&amp;Tabela1[[#This Row],[Cliente]],KE!$A$2:AO322,11,0),IFERROR(IF(Tabela1[[#This Row],[Empresa]]="KT",VLOOKUP(Tabela1[[#This Row],[Empresa]]&amp;Tabela1[[#This Row],[Cliente]],KT!$A$2:AO322,11,0),""),"")),"")</f>
        <v>21386</v>
      </c>
      <c r="M272" s="23">
        <f>IFERROR(IF(Tabela1[[#This Row],[Empresa]]="KE",VLOOKUP(Tabela1[[#This Row],[Empresa]]&amp;Tabela1[[#This Row],[Cliente]],KE!$A$2:AO322,14,0),IFERROR(IF(Tabela1[[#This Row],[Empresa]]="KT",VLOOKUP(Tabela1[[#This Row],[Empresa]]&amp;Tabela1[[#This Row],[Cliente]],KT!$A$2:AO322,14,0),""),"")),"")</f>
        <v>45517</v>
      </c>
      <c r="N272" s="20">
        <f>IFERROR(IF(Tabela1[[#This Row],[Empresa]]="KE",VLOOKUP(Tabela1[[#This Row],[Empresa]]&amp;Tabela1[[#This Row],[Cliente]],KE!$A$2:AO322,15,0),IFERROR(IF(Tabela1[[#This Row],[Empresa]]="KT",VLOOKUP(Tabela1[[#This Row],[Empresa]]&amp;Tabela1[[#This Row],[Cliente]],KT!$A$2:AO322,15,0),""),"")),"")</f>
        <v>4534.34</v>
      </c>
      <c r="O272" s="2" t="str">
        <f>IF(Tabela1[[#This Row],[Valor faturado]]&lt;Tabela1[[#This Row],[VALOR MENSAL CONTRATADO]],"Sim","Não")</f>
        <v>Não</v>
      </c>
      <c r="P272" s="28">
        <f>IF(Tabela1[[#This Row],[Faturado no Período ]]&lt;&gt;"",1/$K$1,"")</f>
        <v>3.3222591362126247E-3</v>
      </c>
    </row>
    <row r="273" spans="1:16" ht="15" customHeight="1">
      <c r="A273" s="2" t="s">
        <v>1969</v>
      </c>
      <c r="B273" s="2" t="s">
        <v>202</v>
      </c>
      <c r="C273" s="2" t="s">
        <v>1744</v>
      </c>
      <c r="D273" s="2" t="s">
        <v>1974</v>
      </c>
      <c r="E273" s="2" t="s">
        <v>1499</v>
      </c>
      <c r="F273" s="2" t="s">
        <v>1745</v>
      </c>
      <c r="G273" s="2" t="s">
        <v>94</v>
      </c>
      <c r="H273" s="20">
        <v>4239.72</v>
      </c>
      <c r="I273" s="2" t="s">
        <v>2009</v>
      </c>
      <c r="J273" s="2" t="s">
        <v>1980</v>
      </c>
      <c r="K273" s="2" t="str">
        <f>IF(Tabela1[[#This Row],[NF Eletr.]]&lt;&gt;"","Faturado","Não")</f>
        <v>Faturado</v>
      </c>
      <c r="L273" s="2">
        <f>IFERROR(IF(Tabela1[[#This Row],[Empresa]]="KE",VLOOKUP(Tabela1[[#This Row],[Empresa]]&amp;Tabela1[[#This Row],[Cliente]],KE!$A$2:AO353,11,0),IFERROR(IF(Tabela1[[#This Row],[Empresa]]="KT",VLOOKUP(Tabela1[[#This Row],[Empresa]]&amp;Tabela1[[#This Row],[Cliente]],KT!$A$2:AO353,11,0),""),"")),"")</f>
        <v>21374</v>
      </c>
      <c r="M273" s="23">
        <f>IFERROR(IF(Tabela1[[#This Row],[Empresa]]="KE",VLOOKUP(Tabela1[[#This Row],[Empresa]]&amp;Tabela1[[#This Row],[Cliente]],KE!$A$2:AO353,14,0),IFERROR(IF(Tabela1[[#This Row],[Empresa]]="KT",VLOOKUP(Tabela1[[#This Row],[Empresa]]&amp;Tabela1[[#This Row],[Cliente]],KT!$A$2:AO353,14,0),""),"")),"")</f>
        <v>45517</v>
      </c>
      <c r="N273" s="20">
        <f>IFERROR(IF(Tabela1[[#This Row],[Empresa]]="KE",VLOOKUP(Tabela1[[#This Row],[Empresa]]&amp;Tabela1[[#This Row],[Cliente]],KE!$A$2:AO353,15,0),IFERROR(IF(Tabela1[[#This Row],[Empresa]]="KT",VLOOKUP(Tabela1[[#This Row],[Empresa]]&amp;Tabela1[[#This Row],[Cliente]],KT!$A$2:AO353,15,0),""),"")),"")</f>
        <v>4239.72</v>
      </c>
      <c r="O273" s="2" t="str">
        <f>IF(Tabela1[[#This Row],[Valor faturado]]&lt;Tabela1[[#This Row],[VALOR MENSAL CONTRATADO]],"Sim","Não")</f>
        <v>Não</v>
      </c>
      <c r="P273" s="28">
        <f>IF(Tabela1[[#This Row],[Faturado no Período ]]&lt;&gt;"",1/$K$1,"")</f>
        <v>3.3222591362126247E-3</v>
      </c>
    </row>
    <row r="274" spans="1:16" ht="15" customHeight="1">
      <c r="A274" s="2" t="s">
        <v>1969</v>
      </c>
      <c r="B274" s="2" t="s">
        <v>215</v>
      </c>
      <c r="C274" s="2" t="s">
        <v>1769</v>
      </c>
      <c r="D274" s="2" t="s">
        <v>1974</v>
      </c>
      <c r="E274" s="2" t="s">
        <v>1499</v>
      </c>
      <c r="F274" s="2" t="s">
        <v>1770</v>
      </c>
      <c r="G274" s="2" t="s">
        <v>94</v>
      </c>
      <c r="H274" s="20">
        <v>4436.63</v>
      </c>
      <c r="I274" s="2" t="s">
        <v>2009</v>
      </c>
      <c r="J274" s="2" t="s">
        <v>1980</v>
      </c>
      <c r="K274" s="2" t="str">
        <f>IF(Tabela1[[#This Row],[NF Eletr.]]&lt;&gt;"","Faturado","Não")</f>
        <v>Faturado</v>
      </c>
      <c r="L274" s="2">
        <f>IFERROR(IF(Tabela1[[#This Row],[Empresa]]="KE",VLOOKUP(Tabela1[[#This Row],[Empresa]]&amp;Tabela1[[#This Row],[Cliente]],KE!$A$2:AO328,11,0),IFERROR(IF(Tabela1[[#This Row],[Empresa]]="KT",VLOOKUP(Tabela1[[#This Row],[Empresa]]&amp;Tabela1[[#This Row],[Cliente]],KT!$A$2:AO328,11,0),""),"")),"")</f>
        <v>21387</v>
      </c>
      <c r="M274" s="23">
        <f>IFERROR(IF(Tabela1[[#This Row],[Empresa]]="KE",VLOOKUP(Tabela1[[#This Row],[Empresa]]&amp;Tabela1[[#This Row],[Cliente]],KE!$A$2:AO328,14,0),IFERROR(IF(Tabela1[[#This Row],[Empresa]]="KT",VLOOKUP(Tabela1[[#This Row],[Empresa]]&amp;Tabela1[[#This Row],[Cliente]],KT!$A$2:AO328,14,0),""),"")),"")</f>
        <v>45517</v>
      </c>
      <c r="N274" s="20">
        <f>IFERROR(IF(Tabela1[[#This Row],[Empresa]]="KE",VLOOKUP(Tabela1[[#This Row],[Empresa]]&amp;Tabela1[[#This Row],[Cliente]],KE!$A$2:AO328,15,0),IFERROR(IF(Tabela1[[#This Row],[Empresa]]="KT",VLOOKUP(Tabela1[[#This Row],[Empresa]]&amp;Tabela1[[#This Row],[Cliente]],KT!$A$2:AO328,15,0),""),"")),"")</f>
        <v>4436.63</v>
      </c>
      <c r="O274" s="2" t="str">
        <f>IF(Tabela1[[#This Row],[Valor faturado]]&lt;Tabela1[[#This Row],[VALOR MENSAL CONTRATADO]],"Sim","Não")</f>
        <v>Não</v>
      </c>
      <c r="P274" s="28">
        <f>IF(Tabela1[[#This Row],[Faturado no Período ]]&lt;&gt;"",1/$K$1,"")</f>
        <v>3.3222591362126247E-3</v>
      </c>
    </row>
    <row r="275" spans="1:16" ht="15" customHeight="1">
      <c r="A275" s="2" t="s">
        <v>1969</v>
      </c>
      <c r="B275" s="2" t="s">
        <v>216</v>
      </c>
      <c r="C275" s="2" t="s">
        <v>1771</v>
      </c>
      <c r="D275" s="2" t="s">
        <v>1974</v>
      </c>
      <c r="E275" s="2" t="s">
        <v>1499</v>
      </c>
      <c r="F275" s="2" t="s">
        <v>1772</v>
      </c>
      <c r="G275" s="2" t="s">
        <v>94</v>
      </c>
      <c r="H275" s="20">
        <v>4335</v>
      </c>
      <c r="I275" s="2" t="s">
        <v>2009</v>
      </c>
      <c r="J275" s="2" t="s">
        <v>1980</v>
      </c>
      <c r="K275" s="2" t="str">
        <f>IF(Tabela1[[#This Row],[NF Eletr.]]&lt;&gt;"","Faturado","Não")</f>
        <v>Faturado</v>
      </c>
      <c r="L275" s="2">
        <f>IFERROR(IF(Tabela1[[#This Row],[Empresa]]="KE",VLOOKUP(Tabela1[[#This Row],[Empresa]]&amp;Tabela1[[#This Row],[Cliente]],KE!$A$2:AO344,11,0),IFERROR(IF(Tabela1[[#This Row],[Empresa]]="KT",VLOOKUP(Tabela1[[#This Row],[Empresa]]&amp;Tabela1[[#This Row],[Cliente]],KT!$A$2:AO344,11,0),""),"")),"")</f>
        <v>21388</v>
      </c>
      <c r="M275" s="23">
        <f>IFERROR(IF(Tabela1[[#This Row],[Empresa]]="KE",VLOOKUP(Tabela1[[#This Row],[Empresa]]&amp;Tabela1[[#This Row],[Cliente]],KE!$A$2:AO344,14,0),IFERROR(IF(Tabela1[[#This Row],[Empresa]]="KT",VLOOKUP(Tabela1[[#This Row],[Empresa]]&amp;Tabela1[[#This Row],[Cliente]],KT!$A$2:AO344,14,0),""),"")),"")</f>
        <v>45517</v>
      </c>
      <c r="N275" s="20">
        <f>IFERROR(IF(Tabela1[[#This Row],[Empresa]]="KE",VLOOKUP(Tabela1[[#This Row],[Empresa]]&amp;Tabela1[[#This Row],[Cliente]],KE!$A$2:AO344,15,0),IFERROR(IF(Tabela1[[#This Row],[Empresa]]="KT",VLOOKUP(Tabela1[[#This Row],[Empresa]]&amp;Tabela1[[#This Row],[Cliente]],KT!$A$2:AO344,15,0),""),"")),"")</f>
        <v>4335</v>
      </c>
      <c r="O275" s="2" t="str">
        <f>IF(Tabela1[[#This Row],[Valor faturado]]&lt;Tabela1[[#This Row],[VALOR MENSAL CONTRATADO]],"Sim","Não")</f>
        <v>Não</v>
      </c>
      <c r="P275" s="28">
        <f>IF(Tabela1[[#This Row],[Faturado no Período ]]&lt;&gt;"",1/$K$1,"")</f>
        <v>3.3222591362126247E-3</v>
      </c>
    </row>
    <row r="276" spans="1:16" ht="15" customHeight="1">
      <c r="A276" s="2" t="s">
        <v>1969</v>
      </c>
      <c r="B276" s="2" t="s">
        <v>217</v>
      </c>
      <c r="C276" s="2" t="s">
        <v>1773</v>
      </c>
      <c r="D276" s="2" t="s">
        <v>1974</v>
      </c>
      <c r="E276" s="2" t="s">
        <v>1499</v>
      </c>
      <c r="F276" s="2" t="s">
        <v>1774</v>
      </c>
      <c r="G276" s="2" t="s">
        <v>94</v>
      </c>
      <c r="H276" s="20">
        <v>2959.6</v>
      </c>
      <c r="I276" s="2" t="s">
        <v>2009</v>
      </c>
      <c r="J276" s="2" t="s">
        <v>1980</v>
      </c>
      <c r="K276" s="2" t="str">
        <f>IF(Tabela1[[#This Row],[NF Eletr.]]&lt;&gt;"","Faturado","Não")</f>
        <v>Faturado</v>
      </c>
      <c r="L276" s="2">
        <f>IFERROR(IF(Tabela1[[#This Row],[Empresa]]="KE",VLOOKUP(Tabela1[[#This Row],[Empresa]]&amp;Tabela1[[#This Row],[Cliente]],KE!$A$2:AO357,11,0),IFERROR(IF(Tabela1[[#This Row],[Empresa]]="KT",VLOOKUP(Tabela1[[#This Row],[Empresa]]&amp;Tabela1[[#This Row],[Cliente]],KT!$A$2:AO357,11,0),""),"")),"")</f>
        <v>21389</v>
      </c>
      <c r="M276" s="23">
        <f>IFERROR(IF(Tabela1[[#This Row],[Empresa]]="KE",VLOOKUP(Tabela1[[#This Row],[Empresa]]&amp;Tabela1[[#This Row],[Cliente]],KE!$A$2:AO357,14,0),IFERROR(IF(Tabela1[[#This Row],[Empresa]]="KT",VLOOKUP(Tabela1[[#This Row],[Empresa]]&amp;Tabela1[[#This Row],[Cliente]],KT!$A$2:AO357,14,0),""),"")),"")</f>
        <v>45517</v>
      </c>
      <c r="N276" s="20">
        <f>IFERROR(IF(Tabela1[[#This Row],[Empresa]]="KE",VLOOKUP(Tabela1[[#This Row],[Empresa]]&amp;Tabela1[[#This Row],[Cliente]],KE!$A$2:AO357,15,0),IFERROR(IF(Tabela1[[#This Row],[Empresa]]="KT",VLOOKUP(Tabela1[[#This Row],[Empresa]]&amp;Tabela1[[#This Row],[Cliente]],KT!$A$2:AO357,15,0),""),"")),"")</f>
        <v>2959.6</v>
      </c>
      <c r="O276" s="2" t="str">
        <f>IF(Tabela1[[#This Row],[Valor faturado]]&lt;Tabela1[[#This Row],[VALOR MENSAL CONTRATADO]],"Sim","Não")</f>
        <v>Não</v>
      </c>
      <c r="P276" s="28">
        <f>IF(Tabela1[[#This Row],[Faturado no Período ]]&lt;&gt;"",1/$K$1,"")</f>
        <v>3.3222591362126247E-3</v>
      </c>
    </row>
    <row r="277" spans="1:16" ht="15" customHeight="1">
      <c r="A277" s="2" t="s">
        <v>1969</v>
      </c>
      <c r="B277" s="2" t="s">
        <v>218</v>
      </c>
      <c r="C277" s="2" t="s">
        <v>1775</v>
      </c>
      <c r="D277" s="2" t="s">
        <v>1974</v>
      </c>
      <c r="E277" s="2" t="s">
        <v>1499</v>
      </c>
      <c r="F277" s="2" t="s">
        <v>1776</v>
      </c>
      <c r="G277" s="2" t="s">
        <v>94</v>
      </c>
      <c r="H277" s="20">
        <v>4522.05</v>
      </c>
      <c r="I277" s="2" t="s">
        <v>2009</v>
      </c>
      <c r="J277" s="2" t="s">
        <v>1980</v>
      </c>
      <c r="K277" s="2" t="str">
        <f>IF(Tabela1[[#This Row],[NF Eletr.]]&lt;&gt;"","Faturado","Não")</f>
        <v>Faturado</v>
      </c>
      <c r="L277" s="2">
        <f>IFERROR(IF(Tabela1[[#This Row],[Empresa]]="KE",VLOOKUP(Tabela1[[#This Row],[Empresa]]&amp;Tabela1[[#This Row],[Cliente]],KE!$A$2:AO323,11,0),IFERROR(IF(Tabela1[[#This Row],[Empresa]]="KT",VLOOKUP(Tabela1[[#This Row],[Empresa]]&amp;Tabela1[[#This Row],[Cliente]],KT!$A$2:AO323,11,0),""),"")),"")</f>
        <v>21390</v>
      </c>
      <c r="M277" s="23">
        <f>IFERROR(IF(Tabela1[[#This Row],[Empresa]]="KE",VLOOKUP(Tabela1[[#This Row],[Empresa]]&amp;Tabela1[[#This Row],[Cliente]],KE!$A$2:AO323,14,0),IFERROR(IF(Tabela1[[#This Row],[Empresa]]="KT",VLOOKUP(Tabela1[[#This Row],[Empresa]]&amp;Tabela1[[#This Row],[Cliente]],KT!$A$2:AO323,14,0),""),"")),"")</f>
        <v>45517</v>
      </c>
      <c r="N277" s="20">
        <f>IFERROR(IF(Tabela1[[#This Row],[Empresa]]="KE",VLOOKUP(Tabela1[[#This Row],[Empresa]]&amp;Tabela1[[#This Row],[Cliente]],KE!$A$2:AO323,15,0),IFERROR(IF(Tabela1[[#This Row],[Empresa]]="KT",VLOOKUP(Tabela1[[#This Row],[Empresa]]&amp;Tabela1[[#This Row],[Cliente]],KT!$A$2:AO323,15,0),""),"")),"")</f>
        <v>4522.05</v>
      </c>
      <c r="O277" s="2" t="str">
        <f>IF(Tabela1[[#This Row],[Valor faturado]]&lt;Tabela1[[#This Row],[VALOR MENSAL CONTRATADO]],"Sim","Não")</f>
        <v>Não</v>
      </c>
      <c r="P277" s="28">
        <f>IF(Tabela1[[#This Row],[Faturado no Período ]]&lt;&gt;"",1/$K$1,"")</f>
        <v>3.3222591362126247E-3</v>
      </c>
    </row>
    <row r="278" spans="1:16" ht="15" customHeight="1">
      <c r="A278" s="2" t="s">
        <v>1969</v>
      </c>
      <c r="B278" s="2" t="s">
        <v>197</v>
      </c>
      <c r="C278" s="2" t="s">
        <v>1734</v>
      </c>
      <c r="D278" s="2" t="s">
        <v>1974</v>
      </c>
      <c r="E278" s="2" t="s">
        <v>1499</v>
      </c>
      <c r="F278" s="2" t="s">
        <v>1735</v>
      </c>
      <c r="G278" s="2" t="s">
        <v>94</v>
      </c>
      <c r="H278" s="20">
        <v>4384.2700000000004</v>
      </c>
      <c r="I278" s="2" t="s">
        <v>2009</v>
      </c>
      <c r="J278" s="2" t="s">
        <v>1980</v>
      </c>
      <c r="K278" s="2" t="str">
        <f>IF(Tabela1[[#This Row],[NF Eletr.]]&lt;&gt;"","Faturado","Não")</f>
        <v>Faturado</v>
      </c>
      <c r="L278" s="2">
        <f>IFERROR(IF(Tabela1[[#This Row],[Empresa]]="KE",VLOOKUP(Tabela1[[#This Row],[Empresa]]&amp;Tabela1[[#This Row],[Cliente]],KE!$A$2:AO337,11,0),IFERROR(IF(Tabela1[[#This Row],[Empresa]]="KT",VLOOKUP(Tabela1[[#This Row],[Empresa]]&amp;Tabela1[[#This Row],[Cliente]],KT!$A$2:AO337,11,0),""),"")),"")</f>
        <v>21369</v>
      </c>
      <c r="M278" s="23">
        <f>IFERROR(IF(Tabela1[[#This Row],[Empresa]]="KE",VLOOKUP(Tabela1[[#This Row],[Empresa]]&amp;Tabela1[[#This Row],[Cliente]],KE!$A$2:AO337,14,0),IFERROR(IF(Tabela1[[#This Row],[Empresa]]="KT",VLOOKUP(Tabela1[[#This Row],[Empresa]]&amp;Tabela1[[#This Row],[Cliente]],KT!$A$2:AO337,14,0),""),"")),"")</f>
        <v>45517</v>
      </c>
      <c r="N278" s="20">
        <f>IFERROR(IF(Tabela1[[#This Row],[Empresa]]="KE",VLOOKUP(Tabela1[[#This Row],[Empresa]]&amp;Tabela1[[#This Row],[Cliente]],KE!$A$2:AO337,15,0),IFERROR(IF(Tabela1[[#This Row],[Empresa]]="KT",VLOOKUP(Tabela1[[#This Row],[Empresa]]&amp;Tabela1[[#This Row],[Cliente]],KT!$A$2:AO337,15,0),""),"")),"")</f>
        <v>4384.2700000000004</v>
      </c>
      <c r="O278" s="2" t="str">
        <f>IF(Tabela1[[#This Row],[Valor faturado]]&lt;Tabela1[[#This Row],[VALOR MENSAL CONTRATADO]],"Sim","Não")</f>
        <v>Não</v>
      </c>
      <c r="P278" s="28">
        <f>IF(Tabela1[[#This Row],[Faturado no Período ]]&lt;&gt;"",1/$K$1,"")</f>
        <v>3.3222591362126247E-3</v>
      </c>
    </row>
    <row r="279" spans="1:16" ht="15" customHeight="1">
      <c r="A279" s="2" t="s">
        <v>1969</v>
      </c>
      <c r="B279" s="2" t="s">
        <v>198</v>
      </c>
      <c r="C279" s="2" t="s">
        <v>1736</v>
      </c>
      <c r="D279" s="2" t="s">
        <v>1974</v>
      </c>
      <c r="E279" s="2" t="s">
        <v>1499</v>
      </c>
      <c r="F279" s="2" t="s">
        <v>1737</v>
      </c>
      <c r="G279" s="2" t="s">
        <v>94</v>
      </c>
      <c r="H279" s="20">
        <v>4534.95</v>
      </c>
      <c r="I279" s="2" t="s">
        <v>2009</v>
      </c>
      <c r="J279" s="2" t="s">
        <v>1980</v>
      </c>
      <c r="K279" s="2" t="str">
        <f>IF(Tabela1[[#This Row],[NF Eletr.]]&lt;&gt;"","Faturado","Não")</f>
        <v>Faturado</v>
      </c>
      <c r="L279" s="2">
        <f>IFERROR(IF(Tabela1[[#This Row],[Empresa]]="KE",VLOOKUP(Tabela1[[#This Row],[Empresa]]&amp;Tabela1[[#This Row],[Cliente]],KE!$A$2:AO321,11,0),IFERROR(IF(Tabela1[[#This Row],[Empresa]]="KT",VLOOKUP(Tabela1[[#This Row],[Empresa]]&amp;Tabela1[[#This Row],[Cliente]],KT!$A$2:AO321,11,0),""),"")),"")</f>
        <v>21370</v>
      </c>
      <c r="M279" s="23">
        <f>IFERROR(IF(Tabela1[[#This Row],[Empresa]]="KE",VLOOKUP(Tabela1[[#This Row],[Empresa]]&amp;Tabela1[[#This Row],[Cliente]],KE!$A$2:AO321,14,0),IFERROR(IF(Tabela1[[#This Row],[Empresa]]="KT",VLOOKUP(Tabela1[[#This Row],[Empresa]]&amp;Tabela1[[#This Row],[Cliente]],KT!$A$2:AO321,14,0),""),"")),"")</f>
        <v>45517</v>
      </c>
      <c r="N279" s="20">
        <f>IFERROR(IF(Tabela1[[#This Row],[Empresa]]="KE",VLOOKUP(Tabela1[[#This Row],[Empresa]]&amp;Tabela1[[#This Row],[Cliente]],KE!$A$2:AO321,15,0),IFERROR(IF(Tabela1[[#This Row],[Empresa]]="KT",VLOOKUP(Tabela1[[#This Row],[Empresa]]&amp;Tabela1[[#This Row],[Cliente]],KT!$A$2:AO321,15,0),""),"")),"")</f>
        <v>4534.95</v>
      </c>
      <c r="O279" s="2" t="str">
        <f>IF(Tabela1[[#This Row],[Valor faturado]]&lt;Tabela1[[#This Row],[VALOR MENSAL CONTRATADO]],"Sim","Não")</f>
        <v>Não</v>
      </c>
      <c r="P279" s="28">
        <f>IF(Tabela1[[#This Row],[Faturado no Período ]]&lt;&gt;"",1/$K$1,"")</f>
        <v>3.3222591362126247E-3</v>
      </c>
    </row>
    <row r="280" spans="1:16" ht="15" customHeight="1">
      <c r="A280" s="2" t="s">
        <v>1969</v>
      </c>
      <c r="B280" s="2" t="s">
        <v>199</v>
      </c>
      <c r="C280" s="2" t="s">
        <v>1738</v>
      </c>
      <c r="D280" s="2" t="s">
        <v>1974</v>
      </c>
      <c r="E280" s="2" t="s">
        <v>1499</v>
      </c>
      <c r="F280" s="2" t="s">
        <v>1739</v>
      </c>
      <c r="G280" s="2" t="s">
        <v>94</v>
      </c>
      <c r="H280" s="20">
        <v>4384.01</v>
      </c>
      <c r="I280" s="2" t="s">
        <v>2009</v>
      </c>
      <c r="J280" s="2" t="s">
        <v>1980</v>
      </c>
      <c r="K280" s="2" t="str">
        <f>IF(Tabela1[[#This Row],[NF Eletr.]]&lt;&gt;"","Faturado","Não")</f>
        <v>Faturado</v>
      </c>
      <c r="L280" s="2">
        <f>IFERROR(IF(Tabela1[[#This Row],[Empresa]]="KE",VLOOKUP(Tabela1[[#This Row],[Empresa]]&amp;Tabela1[[#This Row],[Cliente]],KE!$A$2:AO342,11,0),IFERROR(IF(Tabela1[[#This Row],[Empresa]]="KT",VLOOKUP(Tabela1[[#This Row],[Empresa]]&amp;Tabela1[[#This Row],[Cliente]],KT!$A$2:AO342,11,0),""),"")),"")</f>
        <v>21371</v>
      </c>
      <c r="M280" s="23">
        <f>IFERROR(IF(Tabela1[[#This Row],[Empresa]]="KE",VLOOKUP(Tabela1[[#This Row],[Empresa]]&amp;Tabela1[[#This Row],[Cliente]],KE!$A$2:AO342,14,0),IFERROR(IF(Tabela1[[#This Row],[Empresa]]="KT",VLOOKUP(Tabela1[[#This Row],[Empresa]]&amp;Tabela1[[#This Row],[Cliente]],KT!$A$2:AO342,14,0),""),"")),"")</f>
        <v>45517</v>
      </c>
      <c r="N280" s="20">
        <f>IFERROR(IF(Tabela1[[#This Row],[Empresa]]="KE",VLOOKUP(Tabela1[[#This Row],[Empresa]]&amp;Tabela1[[#This Row],[Cliente]],KE!$A$2:AO342,15,0),IFERROR(IF(Tabela1[[#This Row],[Empresa]]="KT",VLOOKUP(Tabela1[[#This Row],[Empresa]]&amp;Tabela1[[#This Row],[Cliente]],KT!$A$2:AO342,15,0),""),"")),"")</f>
        <v>4384.01</v>
      </c>
      <c r="O280" s="2" t="str">
        <f>IF(Tabela1[[#This Row],[Valor faturado]]&lt;Tabela1[[#This Row],[VALOR MENSAL CONTRATADO]],"Sim","Não")</f>
        <v>Não</v>
      </c>
      <c r="P280" s="28">
        <f>IF(Tabela1[[#This Row],[Faturado no Período ]]&lt;&gt;"",1/$K$1,"")</f>
        <v>3.3222591362126247E-3</v>
      </c>
    </row>
    <row r="281" spans="1:16" ht="15" customHeight="1">
      <c r="A281" s="2" t="s">
        <v>1969</v>
      </c>
      <c r="B281" s="2" t="s">
        <v>200</v>
      </c>
      <c r="C281" s="2" t="s">
        <v>1740</v>
      </c>
      <c r="D281" s="2" t="s">
        <v>1974</v>
      </c>
      <c r="E281" s="2" t="s">
        <v>1499</v>
      </c>
      <c r="F281" s="2" t="s">
        <v>1741</v>
      </c>
      <c r="G281" s="2" t="s">
        <v>94</v>
      </c>
      <c r="H281" s="20">
        <v>4421.79</v>
      </c>
      <c r="I281" s="2" t="s">
        <v>2009</v>
      </c>
      <c r="J281" s="2" t="s">
        <v>1980</v>
      </c>
      <c r="K281" s="2" t="str">
        <f>IF(Tabela1[[#This Row],[NF Eletr.]]&lt;&gt;"","Faturado","Não")</f>
        <v>Faturado</v>
      </c>
      <c r="L281" s="2">
        <f>IFERROR(IF(Tabela1[[#This Row],[Empresa]]="KE",VLOOKUP(Tabela1[[#This Row],[Empresa]]&amp;Tabela1[[#This Row],[Cliente]],KE!$A$2:AO330,11,0),IFERROR(IF(Tabela1[[#This Row],[Empresa]]="KT",VLOOKUP(Tabela1[[#This Row],[Empresa]]&amp;Tabela1[[#This Row],[Cliente]],KT!$A$2:AO330,11,0),""),"")),"")</f>
        <v>21372</v>
      </c>
      <c r="M281" s="23">
        <f>IFERROR(IF(Tabela1[[#This Row],[Empresa]]="KE",VLOOKUP(Tabela1[[#This Row],[Empresa]]&amp;Tabela1[[#This Row],[Cliente]],KE!$A$2:AO330,14,0),IFERROR(IF(Tabela1[[#This Row],[Empresa]]="KT",VLOOKUP(Tabela1[[#This Row],[Empresa]]&amp;Tabela1[[#This Row],[Cliente]],KT!$A$2:AO330,14,0),""),"")),"")</f>
        <v>45517</v>
      </c>
      <c r="N281" s="20">
        <f>IFERROR(IF(Tabela1[[#This Row],[Empresa]]="KE",VLOOKUP(Tabela1[[#This Row],[Empresa]]&amp;Tabela1[[#This Row],[Cliente]],KE!$A$2:AO330,15,0),IFERROR(IF(Tabela1[[#This Row],[Empresa]]="KT",VLOOKUP(Tabela1[[#This Row],[Empresa]]&amp;Tabela1[[#This Row],[Cliente]],KT!$A$2:AO330,15,0),""),"")),"")</f>
        <v>4421.79</v>
      </c>
      <c r="O281" s="2" t="str">
        <f>IF(Tabela1[[#This Row],[Valor faturado]]&lt;Tabela1[[#This Row],[VALOR MENSAL CONTRATADO]],"Sim","Não")</f>
        <v>Não</v>
      </c>
      <c r="P281" s="28">
        <f>IF(Tabela1[[#This Row],[Faturado no Período ]]&lt;&gt;"",1/$K$1,"")</f>
        <v>3.3222591362126247E-3</v>
      </c>
    </row>
    <row r="282" spans="1:16" ht="15" customHeight="1">
      <c r="A282" s="2" t="s">
        <v>1969</v>
      </c>
      <c r="B282" s="2" t="s">
        <v>201</v>
      </c>
      <c r="C282" s="2" t="s">
        <v>1742</v>
      </c>
      <c r="D282" s="2" t="s">
        <v>1974</v>
      </c>
      <c r="E282" s="2" t="s">
        <v>1499</v>
      </c>
      <c r="F282" s="2" t="s">
        <v>1743</v>
      </c>
      <c r="G282" s="2" t="s">
        <v>94</v>
      </c>
      <c r="H282" s="20">
        <v>4335</v>
      </c>
      <c r="I282" s="2" t="s">
        <v>2009</v>
      </c>
      <c r="J282" s="2" t="s">
        <v>1980</v>
      </c>
      <c r="K282" s="2" t="str">
        <f>IF(Tabela1[[#This Row],[NF Eletr.]]&lt;&gt;"","Faturado","Não")</f>
        <v>Faturado</v>
      </c>
      <c r="L282" s="2">
        <f>IFERROR(IF(Tabela1[[#This Row],[Empresa]]="KE",VLOOKUP(Tabela1[[#This Row],[Empresa]]&amp;Tabela1[[#This Row],[Cliente]],KE!$A$2:AO345,11,0),IFERROR(IF(Tabela1[[#This Row],[Empresa]]="KT",VLOOKUP(Tabela1[[#This Row],[Empresa]]&amp;Tabela1[[#This Row],[Cliente]],KT!$A$2:AO345,11,0),""),"")),"")</f>
        <v>21373</v>
      </c>
      <c r="M282" s="23">
        <f>IFERROR(IF(Tabela1[[#This Row],[Empresa]]="KE",VLOOKUP(Tabela1[[#This Row],[Empresa]]&amp;Tabela1[[#This Row],[Cliente]],KE!$A$2:AO345,14,0),IFERROR(IF(Tabela1[[#This Row],[Empresa]]="KT",VLOOKUP(Tabela1[[#This Row],[Empresa]]&amp;Tabela1[[#This Row],[Cliente]],KT!$A$2:AO345,14,0),""),"")),"")</f>
        <v>45517</v>
      </c>
      <c r="N282" s="20">
        <f>IFERROR(IF(Tabela1[[#This Row],[Empresa]]="KE",VLOOKUP(Tabela1[[#This Row],[Empresa]]&amp;Tabela1[[#This Row],[Cliente]],KE!$A$2:AO345,15,0),IFERROR(IF(Tabela1[[#This Row],[Empresa]]="KT",VLOOKUP(Tabela1[[#This Row],[Empresa]]&amp;Tabela1[[#This Row],[Cliente]],KT!$A$2:AO345,15,0),""),"")),"")</f>
        <v>4335</v>
      </c>
      <c r="O282" s="2" t="str">
        <f>IF(Tabela1[[#This Row],[Valor faturado]]&lt;Tabela1[[#This Row],[VALOR MENSAL CONTRATADO]],"Sim","Não")</f>
        <v>Não</v>
      </c>
      <c r="P282" s="28">
        <f>IF(Tabela1[[#This Row],[Faturado no Período ]]&lt;&gt;"",1/$K$1,"")</f>
        <v>3.3222591362126247E-3</v>
      </c>
    </row>
    <row r="283" spans="1:16" ht="15" customHeight="1">
      <c r="A283" s="2" t="s">
        <v>1969</v>
      </c>
      <c r="B283" s="2" t="s">
        <v>191</v>
      </c>
      <c r="C283" s="2" t="s">
        <v>1723</v>
      </c>
      <c r="D283" s="2" t="s">
        <v>1974</v>
      </c>
      <c r="E283" s="2" t="s">
        <v>1499</v>
      </c>
      <c r="F283" s="2" t="s">
        <v>1724</v>
      </c>
      <c r="G283" s="2" t="s">
        <v>94</v>
      </c>
      <c r="H283" s="20">
        <v>4386.45</v>
      </c>
      <c r="I283" s="2" t="s">
        <v>2009</v>
      </c>
      <c r="J283" s="2" t="s">
        <v>1980</v>
      </c>
      <c r="K283" s="2" t="str">
        <f>IF(Tabela1[[#This Row],[NF Eletr.]]&lt;&gt;"","Faturado","Não")</f>
        <v>Faturado</v>
      </c>
      <c r="L283" s="2">
        <f>IFERROR(IF(Tabela1[[#This Row],[Empresa]]="KE",VLOOKUP(Tabela1[[#This Row],[Empresa]]&amp;Tabela1[[#This Row],[Cliente]],KE!$A$2:AO334,11,0),IFERROR(IF(Tabela1[[#This Row],[Empresa]]="KT",VLOOKUP(Tabela1[[#This Row],[Empresa]]&amp;Tabela1[[#This Row],[Cliente]],KT!$A$2:AO334,11,0),""),"")),"")</f>
        <v>21363</v>
      </c>
      <c r="M283" s="23">
        <f>IFERROR(IF(Tabela1[[#This Row],[Empresa]]="KE",VLOOKUP(Tabela1[[#This Row],[Empresa]]&amp;Tabela1[[#This Row],[Cliente]],KE!$A$2:AO334,14,0),IFERROR(IF(Tabela1[[#This Row],[Empresa]]="KT",VLOOKUP(Tabela1[[#This Row],[Empresa]]&amp;Tabela1[[#This Row],[Cliente]],KT!$A$2:AO334,14,0),""),"")),"")</f>
        <v>45517</v>
      </c>
      <c r="N283" s="20">
        <f>IFERROR(IF(Tabela1[[#This Row],[Empresa]]="KE",VLOOKUP(Tabela1[[#This Row],[Empresa]]&amp;Tabela1[[#This Row],[Cliente]],KE!$A$2:AO334,15,0),IFERROR(IF(Tabela1[[#This Row],[Empresa]]="KT",VLOOKUP(Tabela1[[#This Row],[Empresa]]&amp;Tabela1[[#This Row],[Cliente]],KT!$A$2:AO334,15,0),""),"")),"")</f>
        <v>4386.45</v>
      </c>
      <c r="O283" s="2" t="str">
        <f>IF(Tabela1[[#This Row],[Valor faturado]]&lt;Tabela1[[#This Row],[VALOR MENSAL CONTRATADO]],"Sim","Não")</f>
        <v>Não</v>
      </c>
      <c r="P283" s="28">
        <f>IF(Tabela1[[#This Row],[Faturado no Período ]]&lt;&gt;"",1/$K$1,"")</f>
        <v>3.3222591362126247E-3</v>
      </c>
    </row>
    <row r="284" spans="1:16" ht="15" customHeight="1">
      <c r="A284" s="2" t="s">
        <v>1969</v>
      </c>
      <c r="B284" s="2" t="s">
        <v>226</v>
      </c>
      <c r="C284" s="2" t="s">
        <v>1791</v>
      </c>
      <c r="D284" s="2" t="s">
        <v>1974</v>
      </c>
      <c r="E284" s="2" t="s">
        <v>1499</v>
      </c>
      <c r="F284" s="2" t="s">
        <v>1792</v>
      </c>
      <c r="G284" s="2" t="s">
        <v>94</v>
      </c>
      <c r="H284" s="20">
        <v>4436.63</v>
      </c>
      <c r="I284" s="2" t="s">
        <v>2009</v>
      </c>
      <c r="J284" s="2" t="s">
        <v>1980</v>
      </c>
      <c r="K284" s="2" t="str">
        <f>IF(Tabela1[[#This Row],[NF Eletr.]]&lt;&gt;"","Faturado","Não")</f>
        <v>Faturado</v>
      </c>
      <c r="L284" s="2">
        <f>IFERROR(IF(Tabela1[[#This Row],[Empresa]]="KE",VLOOKUP(Tabela1[[#This Row],[Empresa]]&amp;Tabela1[[#This Row],[Cliente]],KE!$A$2:AO329,11,0),IFERROR(IF(Tabela1[[#This Row],[Empresa]]="KT",VLOOKUP(Tabela1[[#This Row],[Empresa]]&amp;Tabela1[[#This Row],[Cliente]],KT!$A$2:AO329,11,0),""),"")),"")</f>
        <v>21398</v>
      </c>
      <c r="M284" s="23">
        <f>IFERROR(IF(Tabela1[[#This Row],[Empresa]]="KE",VLOOKUP(Tabela1[[#This Row],[Empresa]]&amp;Tabela1[[#This Row],[Cliente]],KE!$A$2:AO329,14,0),IFERROR(IF(Tabela1[[#This Row],[Empresa]]="KT",VLOOKUP(Tabela1[[#This Row],[Empresa]]&amp;Tabela1[[#This Row],[Cliente]],KT!$A$2:AO329,14,0),""),"")),"")</f>
        <v>45517</v>
      </c>
      <c r="N284" s="20">
        <f>IFERROR(IF(Tabela1[[#This Row],[Empresa]]="KE",VLOOKUP(Tabela1[[#This Row],[Empresa]]&amp;Tabela1[[#This Row],[Cliente]],KE!$A$2:AO329,15,0),IFERROR(IF(Tabela1[[#This Row],[Empresa]]="KT",VLOOKUP(Tabela1[[#This Row],[Empresa]]&amp;Tabela1[[#This Row],[Cliente]],KT!$A$2:AO329,15,0),""),"")),"")</f>
        <v>4436.63</v>
      </c>
      <c r="O284" s="2" t="str">
        <f>IF(Tabela1[[#This Row],[Valor faturado]]&lt;Tabela1[[#This Row],[VALOR MENSAL CONTRATADO]],"Sim","Não")</f>
        <v>Não</v>
      </c>
      <c r="P284" s="28">
        <f>IF(Tabela1[[#This Row],[Faturado no Período ]]&lt;&gt;"",1/$K$1,"")</f>
        <v>3.3222591362126247E-3</v>
      </c>
    </row>
    <row r="285" spans="1:16" ht="15" customHeight="1">
      <c r="A285" s="2" t="s">
        <v>1969</v>
      </c>
      <c r="B285" s="2" t="s">
        <v>205</v>
      </c>
      <c r="C285" s="2" t="s">
        <v>1750</v>
      </c>
      <c r="D285" s="2" t="s">
        <v>1974</v>
      </c>
      <c r="E285" s="2" t="s">
        <v>1499</v>
      </c>
      <c r="F285" s="2" t="s">
        <v>1751</v>
      </c>
      <c r="G285" s="2" t="s">
        <v>94</v>
      </c>
      <c r="H285" s="20">
        <v>4436.8</v>
      </c>
      <c r="I285" s="2" t="s">
        <v>2009</v>
      </c>
      <c r="J285" s="2" t="s">
        <v>1980</v>
      </c>
      <c r="K285" s="2" t="str">
        <f>IF(Tabela1[[#This Row],[NF Eletr.]]&lt;&gt;"","Faturado","Não")</f>
        <v>Faturado</v>
      </c>
      <c r="L285" s="2">
        <f>IFERROR(IF(Tabela1[[#This Row],[Empresa]]="KE",VLOOKUP(Tabela1[[#This Row],[Empresa]]&amp;Tabela1[[#This Row],[Cliente]],KE!$A$2:AO327,11,0),IFERROR(IF(Tabela1[[#This Row],[Empresa]]="KT",VLOOKUP(Tabela1[[#This Row],[Empresa]]&amp;Tabela1[[#This Row],[Cliente]],KT!$A$2:AO327,11,0),""),"")),"")</f>
        <v>21377</v>
      </c>
      <c r="M285" s="23">
        <f>IFERROR(IF(Tabela1[[#This Row],[Empresa]]="KE",VLOOKUP(Tabela1[[#This Row],[Empresa]]&amp;Tabela1[[#This Row],[Cliente]],KE!$A$2:AO327,14,0),IFERROR(IF(Tabela1[[#This Row],[Empresa]]="KT",VLOOKUP(Tabela1[[#This Row],[Empresa]]&amp;Tabela1[[#This Row],[Cliente]],KT!$A$2:AO327,14,0),""),"")),"")</f>
        <v>45517</v>
      </c>
      <c r="N285" s="20">
        <f>IFERROR(IF(Tabela1[[#This Row],[Empresa]]="KE",VLOOKUP(Tabela1[[#This Row],[Empresa]]&amp;Tabela1[[#This Row],[Cliente]],KE!$A$2:AO327,15,0),IFERROR(IF(Tabela1[[#This Row],[Empresa]]="KT",VLOOKUP(Tabela1[[#This Row],[Empresa]]&amp;Tabela1[[#This Row],[Cliente]],KT!$A$2:AO327,15,0),""),"")),"")</f>
        <v>4436.8</v>
      </c>
      <c r="O285" s="2" t="str">
        <f>IF(Tabela1[[#This Row],[Valor faturado]]&lt;Tabela1[[#This Row],[VALOR MENSAL CONTRATADO]],"Sim","Não")</f>
        <v>Não</v>
      </c>
      <c r="P285" s="28">
        <f>IF(Tabela1[[#This Row],[Faturado no Período ]]&lt;&gt;"",1/$K$1,"")</f>
        <v>3.3222591362126247E-3</v>
      </c>
    </row>
    <row r="286" spans="1:16" ht="15" customHeight="1">
      <c r="A286" s="2" t="s">
        <v>1969</v>
      </c>
      <c r="B286" s="2" t="s">
        <v>206</v>
      </c>
      <c r="C286" s="2" t="s">
        <v>1752</v>
      </c>
      <c r="D286" s="2" t="s">
        <v>1974</v>
      </c>
      <c r="E286" s="2" t="s">
        <v>1499</v>
      </c>
      <c r="F286" s="2" t="s">
        <v>1753</v>
      </c>
      <c r="G286" s="2" t="s">
        <v>94</v>
      </c>
      <c r="H286" s="20">
        <v>4398.95</v>
      </c>
      <c r="I286" s="2" t="s">
        <v>2009</v>
      </c>
      <c r="J286" s="2" t="s">
        <v>1980</v>
      </c>
      <c r="K286" s="2" t="str">
        <f>IF(Tabela1[[#This Row],[NF Eletr.]]&lt;&gt;"","Faturado","Não")</f>
        <v>Faturado</v>
      </c>
      <c r="L286" s="2">
        <f>IFERROR(IF(Tabela1[[#This Row],[Empresa]]="KE",VLOOKUP(Tabela1[[#This Row],[Empresa]]&amp;Tabela1[[#This Row],[Cliente]],KE!$A$2:AO332,11,0),IFERROR(IF(Tabela1[[#This Row],[Empresa]]="KT",VLOOKUP(Tabela1[[#This Row],[Empresa]]&amp;Tabela1[[#This Row],[Cliente]],KT!$A$2:AO332,11,0),""),"")),"")</f>
        <v>21378</v>
      </c>
      <c r="M286" s="23">
        <f>IFERROR(IF(Tabela1[[#This Row],[Empresa]]="KE",VLOOKUP(Tabela1[[#This Row],[Empresa]]&amp;Tabela1[[#This Row],[Cliente]],KE!$A$2:AO332,14,0),IFERROR(IF(Tabela1[[#This Row],[Empresa]]="KT",VLOOKUP(Tabela1[[#This Row],[Empresa]]&amp;Tabela1[[#This Row],[Cliente]],KT!$A$2:AO332,14,0),""),"")),"")</f>
        <v>45517</v>
      </c>
      <c r="N286" s="20">
        <f>IFERROR(IF(Tabela1[[#This Row],[Empresa]]="KE",VLOOKUP(Tabela1[[#This Row],[Empresa]]&amp;Tabela1[[#This Row],[Cliente]],KE!$A$2:AO332,15,0),IFERROR(IF(Tabela1[[#This Row],[Empresa]]="KT",VLOOKUP(Tabela1[[#This Row],[Empresa]]&amp;Tabela1[[#This Row],[Cliente]],KT!$A$2:AO332,15,0),""),"")),"")</f>
        <v>4398.95</v>
      </c>
      <c r="O286" s="2" t="str">
        <f>IF(Tabela1[[#This Row],[Valor faturado]]&lt;Tabela1[[#This Row],[VALOR MENSAL CONTRATADO]],"Sim","Não")</f>
        <v>Não</v>
      </c>
      <c r="P286" s="28">
        <f>IF(Tabela1[[#This Row],[Faturado no Período ]]&lt;&gt;"",1/$K$1,"")</f>
        <v>3.3222591362126247E-3</v>
      </c>
    </row>
    <row r="287" spans="1:16" ht="15" customHeight="1">
      <c r="A287" s="2" t="s">
        <v>1969</v>
      </c>
      <c r="B287" s="2" t="s">
        <v>207</v>
      </c>
      <c r="C287" s="2" t="s">
        <v>1754</v>
      </c>
      <c r="D287" s="2" t="s">
        <v>1974</v>
      </c>
      <c r="E287" s="2" t="s">
        <v>1499</v>
      </c>
      <c r="F287" s="2" t="s">
        <v>1755</v>
      </c>
      <c r="G287" s="2" t="s">
        <v>94</v>
      </c>
      <c r="H287" s="20">
        <v>4239.47</v>
      </c>
      <c r="I287" s="2" t="s">
        <v>2009</v>
      </c>
      <c r="J287" s="2" t="s">
        <v>1980</v>
      </c>
      <c r="K287" s="2" t="str">
        <f>IF(Tabela1[[#This Row],[NF Eletr.]]&lt;&gt;"","Faturado","Não")</f>
        <v>Faturado</v>
      </c>
      <c r="L287" s="2">
        <f>IFERROR(IF(Tabela1[[#This Row],[Empresa]]="KE",VLOOKUP(Tabela1[[#This Row],[Empresa]]&amp;Tabela1[[#This Row],[Cliente]],KE!$A$2:AO354,11,0),IFERROR(IF(Tabela1[[#This Row],[Empresa]]="KT",VLOOKUP(Tabela1[[#This Row],[Empresa]]&amp;Tabela1[[#This Row],[Cliente]],KT!$A$2:AO354,11,0),""),"")),"")</f>
        <v>21379</v>
      </c>
      <c r="M287" s="23">
        <f>IFERROR(IF(Tabela1[[#This Row],[Empresa]]="KE",VLOOKUP(Tabela1[[#This Row],[Empresa]]&amp;Tabela1[[#This Row],[Cliente]],KE!$A$2:AO354,14,0),IFERROR(IF(Tabela1[[#This Row],[Empresa]]="KT",VLOOKUP(Tabela1[[#This Row],[Empresa]]&amp;Tabela1[[#This Row],[Cliente]],KT!$A$2:AO354,14,0),""),"")),"")</f>
        <v>45517</v>
      </c>
      <c r="N287" s="20">
        <f>IFERROR(IF(Tabela1[[#This Row],[Empresa]]="KE",VLOOKUP(Tabela1[[#This Row],[Empresa]]&amp;Tabela1[[#This Row],[Cliente]],KE!$A$2:AO354,15,0),IFERROR(IF(Tabela1[[#This Row],[Empresa]]="KT",VLOOKUP(Tabela1[[#This Row],[Empresa]]&amp;Tabela1[[#This Row],[Cliente]],KT!$A$2:AO354,15,0),""),"")),"")</f>
        <v>4239.47</v>
      </c>
      <c r="O287" s="2" t="str">
        <f>IF(Tabela1[[#This Row],[Valor faturado]]&lt;Tabela1[[#This Row],[VALOR MENSAL CONTRATADO]],"Sim","Não")</f>
        <v>Não</v>
      </c>
      <c r="P287" s="28">
        <f>IF(Tabela1[[#This Row],[Faturado no Período ]]&lt;&gt;"",1/$K$1,"")</f>
        <v>3.3222591362126247E-3</v>
      </c>
    </row>
    <row r="288" spans="1:16" ht="15" customHeight="1">
      <c r="A288" s="2" t="s">
        <v>1969</v>
      </c>
      <c r="B288" s="2" t="s">
        <v>220</v>
      </c>
      <c r="C288" s="2" t="s">
        <v>1779</v>
      </c>
      <c r="D288" s="2" t="s">
        <v>1974</v>
      </c>
      <c r="E288" s="2" t="s">
        <v>1499</v>
      </c>
      <c r="F288" s="2" t="s">
        <v>1780</v>
      </c>
      <c r="G288" s="2" t="s">
        <v>94</v>
      </c>
      <c r="H288" s="20">
        <v>4572.63</v>
      </c>
      <c r="I288" s="2" t="s">
        <v>2009</v>
      </c>
      <c r="J288" s="2" t="s">
        <v>1980</v>
      </c>
      <c r="K288" s="2" t="str">
        <f>IF(Tabela1[[#This Row],[NF Eletr.]]&lt;&gt;"","Faturado","Não")</f>
        <v>Faturado</v>
      </c>
      <c r="L288" s="2">
        <f>IFERROR(IF(Tabela1[[#This Row],[Empresa]]="KE",VLOOKUP(Tabela1[[#This Row],[Empresa]]&amp;Tabela1[[#This Row],[Cliente]],KE!$A$2:AO316,11,0),IFERROR(IF(Tabela1[[#This Row],[Empresa]]="KT",VLOOKUP(Tabela1[[#This Row],[Empresa]]&amp;Tabela1[[#This Row],[Cliente]],KT!$A$2:AO316,11,0),""),"")),"")</f>
        <v>21392</v>
      </c>
      <c r="M288" s="23">
        <f>IFERROR(IF(Tabela1[[#This Row],[Empresa]]="KE",VLOOKUP(Tabela1[[#This Row],[Empresa]]&amp;Tabela1[[#This Row],[Cliente]],KE!$A$2:AO316,14,0),IFERROR(IF(Tabela1[[#This Row],[Empresa]]="KT",VLOOKUP(Tabela1[[#This Row],[Empresa]]&amp;Tabela1[[#This Row],[Cliente]],KT!$A$2:AO316,14,0),""),"")),"")</f>
        <v>45517</v>
      </c>
      <c r="N288" s="20">
        <f>IFERROR(IF(Tabela1[[#This Row],[Empresa]]="KE",VLOOKUP(Tabela1[[#This Row],[Empresa]]&amp;Tabela1[[#This Row],[Cliente]],KE!$A$2:AO316,15,0),IFERROR(IF(Tabela1[[#This Row],[Empresa]]="KT",VLOOKUP(Tabela1[[#This Row],[Empresa]]&amp;Tabela1[[#This Row],[Cliente]],KT!$A$2:AO316,15,0),""),"")),"")</f>
        <v>4572.63</v>
      </c>
      <c r="O288" s="2" t="str">
        <f>IF(Tabela1[[#This Row],[Valor faturado]]&lt;Tabela1[[#This Row],[VALOR MENSAL CONTRATADO]],"Sim","Não")</f>
        <v>Não</v>
      </c>
      <c r="P288" s="28">
        <f>IF(Tabela1[[#This Row],[Faturado no Período ]]&lt;&gt;"",1/$K$1,"")</f>
        <v>3.3222591362126247E-3</v>
      </c>
    </row>
    <row r="289" spans="1:16" ht="15" customHeight="1">
      <c r="A289" s="2" t="s">
        <v>1969</v>
      </c>
      <c r="B289" s="2" t="s">
        <v>221</v>
      </c>
      <c r="C289" s="2" t="s">
        <v>1781</v>
      </c>
      <c r="D289" s="2" t="s">
        <v>1974</v>
      </c>
      <c r="E289" s="2" t="s">
        <v>1499</v>
      </c>
      <c r="F289" s="2" t="s">
        <v>1782</v>
      </c>
      <c r="G289" s="2" t="s">
        <v>94</v>
      </c>
      <c r="H289" s="20">
        <v>4384.2700000000004</v>
      </c>
      <c r="I289" s="2" t="s">
        <v>2009</v>
      </c>
      <c r="J289" s="2" t="s">
        <v>1980</v>
      </c>
      <c r="K289" s="2" t="str">
        <f>IF(Tabela1[[#This Row],[NF Eletr.]]&lt;&gt;"","Faturado","Não")</f>
        <v>Faturado</v>
      </c>
      <c r="L289" s="2">
        <f>IFERROR(IF(Tabela1[[#This Row],[Empresa]]="KE",VLOOKUP(Tabela1[[#This Row],[Empresa]]&amp;Tabela1[[#This Row],[Cliente]],KE!$A$2:AO338,11,0),IFERROR(IF(Tabela1[[#This Row],[Empresa]]="KT",VLOOKUP(Tabela1[[#This Row],[Empresa]]&amp;Tabela1[[#This Row],[Cliente]],KT!$A$2:AO338,11,0),""),"")),"")</f>
        <v>21393</v>
      </c>
      <c r="M289" s="23">
        <f>IFERROR(IF(Tabela1[[#This Row],[Empresa]]="KE",VLOOKUP(Tabela1[[#This Row],[Empresa]]&amp;Tabela1[[#This Row],[Cliente]],KE!$A$2:AO338,14,0),IFERROR(IF(Tabela1[[#This Row],[Empresa]]="KT",VLOOKUP(Tabela1[[#This Row],[Empresa]]&amp;Tabela1[[#This Row],[Cliente]],KT!$A$2:AO338,14,0),""),"")),"")</f>
        <v>45517</v>
      </c>
      <c r="N289" s="20">
        <f>IFERROR(IF(Tabela1[[#This Row],[Empresa]]="KE",VLOOKUP(Tabela1[[#This Row],[Empresa]]&amp;Tabela1[[#This Row],[Cliente]],KE!$A$2:AO338,15,0),IFERROR(IF(Tabela1[[#This Row],[Empresa]]="KT",VLOOKUP(Tabela1[[#This Row],[Empresa]]&amp;Tabela1[[#This Row],[Cliente]],KT!$A$2:AO338,15,0),""),"")),"")</f>
        <v>4384.2700000000004</v>
      </c>
      <c r="O289" s="2" t="str">
        <f>IF(Tabela1[[#This Row],[Valor faturado]]&lt;Tabela1[[#This Row],[VALOR MENSAL CONTRATADO]],"Sim","Não")</f>
        <v>Não</v>
      </c>
      <c r="P289" s="28">
        <f>IF(Tabela1[[#This Row],[Faturado no Período ]]&lt;&gt;"",1/$K$1,"")</f>
        <v>3.3222591362126247E-3</v>
      </c>
    </row>
    <row r="290" spans="1:16" ht="15" customHeight="1">
      <c r="A290" s="2" t="s">
        <v>1969</v>
      </c>
      <c r="B290" s="2" t="s">
        <v>222</v>
      </c>
      <c r="C290" s="2" t="s">
        <v>1783</v>
      </c>
      <c r="D290" s="2" t="s">
        <v>1974</v>
      </c>
      <c r="E290" s="2" t="s">
        <v>1499</v>
      </c>
      <c r="F290" s="2" t="s">
        <v>1784</v>
      </c>
      <c r="G290" s="2" t="s">
        <v>94</v>
      </c>
      <c r="H290" s="20">
        <v>4384.2700000000004</v>
      </c>
      <c r="I290" s="2" t="s">
        <v>2009</v>
      </c>
      <c r="J290" s="2" t="s">
        <v>1980</v>
      </c>
      <c r="K290" s="2" t="str">
        <f>IF(Tabela1[[#This Row],[NF Eletr.]]&lt;&gt;"","Faturado","Não")</f>
        <v>Faturado</v>
      </c>
      <c r="L290" s="2">
        <f>IFERROR(IF(Tabela1[[#This Row],[Empresa]]="KE",VLOOKUP(Tabela1[[#This Row],[Empresa]]&amp;Tabela1[[#This Row],[Cliente]],KE!$A$2:AO339,11,0),IFERROR(IF(Tabela1[[#This Row],[Empresa]]="KT",VLOOKUP(Tabela1[[#This Row],[Empresa]]&amp;Tabela1[[#This Row],[Cliente]],KT!$A$2:AO339,11,0),""),"")),"")</f>
        <v>21394</v>
      </c>
      <c r="M290" s="23">
        <f>IFERROR(IF(Tabela1[[#This Row],[Empresa]]="KE",VLOOKUP(Tabela1[[#This Row],[Empresa]]&amp;Tabela1[[#This Row],[Cliente]],KE!$A$2:AO339,14,0),IFERROR(IF(Tabela1[[#This Row],[Empresa]]="KT",VLOOKUP(Tabela1[[#This Row],[Empresa]]&amp;Tabela1[[#This Row],[Cliente]],KT!$A$2:AO339,14,0),""),"")),"")</f>
        <v>45517</v>
      </c>
      <c r="N290" s="20">
        <f>IFERROR(IF(Tabela1[[#This Row],[Empresa]]="KE",VLOOKUP(Tabela1[[#This Row],[Empresa]]&amp;Tabela1[[#This Row],[Cliente]],KE!$A$2:AO339,15,0),IFERROR(IF(Tabela1[[#This Row],[Empresa]]="KT",VLOOKUP(Tabela1[[#This Row],[Empresa]]&amp;Tabela1[[#This Row],[Cliente]],KT!$A$2:AO339,15,0),""),"")),"")</f>
        <v>4384.2700000000004</v>
      </c>
      <c r="O290" s="2" t="str">
        <f>IF(Tabela1[[#This Row],[Valor faturado]]&lt;Tabela1[[#This Row],[VALOR MENSAL CONTRATADO]],"Sim","Não")</f>
        <v>Não</v>
      </c>
      <c r="P290" s="28">
        <f>IF(Tabela1[[#This Row],[Faturado no Período ]]&lt;&gt;"",1/$K$1,"")</f>
        <v>3.3222591362126247E-3</v>
      </c>
    </row>
    <row r="291" spans="1:16" ht="15" customHeight="1">
      <c r="A291" s="2" t="s">
        <v>1969</v>
      </c>
      <c r="B291" s="2" t="s">
        <v>223</v>
      </c>
      <c r="C291" s="2" t="s">
        <v>1785</v>
      </c>
      <c r="D291" s="2" t="s">
        <v>1974</v>
      </c>
      <c r="E291" s="2" t="s">
        <v>1499</v>
      </c>
      <c r="F291" s="2" t="s">
        <v>1786</v>
      </c>
      <c r="G291" s="2" t="s">
        <v>94</v>
      </c>
      <c r="H291" s="20">
        <v>4286.83</v>
      </c>
      <c r="I291" s="2" t="s">
        <v>2009</v>
      </c>
      <c r="J291" s="2" t="s">
        <v>1980</v>
      </c>
      <c r="K291" s="2" t="str">
        <f>IF(Tabela1[[#This Row],[NF Eletr.]]&lt;&gt;"","Faturado","Não")</f>
        <v>Faturado</v>
      </c>
      <c r="L291" s="2">
        <f>IFERROR(IF(Tabela1[[#This Row],[Empresa]]="KE",VLOOKUP(Tabela1[[#This Row],[Empresa]]&amp;Tabela1[[#This Row],[Cliente]],KE!$A$2:AO348,11,0),IFERROR(IF(Tabela1[[#This Row],[Empresa]]="KT",VLOOKUP(Tabela1[[#This Row],[Empresa]]&amp;Tabela1[[#This Row],[Cliente]],KT!$A$2:AO348,11,0),""),"")),"")</f>
        <v>21395</v>
      </c>
      <c r="M291" s="23">
        <f>IFERROR(IF(Tabela1[[#This Row],[Empresa]]="KE",VLOOKUP(Tabela1[[#This Row],[Empresa]]&amp;Tabela1[[#This Row],[Cliente]],KE!$A$2:AO348,14,0),IFERROR(IF(Tabela1[[#This Row],[Empresa]]="KT",VLOOKUP(Tabela1[[#This Row],[Empresa]]&amp;Tabela1[[#This Row],[Cliente]],KT!$A$2:AO348,14,0),""),"")),"")</f>
        <v>45517</v>
      </c>
      <c r="N291" s="20">
        <f>IFERROR(IF(Tabela1[[#This Row],[Empresa]]="KE",VLOOKUP(Tabela1[[#This Row],[Empresa]]&amp;Tabela1[[#This Row],[Cliente]],KE!$A$2:AO348,15,0),IFERROR(IF(Tabela1[[#This Row],[Empresa]]="KT",VLOOKUP(Tabela1[[#This Row],[Empresa]]&amp;Tabela1[[#This Row],[Cliente]],KT!$A$2:AO348,15,0),""),"")),"")</f>
        <v>4286.83</v>
      </c>
      <c r="O291" s="2" t="str">
        <f>IF(Tabela1[[#This Row],[Valor faturado]]&lt;Tabela1[[#This Row],[VALOR MENSAL CONTRATADO]],"Sim","Não")</f>
        <v>Não</v>
      </c>
      <c r="P291" s="28">
        <f>IF(Tabela1[[#This Row],[Faturado no Período ]]&lt;&gt;"",1/$K$1,"")</f>
        <v>3.3222591362126247E-3</v>
      </c>
    </row>
    <row r="292" spans="1:16" ht="15" customHeight="1">
      <c r="A292" s="2" t="s">
        <v>1969</v>
      </c>
      <c r="B292" s="2" t="s">
        <v>208</v>
      </c>
      <c r="C292" s="2" t="s">
        <v>1756</v>
      </c>
      <c r="D292" s="2" t="s">
        <v>1974</v>
      </c>
      <c r="E292" s="2" t="s">
        <v>1499</v>
      </c>
      <c r="F292" s="2" t="s">
        <v>1757</v>
      </c>
      <c r="G292" s="2" t="s">
        <v>94</v>
      </c>
      <c r="H292" s="20">
        <v>4384.2700000000004</v>
      </c>
      <c r="I292" s="2" t="s">
        <v>2009</v>
      </c>
      <c r="J292" s="2" t="s">
        <v>1980</v>
      </c>
      <c r="K292" s="2" t="str">
        <f>IF(Tabela1[[#This Row],[NF Eletr.]]&lt;&gt;"","Faturado","Não")</f>
        <v>Faturado</v>
      </c>
      <c r="L292" s="2">
        <f>IFERROR(IF(Tabela1[[#This Row],[Empresa]]="KE",VLOOKUP(Tabela1[[#This Row],[Empresa]]&amp;Tabela1[[#This Row],[Cliente]],KE!$A$2:AO340,11,0),IFERROR(IF(Tabela1[[#This Row],[Empresa]]="KT",VLOOKUP(Tabela1[[#This Row],[Empresa]]&amp;Tabela1[[#This Row],[Cliente]],KT!$A$2:AO340,11,0),""),"")),"")</f>
        <v>21380</v>
      </c>
      <c r="M292" s="23">
        <f>IFERROR(IF(Tabela1[[#This Row],[Empresa]]="KE",VLOOKUP(Tabela1[[#This Row],[Empresa]]&amp;Tabela1[[#This Row],[Cliente]],KE!$A$2:AO340,14,0),IFERROR(IF(Tabela1[[#This Row],[Empresa]]="KT",VLOOKUP(Tabela1[[#This Row],[Empresa]]&amp;Tabela1[[#This Row],[Cliente]],KT!$A$2:AO340,14,0),""),"")),"")</f>
        <v>45517</v>
      </c>
      <c r="N292" s="20">
        <f>IFERROR(IF(Tabela1[[#This Row],[Empresa]]="KE",VLOOKUP(Tabela1[[#This Row],[Empresa]]&amp;Tabela1[[#This Row],[Cliente]],KE!$A$2:AO340,15,0),IFERROR(IF(Tabela1[[#This Row],[Empresa]]="KT",VLOOKUP(Tabela1[[#This Row],[Empresa]]&amp;Tabela1[[#This Row],[Cliente]],KT!$A$2:AO340,15,0),""),"")),"")</f>
        <v>4384.2700000000004</v>
      </c>
      <c r="O292" s="2" t="str">
        <f>IF(Tabela1[[#This Row],[Valor faturado]]&lt;Tabela1[[#This Row],[VALOR MENSAL CONTRATADO]],"Sim","Não")</f>
        <v>Não</v>
      </c>
      <c r="P292" s="28">
        <f>IF(Tabela1[[#This Row],[Faturado no Período ]]&lt;&gt;"",1/$K$1,"")</f>
        <v>3.3222591362126247E-3</v>
      </c>
    </row>
    <row r="293" spans="1:16" ht="15" customHeight="1">
      <c r="A293" s="2" t="s">
        <v>1969</v>
      </c>
      <c r="B293" s="2" t="s">
        <v>224</v>
      </c>
      <c r="C293" s="2" t="s">
        <v>1787</v>
      </c>
      <c r="D293" s="2" t="s">
        <v>1974</v>
      </c>
      <c r="E293" s="2" t="s">
        <v>1499</v>
      </c>
      <c r="F293" s="2" t="s">
        <v>1788</v>
      </c>
      <c r="G293" s="2" t="s">
        <v>94</v>
      </c>
      <c r="H293" s="20">
        <v>4246.4399999999996</v>
      </c>
      <c r="I293" s="2" t="s">
        <v>2009</v>
      </c>
      <c r="J293" s="2" t="s">
        <v>1980</v>
      </c>
      <c r="K293" s="2" t="str">
        <f>IF(Tabela1[[#This Row],[NF Eletr.]]&lt;&gt;"","Faturado","Não")</f>
        <v>Faturado</v>
      </c>
      <c r="L293" s="2">
        <f>IFERROR(IF(Tabela1[[#This Row],[Empresa]]="KE",VLOOKUP(Tabela1[[#This Row],[Empresa]]&amp;Tabela1[[#This Row],[Cliente]],KE!$A$2:AO351,11,0),IFERROR(IF(Tabela1[[#This Row],[Empresa]]="KT",VLOOKUP(Tabela1[[#This Row],[Empresa]]&amp;Tabela1[[#This Row],[Cliente]],KT!$A$2:AO351,11,0),""),"")),"")</f>
        <v>21396</v>
      </c>
      <c r="M293" s="23">
        <f>IFERROR(IF(Tabela1[[#This Row],[Empresa]]="KE",VLOOKUP(Tabela1[[#This Row],[Empresa]]&amp;Tabela1[[#This Row],[Cliente]],KE!$A$2:AO351,14,0),IFERROR(IF(Tabela1[[#This Row],[Empresa]]="KT",VLOOKUP(Tabela1[[#This Row],[Empresa]]&amp;Tabela1[[#This Row],[Cliente]],KT!$A$2:AO351,14,0),""),"")),"")</f>
        <v>45517</v>
      </c>
      <c r="N293" s="20">
        <f>IFERROR(IF(Tabela1[[#This Row],[Empresa]]="KE",VLOOKUP(Tabela1[[#This Row],[Empresa]]&amp;Tabela1[[#This Row],[Cliente]],KE!$A$2:AO351,15,0),IFERROR(IF(Tabela1[[#This Row],[Empresa]]="KT",VLOOKUP(Tabela1[[#This Row],[Empresa]]&amp;Tabela1[[#This Row],[Cliente]],KT!$A$2:AO351,15,0),""),"")),"")</f>
        <v>4246.4399999999996</v>
      </c>
      <c r="O293" s="2" t="str">
        <f>IF(Tabela1[[#This Row],[Valor faturado]]&lt;Tabela1[[#This Row],[VALOR MENSAL CONTRATADO]],"Sim","Não")</f>
        <v>Não</v>
      </c>
      <c r="P293" s="28">
        <f>IF(Tabela1[[#This Row],[Faturado no Período ]]&lt;&gt;"",1/$K$1,"")</f>
        <v>3.3222591362126247E-3</v>
      </c>
    </row>
    <row r="294" spans="1:16" ht="15" customHeight="1">
      <c r="A294" s="2" t="s">
        <v>1969</v>
      </c>
      <c r="B294" s="2" t="s">
        <v>209</v>
      </c>
      <c r="C294" s="2" t="s">
        <v>1758</v>
      </c>
      <c r="D294" s="2" t="s">
        <v>1974</v>
      </c>
      <c r="E294" s="2" t="s">
        <v>1499</v>
      </c>
      <c r="F294" s="2" t="s">
        <v>1759</v>
      </c>
      <c r="G294" s="2" t="s">
        <v>94</v>
      </c>
      <c r="H294" s="20">
        <v>4286.83</v>
      </c>
      <c r="I294" s="2" t="s">
        <v>2009</v>
      </c>
      <c r="J294" s="2" t="s">
        <v>1980</v>
      </c>
      <c r="K294" s="2" t="str">
        <f>IF(Tabela1[[#This Row],[NF Eletr.]]&lt;&gt;"","Faturado","Não")</f>
        <v>Faturado</v>
      </c>
      <c r="L294" s="2">
        <f>IFERROR(IF(Tabela1[[#This Row],[Empresa]]="KE",VLOOKUP(Tabela1[[#This Row],[Empresa]]&amp;Tabela1[[#This Row],[Cliente]],KE!$A$2:AO349,11,0),IFERROR(IF(Tabela1[[#This Row],[Empresa]]="KT",VLOOKUP(Tabela1[[#This Row],[Empresa]]&amp;Tabela1[[#This Row],[Cliente]],KT!$A$2:AO349,11,0),""),"")),"")</f>
        <v>21381</v>
      </c>
      <c r="M294" s="23">
        <f>IFERROR(IF(Tabela1[[#This Row],[Empresa]]="KE",VLOOKUP(Tabela1[[#This Row],[Empresa]]&amp;Tabela1[[#This Row],[Cliente]],KE!$A$2:AO349,14,0),IFERROR(IF(Tabela1[[#This Row],[Empresa]]="KT",VLOOKUP(Tabela1[[#This Row],[Empresa]]&amp;Tabela1[[#This Row],[Cliente]],KT!$A$2:AO349,14,0),""),"")),"")</f>
        <v>45517</v>
      </c>
      <c r="N294" s="20">
        <f>IFERROR(IF(Tabela1[[#This Row],[Empresa]]="KE",VLOOKUP(Tabela1[[#This Row],[Empresa]]&amp;Tabela1[[#This Row],[Cliente]],KE!$A$2:AO349,15,0),IFERROR(IF(Tabela1[[#This Row],[Empresa]]="KT",VLOOKUP(Tabela1[[#This Row],[Empresa]]&amp;Tabela1[[#This Row],[Cliente]],KT!$A$2:AO349,15,0),""),"")),"")</f>
        <v>4286.83</v>
      </c>
      <c r="O294" s="2" t="str">
        <f>IF(Tabela1[[#This Row],[Valor faturado]]&lt;Tabela1[[#This Row],[VALOR MENSAL CONTRATADO]],"Sim","Não")</f>
        <v>Não</v>
      </c>
      <c r="P294" s="28">
        <f>IF(Tabela1[[#This Row],[Faturado no Período ]]&lt;&gt;"",1/$K$1,"")</f>
        <v>3.3222591362126247E-3</v>
      </c>
    </row>
    <row r="295" spans="1:16" ht="15" customHeight="1">
      <c r="A295" s="2" t="s">
        <v>1969</v>
      </c>
      <c r="B295" s="2" t="s">
        <v>225</v>
      </c>
      <c r="C295" s="2" t="s">
        <v>1789</v>
      </c>
      <c r="D295" s="2" t="s">
        <v>1974</v>
      </c>
      <c r="E295" s="2" t="s">
        <v>1499</v>
      </c>
      <c r="F295" s="2" t="s">
        <v>1790</v>
      </c>
      <c r="G295" s="2" t="s">
        <v>94</v>
      </c>
      <c r="H295" s="20">
        <v>2927.07</v>
      </c>
      <c r="I295" s="2" t="s">
        <v>2009</v>
      </c>
      <c r="J295" s="2" t="s">
        <v>1980</v>
      </c>
      <c r="K295" s="2" t="str">
        <f>IF(Tabela1[[#This Row],[NF Eletr.]]&lt;&gt;"","Faturado","Não")</f>
        <v>Faturado</v>
      </c>
      <c r="L295" s="2">
        <f>IFERROR(IF(Tabela1[[#This Row],[Empresa]]="KE",VLOOKUP(Tabela1[[#This Row],[Empresa]]&amp;Tabela1[[#This Row],[Cliente]],KE!$A$2:AO358,11,0),IFERROR(IF(Tabela1[[#This Row],[Empresa]]="KT",VLOOKUP(Tabela1[[#This Row],[Empresa]]&amp;Tabela1[[#This Row],[Cliente]],KT!$A$2:AO358,11,0),""),"")),"")</f>
        <v>21397</v>
      </c>
      <c r="M295" s="23">
        <f>IFERROR(IF(Tabela1[[#This Row],[Empresa]]="KE",VLOOKUP(Tabela1[[#This Row],[Empresa]]&amp;Tabela1[[#This Row],[Cliente]],KE!$A$2:AO358,14,0),IFERROR(IF(Tabela1[[#This Row],[Empresa]]="KT",VLOOKUP(Tabela1[[#This Row],[Empresa]]&amp;Tabela1[[#This Row],[Cliente]],KT!$A$2:AO358,14,0),""),"")),"")</f>
        <v>45517</v>
      </c>
      <c r="N295" s="20">
        <f>IFERROR(IF(Tabela1[[#This Row],[Empresa]]="KE",VLOOKUP(Tabela1[[#This Row],[Empresa]]&amp;Tabela1[[#This Row],[Cliente]],KE!$A$2:AO358,15,0),IFERROR(IF(Tabela1[[#This Row],[Empresa]]="KT",VLOOKUP(Tabela1[[#This Row],[Empresa]]&amp;Tabela1[[#This Row],[Cliente]],KT!$A$2:AO358,15,0),""),"")),"")</f>
        <v>2927.07</v>
      </c>
      <c r="O295" s="2" t="str">
        <f>IF(Tabela1[[#This Row],[Valor faturado]]&lt;Tabela1[[#This Row],[VALOR MENSAL CONTRATADO]],"Sim","Não")</f>
        <v>Não</v>
      </c>
      <c r="P295" s="28">
        <f>IF(Tabela1[[#This Row],[Faturado no Período ]]&lt;&gt;"",1/$K$1,"")</f>
        <v>3.3222591362126247E-3</v>
      </c>
    </row>
    <row r="296" spans="1:16" ht="15" customHeight="1">
      <c r="A296" s="2" t="s">
        <v>1969</v>
      </c>
      <c r="B296" s="45" t="s">
        <v>203</v>
      </c>
      <c r="C296" s="2" t="s">
        <v>1746</v>
      </c>
      <c r="D296" s="2" t="s">
        <v>1974</v>
      </c>
      <c r="E296" s="2" t="s">
        <v>1499</v>
      </c>
      <c r="F296" s="2" t="s">
        <v>1747</v>
      </c>
      <c r="G296" s="2" t="s">
        <v>94</v>
      </c>
      <c r="H296" s="20">
        <v>4608.54</v>
      </c>
      <c r="I296" s="2" t="s">
        <v>2009</v>
      </c>
      <c r="J296" s="2" t="s">
        <v>1980</v>
      </c>
      <c r="K296" s="2" t="str">
        <f>IF(Tabela1[[#This Row],[NF Eletr.]]&lt;&gt;"","Faturado","Não")</f>
        <v>Faturado</v>
      </c>
      <c r="L296" s="2">
        <f>IFERROR(IF(Tabela1[[#This Row],[Empresa]]="KE",VLOOKUP(Tabela1[[#This Row],[Empresa]]&amp;Tabela1[[#This Row],[Cliente]],KE!$A$2:AO315,11,0),IFERROR(IF(Tabela1[[#This Row],[Empresa]]="KT",VLOOKUP(Tabela1[[#This Row],[Empresa]]&amp;Tabela1[[#This Row],[Cliente]],KT!$A$2:AO315,11,0),""),"")),"")</f>
        <v>21375</v>
      </c>
      <c r="M296" s="23">
        <f>IFERROR(IF(Tabela1[[#This Row],[Empresa]]="KE",VLOOKUP(Tabela1[[#This Row],[Empresa]]&amp;Tabela1[[#This Row],[Cliente]],KE!$A$2:AO315,14,0),IFERROR(IF(Tabela1[[#This Row],[Empresa]]="KT",VLOOKUP(Tabela1[[#This Row],[Empresa]]&amp;Tabela1[[#This Row],[Cliente]],KT!$A$2:AO315,14,0),""),"")),"")</f>
        <v>45517</v>
      </c>
      <c r="N296" s="20">
        <f>IFERROR(IF(Tabela1[[#This Row],[Empresa]]="KE",VLOOKUP(Tabela1[[#This Row],[Empresa]]&amp;Tabela1[[#This Row],[Cliente]],KE!$A$2:AO315,15,0),IFERROR(IF(Tabela1[[#This Row],[Empresa]]="KT",VLOOKUP(Tabela1[[#This Row],[Empresa]]&amp;Tabela1[[#This Row],[Cliente]],KT!$A$2:AO315,15,0),""),"")),"")</f>
        <v>4608.54</v>
      </c>
      <c r="O296" s="2" t="str">
        <f>IF(Tabela1[[#This Row],[Valor faturado]]&lt;Tabela1[[#This Row],[VALOR MENSAL CONTRATADO]],"Sim","Não")</f>
        <v>Não</v>
      </c>
      <c r="P296" s="28">
        <f>IF(Tabela1[[#This Row],[Faturado no Período ]]&lt;&gt;"",1/$K$1,"")</f>
        <v>3.3222591362126247E-3</v>
      </c>
    </row>
    <row r="297" spans="1:16" ht="15" customHeight="1">
      <c r="A297" s="2" t="s">
        <v>1969</v>
      </c>
      <c r="B297" s="45" t="s">
        <v>219</v>
      </c>
      <c r="C297" s="2" t="s">
        <v>1777</v>
      </c>
      <c r="D297" s="2" t="s">
        <v>1974</v>
      </c>
      <c r="E297" s="2" t="s">
        <v>1499</v>
      </c>
      <c r="F297" s="2" t="s">
        <v>1778</v>
      </c>
      <c r="G297" s="2" t="s">
        <v>94</v>
      </c>
      <c r="H297" s="20">
        <v>4372.33</v>
      </c>
      <c r="I297" s="2" t="s">
        <v>2009</v>
      </c>
      <c r="J297" s="2" t="s">
        <v>1980</v>
      </c>
      <c r="K297" s="2" t="str">
        <f>IF(Tabela1[[#This Row],[NF Eletr.]]&lt;&gt;"","Faturado","Não")</f>
        <v>Faturado</v>
      </c>
      <c r="L297" s="2">
        <f>IFERROR(IF(Tabela1[[#This Row],[Empresa]]="KE",VLOOKUP(Tabela1[[#This Row],[Empresa]]&amp;Tabela1[[#This Row],[Cliente]],KE!$A$2:AO343,11,0),IFERROR(IF(Tabela1[[#This Row],[Empresa]]="KT",VLOOKUP(Tabela1[[#This Row],[Empresa]]&amp;Tabela1[[#This Row],[Cliente]],KT!$A$2:AO343,11,0),""),"")),"")</f>
        <v>21391</v>
      </c>
      <c r="M297" s="23">
        <f>IFERROR(IF(Tabela1[[#This Row],[Empresa]]="KE",VLOOKUP(Tabela1[[#This Row],[Empresa]]&amp;Tabela1[[#This Row],[Cliente]],KE!$A$2:AO343,14,0),IFERROR(IF(Tabela1[[#This Row],[Empresa]]="KT",VLOOKUP(Tabela1[[#This Row],[Empresa]]&amp;Tabela1[[#This Row],[Cliente]],KT!$A$2:AO343,14,0),""),"")),"")</f>
        <v>45517</v>
      </c>
      <c r="N297" s="20">
        <f>IFERROR(IF(Tabela1[[#This Row],[Empresa]]="KE",VLOOKUP(Tabela1[[#This Row],[Empresa]]&amp;Tabela1[[#This Row],[Cliente]],KE!$A$2:AO343,15,0),IFERROR(IF(Tabela1[[#This Row],[Empresa]]="KT",VLOOKUP(Tabela1[[#This Row],[Empresa]]&amp;Tabela1[[#This Row],[Cliente]],KT!$A$2:AO343,15,0),""),"")),"")</f>
        <v>4372.33</v>
      </c>
      <c r="O297" s="2" t="str">
        <f>IF(Tabela1[[#This Row],[Valor faturado]]&lt;Tabela1[[#This Row],[VALOR MENSAL CONTRATADO]],"Sim","Não")</f>
        <v>Não</v>
      </c>
      <c r="P297" s="28">
        <f>IF(Tabela1[[#This Row],[Faturado no Período ]]&lt;&gt;"",1/$K$1,"")</f>
        <v>3.3222591362126247E-3</v>
      </c>
    </row>
    <row r="298" spans="1:16" ht="15" customHeight="1">
      <c r="A298" s="2" t="s">
        <v>1969</v>
      </c>
      <c r="B298" s="45" t="s">
        <v>204</v>
      </c>
      <c r="C298" s="2" t="s">
        <v>1748</v>
      </c>
      <c r="D298" s="2" t="s">
        <v>1974</v>
      </c>
      <c r="E298" s="2" t="s">
        <v>1499</v>
      </c>
      <c r="F298" s="2" t="s">
        <v>1749</v>
      </c>
      <c r="G298" s="2" t="s">
        <v>94</v>
      </c>
      <c r="H298" s="20">
        <v>4384.2700000000004</v>
      </c>
      <c r="I298" s="2" t="s">
        <v>2009</v>
      </c>
      <c r="J298" s="2" t="s">
        <v>1980</v>
      </c>
      <c r="K298" s="2" t="str">
        <f>IF(Tabela1[[#This Row],[NF Eletr.]]&lt;&gt;"","Faturado","Não")</f>
        <v>Faturado</v>
      </c>
      <c r="L298" s="2">
        <f>IFERROR(IF(Tabela1[[#This Row],[Empresa]]="KE",VLOOKUP(Tabela1[[#This Row],[Empresa]]&amp;Tabela1[[#This Row],[Cliente]],KE!$A$2:AO341,11,0),IFERROR(IF(Tabela1[[#This Row],[Empresa]]="KT",VLOOKUP(Tabela1[[#This Row],[Empresa]]&amp;Tabela1[[#This Row],[Cliente]],KT!$A$2:AO341,11,0),""),"")),"")</f>
        <v>21376</v>
      </c>
      <c r="M298" s="23">
        <f>IFERROR(IF(Tabela1[[#This Row],[Empresa]]="KE",VLOOKUP(Tabela1[[#This Row],[Empresa]]&amp;Tabela1[[#This Row],[Cliente]],KE!$A$2:AO341,14,0),IFERROR(IF(Tabela1[[#This Row],[Empresa]]="KT",VLOOKUP(Tabela1[[#This Row],[Empresa]]&amp;Tabela1[[#This Row],[Cliente]],KT!$A$2:AO341,14,0),""),"")),"")</f>
        <v>45517</v>
      </c>
      <c r="N298" s="20">
        <f>IFERROR(IF(Tabela1[[#This Row],[Empresa]]="KE",VLOOKUP(Tabela1[[#This Row],[Empresa]]&amp;Tabela1[[#This Row],[Cliente]],KE!$A$2:AO341,15,0),IFERROR(IF(Tabela1[[#This Row],[Empresa]]="KT",VLOOKUP(Tabela1[[#This Row],[Empresa]]&amp;Tabela1[[#This Row],[Cliente]],KT!$A$2:AO341,15,0),""),"")),"")</f>
        <v>4384.2700000000004</v>
      </c>
      <c r="O298" s="2" t="str">
        <f>IF(Tabela1[[#This Row],[Valor faturado]]&lt;Tabela1[[#This Row],[VALOR MENSAL CONTRATADO]],"Sim","Não")</f>
        <v>Não</v>
      </c>
      <c r="P298" s="28">
        <f>IF(Tabela1[[#This Row],[Faturado no Período ]]&lt;&gt;"",1/$K$1,"")</f>
        <v>3.3222591362126247E-3</v>
      </c>
    </row>
    <row r="299" spans="1:16" ht="15" customHeight="1">
      <c r="A299" s="2" t="s">
        <v>1969</v>
      </c>
      <c r="B299" s="45" t="s">
        <v>190</v>
      </c>
      <c r="C299" s="2" t="s">
        <v>1721</v>
      </c>
      <c r="D299" s="2" t="s">
        <v>1974</v>
      </c>
      <c r="E299" s="2" t="s">
        <v>1499</v>
      </c>
      <c r="F299" s="2" t="s">
        <v>1722</v>
      </c>
      <c r="G299" s="2" t="s">
        <v>94</v>
      </c>
      <c r="H299" s="20">
        <v>4497</v>
      </c>
      <c r="I299" s="2" t="s">
        <v>2009</v>
      </c>
      <c r="J299" s="2" t="s">
        <v>1980</v>
      </c>
      <c r="K299" s="2" t="str">
        <f>IF(Tabela1[[#This Row],[NF Eletr.]]&lt;&gt;"","Faturado","Não")</f>
        <v>Faturado</v>
      </c>
      <c r="L299" s="2">
        <f>IFERROR(IF(Tabela1[[#This Row],[Empresa]]="KE",VLOOKUP(Tabela1[[#This Row],[Empresa]]&amp;Tabela1[[#This Row],[Cliente]],KE!$A$2:AO324,11,0),IFERROR(IF(Tabela1[[#This Row],[Empresa]]="KT",VLOOKUP(Tabela1[[#This Row],[Empresa]]&amp;Tabela1[[#This Row],[Cliente]],KT!$A$2:AO324,11,0),""),"")),"")</f>
        <v>21361</v>
      </c>
      <c r="M299" s="23">
        <f>IFERROR(IF(Tabela1[[#This Row],[Empresa]]="KE",VLOOKUP(Tabela1[[#This Row],[Empresa]]&amp;Tabela1[[#This Row],[Cliente]],KE!$A$2:AO324,14,0),IFERROR(IF(Tabela1[[#This Row],[Empresa]]="KT",VLOOKUP(Tabela1[[#This Row],[Empresa]]&amp;Tabela1[[#This Row],[Cliente]],KT!$A$2:AO324,14,0),""),"")),"")</f>
        <v>45517</v>
      </c>
      <c r="N299" s="20">
        <f>IFERROR(IF(Tabela1[[#This Row],[Empresa]]="KE",VLOOKUP(Tabela1[[#This Row],[Empresa]]&amp;Tabela1[[#This Row],[Cliente]],KE!$A$2:AO324,15,0),IFERROR(IF(Tabela1[[#This Row],[Empresa]]="KT",VLOOKUP(Tabela1[[#This Row],[Empresa]]&amp;Tabela1[[#This Row],[Cliente]],KT!$A$2:AO324,15,0),""),"")),"")</f>
        <v>4799.92</v>
      </c>
      <c r="O299" s="2" t="str">
        <f>IF(Tabela1[[#This Row],[Valor faturado]]&lt;Tabela1[[#This Row],[VALOR MENSAL CONTRATADO]],"Sim","Não")</f>
        <v>Não</v>
      </c>
      <c r="P299" s="28">
        <f>IF(Tabela1[[#This Row],[Faturado no Período ]]&lt;&gt;"",1/$K$1,"")</f>
        <v>3.3222591362126247E-3</v>
      </c>
    </row>
    <row r="300" spans="1:16" ht="15" customHeight="1">
      <c r="A300" s="2" t="s">
        <v>1969</v>
      </c>
      <c r="B300" s="45" t="s">
        <v>232</v>
      </c>
      <c r="C300" s="2" t="s">
        <v>1800</v>
      </c>
      <c r="D300" s="2" t="s">
        <v>1974</v>
      </c>
      <c r="E300" s="2" t="s">
        <v>1499</v>
      </c>
      <c r="F300" s="2" t="s">
        <v>1801</v>
      </c>
      <c r="G300" s="2" t="s">
        <v>94</v>
      </c>
      <c r="H300" s="20">
        <v>4551.4799999999996</v>
      </c>
      <c r="I300" s="2" t="s">
        <v>2009</v>
      </c>
      <c r="J300" s="2" t="s">
        <v>1980</v>
      </c>
      <c r="K300" s="2" t="str">
        <f>IF(Tabela1[[#This Row],[NF Eletr.]]&lt;&gt;"","Faturado","Não")</f>
        <v>Faturado</v>
      </c>
      <c r="L300" s="2">
        <f>IFERROR(IF(Tabela1[[#This Row],[Empresa]]="KE",VLOOKUP(Tabela1[[#This Row],[Empresa]]&amp;Tabela1[[#This Row],[Cliente]],KE!$A$2:AO319,11,0),IFERROR(IF(Tabela1[[#This Row],[Empresa]]="KT",VLOOKUP(Tabela1[[#This Row],[Empresa]]&amp;Tabela1[[#This Row],[Cliente]],KT!$A$2:AO319,11,0),""),"")),"")</f>
        <v>21362</v>
      </c>
      <c r="M300" s="23">
        <f>IFERROR(IF(Tabela1[[#This Row],[Empresa]]="KE",VLOOKUP(Tabela1[[#This Row],[Empresa]]&amp;Tabela1[[#This Row],[Cliente]],KE!$A$2:AO319,14,0),IFERROR(IF(Tabela1[[#This Row],[Empresa]]="KT",VLOOKUP(Tabela1[[#This Row],[Empresa]]&amp;Tabela1[[#This Row],[Cliente]],KT!$A$2:AO319,14,0),""),"")),"")</f>
        <v>45517</v>
      </c>
      <c r="N300" s="20">
        <f>IFERROR(IF(Tabela1[[#This Row],[Empresa]]="KE",VLOOKUP(Tabela1[[#This Row],[Empresa]]&amp;Tabela1[[#This Row],[Cliente]],KE!$A$2:AO319,15,0),IFERROR(IF(Tabela1[[#This Row],[Empresa]]="KT",VLOOKUP(Tabela1[[#This Row],[Empresa]]&amp;Tabela1[[#This Row],[Cliente]],KT!$A$2:AO319,15,0),""),"")),"")</f>
        <v>4096.34</v>
      </c>
      <c r="O300" s="2" t="str">
        <f>IF(Tabela1[[#This Row],[Valor faturado]]&lt;Tabela1[[#This Row],[VALOR MENSAL CONTRATADO]],"Sim","Não")</f>
        <v>Sim</v>
      </c>
      <c r="P300" s="28">
        <f>IF(Tabela1[[#This Row],[Faturado no Período ]]&lt;&gt;"",1/$K$1,"")</f>
        <v>3.3222591362126247E-3</v>
      </c>
    </row>
    <row r="301" spans="1:16" ht="15" customHeight="1">
      <c r="A301" s="2" t="s">
        <v>1969</v>
      </c>
      <c r="B301" s="45" t="s">
        <v>231</v>
      </c>
      <c r="C301" s="2" t="s">
        <v>1799</v>
      </c>
      <c r="D301" s="2" t="s">
        <v>1974</v>
      </c>
      <c r="E301" s="2" t="s">
        <v>1650</v>
      </c>
      <c r="F301" s="2" t="s">
        <v>1542</v>
      </c>
      <c r="G301" s="2" t="s">
        <v>94</v>
      </c>
      <c r="H301" s="20">
        <v>161.93</v>
      </c>
      <c r="I301" s="2" t="s">
        <v>2009</v>
      </c>
      <c r="J301" s="2" t="s">
        <v>1980</v>
      </c>
      <c r="K301" s="2" t="str">
        <f>IF(Tabela1[[#This Row],[NF Eletr.]]&lt;&gt;"","Faturado","Não")</f>
        <v>Faturado</v>
      </c>
      <c r="L301" s="2">
        <f>IFERROR(IF(Tabela1[[#This Row],[Empresa]]="KE",VLOOKUP(Tabela1[[#This Row],[Empresa]]&amp;Tabela1[[#This Row],[Cliente]],KE!$A$2:AO361,11,0),IFERROR(IF(Tabela1[[#This Row],[Empresa]]="KT",VLOOKUP(Tabela1[[#This Row],[Empresa]]&amp;Tabela1[[#This Row],[Cliente]],KT!$A$2:AO361,11,0),""),"")),"")</f>
        <v>21403</v>
      </c>
      <c r="M301" s="23">
        <f>IFERROR(IF(Tabela1[[#This Row],[Empresa]]="KE",VLOOKUP(Tabela1[[#This Row],[Empresa]]&amp;Tabela1[[#This Row],[Cliente]],KE!$A$2:AO361,14,0),IFERROR(IF(Tabela1[[#This Row],[Empresa]]="KT",VLOOKUP(Tabela1[[#This Row],[Empresa]]&amp;Tabela1[[#This Row],[Cliente]],KT!$A$2:AO361,14,0),""),"")),"")</f>
        <v>45517</v>
      </c>
      <c r="N301" s="20">
        <f>IFERROR(IF(Tabela1[[#This Row],[Empresa]]="KE",VLOOKUP(Tabela1[[#This Row],[Empresa]]&amp;Tabela1[[#This Row],[Cliente]],KE!$A$2:AO361,15,0),IFERROR(IF(Tabela1[[#This Row],[Empresa]]="KT",VLOOKUP(Tabela1[[#This Row],[Empresa]]&amp;Tabela1[[#This Row],[Cliente]],KT!$A$2:AO361,15,0),""),"")),"")</f>
        <v>161.93</v>
      </c>
      <c r="O301" s="2" t="str">
        <f>IF(Tabela1[[#This Row],[Valor faturado]]&lt;Tabela1[[#This Row],[VALOR MENSAL CONTRATADO]],"Sim","Não")</f>
        <v>Não</v>
      </c>
      <c r="P301" s="28">
        <f>IF(Tabela1[[#This Row],[Faturado no Período ]]&lt;&gt;"",1/$K$1,"")</f>
        <v>3.3222591362126247E-3</v>
      </c>
    </row>
    <row r="302" spans="1:16" ht="15" customHeight="1">
      <c r="A302" s="2" t="s">
        <v>1969</v>
      </c>
      <c r="B302" s="45" t="s">
        <v>227</v>
      </c>
      <c r="C302" s="2" t="s">
        <v>1793</v>
      </c>
      <c r="D302" s="2" t="s">
        <v>1974</v>
      </c>
      <c r="E302" s="2" t="s">
        <v>1499</v>
      </c>
      <c r="F302" s="2" t="s">
        <v>1617</v>
      </c>
      <c r="G302" s="2" t="s">
        <v>94</v>
      </c>
      <c r="H302" s="20">
        <v>4545.0600000000004</v>
      </c>
      <c r="I302" s="2" t="s">
        <v>2009</v>
      </c>
      <c r="J302" s="2" t="s">
        <v>1980</v>
      </c>
      <c r="K302" s="2" t="str">
        <f>IF(Tabela1[[#This Row],[NF Eletr.]]&lt;&gt;"","Faturado","Não")</f>
        <v>Faturado</v>
      </c>
      <c r="L302" s="2">
        <f>IFERROR(IF(Tabela1[[#This Row],[Empresa]]="KE",VLOOKUP(Tabela1[[#This Row],[Empresa]]&amp;Tabela1[[#This Row],[Cliente]],KE!$A$2:AO320,11,0),IFERROR(IF(Tabela1[[#This Row],[Empresa]]="KT",VLOOKUP(Tabela1[[#This Row],[Empresa]]&amp;Tabela1[[#This Row],[Cliente]],KT!$A$2:AO320,11,0),""),"")),"")</f>
        <v>21399</v>
      </c>
      <c r="M302" s="23">
        <f>IFERROR(IF(Tabela1[[#This Row],[Empresa]]="KE",VLOOKUP(Tabela1[[#This Row],[Empresa]]&amp;Tabela1[[#This Row],[Cliente]],KE!$A$2:AO320,14,0),IFERROR(IF(Tabela1[[#This Row],[Empresa]]="KT",VLOOKUP(Tabela1[[#This Row],[Empresa]]&amp;Tabela1[[#This Row],[Cliente]],KT!$A$2:AO320,14,0),""),"")),"")</f>
        <v>45517</v>
      </c>
      <c r="N302" s="20">
        <f>IFERROR(IF(Tabela1[[#This Row],[Empresa]]="KE",VLOOKUP(Tabela1[[#This Row],[Empresa]]&amp;Tabela1[[#This Row],[Cliente]],KE!$A$2:AO320,15,0),IFERROR(IF(Tabela1[[#This Row],[Empresa]]="KT",VLOOKUP(Tabela1[[#This Row],[Empresa]]&amp;Tabela1[[#This Row],[Cliente]],KT!$A$2:AO320,15,0),""),"")),"")</f>
        <v>4545.0600000000004</v>
      </c>
      <c r="O302" s="2" t="str">
        <f>IF(Tabela1[[#This Row],[Valor faturado]]&lt;Tabela1[[#This Row],[VALOR MENSAL CONTRATADO]],"Sim","Não")</f>
        <v>Não</v>
      </c>
      <c r="P302" s="28">
        <f>IF(Tabela1[[#This Row],[Faturado no Período ]]&lt;&gt;"",1/$K$1,"")</f>
        <v>3.3222591362126247E-3</v>
      </c>
    </row>
    <row r="303" spans="1:16" ht="15" customHeight="1">
      <c r="A303" s="2" t="s">
        <v>1969</v>
      </c>
      <c r="B303" s="45" t="s">
        <v>228</v>
      </c>
      <c r="C303" s="2" t="s">
        <v>1794</v>
      </c>
      <c r="D303" s="2" t="s">
        <v>1974</v>
      </c>
      <c r="E303" s="2" t="s">
        <v>1499</v>
      </c>
      <c r="F303" s="2" t="s">
        <v>1795</v>
      </c>
      <c r="G303" s="2" t="s">
        <v>94</v>
      </c>
      <c r="H303" s="20">
        <v>13566.93</v>
      </c>
      <c r="I303" s="2" t="s">
        <v>2009</v>
      </c>
      <c r="J303" s="2" t="s">
        <v>1980</v>
      </c>
      <c r="K303" s="2" t="str">
        <f>IF(Tabela1[[#This Row],[NF Eletr.]]&lt;&gt;"","Faturado","Não")</f>
        <v>Faturado</v>
      </c>
      <c r="L303" s="2">
        <f>IFERROR(IF(Tabela1[[#This Row],[Empresa]]="KE",VLOOKUP(Tabela1[[#This Row],[Empresa]]&amp;Tabela1[[#This Row],[Cliente]],KE!$A$2:AO313,11,0),IFERROR(IF(Tabela1[[#This Row],[Empresa]]="KT",VLOOKUP(Tabela1[[#This Row],[Empresa]]&amp;Tabela1[[#This Row],[Cliente]],KT!$A$2:AO313,11,0),""),"")),"")</f>
        <v>21400</v>
      </c>
      <c r="M303" s="23">
        <f>IFERROR(IF(Tabela1[[#This Row],[Empresa]]="KE",VLOOKUP(Tabela1[[#This Row],[Empresa]]&amp;Tabela1[[#This Row],[Cliente]],KE!$A$2:AO313,14,0),IFERROR(IF(Tabela1[[#This Row],[Empresa]]="KT",VLOOKUP(Tabela1[[#This Row],[Empresa]]&amp;Tabela1[[#This Row],[Cliente]],KT!$A$2:AO313,14,0),""),"")),"")</f>
        <v>45517</v>
      </c>
      <c r="N303" s="20">
        <f>IFERROR(IF(Tabela1[[#This Row],[Empresa]]="KE",VLOOKUP(Tabela1[[#This Row],[Empresa]]&amp;Tabela1[[#This Row],[Cliente]],KE!$A$2:AO313,15,0),IFERROR(IF(Tabela1[[#This Row],[Empresa]]="KT",VLOOKUP(Tabela1[[#This Row],[Empresa]]&amp;Tabela1[[#This Row],[Cliente]],KT!$A$2:AO313,15,0),""),"")),"")</f>
        <v>13566.93</v>
      </c>
      <c r="O303" s="2" t="str">
        <f>IF(Tabela1[[#This Row],[Valor faturado]]&lt;Tabela1[[#This Row],[VALOR MENSAL CONTRATADO]],"Sim","Não")</f>
        <v>Não</v>
      </c>
      <c r="P303" s="28">
        <f>IF(Tabela1[[#This Row],[Faturado no Período ]]&lt;&gt;"",1/$K$1,"")</f>
        <v>3.3222591362126247E-3</v>
      </c>
    </row>
    <row r="312" spans="1:8" ht="15" customHeight="1">
      <c r="A312"/>
      <c r="B312"/>
      <c r="C312"/>
      <c r="D312"/>
      <c r="E312"/>
      <c r="F312"/>
      <c r="G312"/>
      <c r="H312" s="21"/>
    </row>
    <row r="313" spans="1:8" ht="15" customHeight="1">
      <c r="A313"/>
      <c r="B313"/>
      <c r="C313"/>
      <c r="D313"/>
      <c r="E313"/>
      <c r="F313"/>
      <c r="G313"/>
      <c r="H313" s="21"/>
    </row>
    <row r="314" spans="1:8" ht="15" customHeight="1">
      <c r="A314"/>
      <c r="B314"/>
      <c r="C314"/>
      <c r="D314"/>
      <c r="E314"/>
      <c r="F314"/>
      <c r="G314"/>
      <c r="H314" s="21"/>
    </row>
    <row r="315" spans="1:8" ht="15" customHeight="1">
      <c r="A315"/>
      <c r="B315"/>
      <c r="C315"/>
      <c r="D315"/>
      <c r="E315"/>
      <c r="F315"/>
      <c r="G315"/>
      <c r="H315" s="21"/>
    </row>
    <row r="316" spans="1:8" ht="15" customHeight="1">
      <c r="A316"/>
      <c r="B316"/>
      <c r="C316"/>
      <c r="D316"/>
      <c r="E316"/>
      <c r="F316"/>
      <c r="G316"/>
      <c r="H316" s="21"/>
    </row>
    <row r="317" spans="1:8" ht="15" customHeight="1">
      <c r="A317"/>
      <c r="B317"/>
      <c r="C317"/>
      <c r="D317"/>
      <c r="E317"/>
      <c r="F317"/>
      <c r="G317"/>
      <c r="H317" s="21"/>
    </row>
    <row r="318" spans="1:8" ht="15" customHeight="1">
      <c r="A318"/>
      <c r="B318"/>
      <c r="C318"/>
      <c r="D318"/>
      <c r="E318"/>
      <c r="F318"/>
      <c r="G318"/>
      <c r="H318" s="21"/>
    </row>
    <row r="319" spans="1:8" ht="15" customHeight="1">
      <c r="A319"/>
      <c r="B319"/>
      <c r="C319"/>
      <c r="D319"/>
      <c r="E319"/>
      <c r="F319"/>
      <c r="G319"/>
      <c r="H319" s="21"/>
    </row>
    <row r="320" spans="1:8" ht="15" customHeight="1">
      <c r="A320"/>
      <c r="B320"/>
      <c r="C320"/>
      <c r="D320"/>
      <c r="E320"/>
      <c r="F320"/>
      <c r="G320"/>
      <c r="H320" s="21"/>
    </row>
    <row r="321" spans="1:8" ht="15" customHeight="1">
      <c r="A321"/>
      <c r="B321"/>
      <c r="C321"/>
      <c r="D321"/>
      <c r="E321"/>
      <c r="F321"/>
      <c r="G321"/>
      <c r="H321" s="21"/>
    </row>
    <row r="322" spans="1:8" ht="15" customHeight="1">
      <c r="A322"/>
      <c r="B322"/>
      <c r="C322"/>
      <c r="D322"/>
      <c r="E322"/>
      <c r="F322"/>
      <c r="G322"/>
      <c r="H322" s="21"/>
    </row>
    <row r="323" spans="1:8" ht="15" customHeight="1">
      <c r="A323"/>
      <c r="B323"/>
      <c r="C323"/>
      <c r="D323"/>
      <c r="E323"/>
      <c r="F323"/>
      <c r="G323"/>
      <c r="H323" s="21"/>
    </row>
    <row r="324" spans="1:8" ht="15" customHeight="1">
      <c r="A324"/>
      <c r="B324"/>
      <c r="C324"/>
      <c r="D324"/>
      <c r="E324"/>
      <c r="F324"/>
      <c r="G324"/>
      <c r="H324" s="21"/>
    </row>
    <row r="325" spans="1:8" ht="15" customHeight="1">
      <c r="A325"/>
      <c r="B325"/>
      <c r="C325"/>
      <c r="D325"/>
      <c r="E325"/>
      <c r="F325"/>
      <c r="G325"/>
      <c r="H325" s="21"/>
    </row>
    <row r="326" spans="1:8" ht="15" customHeight="1">
      <c r="A326"/>
      <c r="B326"/>
      <c r="C326"/>
      <c r="D326"/>
      <c r="E326"/>
      <c r="F326"/>
      <c r="G326"/>
      <c r="H326" s="21"/>
    </row>
    <row r="327" spans="1:8" ht="15" customHeight="1">
      <c r="A327"/>
      <c r="B327"/>
      <c r="C327"/>
      <c r="D327"/>
      <c r="E327"/>
      <c r="F327"/>
      <c r="G327"/>
      <c r="H327" s="21"/>
    </row>
    <row r="328" spans="1:8" ht="15" customHeight="1">
      <c r="A328"/>
      <c r="B328"/>
      <c r="C328"/>
      <c r="D328"/>
      <c r="E328"/>
      <c r="F328"/>
      <c r="G328"/>
      <c r="H328" s="21"/>
    </row>
    <row r="329" spans="1:8" ht="15" customHeight="1">
      <c r="A329"/>
      <c r="B329"/>
      <c r="C329"/>
      <c r="D329"/>
      <c r="E329"/>
      <c r="F329"/>
      <c r="G329"/>
      <c r="H329" s="21"/>
    </row>
    <row r="330" spans="1:8" ht="15" customHeight="1">
      <c r="A330"/>
      <c r="B330"/>
      <c r="C330"/>
      <c r="D330"/>
      <c r="E330"/>
      <c r="F330"/>
      <c r="G330"/>
      <c r="H330" s="21"/>
    </row>
    <row r="331" spans="1:8" ht="15" customHeight="1">
      <c r="A331"/>
      <c r="B331"/>
      <c r="C331"/>
      <c r="D331"/>
      <c r="E331"/>
      <c r="F331"/>
      <c r="G331"/>
      <c r="H331" s="21"/>
    </row>
    <row r="332" spans="1:8" ht="15" customHeight="1">
      <c r="A332"/>
      <c r="B332"/>
      <c r="C332"/>
      <c r="D332"/>
      <c r="E332"/>
      <c r="F332"/>
      <c r="G332"/>
      <c r="H332" s="21"/>
    </row>
    <row r="333" spans="1:8" ht="15" customHeight="1">
      <c r="A333"/>
      <c r="B333"/>
      <c r="C333"/>
      <c r="D333"/>
      <c r="E333"/>
      <c r="F333"/>
      <c r="G333"/>
      <c r="H333" s="21"/>
    </row>
    <row r="1048567" spans="9:9" ht="15" customHeight="1">
      <c r="I1048567" s="37"/>
    </row>
  </sheetData>
  <sortState xmlns:xlrd2="http://schemas.microsoft.com/office/spreadsheetml/2017/richdata2" ref="A3:H295">
    <sortCondition ref="A3:A295"/>
    <sortCondition ref="D3:D295"/>
    <sortCondition ref="B3:B295"/>
  </sortState>
  <conditionalFormatting sqref="B334:B1048576 B1:B295 B304:B311">
    <cfRule type="duplicateValues" dxfId="4" priority="91"/>
  </conditionalFormatting>
  <conditionalFormatting sqref="L1:L1048576">
    <cfRule type="duplicateValues" dxfId="3" priority="38"/>
  </conditionalFormatting>
  <dataValidations count="1">
    <dataValidation type="list" allowBlank="1" showInputMessage="1" showErrorMessage="1" sqref="K3:K303" xr:uid="{1495D593-1C1F-43F1-B732-1B8B6338A7DF}">
      <formula1>$XFD$3:$XFD$14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2E31-33D6-473F-B578-62597B11BBB3}">
  <dimension ref="A1:A53"/>
  <sheetViews>
    <sheetView workbookViewId="0">
      <selection activeCell="A30" sqref="A30"/>
    </sheetView>
  </sheetViews>
  <sheetFormatPr defaultRowHeight="8.25"/>
  <cols>
    <col min="1" max="1" width="125.19921875" bestFit="1" customWidth="1"/>
  </cols>
  <sheetData>
    <row r="1" spans="1:1">
      <c r="A1" t="s">
        <v>2016</v>
      </c>
    </row>
    <row r="3" spans="1:1">
      <c r="A3" t="s">
        <v>2017</v>
      </c>
    </row>
    <row r="4" spans="1:1">
      <c r="A4" t="s">
        <v>2018</v>
      </c>
    </row>
    <row r="5" spans="1:1">
      <c r="A5" t="s">
        <v>2019</v>
      </c>
    </row>
    <row r="6" spans="1:1">
      <c r="A6" t="s">
        <v>2020</v>
      </c>
    </row>
    <row r="8" spans="1:1">
      <c r="A8" t="s">
        <v>2021</v>
      </c>
    </row>
    <row r="9" spans="1:1">
      <c r="A9" t="s">
        <v>2018</v>
      </c>
    </row>
    <row r="10" spans="1:1">
      <c r="A10" t="s">
        <v>2022</v>
      </c>
    </row>
    <row r="11" spans="1:1">
      <c r="A11" t="s">
        <v>2020</v>
      </c>
    </row>
    <row r="13" spans="1:1">
      <c r="A13" t="s">
        <v>2023</v>
      </c>
    </row>
    <row r="14" spans="1:1">
      <c r="A14" t="s">
        <v>2018</v>
      </c>
    </row>
    <row r="15" spans="1:1">
      <c r="A15" t="s">
        <v>2024</v>
      </c>
    </row>
    <row r="16" spans="1:1">
      <c r="A16" t="s">
        <v>2020</v>
      </c>
    </row>
    <row r="18" spans="1:1">
      <c r="A18" t="s">
        <v>2025</v>
      </c>
    </row>
    <row r="19" spans="1:1">
      <c r="A19" t="s">
        <v>2018</v>
      </c>
    </row>
    <row r="20" spans="1:1">
      <c r="A20" t="s">
        <v>2026</v>
      </c>
    </row>
    <row r="21" spans="1:1">
      <c r="A21" t="s">
        <v>2020</v>
      </c>
    </row>
    <row r="23" spans="1:1">
      <c r="A23" t="s">
        <v>2027</v>
      </c>
    </row>
    <row r="24" spans="1:1">
      <c r="A24" t="s">
        <v>2018</v>
      </c>
    </row>
    <row r="25" spans="1:1">
      <c r="A25" t="s">
        <v>2028</v>
      </c>
    </row>
    <row r="26" spans="1:1">
      <c r="A26" t="s">
        <v>2020</v>
      </c>
    </row>
    <row r="28" spans="1:1">
      <c r="A28" t="s">
        <v>2029</v>
      </c>
    </row>
    <row r="29" spans="1:1">
      <c r="A29" t="s">
        <v>2018</v>
      </c>
    </row>
    <row r="30" spans="1:1">
      <c r="A30" t="s">
        <v>2030</v>
      </c>
    </row>
    <row r="31" spans="1:1">
      <c r="A31" t="s">
        <v>2020</v>
      </c>
    </row>
    <row r="33" spans="1:1">
      <c r="A33" t="s">
        <v>2031</v>
      </c>
    </row>
    <row r="34" spans="1:1">
      <c r="A34" t="s">
        <v>2018</v>
      </c>
    </row>
    <row r="35" spans="1:1">
      <c r="A35" t="s">
        <v>2032</v>
      </c>
    </row>
    <row r="36" spans="1:1">
      <c r="A36" t="s">
        <v>2020</v>
      </c>
    </row>
    <row r="38" spans="1:1">
      <c r="A38" t="s">
        <v>2033</v>
      </c>
    </row>
    <row r="39" spans="1:1">
      <c r="A39" t="s">
        <v>2018</v>
      </c>
    </row>
    <row r="40" spans="1:1">
      <c r="A40" t="s">
        <v>2034</v>
      </c>
    </row>
    <row r="41" spans="1:1">
      <c r="A41" t="s">
        <v>2020</v>
      </c>
    </row>
    <row r="43" spans="1:1">
      <c r="A43" t="s">
        <v>2035</v>
      </c>
    </row>
    <row r="44" spans="1:1">
      <c r="A44" t="s">
        <v>2018</v>
      </c>
    </row>
    <row r="45" spans="1:1">
      <c r="A45" t="s">
        <v>2036</v>
      </c>
    </row>
    <row r="46" spans="1:1">
      <c r="A46" t="s">
        <v>2020</v>
      </c>
    </row>
    <row r="48" spans="1:1">
      <c r="A48" t="s">
        <v>2037</v>
      </c>
    </row>
    <row r="49" spans="1:1">
      <c r="A49" t="s">
        <v>2038</v>
      </c>
    </row>
    <row r="50" spans="1:1">
      <c r="A50" t="s">
        <v>2039</v>
      </c>
    </row>
    <row r="51" spans="1:1">
      <c r="A51" t="s">
        <v>2040</v>
      </c>
    </row>
    <row r="53" spans="1:1">
      <c r="A53" t="s">
        <v>2041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A161-D5F4-440F-84EF-B8C254762A4A}">
  <dimension ref="A1:AR215"/>
  <sheetViews>
    <sheetView workbookViewId="0">
      <selection activeCell="A4" sqref="A4"/>
    </sheetView>
  </sheetViews>
  <sheetFormatPr defaultRowHeight="13.5" outlineLevelCol="1"/>
  <cols>
    <col min="1" max="1" width="12.19921875" style="2" bestFit="1" customWidth="1"/>
    <col min="2" max="2" width="14" style="2" bestFit="1" customWidth="1"/>
    <col min="3" max="3" width="13.3984375" style="2" bestFit="1" customWidth="1"/>
    <col min="4" max="4" width="17.3984375" style="2" customWidth="1"/>
    <col min="5" max="5" width="12.796875" style="2" bestFit="1" customWidth="1"/>
    <col min="6" max="6" width="10.796875" style="2" bestFit="1" customWidth="1"/>
    <col min="7" max="7" width="17.19921875" style="2" customWidth="1"/>
    <col min="8" max="8" width="16.3984375" style="2" bestFit="1" customWidth="1"/>
    <col min="9" max="9" width="15.19921875" style="2" bestFit="1" customWidth="1"/>
    <col min="10" max="10" width="16.3984375" style="2" bestFit="1" customWidth="1"/>
    <col min="11" max="11" width="14.19921875" style="2" bestFit="1" customWidth="1"/>
    <col min="12" max="12" width="16.19921875" style="2" customWidth="1" outlineLevel="1"/>
    <col min="13" max="13" width="15.59765625" style="2" customWidth="1" outlineLevel="1"/>
    <col min="14" max="14" width="18.19921875" style="2" customWidth="1" outlineLevel="1"/>
    <col min="15" max="15" width="15.59765625" style="2" customWidth="1" outlineLevel="1"/>
    <col min="16" max="16" width="15.19921875" style="2" customWidth="1" outlineLevel="1"/>
    <col min="17" max="17" width="17.3984375" style="2" customWidth="1" outlineLevel="1"/>
    <col min="18" max="18" width="18.19921875" style="2" customWidth="1" outlineLevel="1"/>
    <col min="19" max="19" width="18" style="2" customWidth="1" outlineLevel="1"/>
    <col min="20" max="20" width="17.59765625" style="2" customWidth="1" outlineLevel="1"/>
    <col min="21" max="21" width="15.3984375" style="2" customWidth="1" outlineLevel="1"/>
    <col min="22" max="22" width="13.59765625" style="2" customWidth="1" outlineLevel="1"/>
    <col min="23" max="23" width="16.796875" style="2" customWidth="1" outlineLevel="1"/>
    <col min="24" max="24" width="17" style="2" customWidth="1" outlineLevel="1"/>
    <col min="25" max="25" width="15.796875" style="2" customWidth="1" outlineLevel="1"/>
    <col min="26" max="26" width="17" style="2" customWidth="1" outlineLevel="1"/>
    <col min="27" max="27" width="17.3984375" style="2" customWidth="1" outlineLevel="1"/>
    <col min="28" max="28" width="17" style="2" customWidth="1" outlineLevel="1"/>
    <col min="29" max="29" width="18.59765625" style="2" customWidth="1" outlineLevel="1"/>
    <col min="30" max="30" width="17.59765625" style="2" customWidth="1" outlineLevel="1"/>
    <col min="31" max="31" width="18.19921875" style="2" customWidth="1" outlineLevel="1"/>
    <col min="32" max="32" width="14.796875" style="2" customWidth="1" outlineLevel="1"/>
    <col min="33" max="33" width="17.3984375" style="2" customWidth="1" outlineLevel="1"/>
    <col min="34" max="34" width="16.3984375" style="2" customWidth="1" outlineLevel="1"/>
    <col min="35" max="35" width="18.3984375" style="2" customWidth="1" outlineLevel="1"/>
    <col min="36" max="36" width="15" style="2" customWidth="1" outlineLevel="1"/>
    <col min="37" max="37" width="15.59765625" style="2" customWidth="1" outlineLevel="1"/>
    <col min="38" max="38" width="16.3984375" style="2" customWidth="1" outlineLevel="1"/>
    <col min="39" max="40" width="17.796875" style="2" customWidth="1" outlineLevel="1"/>
    <col min="41" max="41" width="19.19921875" style="2" customWidth="1" outlineLevel="1"/>
    <col min="42" max="42" width="17.3984375" style="2" bestFit="1" customWidth="1"/>
    <col min="43" max="43" width="17" style="2" bestFit="1" customWidth="1"/>
    <col min="44" max="44" width="69.59765625" style="2" bestFit="1" customWidth="1"/>
    <col min="45" max="16384" width="9.59765625" style="2"/>
  </cols>
  <sheetData>
    <row r="1" spans="1:44" ht="14.25" thickBot="1"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2" spans="1:44" ht="14.25" thickTop="1">
      <c r="A2" s="3" t="s">
        <v>1982</v>
      </c>
      <c r="B2" s="3" t="s">
        <v>1968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2" t="s">
        <v>2014</v>
      </c>
      <c r="AQ2" s="43" t="s">
        <v>2015</v>
      </c>
      <c r="AR2" s="44" t="s">
        <v>923</v>
      </c>
    </row>
    <row r="3" spans="1:44">
      <c r="A3" s="4" t="str">
        <f t="shared" ref="A3:A66" si="0">B3&amp;E3</f>
        <v>KEC00721</v>
      </c>
      <c r="B3" s="4" t="s">
        <v>1969</v>
      </c>
      <c r="C3" s="4" t="s">
        <v>916</v>
      </c>
      <c r="D3" s="4" t="s">
        <v>40</v>
      </c>
      <c r="E3" s="4" t="s">
        <v>181</v>
      </c>
      <c r="F3" s="4" t="s">
        <v>46</v>
      </c>
      <c r="G3" s="4" t="s">
        <v>47</v>
      </c>
      <c r="H3" s="5">
        <v>0</v>
      </c>
      <c r="I3" s="4" t="s">
        <v>917</v>
      </c>
      <c r="J3" s="4" t="s">
        <v>44</v>
      </c>
      <c r="K3" s="38">
        <v>21423</v>
      </c>
      <c r="L3" s="5">
        <v>0</v>
      </c>
      <c r="M3" s="5">
        <v>0</v>
      </c>
      <c r="N3" s="6">
        <v>45520</v>
      </c>
      <c r="O3" s="5">
        <v>2718.65</v>
      </c>
      <c r="P3" s="5">
        <v>0</v>
      </c>
      <c r="Q3" s="4" t="s">
        <v>918</v>
      </c>
      <c r="R3" s="5">
        <v>0</v>
      </c>
      <c r="S3" s="4" t="s">
        <v>44</v>
      </c>
      <c r="T3" s="4" t="s">
        <v>44</v>
      </c>
      <c r="U3" s="6" t="s">
        <v>44</v>
      </c>
      <c r="V3" s="4" t="s">
        <v>44</v>
      </c>
      <c r="W3" s="5">
        <v>0</v>
      </c>
      <c r="X3" s="5">
        <v>0</v>
      </c>
      <c r="Y3" s="5">
        <v>0</v>
      </c>
      <c r="Z3" s="4" t="s">
        <v>44</v>
      </c>
      <c r="AA3" s="4" t="s">
        <v>44</v>
      </c>
      <c r="AB3" s="6" t="s">
        <v>44</v>
      </c>
      <c r="AC3" s="5">
        <v>0</v>
      </c>
      <c r="AD3" s="5">
        <v>0</v>
      </c>
      <c r="AE3" s="5">
        <v>0</v>
      </c>
      <c r="AF3" s="4" t="s">
        <v>44</v>
      </c>
      <c r="AG3" s="6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5">
        <v>0</v>
      </c>
      <c r="AN3" s="5">
        <v>0</v>
      </c>
      <c r="AO3" s="5">
        <v>0</v>
      </c>
      <c r="AP3" s="2" t="e">
        <f>VLOOKUP(K3,Tabela1[[#All],[NF Eletr.]],1,0)</f>
        <v>#N/A</v>
      </c>
      <c r="AQ3" s="42" t="e">
        <f>VLOOKUP(Tabela2[[#This Row],[Cliente]],'Listagem do Browse'!B2:Q302,1,0)</f>
        <v>#N/A</v>
      </c>
      <c r="AR3" s="42" t="e">
        <f>VLOOKUP(Tabela2[[#This Row],[Cliente]],'Listagem do Browse'!B2:Q302,3,0)</f>
        <v>#N/A</v>
      </c>
    </row>
    <row r="4" spans="1:44">
      <c r="A4" s="7" t="str">
        <f t="shared" si="0"/>
        <v>KEC03247</v>
      </c>
      <c r="B4" s="7" t="s">
        <v>1969</v>
      </c>
      <c r="C4" s="7" t="s">
        <v>912</v>
      </c>
      <c r="D4" s="7" t="s">
        <v>40</v>
      </c>
      <c r="E4" s="7" t="s">
        <v>913</v>
      </c>
      <c r="F4" s="7" t="s">
        <v>46</v>
      </c>
      <c r="G4" s="7" t="s">
        <v>52</v>
      </c>
      <c r="H4" s="8">
        <v>0</v>
      </c>
      <c r="I4" s="7" t="s">
        <v>914</v>
      </c>
      <c r="J4" s="7" t="s">
        <v>44</v>
      </c>
      <c r="K4" s="39">
        <v>21422</v>
      </c>
      <c r="L4" s="8">
        <v>0</v>
      </c>
      <c r="M4" s="8">
        <v>0</v>
      </c>
      <c r="N4" s="9">
        <v>45520</v>
      </c>
      <c r="O4" s="8">
        <v>166941.29999999999</v>
      </c>
      <c r="P4" s="8">
        <v>0</v>
      </c>
      <c r="Q4" s="7" t="s">
        <v>915</v>
      </c>
      <c r="R4" s="8">
        <v>0</v>
      </c>
      <c r="S4" s="7" t="s">
        <v>44</v>
      </c>
      <c r="T4" s="7" t="s">
        <v>44</v>
      </c>
      <c r="U4" s="9" t="s">
        <v>44</v>
      </c>
      <c r="V4" s="7" t="s">
        <v>44</v>
      </c>
      <c r="W4" s="8">
        <v>0</v>
      </c>
      <c r="X4" s="8">
        <v>0</v>
      </c>
      <c r="Y4" s="8">
        <v>0</v>
      </c>
      <c r="Z4" s="7" t="s">
        <v>44</v>
      </c>
      <c r="AA4" s="7" t="s">
        <v>44</v>
      </c>
      <c r="AB4" s="9" t="s">
        <v>44</v>
      </c>
      <c r="AC4" s="8">
        <v>0</v>
      </c>
      <c r="AD4" s="8">
        <v>0</v>
      </c>
      <c r="AE4" s="8">
        <v>0</v>
      </c>
      <c r="AF4" s="7" t="s">
        <v>44</v>
      </c>
      <c r="AG4" s="9" t="s">
        <v>44</v>
      </c>
      <c r="AH4" s="7" t="s">
        <v>44</v>
      </c>
      <c r="AI4" s="7" t="s">
        <v>44</v>
      </c>
      <c r="AJ4" s="7" t="s">
        <v>44</v>
      </c>
      <c r="AK4" s="7" t="s">
        <v>44</v>
      </c>
      <c r="AL4" s="7" t="s">
        <v>44</v>
      </c>
      <c r="AM4" s="8">
        <v>0</v>
      </c>
      <c r="AN4" s="8">
        <v>0</v>
      </c>
      <c r="AO4" s="8">
        <v>0</v>
      </c>
      <c r="AP4" s="2" t="e">
        <f>VLOOKUP(K4,Tabela1[[#All],[NF Eletr.]],1,0)</f>
        <v>#N/A</v>
      </c>
      <c r="AQ4" s="42" t="e">
        <f>VLOOKUP(Tabela2[[#This Row],[Cliente]],'Listagem do Browse'!B3:Q303,1,0)</f>
        <v>#N/A</v>
      </c>
      <c r="AR4" s="42" t="e">
        <f>VLOOKUP(Tabela2[[#This Row],[Cliente]],'Listagem do Browse'!B3:Q303,3,0)</f>
        <v>#N/A</v>
      </c>
    </row>
    <row r="5" spans="1:44">
      <c r="A5" s="4" t="str">
        <f t="shared" si="0"/>
        <v>KEC00567</v>
      </c>
      <c r="B5" s="4" t="s">
        <v>1969</v>
      </c>
      <c r="C5" s="4" t="s">
        <v>908</v>
      </c>
      <c r="D5" s="4" t="s">
        <v>40</v>
      </c>
      <c r="E5" s="4" t="s">
        <v>909</v>
      </c>
      <c r="F5" s="4" t="s">
        <v>46</v>
      </c>
      <c r="G5" s="4" t="s">
        <v>51</v>
      </c>
      <c r="H5" s="5">
        <v>0</v>
      </c>
      <c r="I5" s="4" t="s">
        <v>910</v>
      </c>
      <c r="J5" s="4" t="s">
        <v>44</v>
      </c>
      <c r="K5" s="38">
        <v>21420</v>
      </c>
      <c r="L5" s="5">
        <v>0</v>
      </c>
      <c r="M5" s="5">
        <v>0</v>
      </c>
      <c r="N5" s="6">
        <v>45519</v>
      </c>
      <c r="O5" s="5">
        <v>2800</v>
      </c>
      <c r="P5" s="5">
        <v>0</v>
      </c>
      <c r="Q5" s="4" t="s">
        <v>911</v>
      </c>
      <c r="R5" s="5">
        <v>0</v>
      </c>
      <c r="S5" s="4" t="s">
        <v>44</v>
      </c>
      <c r="T5" s="4" t="s">
        <v>44</v>
      </c>
      <c r="U5" s="6" t="s">
        <v>44</v>
      </c>
      <c r="V5" s="4" t="s">
        <v>44</v>
      </c>
      <c r="W5" s="5">
        <v>0</v>
      </c>
      <c r="X5" s="5">
        <v>0</v>
      </c>
      <c r="Y5" s="5">
        <v>0</v>
      </c>
      <c r="Z5" s="4" t="s">
        <v>44</v>
      </c>
      <c r="AA5" s="4" t="s">
        <v>44</v>
      </c>
      <c r="AB5" s="6" t="s">
        <v>44</v>
      </c>
      <c r="AC5" s="5">
        <v>0</v>
      </c>
      <c r="AD5" s="5">
        <v>0</v>
      </c>
      <c r="AE5" s="5">
        <v>0</v>
      </c>
      <c r="AF5" s="4" t="s">
        <v>44</v>
      </c>
      <c r="AG5" s="6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5">
        <v>0</v>
      </c>
      <c r="AN5" s="5">
        <v>0</v>
      </c>
      <c r="AO5" s="5">
        <v>0</v>
      </c>
      <c r="AP5" s="2" t="e">
        <f>VLOOKUP(K5,Tabela1[[#All],[NF Eletr.]],1,0)</f>
        <v>#N/A</v>
      </c>
      <c r="AQ5" s="42" t="e">
        <f>VLOOKUP(Tabela2[[#This Row],[Cliente]],'Listagem do Browse'!B4:Q304,1,0)</f>
        <v>#N/A</v>
      </c>
      <c r="AR5" s="42" t="e">
        <f>VLOOKUP(Tabela2[[#This Row],[Cliente]],'Listagem do Browse'!B4:Q304,3,0)</f>
        <v>#N/A</v>
      </c>
    </row>
    <row r="6" spans="1:44">
      <c r="A6" s="7" t="str">
        <f t="shared" si="0"/>
        <v>KEC03139</v>
      </c>
      <c r="B6" s="7" t="s">
        <v>1969</v>
      </c>
      <c r="C6" s="7" t="s">
        <v>905</v>
      </c>
      <c r="D6" s="7" t="s">
        <v>40</v>
      </c>
      <c r="E6" s="7" t="s">
        <v>178</v>
      </c>
      <c r="F6" s="7" t="s">
        <v>46</v>
      </c>
      <c r="G6" s="7" t="s">
        <v>47</v>
      </c>
      <c r="H6" s="8">
        <v>0</v>
      </c>
      <c r="I6" s="7" t="s">
        <v>906</v>
      </c>
      <c r="J6" s="7" t="s">
        <v>44</v>
      </c>
      <c r="K6" s="39">
        <v>21418</v>
      </c>
      <c r="L6" s="8">
        <v>0</v>
      </c>
      <c r="M6" s="8">
        <v>0</v>
      </c>
      <c r="N6" s="9">
        <v>45519</v>
      </c>
      <c r="O6" s="8">
        <v>45573.78</v>
      </c>
      <c r="P6" s="8">
        <v>0</v>
      </c>
      <c r="Q6" s="7" t="s">
        <v>907</v>
      </c>
      <c r="R6" s="8">
        <v>0</v>
      </c>
      <c r="S6" s="7" t="s">
        <v>44</v>
      </c>
      <c r="T6" s="7" t="s">
        <v>44</v>
      </c>
      <c r="U6" s="9" t="s">
        <v>44</v>
      </c>
      <c r="V6" s="7" t="s">
        <v>44</v>
      </c>
      <c r="W6" s="8">
        <v>0</v>
      </c>
      <c r="X6" s="8">
        <v>0</v>
      </c>
      <c r="Y6" s="8">
        <v>0</v>
      </c>
      <c r="Z6" s="7" t="s">
        <v>44</v>
      </c>
      <c r="AA6" s="7" t="s">
        <v>44</v>
      </c>
      <c r="AB6" s="9" t="s">
        <v>44</v>
      </c>
      <c r="AC6" s="8">
        <v>0</v>
      </c>
      <c r="AD6" s="8">
        <v>0</v>
      </c>
      <c r="AE6" s="8">
        <v>0</v>
      </c>
      <c r="AF6" s="7" t="s">
        <v>44</v>
      </c>
      <c r="AG6" s="9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8">
        <v>0</v>
      </c>
      <c r="AN6" s="8">
        <v>0</v>
      </c>
      <c r="AO6" s="8">
        <v>0</v>
      </c>
      <c r="AP6" s="2">
        <f>VLOOKUP(K6,Tabela1[[#All],[NF Eletr.]],1,0)</f>
        <v>21418</v>
      </c>
      <c r="AQ6" s="42" t="str">
        <f>VLOOKUP(Tabela2[[#This Row],[Cliente]],'Listagem do Browse'!B5:Q305,1,0)</f>
        <v>C03139</v>
      </c>
      <c r="AR6" s="42" t="str">
        <f>VLOOKUP(Tabela2[[#This Row],[Cliente]],'Listagem do Browse'!B5:Q305,3,0)</f>
        <v>FUND DE APOIO A PESQ. CIENTIF TECN UFRRJ</v>
      </c>
    </row>
    <row r="7" spans="1:44">
      <c r="A7" s="4" t="str">
        <f t="shared" si="0"/>
        <v>KEC00005</v>
      </c>
      <c r="B7" s="4" t="s">
        <v>1969</v>
      </c>
      <c r="C7" s="4" t="s">
        <v>902</v>
      </c>
      <c r="D7" s="4" t="s">
        <v>40</v>
      </c>
      <c r="E7" s="4" t="s">
        <v>246</v>
      </c>
      <c r="F7" s="4" t="s">
        <v>42</v>
      </c>
      <c r="G7" s="4" t="s">
        <v>47</v>
      </c>
      <c r="H7" s="5">
        <v>0</v>
      </c>
      <c r="I7" s="4" t="s">
        <v>903</v>
      </c>
      <c r="J7" s="4" t="s">
        <v>44</v>
      </c>
      <c r="K7" s="38">
        <v>21417</v>
      </c>
      <c r="L7" s="5">
        <v>0</v>
      </c>
      <c r="M7" s="5">
        <v>0</v>
      </c>
      <c r="N7" s="6">
        <v>45519</v>
      </c>
      <c r="O7" s="5">
        <v>14283.31</v>
      </c>
      <c r="P7" s="5">
        <v>0</v>
      </c>
      <c r="Q7" s="4" t="s">
        <v>904</v>
      </c>
      <c r="R7" s="5">
        <v>0</v>
      </c>
      <c r="S7" s="4" t="s">
        <v>44</v>
      </c>
      <c r="T7" s="4" t="s">
        <v>44</v>
      </c>
      <c r="U7" s="6" t="s">
        <v>44</v>
      </c>
      <c r="V7" s="4" t="s">
        <v>44</v>
      </c>
      <c r="W7" s="5">
        <v>0</v>
      </c>
      <c r="X7" s="5">
        <v>0</v>
      </c>
      <c r="Y7" s="5">
        <v>0</v>
      </c>
      <c r="Z7" s="4" t="s">
        <v>44</v>
      </c>
      <c r="AA7" s="4" t="s">
        <v>44</v>
      </c>
      <c r="AB7" s="6" t="s">
        <v>44</v>
      </c>
      <c r="AC7" s="5">
        <v>0</v>
      </c>
      <c r="AD7" s="5">
        <v>0</v>
      </c>
      <c r="AE7" s="5">
        <v>0</v>
      </c>
      <c r="AF7" s="4" t="s">
        <v>44</v>
      </c>
      <c r="AG7" s="6" t="s">
        <v>44</v>
      </c>
      <c r="AH7" s="4" t="s">
        <v>44</v>
      </c>
      <c r="AI7" s="4" t="s">
        <v>44</v>
      </c>
      <c r="AJ7" s="4" t="s">
        <v>44</v>
      </c>
      <c r="AK7" s="4" t="s">
        <v>44</v>
      </c>
      <c r="AL7" s="4" t="s">
        <v>44</v>
      </c>
      <c r="AM7" s="5">
        <v>0</v>
      </c>
      <c r="AN7" s="5">
        <v>0</v>
      </c>
      <c r="AO7" s="5">
        <v>0</v>
      </c>
      <c r="AP7" s="2">
        <f>VLOOKUP(K7,Tabela1[[#All],[NF Eletr.]],1,0)</f>
        <v>21417</v>
      </c>
      <c r="AQ7" s="42" t="e">
        <f>VLOOKUP(Tabela2[[#This Row],[Cliente]],'Listagem do Browse'!B6:Q306,1,0)</f>
        <v>#N/A</v>
      </c>
      <c r="AR7" s="42" t="e">
        <f>VLOOKUP(Tabela2[[#This Row],[Cliente]],'Listagem do Browse'!B6:Q306,3,0)</f>
        <v>#N/A</v>
      </c>
    </row>
    <row r="8" spans="1:44">
      <c r="A8" s="7" t="str">
        <f t="shared" si="0"/>
        <v>KEC03245</v>
      </c>
      <c r="B8" s="7" t="s">
        <v>1969</v>
      </c>
      <c r="C8" s="7" t="s">
        <v>899</v>
      </c>
      <c r="D8" s="7" t="s">
        <v>40</v>
      </c>
      <c r="E8" s="7" t="s">
        <v>49</v>
      </c>
      <c r="F8" s="7" t="s">
        <v>46</v>
      </c>
      <c r="G8" s="7" t="s">
        <v>47</v>
      </c>
      <c r="H8" s="8">
        <v>0</v>
      </c>
      <c r="I8" s="7" t="s">
        <v>900</v>
      </c>
      <c r="J8" s="7" t="s">
        <v>44</v>
      </c>
      <c r="K8" s="39">
        <v>21416</v>
      </c>
      <c r="L8" s="8">
        <v>0</v>
      </c>
      <c r="M8" s="8">
        <v>0</v>
      </c>
      <c r="N8" s="9">
        <v>45519</v>
      </c>
      <c r="O8" s="8">
        <v>8746.1</v>
      </c>
      <c r="P8" s="8">
        <v>0</v>
      </c>
      <c r="Q8" s="7" t="s">
        <v>901</v>
      </c>
      <c r="R8" s="8">
        <v>0</v>
      </c>
      <c r="S8" s="7" t="s">
        <v>44</v>
      </c>
      <c r="T8" s="7" t="s">
        <v>44</v>
      </c>
      <c r="U8" s="9" t="s">
        <v>44</v>
      </c>
      <c r="V8" s="7" t="s">
        <v>44</v>
      </c>
      <c r="W8" s="8">
        <v>0</v>
      </c>
      <c r="X8" s="8">
        <v>0</v>
      </c>
      <c r="Y8" s="8">
        <v>0</v>
      </c>
      <c r="Z8" s="7" t="s">
        <v>44</v>
      </c>
      <c r="AA8" s="7" t="s">
        <v>44</v>
      </c>
      <c r="AB8" s="9" t="s">
        <v>44</v>
      </c>
      <c r="AC8" s="8">
        <v>0</v>
      </c>
      <c r="AD8" s="8">
        <v>0</v>
      </c>
      <c r="AE8" s="8">
        <v>0</v>
      </c>
      <c r="AF8" s="7" t="s">
        <v>44</v>
      </c>
      <c r="AG8" s="9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8">
        <v>0</v>
      </c>
      <c r="AN8" s="8">
        <v>0</v>
      </c>
      <c r="AO8" s="8">
        <v>0</v>
      </c>
      <c r="AP8" s="2">
        <f>VLOOKUP(K8,Tabela1[[#All],[NF Eletr.]],1,0)</f>
        <v>21416</v>
      </c>
      <c r="AQ8" s="42" t="str">
        <f>VLOOKUP(Tabela2[[#This Row],[Cliente]],'Listagem do Browse'!B7:Q307,1,0)</f>
        <v>C03245</v>
      </c>
      <c r="AR8" s="42" t="str">
        <f>VLOOKUP(Tabela2[[#This Row],[Cliente]],'Listagem do Browse'!B7:Q307,3,0)</f>
        <v>DNIT-DEPARTAMENTO NACIONAL DE INFRAEST D</v>
      </c>
    </row>
    <row r="9" spans="1:44">
      <c r="A9" s="4" t="str">
        <f t="shared" si="0"/>
        <v>KEC03244</v>
      </c>
      <c r="B9" s="4" t="s">
        <v>1969</v>
      </c>
      <c r="C9" s="4" t="s">
        <v>896</v>
      </c>
      <c r="D9" s="4" t="s">
        <v>40</v>
      </c>
      <c r="E9" s="4" t="s">
        <v>48</v>
      </c>
      <c r="F9" s="4" t="s">
        <v>46</v>
      </c>
      <c r="G9" s="4" t="s">
        <v>47</v>
      </c>
      <c r="H9" s="5">
        <v>0</v>
      </c>
      <c r="I9" s="4" t="s">
        <v>897</v>
      </c>
      <c r="J9" s="4" t="s">
        <v>44</v>
      </c>
      <c r="K9" s="38">
        <v>21415</v>
      </c>
      <c r="L9" s="5">
        <v>0</v>
      </c>
      <c r="M9" s="5">
        <v>0</v>
      </c>
      <c r="N9" s="6">
        <v>45519</v>
      </c>
      <c r="O9" s="5">
        <v>13119.14</v>
      </c>
      <c r="P9" s="5">
        <v>0</v>
      </c>
      <c r="Q9" s="4" t="s">
        <v>898</v>
      </c>
      <c r="R9" s="5">
        <v>0</v>
      </c>
      <c r="S9" s="4" t="s">
        <v>44</v>
      </c>
      <c r="T9" s="4" t="s">
        <v>44</v>
      </c>
      <c r="U9" s="6" t="s">
        <v>44</v>
      </c>
      <c r="V9" s="4" t="s">
        <v>44</v>
      </c>
      <c r="W9" s="5">
        <v>0</v>
      </c>
      <c r="X9" s="5">
        <v>0</v>
      </c>
      <c r="Y9" s="5">
        <v>0</v>
      </c>
      <c r="Z9" s="4" t="s">
        <v>44</v>
      </c>
      <c r="AA9" s="4" t="s">
        <v>44</v>
      </c>
      <c r="AB9" s="6" t="s">
        <v>44</v>
      </c>
      <c r="AC9" s="5">
        <v>0</v>
      </c>
      <c r="AD9" s="5">
        <v>0</v>
      </c>
      <c r="AE9" s="5">
        <v>0</v>
      </c>
      <c r="AF9" s="4" t="s">
        <v>44</v>
      </c>
      <c r="AG9" s="6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5">
        <v>0</v>
      </c>
      <c r="AN9" s="5">
        <v>0</v>
      </c>
      <c r="AO9" s="5">
        <v>0</v>
      </c>
      <c r="AP9" s="2">
        <f>VLOOKUP(K9,Tabela1[[#All],[NF Eletr.]],1,0)</f>
        <v>21415</v>
      </c>
      <c r="AQ9" s="42" t="str">
        <f>VLOOKUP(Tabela2[[#This Row],[Cliente]],'Listagem do Browse'!B8:Q308,1,0)</f>
        <v>C03244</v>
      </c>
      <c r="AR9" s="42" t="str">
        <f>VLOOKUP(Tabela2[[#This Row],[Cliente]],'Listagem do Browse'!B8:Q308,3,0)</f>
        <v>DNIT-DEPARTAMENTO NACIONAL DE INFRAEST D</v>
      </c>
    </row>
    <row r="10" spans="1:44">
      <c r="A10" s="7" t="str">
        <f t="shared" si="0"/>
        <v>KEC03243</v>
      </c>
      <c r="B10" s="7" t="s">
        <v>1969</v>
      </c>
      <c r="C10" s="7" t="s">
        <v>893</v>
      </c>
      <c r="D10" s="7" t="s">
        <v>40</v>
      </c>
      <c r="E10" s="7" t="s">
        <v>45</v>
      </c>
      <c r="F10" s="7" t="s">
        <v>46</v>
      </c>
      <c r="G10" s="7" t="s">
        <v>47</v>
      </c>
      <c r="H10" s="8">
        <v>0</v>
      </c>
      <c r="I10" s="7" t="s">
        <v>894</v>
      </c>
      <c r="J10" s="7" t="s">
        <v>44</v>
      </c>
      <c r="K10" s="39">
        <v>21414</v>
      </c>
      <c r="L10" s="8">
        <v>0</v>
      </c>
      <c r="M10" s="8">
        <v>0</v>
      </c>
      <c r="N10" s="9">
        <v>45519</v>
      </c>
      <c r="O10" s="8">
        <v>118599.38</v>
      </c>
      <c r="P10" s="8">
        <v>0</v>
      </c>
      <c r="Q10" s="7" t="s">
        <v>895</v>
      </c>
      <c r="R10" s="8">
        <v>0</v>
      </c>
      <c r="S10" s="7" t="s">
        <v>44</v>
      </c>
      <c r="T10" s="7" t="s">
        <v>44</v>
      </c>
      <c r="U10" s="9" t="s">
        <v>44</v>
      </c>
      <c r="V10" s="7" t="s">
        <v>44</v>
      </c>
      <c r="W10" s="8">
        <v>0</v>
      </c>
      <c r="X10" s="8">
        <v>0</v>
      </c>
      <c r="Y10" s="8">
        <v>0</v>
      </c>
      <c r="Z10" s="7" t="s">
        <v>44</v>
      </c>
      <c r="AA10" s="7" t="s">
        <v>44</v>
      </c>
      <c r="AB10" s="9" t="s">
        <v>44</v>
      </c>
      <c r="AC10" s="8">
        <v>0</v>
      </c>
      <c r="AD10" s="8">
        <v>0</v>
      </c>
      <c r="AE10" s="8">
        <v>0</v>
      </c>
      <c r="AF10" s="7" t="s">
        <v>44</v>
      </c>
      <c r="AG10" s="9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8">
        <v>0</v>
      </c>
      <c r="AN10" s="8">
        <v>0</v>
      </c>
      <c r="AO10" s="8">
        <v>0</v>
      </c>
      <c r="AP10" s="2">
        <f>VLOOKUP(K10,Tabela1[[#All],[NF Eletr.]],1,0)</f>
        <v>21414</v>
      </c>
      <c r="AQ10" s="42" t="str">
        <f>VLOOKUP(Tabela2[[#This Row],[Cliente]],'Listagem do Browse'!B9:Q309,1,0)</f>
        <v>C03243</v>
      </c>
      <c r="AR10" s="42" t="str">
        <f>VLOOKUP(Tabela2[[#This Row],[Cliente]],'Listagem do Browse'!B9:Q309,3,0)</f>
        <v>DNIT-DEPARTAMENTO NACIONAL DE INFRAEST D</v>
      </c>
    </row>
    <row r="11" spans="1:44">
      <c r="A11" s="4" t="str">
        <f t="shared" si="0"/>
        <v>KEC03256</v>
      </c>
      <c r="B11" s="4" t="s">
        <v>1969</v>
      </c>
      <c r="C11" s="4" t="s">
        <v>890</v>
      </c>
      <c r="D11" s="4" t="s">
        <v>40</v>
      </c>
      <c r="E11" s="4" t="s">
        <v>257</v>
      </c>
      <c r="F11" s="4" t="s">
        <v>258</v>
      </c>
      <c r="G11" s="4" t="s">
        <v>52</v>
      </c>
      <c r="H11" s="5">
        <v>0</v>
      </c>
      <c r="I11" s="4" t="s">
        <v>891</v>
      </c>
      <c r="J11" s="4" t="s">
        <v>44</v>
      </c>
      <c r="K11" s="38">
        <v>21413</v>
      </c>
      <c r="L11" s="5">
        <v>0</v>
      </c>
      <c r="M11" s="5">
        <v>0</v>
      </c>
      <c r="N11" s="6">
        <v>45518</v>
      </c>
      <c r="O11" s="5">
        <v>3262.84</v>
      </c>
      <c r="P11" s="5">
        <v>0</v>
      </c>
      <c r="Q11" s="4" t="s">
        <v>892</v>
      </c>
      <c r="R11" s="5">
        <v>0</v>
      </c>
      <c r="S11" s="4" t="s">
        <v>44</v>
      </c>
      <c r="T11" s="4" t="s">
        <v>44</v>
      </c>
      <c r="U11" s="6" t="s">
        <v>44</v>
      </c>
      <c r="V11" s="4" t="s">
        <v>44</v>
      </c>
      <c r="W11" s="5">
        <v>0</v>
      </c>
      <c r="X11" s="5">
        <v>0</v>
      </c>
      <c r="Y11" s="5">
        <v>0</v>
      </c>
      <c r="Z11" s="4" t="s">
        <v>44</v>
      </c>
      <c r="AA11" s="4" t="s">
        <v>44</v>
      </c>
      <c r="AB11" s="6" t="s">
        <v>44</v>
      </c>
      <c r="AC11" s="5">
        <v>0</v>
      </c>
      <c r="AD11" s="5">
        <v>0</v>
      </c>
      <c r="AE11" s="5">
        <v>0</v>
      </c>
      <c r="AF11" s="4" t="s">
        <v>44</v>
      </c>
      <c r="AG11" s="6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5">
        <v>0</v>
      </c>
      <c r="AN11" s="5">
        <v>0</v>
      </c>
      <c r="AO11" s="5">
        <v>0</v>
      </c>
      <c r="AP11" s="2">
        <f>VLOOKUP(K11,Tabela1[[#All],[NF Eletr.]],1,0)</f>
        <v>21413</v>
      </c>
      <c r="AQ11" s="42" t="str">
        <f>VLOOKUP(Tabela2[[#This Row],[Cliente]],'Listagem do Browse'!B10:Q310,1,0)</f>
        <v>C03256</v>
      </c>
      <c r="AR11" s="42" t="str">
        <f>VLOOKUP(Tabela2[[#This Row],[Cliente]],'Listagem do Browse'!B10:Q310,3,0)</f>
        <v>SUPERINT REGIONAL DPF RIO DE JANEIRO</v>
      </c>
    </row>
    <row r="12" spans="1:44">
      <c r="A12" s="7" t="str">
        <f t="shared" si="0"/>
        <v>KEC00190</v>
      </c>
      <c r="B12" s="7" t="s">
        <v>1969</v>
      </c>
      <c r="C12" s="7" t="s">
        <v>887</v>
      </c>
      <c r="D12" s="7" t="s">
        <v>40</v>
      </c>
      <c r="E12" s="7" t="s">
        <v>89</v>
      </c>
      <c r="F12" s="7" t="s">
        <v>42</v>
      </c>
      <c r="G12" s="7" t="s">
        <v>52</v>
      </c>
      <c r="H12" s="8">
        <v>0</v>
      </c>
      <c r="I12" s="7" t="s">
        <v>888</v>
      </c>
      <c r="J12" s="7" t="s">
        <v>44</v>
      </c>
      <c r="K12" s="39">
        <v>21412</v>
      </c>
      <c r="L12" s="8">
        <v>0</v>
      </c>
      <c r="M12" s="8">
        <v>0</v>
      </c>
      <c r="N12" s="9">
        <v>45518</v>
      </c>
      <c r="O12" s="8">
        <v>3989.33</v>
      </c>
      <c r="P12" s="8">
        <v>0</v>
      </c>
      <c r="Q12" s="7" t="s">
        <v>889</v>
      </c>
      <c r="R12" s="8">
        <v>0</v>
      </c>
      <c r="S12" s="7" t="s">
        <v>44</v>
      </c>
      <c r="T12" s="7" t="s">
        <v>44</v>
      </c>
      <c r="U12" s="9" t="s">
        <v>44</v>
      </c>
      <c r="V12" s="7" t="s">
        <v>44</v>
      </c>
      <c r="W12" s="8">
        <v>0</v>
      </c>
      <c r="X12" s="8">
        <v>0</v>
      </c>
      <c r="Y12" s="8">
        <v>0</v>
      </c>
      <c r="Z12" s="7" t="s">
        <v>44</v>
      </c>
      <c r="AA12" s="7" t="s">
        <v>44</v>
      </c>
      <c r="AB12" s="9" t="s">
        <v>44</v>
      </c>
      <c r="AC12" s="8">
        <v>0</v>
      </c>
      <c r="AD12" s="8">
        <v>0</v>
      </c>
      <c r="AE12" s="8">
        <v>0</v>
      </c>
      <c r="AF12" s="7" t="s">
        <v>44</v>
      </c>
      <c r="AG12" s="9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8">
        <v>0</v>
      </c>
      <c r="AN12" s="8">
        <v>0</v>
      </c>
      <c r="AO12" s="8">
        <v>0</v>
      </c>
      <c r="AP12" s="2" t="e">
        <f>VLOOKUP(K12,Tabela1[[#All],[NF Eletr.]],1,0)</f>
        <v>#N/A</v>
      </c>
      <c r="AQ12" s="42" t="e">
        <f>VLOOKUP(Tabela2[[#This Row],[Cliente]],'Listagem do Browse'!B11:Q311,1,0)</f>
        <v>#N/A</v>
      </c>
      <c r="AR12" s="42" t="e">
        <f>VLOOKUP(Tabela2[[#This Row],[Cliente]],'Listagem do Browse'!B11:Q311,3,0)</f>
        <v>#N/A</v>
      </c>
    </row>
    <row r="13" spans="1:44">
      <c r="A13" s="4" t="str">
        <f t="shared" si="0"/>
        <v>KEC01120</v>
      </c>
      <c r="B13" s="4" t="s">
        <v>1969</v>
      </c>
      <c r="C13" s="4" t="s">
        <v>884</v>
      </c>
      <c r="D13" s="4" t="s">
        <v>40</v>
      </c>
      <c r="E13" s="4" t="s">
        <v>87</v>
      </c>
      <c r="F13" s="4" t="s">
        <v>88</v>
      </c>
      <c r="G13" s="4" t="s">
        <v>47</v>
      </c>
      <c r="H13" s="5">
        <v>0</v>
      </c>
      <c r="I13" s="4" t="s">
        <v>885</v>
      </c>
      <c r="J13" s="4" t="s">
        <v>44</v>
      </c>
      <c r="K13" s="38">
        <v>21411</v>
      </c>
      <c r="L13" s="5">
        <v>0</v>
      </c>
      <c r="M13" s="5">
        <v>0</v>
      </c>
      <c r="N13" s="6">
        <v>45518</v>
      </c>
      <c r="O13" s="5">
        <v>7181.26</v>
      </c>
      <c r="P13" s="5">
        <v>0</v>
      </c>
      <c r="Q13" s="4" t="s">
        <v>886</v>
      </c>
      <c r="R13" s="5">
        <v>0</v>
      </c>
      <c r="S13" s="4" t="s">
        <v>44</v>
      </c>
      <c r="T13" s="4" t="s">
        <v>44</v>
      </c>
      <c r="U13" s="6" t="s">
        <v>44</v>
      </c>
      <c r="V13" s="4" t="s">
        <v>44</v>
      </c>
      <c r="W13" s="5">
        <v>0</v>
      </c>
      <c r="X13" s="5">
        <v>0</v>
      </c>
      <c r="Y13" s="5">
        <v>0</v>
      </c>
      <c r="Z13" s="4" t="s">
        <v>44</v>
      </c>
      <c r="AA13" s="4" t="s">
        <v>44</v>
      </c>
      <c r="AB13" s="6" t="s">
        <v>44</v>
      </c>
      <c r="AC13" s="5">
        <v>0</v>
      </c>
      <c r="AD13" s="5">
        <v>0</v>
      </c>
      <c r="AE13" s="5">
        <v>0</v>
      </c>
      <c r="AF13" s="4" t="s">
        <v>44</v>
      </c>
      <c r="AG13" s="6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5">
        <v>0</v>
      </c>
      <c r="AN13" s="5">
        <v>0</v>
      </c>
      <c r="AO13" s="5">
        <v>0</v>
      </c>
      <c r="AP13" s="2">
        <f>VLOOKUP(K13,Tabela1[[#All],[NF Eletr.]],1,0)</f>
        <v>21411</v>
      </c>
      <c r="AQ13" s="42" t="str">
        <f>VLOOKUP(Tabela2[[#This Row],[Cliente]],'Listagem do Browse'!B12:Q312,1,0)</f>
        <v>C01120</v>
      </c>
      <c r="AR13" s="42" t="str">
        <f>VLOOKUP(Tabela2[[#This Row],[Cliente]],'Listagem do Browse'!B12:Q312,3,0)</f>
        <v>LABORATORIO FARMACEUTICO DA MARINHA</v>
      </c>
    </row>
    <row r="14" spans="1:44">
      <c r="A14" s="7" t="str">
        <f t="shared" si="0"/>
        <v>KEC01120</v>
      </c>
      <c r="B14" s="7" t="s">
        <v>1969</v>
      </c>
      <c r="C14" s="7" t="s">
        <v>881</v>
      </c>
      <c r="D14" s="7" t="s">
        <v>40</v>
      </c>
      <c r="E14" s="7" t="s">
        <v>87</v>
      </c>
      <c r="F14" s="7" t="s">
        <v>88</v>
      </c>
      <c r="G14" s="7" t="s">
        <v>47</v>
      </c>
      <c r="H14" s="8">
        <v>0</v>
      </c>
      <c r="I14" s="7" t="s">
        <v>882</v>
      </c>
      <c r="J14" s="7" t="s">
        <v>44</v>
      </c>
      <c r="K14" s="39">
        <v>21410</v>
      </c>
      <c r="L14" s="8">
        <v>0</v>
      </c>
      <c r="M14" s="8">
        <v>0</v>
      </c>
      <c r="N14" s="9">
        <v>45518</v>
      </c>
      <c r="O14" s="8">
        <v>101059.91</v>
      </c>
      <c r="P14" s="8">
        <v>0</v>
      </c>
      <c r="Q14" s="7" t="s">
        <v>883</v>
      </c>
      <c r="R14" s="8">
        <v>0</v>
      </c>
      <c r="S14" s="7" t="s">
        <v>44</v>
      </c>
      <c r="T14" s="7" t="s">
        <v>44</v>
      </c>
      <c r="U14" s="9" t="s">
        <v>44</v>
      </c>
      <c r="V14" s="7" t="s">
        <v>44</v>
      </c>
      <c r="W14" s="8">
        <v>0</v>
      </c>
      <c r="X14" s="8">
        <v>0</v>
      </c>
      <c r="Y14" s="8">
        <v>0</v>
      </c>
      <c r="Z14" s="7" t="s">
        <v>44</v>
      </c>
      <c r="AA14" s="7" t="s">
        <v>44</v>
      </c>
      <c r="AB14" s="9" t="s">
        <v>44</v>
      </c>
      <c r="AC14" s="8">
        <v>0</v>
      </c>
      <c r="AD14" s="8">
        <v>0</v>
      </c>
      <c r="AE14" s="8">
        <v>0</v>
      </c>
      <c r="AF14" s="7" t="s">
        <v>44</v>
      </c>
      <c r="AG14" s="9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8">
        <v>0</v>
      </c>
      <c r="AN14" s="8">
        <v>0</v>
      </c>
      <c r="AO14" s="8">
        <v>0</v>
      </c>
      <c r="AP14" s="2" t="e">
        <f>VLOOKUP(K14,Tabela1[[#All],[NF Eletr.]],1,0)</f>
        <v>#N/A</v>
      </c>
      <c r="AQ14" s="42" t="str">
        <f>VLOOKUP(Tabela2[[#This Row],[Cliente]],'Listagem do Browse'!B13:Q313,1,0)</f>
        <v>C01120</v>
      </c>
      <c r="AR14" s="42" t="str">
        <f>VLOOKUP(Tabela2[[#This Row],[Cliente]],'Listagem do Browse'!B13:Q313,3,0)</f>
        <v>LABORATORIO FARMACEUTICO DA MARINHA</v>
      </c>
    </row>
    <row r="15" spans="1:44">
      <c r="A15" s="4" t="str">
        <f t="shared" si="0"/>
        <v>KEC03223</v>
      </c>
      <c r="B15" s="4" t="s">
        <v>1969</v>
      </c>
      <c r="C15" s="4" t="s">
        <v>878</v>
      </c>
      <c r="D15" s="4" t="s">
        <v>40</v>
      </c>
      <c r="E15" s="4" t="s">
        <v>156</v>
      </c>
      <c r="F15" s="4" t="s">
        <v>46</v>
      </c>
      <c r="G15" s="4" t="s">
        <v>91</v>
      </c>
      <c r="H15" s="5">
        <v>0</v>
      </c>
      <c r="I15" s="4" t="s">
        <v>879</v>
      </c>
      <c r="J15" s="4" t="s">
        <v>44</v>
      </c>
      <c r="K15" s="38">
        <v>21409</v>
      </c>
      <c r="L15" s="5">
        <v>0</v>
      </c>
      <c r="M15" s="5">
        <v>0</v>
      </c>
      <c r="N15" s="6">
        <v>45518</v>
      </c>
      <c r="O15" s="5">
        <v>92182.47</v>
      </c>
      <c r="P15" s="5">
        <v>0</v>
      </c>
      <c r="Q15" s="4" t="s">
        <v>880</v>
      </c>
      <c r="R15" s="5">
        <v>0</v>
      </c>
      <c r="S15" s="4" t="s">
        <v>44</v>
      </c>
      <c r="T15" s="4" t="s">
        <v>44</v>
      </c>
      <c r="U15" s="6" t="s">
        <v>44</v>
      </c>
      <c r="V15" s="4" t="s">
        <v>44</v>
      </c>
      <c r="W15" s="5">
        <v>0</v>
      </c>
      <c r="X15" s="5">
        <v>0</v>
      </c>
      <c r="Y15" s="5">
        <v>0</v>
      </c>
      <c r="Z15" s="4" t="s">
        <v>44</v>
      </c>
      <c r="AA15" s="4" t="s">
        <v>44</v>
      </c>
      <c r="AB15" s="6" t="s">
        <v>44</v>
      </c>
      <c r="AC15" s="5">
        <v>0</v>
      </c>
      <c r="AD15" s="5">
        <v>0</v>
      </c>
      <c r="AE15" s="5">
        <v>0</v>
      </c>
      <c r="AF15" s="4" t="s">
        <v>44</v>
      </c>
      <c r="AG15" s="6" t="s">
        <v>44</v>
      </c>
      <c r="AH15" s="4" t="s">
        <v>44</v>
      </c>
      <c r="AI15" s="4" t="s">
        <v>44</v>
      </c>
      <c r="AJ15" s="4" t="s">
        <v>54</v>
      </c>
      <c r="AK15" s="4" t="s">
        <v>877</v>
      </c>
      <c r="AL15" s="4" t="s">
        <v>44</v>
      </c>
      <c r="AM15" s="5">
        <v>0</v>
      </c>
      <c r="AN15" s="5">
        <v>0</v>
      </c>
      <c r="AO15" s="5">
        <v>0</v>
      </c>
      <c r="AP15" s="2">
        <f>VLOOKUP(K15,Tabela1[[#All],[NF Eletr.]],1,0)</f>
        <v>21409</v>
      </c>
      <c r="AQ15" s="42" t="str">
        <f>VLOOKUP(Tabela2[[#This Row],[Cliente]],'Listagem do Browse'!B14:Q314,1,0)</f>
        <v>C03223</v>
      </c>
      <c r="AR15" s="42" t="str">
        <f>VLOOKUP(Tabela2[[#This Row],[Cliente]],'Listagem do Browse'!B14:Q314,3,0)</f>
        <v>BANCO DO BRASIL S.A. - CT 0457</v>
      </c>
    </row>
    <row r="16" spans="1:44">
      <c r="A16" s="7" t="str">
        <f t="shared" si="0"/>
        <v>KEC03220</v>
      </c>
      <c r="B16" s="7" t="s">
        <v>1969</v>
      </c>
      <c r="C16" s="7" t="s">
        <v>874</v>
      </c>
      <c r="D16" s="7" t="s">
        <v>40</v>
      </c>
      <c r="E16" s="7" t="s">
        <v>153</v>
      </c>
      <c r="F16" s="7" t="s">
        <v>46</v>
      </c>
      <c r="G16" s="7" t="s">
        <v>91</v>
      </c>
      <c r="H16" s="8">
        <v>0</v>
      </c>
      <c r="I16" s="7" t="s">
        <v>875</v>
      </c>
      <c r="J16" s="7" t="s">
        <v>44</v>
      </c>
      <c r="K16" s="39">
        <v>21408</v>
      </c>
      <c r="L16" s="8">
        <v>0</v>
      </c>
      <c r="M16" s="8">
        <v>0</v>
      </c>
      <c r="N16" s="9">
        <v>45518</v>
      </c>
      <c r="O16" s="8">
        <v>197610.02</v>
      </c>
      <c r="P16" s="8">
        <v>0</v>
      </c>
      <c r="Q16" s="7" t="s">
        <v>876</v>
      </c>
      <c r="R16" s="8">
        <v>0</v>
      </c>
      <c r="S16" s="7" t="s">
        <v>44</v>
      </c>
      <c r="T16" s="7" t="s">
        <v>44</v>
      </c>
      <c r="U16" s="9" t="s">
        <v>44</v>
      </c>
      <c r="V16" s="7" t="s">
        <v>44</v>
      </c>
      <c r="W16" s="8">
        <v>0</v>
      </c>
      <c r="X16" s="8">
        <v>0</v>
      </c>
      <c r="Y16" s="8">
        <v>0</v>
      </c>
      <c r="Z16" s="7" t="s">
        <v>44</v>
      </c>
      <c r="AA16" s="7" t="s">
        <v>44</v>
      </c>
      <c r="AB16" s="9" t="s">
        <v>44</v>
      </c>
      <c r="AC16" s="8">
        <v>0</v>
      </c>
      <c r="AD16" s="8">
        <v>0</v>
      </c>
      <c r="AE16" s="8">
        <v>0</v>
      </c>
      <c r="AF16" s="7" t="s">
        <v>44</v>
      </c>
      <c r="AG16" s="9" t="s">
        <v>44</v>
      </c>
      <c r="AH16" s="7" t="s">
        <v>44</v>
      </c>
      <c r="AI16" s="7" t="s">
        <v>44</v>
      </c>
      <c r="AJ16" s="7" t="s">
        <v>54</v>
      </c>
      <c r="AK16" s="7" t="s">
        <v>877</v>
      </c>
      <c r="AL16" s="7" t="s">
        <v>44</v>
      </c>
      <c r="AM16" s="8">
        <v>0</v>
      </c>
      <c r="AN16" s="8">
        <v>0</v>
      </c>
      <c r="AO16" s="8">
        <v>0</v>
      </c>
      <c r="AP16" s="2">
        <f>VLOOKUP(K16,Tabela1[[#All],[NF Eletr.]],1,0)</f>
        <v>21408</v>
      </c>
      <c r="AQ16" s="42" t="str">
        <f>VLOOKUP(Tabela2[[#This Row],[Cliente]],'Listagem do Browse'!B15:Q315,1,0)</f>
        <v>C03220</v>
      </c>
      <c r="AR16" s="42" t="str">
        <f>VLOOKUP(Tabela2[[#This Row],[Cliente]],'Listagem do Browse'!B15:Q315,3,0)</f>
        <v>BANCO DO BRASIL S.A. - CT 0457</v>
      </c>
    </row>
    <row r="17" spans="1:44">
      <c r="A17" s="4" t="str">
        <f t="shared" si="0"/>
        <v>KEC03222</v>
      </c>
      <c r="B17" s="4" t="s">
        <v>1969</v>
      </c>
      <c r="C17" s="4" t="s">
        <v>871</v>
      </c>
      <c r="D17" s="4" t="s">
        <v>40</v>
      </c>
      <c r="E17" s="4" t="s">
        <v>155</v>
      </c>
      <c r="F17" s="4" t="s">
        <v>46</v>
      </c>
      <c r="G17" s="4" t="s">
        <v>91</v>
      </c>
      <c r="H17" s="5">
        <v>0</v>
      </c>
      <c r="I17" s="4" t="s">
        <v>872</v>
      </c>
      <c r="J17" s="4" t="s">
        <v>44</v>
      </c>
      <c r="K17" s="38">
        <v>21407</v>
      </c>
      <c r="L17" s="5">
        <v>0</v>
      </c>
      <c r="M17" s="5">
        <v>0</v>
      </c>
      <c r="N17" s="6">
        <v>45518</v>
      </c>
      <c r="O17" s="5">
        <v>4529.96</v>
      </c>
      <c r="P17" s="5">
        <v>0</v>
      </c>
      <c r="Q17" s="4" t="s">
        <v>873</v>
      </c>
      <c r="R17" s="5">
        <v>0</v>
      </c>
      <c r="S17" s="4" t="s">
        <v>44</v>
      </c>
      <c r="T17" s="4" t="s">
        <v>44</v>
      </c>
      <c r="U17" s="6" t="s">
        <v>44</v>
      </c>
      <c r="V17" s="4" t="s">
        <v>44</v>
      </c>
      <c r="W17" s="5">
        <v>0</v>
      </c>
      <c r="X17" s="5">
        <v>0</v>
      </c>
      <c r="Y17" s="5">
        <v>0</v>
      </c>
      <c r="Z17" s="4" t="s">
        <v>44</v>
      </c>
      <c r="AA17" s="4" t="s">
        <v>44</v>
      </c>
      <c r="AB17" s="6" t="s">
        <v>44</v>
      </c>
      <c r="AC17" s="5">
        <v>0</v>
      </c>
      <c r="AD17" s="5">
        <v>0</v>
      </c>
      <c r="AE17" s="5">
        <v>0</v>
      </c>
      <c r="AF17" s="4" t="s">
        <v>44</v>
      </c>
      <c r="AG17" s="6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5">
        <v>0</v>
      </c>
      <c r="AN17" s="5">
        <v>0</v>
      </c>
      <c r="AO17" s="5">
        <v>0</v>
      </c>
      <c r="AP17" s="2">
        <f>VLOOKUP(K17,Tabela1[[#All],[NF Eletr.]],1,0)</f>
        <v>21407</v>
      </c>
      <c r="AQ17" s="42" t="str">
        <f>VLOOKUP(Tabela2[[#This Row],[Cliente]],'Listagem do Browse'!B16:Q316,1,0)</f>
        <v>C03222</v>
      </c>
      <c r="AR17" s="42" t="str">
        <f>VLOOKUP(Tabela2[[#This Row],[Cliente]],'Listagem do Browse'!B16:Q316,3,0)</f>
        <v>BANCO DO BRASIL S.A. - CT 0457</v>
      </c>
    </row>
    <row r="18" spans="1:44">
      <c r="A18" s="7" t="str">
        <f t="shared" si="0"/>
        <v>KEC03221</v>
      </c>
      <c r="B18" s="7" t="s">
        <v>1969</v>
      </c>
      <c r="C18" s="7" t="s">
        <v>868</v>
      </c>
      <c r="D18" s="7" t="s">
        <v>40</v>
      </c>
      <c r="E18" s="7" t="s">
        <v>154</v>
      </c>
      <c r="F18" s="7" t="s">
        <v>46</v>
      </c>
      <c r="G18" s="7" t="s">
        <v>91</v>
      </c>
      <c r="H18" s="8">
        <v>0</v>
      </c>
      <c r="I18" s="7" t="s">
        <v>869</v>
      </c>
      <c r="J18" s="7" t="s">
        <v>44</v>
      </c>
      <c r="K18" s="39">
        <v>21406</v>
      </c>
      <c r="L18" s="8">
        <v>0</v>
      </c>
      <c r="M18" s="8">
        <v>0</v>
      </c>
      <c r="N18" s="9">
        <v>45518</v>
      </c>
      <c r="O18" s="8">
        <v>4529.96</v>
      </c>
      <c r="P18" s="8">
        <v>0</v>
      </c>
      <c r="Q18" s="7" t="s">
        <v>870</v>
      </c>
      <c r="R18" s="8">
        <v>0</v>
      </c>
      <c r="S18" s="7" t="s">
        <v>44</v>
      </c>
      <c r="T18" s="7" t="s">
        <v>44</v>
      </c>
      <c r="U18" s="9" t="s">
        <v>44</v>
      </c>
      <c r="V18" s="7" t="s">
        <v>44</v>
      </c>
      <c r="W18" s="8">
        <v>0</v>
      </c>
      <c r="X18" s="8">
        <v>0</v>
      </c>
      <c r="Y18" s="8">
        <v>0</v>
      </c>
      <c r="Z18" s="7" t="s">
        <v>44</v>
      </c>
      <c r="AA18" s="7" t="s">
        <v>44</v>
      </c>
      <c r="AB18" s="9" t="s">
        <v>44</v>
      </c>
      <c r="AC18" s="8">
        <v>0</v>
      </c>
      <c r="AD18" s="8">
        <v>0</v>
      </c>
      <c r="AE18" s="8">
        <v>0</v>
      </c>
      <c r="AF18" s="7" t="s">
        <v>44</v>
      </c>
      <c r="AG18" s="9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8">
        <v>0</v>
      </c>
      <c r="AN18" s="8">
        <v>0</v>
      </c>
      <c r="AO18" s="8">
        <v>0</v>
      </c>
      <c r="AP18" s="2">
        <f>VLOOKUP(K18,Tabela1[[#All],[NF Eletr.]],1,0)</f>
        <v>21406</v>
      </c>
      <c r="AQ18" s="42" t="str">
        <f>VLOOKUP(Tabela2[[#This Row],[Cliente]],'Listagem do Browse'!B17:Q317,1,0)</f>
        <v>C03221</v>
      </c>
      <c r="AR18" s="42" t="str">
        <f>VLOOKUP(Tabela2[[#This Row],[Cliente]],'Listagem do Browse'!B17:Q317,3,0)</f>
        <v>BANCO DO BRASIL S.A. - CT 0457</v>
      </c>
    </row>
    <row r="19" spans="1:44">
      <c r="A19" s="4" t="str">
        <f t="shared" si="0"/>
        <v>KEC03203</v>
      </c>
      <c r="B19" s="4" t="s">
        <v>1969</v>
      </c>
      <c r="C19" s="4" t="s">
        <v>865</v>
      </c>
      <c r="D19" s="4" t="s">
        <v>40</v>
      </c>
      <c r="E19" s="4" t="s">
        <v>233</v>
      </c>
      <c r="F19" s="4" t="s">
        <v>46</v>
      </c>
      <c r="G19" s="4" t="s">
        <v>47</v>
      </c>
      <c r="H19" s="5">
        <v>0</v>
      </c>
      <c r="I19" s="4" t="s">
        <v>866</v>
      </c>
      <c r="J19" s="4" t="s">
        <v>44</v>
      </c>
      <c r="K19" s="38">
        <v>21405</v>
      </c>
      <c r="L19" s="5">
        <v>0</v>
      </c>
      <c r="M19" s="5">
        <v>0</v>
      </c>
      <c r="N19" s="6">
        <v>45517</v>
      </c>
      <c r="O19" s="5">
        <v>131337.87</v>
      </c>
      <c r="P19" s="5">
        <v>0</v>
      </c>
      <c r="Q19" s="4" t="s">
        <v>867</v>
      </c>
      <c r="R19" s="5">
        <v>0</v>
      </c>
      <c r="S19" s="4" t="s">
        <v>44</v>
      </c>
      <c r="T19" s="4" t="s">
        <v>44</v>
      </c>
      <c r="U19" s="6" t="s">
        <v>44</v>
      </c>
      <c r="V19" s="4" t="s">
        <v>44</v>
      </c>
      <c r="W19" s="5">
        <v>0</v>
      </c>
      <c r="X19" s="5">
        <v>0</v>
      </c>
      <c r="Y19" s="5">
        <v>0</v>
      </c>
      <c r="Z19" s="4" t="s">
        <v>44</v>
      </c>
      <c r="AA19" s="4" t="s">
        <v>44</v>
      </c>
      <c r="AB19" s="6" t="s">
        <v>44</v>
      </c>
      <c r="AC19" s="5">
        <v>0</v>
      </c>
      <c r="AD19" s="5">
        <v>0</v>
      </c>
      <c r="AE19" s="5">
        <v>0</v>
      </c>
      <c r="AF19" s="4" t="s">
        <v>44</v>
      </c>
      <c r="AG19" s="6" t="s">
        <v>44</v>
      </c>
      <c r="AH19" s="4" t="s">
        <v>44</v>
      </c>
      <c r="AI19" s="4" t="s">
        <v>44</v>
      </c>
      <c r="AJ19" s="4" t="s">
        <v>44</v>
      </c>
      <c r="AK19" s="4" t="s">
        <v>44</v>
      </c>
      <c r="AL19" s="4" t="s">
        <v>44</v>
      </c>
      <c r="AM19" s="5">
        <v>0</v>
      </c>
      <c r="AN19" s="5">
        <v>0</v>
      </c>
      <c r="AO19" s="5">
        <v>0</v>
      </c>
      <c r="AP19" s="2">
        <f>VLOOKUP(K19,Tabela1[[#All],[NF Eletr.]],1,0)</f>
        <v>21405</v>
      </c>
      <c r="AQ19" s="42" t="str">
        <f>VLOOKUP(Tabela2[[#This Row],[Cliente]],'Listagem do Browse'!B18:Q318,1,0)</f>
        <v>C03203</v>
      </c>
      <c r="AR19" s="42" t="str">
        <f>VLOOKUP(Tabela2[[#This Row],[Cliente]],'Listagem do Browse'!B18:Q318,3,0)</f>
        <v>CEAGESP - COMPANHIA DE ENTREPOSTOS E ARM</v>
      </c>
    </row>
    <row r="20" spans="1:44">
      <c r="A20" s="7" t="str">
        <f t="shared" si="0"/>
        <v>KEC03409</v>
      </c>
      <c r="B20" s="7" t="s">
        <v>1969</v>
      </c>
      <c r="C20" s="7" t="s">
        <v>863</v>
      </c>
      <c r="D20" s="7" t="s">
        <v>40</v>
      </c>
      <c r="E20" s="7" t="s">
        <v>229</v>
      </c>
      <c r="F20" s="7" t="s">
        <v>46</v>
      </c>
      <c r="G20" s="7" t="s">
        <v>97</v>
      </c>
      <c r="H20" s="8">
        <v>0</v>
      </c>
      <c r="I20" s="7" t="s">
        <v>861</v>
      </c>
      <c r="J20" s="7" t="s">
        <v>44</v>
      </c>
      <c r="K20" s="39">
        <v>21404</v>
      </c>
      <c r="L20" s="8">
        <v>0</v>
      </c>
      <c r="M20" s="8">
        <v>0</v>
      </c>
      <c r="N20" s="9">
        <v>45517</v>
      </c>
      <c r="O20" s="8">
        <v>157.4</v>
      </c>
      <c r="P20" s="8">
        <v>0</v>
      </c>
      <c r="Q20" s="7" t="s">
        <v>864</v>
      </c>
      <c r="R20" s="8">
        <v>0</v>
      </c>
      <c r="S20" s="7" t="s">
        <v>44</v>
      </c>
      <c r="T20" s="7" t="s">
        <v>44</v>
      </c>
      <c r="U20" s="9" t="s">
        <v>44</v>
      </c>
      <c r="V20" s="7" t="s">
        <v>44</v>
      </c>
      <c r="W20" s="8">
        <v>0</v>
      </c>
      <c r="X20" s="8">
        <v>0</v>
      </c>
      <c r="Y20" s="8">
        <v>0</v>
      </c>
      <c r="Z20" s="7" t="s">
        <v>44</v>
      </c>
      <c r="AA20" s="7" t="s">
        <v>44</v>
      </c>
      <c r="AB20" s="9" t="s">
        <v>44</v>
      </c>
      <c r="AC20" s="8">
        <v>0</v>
      </c>
      <c r="AD20" s="8">
        <v>0</v>
      </c>
      <c r="AE20" s="8">
        <v>0</v>
      </c>
      <c r="AF20" s="7" t="s">
        <v>44</v>
      </c>
      <c r="AG20" s="9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8">
        <v>0</v>
      </c>
      <c r="AN20" s="8">
        <v>0</v>
      </c>
      <c r="AO20" s="8">
        <v>0</v>
      </c>
      <c r="AP20" s="2">
        <f>VLOOKUP(K20,Tabela1[[#All],[NF Eletr.]],1,0)</f>
        <v>21404</v>
      </c>
      <c r="AQ20" s="42" t="str">
        <f>VLOOKUP(Tabela2[[#This Row],[Cliente]],'Listagem do Browse'!B19:Q319,1,0)</f>
        <v>C03409</v>
      </c>
      <c r="AR20" s="42" t="str">
        <f>VLOOKUP(Tabela2[[#This Row],[Cliente]],'Listagem do Browse'!B19:Q319,3,0)</f>
        <v>BANCO DO BRASIL S.A. - CT 2357</v>
      </c>
    </row>
    <row r="21" spans="1:44">
      <c r="A21" s="4" t="str">
        <f t="shared" si="0"/>
        <v>KEC03452</v>
      </c>
      <c r="B21" s="4" t="s">
        <v>1969</v>
      </c>
      <c r="C21" s="4" t="s">
        <v>860</v>
      </c>
      <c r="D21" s="4" t="s">
        <v>40</v>
      </c>
      <c r="E21" s="4" t="s">
        <v>231</v>
      </c>
      <c r="F21" s="4" t="s">
        <v>46</v>
      </c>
      <c r="G21" s="4" t="s">
        <v>97</v>
      </c>
      <c r="H21" s="5">
        <v>0</v>
      </c>
      <c r="I21" s="4" t="s">
        <v>861</v>
      </c>
      <c r="J21" s="4" t="s">
        <v>44</v>
      </c>
      <c r="K21" s="38">
        <v>21403</v>
      </c>
      <c r="L21" s="5">
        <v>0</v>
      </c>
      <c r="M21" s="5">
        <v>0</v>
      </c>
      <c r="N21" s="6">
        <v>45517</v>
      </c>
      <c r="O21" s="5">
        <v>161.93</v>
      </c>
      <c r="P21" s="5">
        <v>0</v>
      </c>
      <c r="Q21" s="4" t="s">
        <v>862</v>
      </c>
      <c r="R21" s="5">
        <v>0</v>
      </c>
      <c r="S21" s="4" t="s">
        <v>44</v>
      </c>
      <c r="T21" s="4" t="s">
        <v>44</v>
      </c>
      <c r="U21" s="6" t="s">
        <v>44</v>
      </c>
      <c r="V21" s="4" t="s">
        <v>44</v>
      </c>
      <c r="W21" s="5">
        <v>0</v>
      </c>
      <c r="X21" s="5">
        <v>0</v>
      </c>
      <c r="Y21" s="5">
        <v>0</v>
      </c>
      <c r="Z21" s="4" t="s">
        <v>44</v>
      </c>
      <c r="AA21" s="4" t="s">
        <v>44</v>
      </c>
      <c r="AB21" s="6" t="s">
        <v>44</v>
      </c>
      <c r="AC21" s="5">
        <v>0</v>
      </c>
      <c r="AD21" s="5">
        <v>0</v>
      </c>
      <c r="AE21" s="5">
        <v>0</v>
      </c>
      <c r="AF21" s="4" t="s">
        <v>44</v>
      </c>
      <c r="AG21" s="6" t="s">
        <v>44</v>
      </c>
      <c r="AH21" s="4" t="s">
        <v>44</v>
      </c>
      <c r="AI21" s="4" t="s">
        <v>44</v>
      </c>
      <c r="AJ21" s="4" t="s">
        <v>44</v>
      </c>
      <c r="AK21" s="4" t="s">
        <v>44</v>
      </c>
      <c r="AL21" s="4" t="s">
        <v>44</v>
      </c>
      <c r="AM21" s="5">
        <v>0</v>
      </c>
      <c r="AN21" s="5">
        <v>0</v>
      </c>
      <c r="AO21" s="5">
        <v>0</v>
      </c>
      <c r="AP21" s="2">
        <f>VLOOKUP(K21,Tabela1[[#All],[NF Eletr.]],1,0)</f>
        <v>21403</v>
      </c>
      <c r="AQ21" s="42" t="str">
        <f>VLOOKUP(Tabela2[[#This Row],[Cliente]],'Listagem do Browse'!B20:Q320,1,0)</f>
        <v>C03452</v>
      </c>
      <c r="AR21" s="42" t="str">
        <f>VLOOKUP(Tabela2[[#This Row],[Cliente]],'Listagem do Browse'!B20:Q320,3,0)</f>
        <v>BANCO DO BRASIL S.A. - CT 2357</v>
      </c>
    </row>
    <row r="22" spans="1:44">
      <c r="A22" s="7" t="str">
        <f t="shared" si="0"/>
        <v>KEC03415</v>
      </c>
      <c r="B22" s="7" t="s">
        <v>1969</v>
      </c>
      <c r="C22" s="7" t="s">
        <v>857</v>
      </c>
      <c r="D22" s="7" t="s">
        <v>40</v>
      </c>
      <c r="E22" s="7" t="s">
        <v>230</v>
      </c>
      <c r="F22" s="7" t="s">
        <v>46</v>
      </c>
      <c r="G22" s="7" t="s">
        <v>97</v>
      </c>
      <c r="H22" s="8">
        <v>0</v>
      </c>
      <c r="I22" s="7" t="s">
        <v>858</v>
      </c>
      <c r="J22" s="7" t="s">
        <v>44</v>
      </c>
      <c r="K22" s="39">
        <v>21402</v>
      </c>
      <c r="L22" s="8">
        <v>0</v>
      </c>
      <c r="M22" s="8">
        <v>0</v>
      </c>
      <c r="N22" s="9">
        <v>45517</v>
      </c>
      <c r="O22" s="8">
        <v>648.91999999999996</v>
      </c>
      <c r="P22" s="8">
        <v>0</v>
      </c>
      <c r="Q22" s="7" t="s">
        <v>859</v>
      </c>
      <c r="R22" s="8">
        <v>0</v>
      </c>
      <c r="S22" s="7" t="s">
        <v>44</v>
      </c>
      <c r="T22" s="7" t="s">
        <v>44</v>
      </c>
      <c r="U22" s="9" t="s">
        <v>44</v>
      </c>
      <c r="V22" s="7" t="s">
        <v>44</v>
      </c>
      <c r="W22" s="8">
        <v>0</v>
      </c>
      <c r="X22" s="8">
        <v>0</v>
      </c>
      <c r="Y22" s="8">
        <v>0</v>
      </c>
      <c r="Z22" s="7" t="s">
        <v>44</v>
      </c>
      <c r="AA22" s="7" t="s">
        <v>44</v>
      </c>
      <c r="AB22" s="9" t="s">
        <v>44</v>
      </c>
      <c r="AC22" s="8">
        <v>0</v>
      </c>
      <c r="AD22" s="8">
        <v>0</v>
      </c>
      <c r="AE22" s="8">
        <v>0</v>
      </c>
      <c r="AF22" s="7" t="s">
        <v>44</v>
      </c>
      <c r="AG22" s="9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8">
        <v>0</v>
      </c>
      <c r="AN22" s="8">
        <v>0</v>
      </c>
      <c r="AO22" s="8">
        <v>0</v>
      </c>
      <c r="AP22" s="2">
        <f>VLOOKUP(K22,Tabela1[[#All],[NF Eletr.]],1,0)</f>
        <v>21402</v>
      </c>
      <c r="AQ22" s="42" t="str">
        <f>VLOOKUP(Tabela2[[#This Row],[Cliente]],'Listagem do Browse'!B21:Q321,1,0)</f>
        <v>C03415</v>
      </c>
      <c r="AR22" s="42" t="str">
        <f>VLOOKUP(Tabela2[[#This Row],[Cliente]],'Listagem do Browse'!B21:Q321,3,0)</f>
        <v>BANCO DO BRASIL S.A. - CT 2357</v>
      </c>
    </row>
    <row r="23" spans="1:44">
      <c r="A23" s="4" t="str">
        <f t="shared" si="0"/>
        <v>KEC03407</v>
      </c>
      <c r="B23" s="4" t="s">
        <v>1969</v>
      </c>
      <c r="C23" s="4" t="s">
        <v>854</v>
      </c>
      <c r="D23" s="4" t="s">
        <v>40</v>
      </c>
      <c r="E23" s="4" t="s">
        <v>184</v>
      </c>
      <c r="F23" s="4" t="s">
        <v>46</v>
      </c>
      <c r="G23" s="4" t="s">
        <v>97</v>
      </c>
      <c r="H23" s="5">
        <v>0</v>
      </c>
      <c r="I23" s="4" t="s">
        <v>855</v>
      </c>
      <c r="J23" s="4" t="s">
        <v>44</v>
      </c>
      <c r="K23" s="38">
        <v>21401</v>
      </c>
      <c r="L23" s="5">
        <v>0</v>
      </c>
      <c r="M23" s="5">
        <v>0</v>
      </c>
      <c r="N23" s="6">
        <v>45517</v>
      </c>
      <c r="O23" s="5">
        <v>317.38</v>
      </c>
      <c r="P23" s="5">
        <v>0</v>
      </c>
      <c r="Q23" s="4" t="s">
        <v>856</v>
      </c>
      <c r="R23" s="5">
        <v>0</v>
      </c>
      <c r="S23" s="4" t="s">
        <v>44</v>
      </c>
      <c r="T23" s="4" t="s">
        <v>44</v>
      </c>
      <c r="U23" s="6" t="s">
        <v>44</v>
      </c>
      <c r="V23" s="4" t="s">
        <v>44</v>
      </c>
      <c r="W23" s="5">
        <v>0</v>
      </c>
      <c r="X23" s="5">
        <v>0</v>
      </c>
      <c r="Y23" s="5">
        <v>0</v>
      </c>
      <c r="Z23" s="4" t="s">
        <v>44</v>
      </c>
      <c r="AA23" s="4" t="s">
        <v>44</v>
      </c>
      <c r="AB23" s="6" t="s">
        <v>44</v>
      </c>
      <c r="AC23" s="5">
        <v>0</v>
      </c>
      <c r="AD23" s="5">
        <v>0</v>
      </c>
      <c r="AE23" s="5">
        <v>0</v>
      </c>
      <c r="AF23" s="4" t="s">
        <v>44</v>
      </c>
      <c r="AG23" s="6" t="s">
        <v>44</v>
      </c>
      <c r="AH23" s="4" t="s">
        <v>44</v>
      </c>
      <c r="AI23" s="4" t="s">
        <v>44</v>
      </c>
      <c r="AJ23" s="4" t="s">
        <v>44</v>
      </c>
      <c r="AK23" s="4" t="s">
        <v>44</v>
      </c>
      <c r="AL23" s="4" t="s">
        <v>44</v>
      </c>
      <c r="AM23" s="5">
        <v>0</v>
      </c>
      <c r="AN23" s="5">
        <v>0</v>
      </c>
      <c r="AO23" s="5">
        <v>0</v>
      </c>
      <c r="AP23" s="2">
        <f>VLOOKUP(K23,Tabela1[[#All],[NF Eletr.]],1,0)</f>
        <v>21401</v>
      </c>
      <c r="AQ23" s="42" t="str">
        <f>VLOOKUP(Tabela2[[#This Row],[Cliente]],'Listagem do Browse'!B22:Q322,1,0)</f>
        <v>C03407</v>
      </c>
      <c r="AR23" s="42" t="str">
        <f>VLOOKUP(Tabela2[[#This Row],[Cliente]],'Listagem do Browse'!B22:Q322,3,0)</f>
        <v>BANCO DO BRASIL S.A. - CT 2357</v>
      </c>
    </row>
    <row r="24" spans="1:44">
      <c r="A24" s="7" t="str">
        <f t="shared" si="0"/>
        <v>KEC03454</v>
      </c>
      <c r="B24" s="7" t="s">
        <v>1969</v>
      </c>
      <c r="C24" s="7" t="s">
        <v>851</v>
      </c>
      <c r="D24" s="7" t="s">
        <v>40</v>
      </c>
      <c r="E24" s="7" t="s">
        <v>228</v>
      </c>
      <c r="F24" s="7" t="s">
        <v>46</v>
      </c>
      <c r="G24" s="7" t="s">
        <v>97</v>
      </c>
      <c r="H24" s="8">
        <v>0</v>
      </c>
      <c r="I24" s="7" t="s">
        <v>852</v>
      </c>
      <c r="J24" s="7" t="s">
        <v>44</v>
      </c>
      <c r="K24" s="39">
        <v>21400</v>
      </c>
      <c r="L24" s="8">
        <v>0</v>
      </c>
      <c r="M24" s="8">
        <v>0</v>
      </c>
      <c r="N24" s="9">
        <v>45517</v>
      </c>
      <c r="O24" s="8">
        <v>13566.93</v>
      </c>
      <c r="P24" s="8">
        <v>0</v>
      </c>
      <c r="Q24" s="7" t="s">
        <v>853</v>
      </c>
      <c r="R24" s="8">
        <v>0</v>
      </c>
      <c r="S24" s="7" t="s">
        <v>44</v>
      </c>
      <c r="T24" s="7" t="s">
        <v>44</v>
      </c>
      <c r="U24" s="9" t="s">
        <v>44</v>
      </c>
      <c r="V24" s="7" t="s">
        <v>44</v>
      </c>
      <c r="W24" s="8">
        <v>0</v>
      </c>
      <c r="X24" s="8">
        <v>0</v>
      </c>
      <c r="Y24" s="8">
        <v>0</v>
      </c>
      <c r="Z24" s="7" t="s">
        <v>44</v>
      </c>
      <c r="AA24" s="7" t="s">
        <v>44</v>
      </c>
      <c r="AB24" s="9" t="s">
        <v>44</v>
      </c>
      <c r="AC24" s="8">
        <v>0</v>
      </c>
      <c r="AD24" s="8">
        <v>0</v>
      </c>
      <c r="AE24" s="8">
        <v>0</v>
      </c>
      <c r="AF24" s="7" t="s">
        <v>44</v>
      </c>
      <c r="AG24" s="9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8">
        <v>0</v>
      </c>
      <c r="AN24" s="8">
        <v>0</v>
      </c>
      <c r="AO24" s="8">
        <v>0</v>
      </c>
      <c r="AP24" s="2">
        <f>VLOOKUP(K24,Tabela1[[#All],[NF Eletr.]],1,0)</f>
        <v>21400</v>
      </c>
      <c r="AQ24" s="42" t="str">
        <f>VLOOKUP(Tabela2[[#This Row],[Cliente]],'Listagem do Browse'!B23:Q323,1,0)</f>
        <v>C03454</v>
      </c>
      <c r="AR24" s="42" t="str">
        <f>VLOOKUP(Tabela2[[#This Row],[Cliente]],'Listagem do Browse'!B23:Q323,3,0)</f>
        <v>BANCO DO BRASIL S.A. - CT 2357</v>
      </c>
    </row>
    <row r="25" spans="1:44">
      <c r="A25" s="4" t="str">
        <f t="shared" si="0"/>
        <v>KEC03453</v>
      </c>
      <c r="B25" s="4" t="s">
        <v>1969</v>
      </c>
      <c r="C25" s="4" t="s">
        <v>849</v>
      </c>
      <c r="D25" s="4" t="s">
        <v>40</v>
      </c>
      <c r="E25" s="4" t="s">
        <v>227</v>
      </c>
      <c r="F25" s="4" t="s">
        <v>46</v>
      </c>
      <c r="G25" s="4" t="s">
        <v>97</v>
      </c>
      <c r="H25" s="5">
        <v>0</v>
      </c>
      <c r="I25" s="4" t="s">
        <v>847</v>
      </c>
      <c r="J25" s="4" t="s">
        <v>44</v>
      </c>
      <c r="K25" s="38">
        <v>21399</v>
      </c>
      <c r="L25" s="5">
        <v>0</v>
      </c>
      <c r="M25" s="5">
        <v>0</v>
      </c>
      <c r="N25" s="6">
        <v>45517</v>
      </c>
      <c r="O25" s="5">
        <v>4545.0600000000004</v>
      </c>
      <c r="P25" s="5">
        <v>0</v>
      </c>
      <c r="Q25" s="4" t="s">
        <v>850</v>
      </c>
      <c r="R25" s="5">
        <v>0</v>
      </c>
      <c r="S25" s="4" t="s">
        <v>44</v>
      </c>
      <c r="T25" s="4" t="s">
        <v>44</v>
      </c>
      <c r="U25" s="6" t="s">
        <v>44</v>
      </c>
      <c r="V25" s="4" t="s">
        <v>44</v>
      </c>
      <c r="W25" s="5">
        <v>0</v>
      </c>
      <c r="X25" s="5">
        <v>0</v>
      </c>
      <c r="Y25" s="5">
        <v>0</v>
      </c>
      <c r="Z25" s="4" t="s">
        <v>44</v>
      </c>
      <c r="AA25" s="4" t="s">
        <v>44</v>
      </c>
      <c r="AB25" s="6" t="s">
        <v>44</v>
      </c>
      <c r="AC25" s="5">
        <v>0</v>
      </c>
      <c r="AD25" s="5">
        <v>0</v>
      </c>
      <c r="AE25" s="5">
        <v>0</v>
      </c>
      <c r="AF25" s="4" t="s">
        <v>44</v>
      </c>
      <c r="AG25" s="6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 t="s">
        <v>44</v>
      </c>
      <c r="AM25" s="5">
        <v>0</v>
      </c>
      <c r="AN25" s="5">
        <v>0</v>
      </c>
      <c r="AO25" s="5">
        <v>0</v>
      </c>
      <c r="AP25" s="2">
        <f>VLOOKUP(K25,Tabela1[[#All],[NF Eletr.]],1,0)</f>
        <v>21399</v>
      </c>
      <c r="AQ25" s="42" t="str">
        <f>VLOOKUP(Tabela2[[#This Row],[Cliente]],'Listagem do Browse'!B24:Q324,1,0)</f>
        <v>C03453</v>
      </c>
      <c r="AR25" s="42" t="str">
        <f>VLOOKUP(Tabela2[[#This Row],[Cliente]],'Listagem do Browse'!B24:Q324,3,0)</f>
        <v>BANCO DO BRASIL S.A. - CT 2357</v>
      </c>
    </row>
    <row r="26" spans="1:44">
      <c r="A26" s="7" t="str">
        <f t="shared" si="0"/>
        <v>KEC03435</v>
      </c>
      <c r="B26" s="7" t="s">
        <v>1969</v>
      </c>
      <c r="C26" s="7" t="s">
        <v>846</v>
      </c>
      <c r="D26" s="7" t="s">
        <v>40</v>
      </c>
      <c r="E26" s="7" t="s">
        <v>226</v>
      </c>
      <c r="F26" s="7" t="s">
        <v>46</v>
      </c>
      <c r="G26" s="7" t="s">
        <v>97</v>
      </c>
      <c r="H26" s="8">
        <v>0</v>
      </c>
      <c r="I26" s="7" t="s">
        <v>847</v>
      </c>
      <c r="J26" s="7" t="s">
        <v>44</v>
      </c>
      <c r="K26" s="39">
        <v>21398</v>
      </c>
      <c r="L26" s="8">
        <v>0</v>
      </c>
      <c r="M26" s="8">
        <v>0</v>
      </c>
      <c r="N26" s="9">
        <v>45517</v>
      </c>
      <c r="O26" s="8">
        <v>4436.63</v>
      </c>
      <c r="P26" s="8">
        <v>0</v>
      </c>
      <c r="Q26" s="7" t="s">
        <v>848</v>
      </c>
      <c r="R26" s="8">
        <v>0</v>
      </c>
      <c r="S26" s="7" t="s">
        <v>44</v>
      </c>
      <c r="T26" s="7" t="s">
        <v>44</v>
      </c>
      <c r="U26" s="9" t="s">
        <v>44</v>
      </c>
      <c r="V26" s="7" t="s">
        <v>44</v>
      </c>
      <c r="W26" s="8">
        <v>0</v>
      </c>
      <c r="X26" s="8">
        <v>0</v>
      </c>
      <c r="Y26" s="8">
        <v>0</v>
      </c>
      <c r="Z26" s="7" t="s">
        <v>44</v>
      </c>
      <c r="AA26" s="7" t="s">
        <v>44</v>
      </c>
      <c r="AB26" s="9" t="s">
        <v>44</v>
      </c>
      <c r="AC26" s="8">
        <v>0</v>
      </c>
      <c r="AD26" s="8">
        <v>0</v>
      </c>
      <c r="AE26" s="8">
        <v>0</v>
      </c>
      <c r="AF26" s="7" t="s">
        <v>44</v>
      </c>
      <c r="AG26" s="9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8">
        <v>0</v>
      </c>
      <c r="AN26" s="8">
        <v>0</v>
      </c>
      <c r="AO26" s="8">
        <v>0</v>
      </c>
      <c r="AP26" s="2">
        <f>VLOOKUP(K26,Tabela1[[#All],[NF Eletr.]],1,0)</f>
        <v>21398</v>
      </c>
      <c r="AQ26" s="42" t="str">
        <f>VLOOKUP(Tabela2[[#This Row],[Cliente]],'Listagem do Browse'!B25:Q325,1,0)</f>
        <v>C03435</v>
      </c>
      <c r="AR26" s="42" t="str">
        <f>VLOOKUP(Tabela2[[#This Row],[Cliente]],'Listagem do Browse'!B25:Q325,3,0)</f>
        <v>BANCO DO BRASIL S.A. - CT 2357</v>
      </c>
    </row>
    <row r="27" spans="1:44">
      <c r="A27" s="4" t="str">
        <f t="shared" si="0"/>
        <v>KEC03446</v>
      </c>
      <c r="B27" s="4" t="s">
        <v>1969</v>
      </c>
      <c r="C27" s="4" t="s">
        <v>843</v>
      </c>
      <c r="D27" s="4" t="s">
        <v>40</v>
      </c>
      <c r="E27" s="4" t="s">
        <v>225</v>
      </c>
      <c r="F27" s="4" t="s">
        <v>46</v>
      </c>
      <c r="G27" s="4" t="s">
        <v>97</v>
      </c>
      <c r="H27" s="5">
        <v>0</v>
      </c>
      <c r="I27" s="4" t="s">
        <v>844</v>
      </c>
      <c r="J27" s="4" t="s">
        <v>44</v>
      </c>
      <c r="K27" s="38">
        <v>21397</v>
      </c>
      <c r="L27" s="5">
        <v>0</v>
      </c>
      <c r="M27" s="5">
        <v>0</v>
      </c>
      <c r="N27" s="6">
        <v>45517</v>
      </c>
      <c r="O27" s="5">
        <v>2927.07</v>
      </c>
      <c r="P27" s="5">
        <v>0</v>
      </c>
      <c r="Q27" s="4" t="s">
        <v>845</v>
      </c>
      <c r="R27" s="5">
        <v>0</v>
      </c>
      <c r="S27" s="4" t="s">
        <v>44</v>
      </c>
      <c r="T27" s="4" t="s">
        <v>44</v>
      </c>
      <c r="U27" s="6" t="s">
        <v>44</v>
      </c>
      <c r="V27" s="4" t="s">
        <v>44</v>
      </c>
      <c r="W27" s="5">
        <v>0</v>
      </c>
      <c r="X27" s="5">
        <v>0</v>
      </c>
      <c r="Y27" s="5">
        <v>0</v>
      </c>
      <c r="Z27" s="4" t="s">
        <v>44</v>
      </c>
      <c r="AA27" s="4" t="s">
        <v>44</v>
      </c>
      <c r="AB27" s="6" t="s">
        <v>44</v>
      </c>
      <c r="AC27" s="5">
        <v>0</v>
      </c>
      <c r="AD27" s="5">
        <v>0</v>
      </c>
      <c r="AE27" s="5">
        <v>0</v>
      </c>
      <c r="AF27" s="4" t="s">
        <v>44</v>
      </c>
      <c r="AG27" s="6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5">
        <v>0</v>
      </c>
      <c r="AN27" s="5">
        <v>0</v>
      </c>
      <c r="AO27" s="5">
        <v>0</v>
      </c>
      <c r="AP27" s="2">
        <f>VLOOKUP(K27,Tabela1[[#All],[NF Eletr.]],1,0)</f>
        <v>21397</v>
      </c>
      <c r="AQ27" s="42" t="str">
        <f>VLOOKUP(Tabela2[[#This Row],[Cliente]],'Listagem do Browse'!B26:Q326,1,0)</f>
        <v>C03446</v>
      </c>
      <c r="AR27" s="42" t="str">
        <f>VLOOKUP(Tabela2[[#This Row],[Cliente]],'Listagem do Browse'!B26:Q326,3,0)</f>
        <v>BANCO DO BRASIL S.A. - CT 2357</v>
      </c>
    </row>
    <row r="28" spans="1:44">
      <c r="A28" s="7" t="str">
        <f t="shared" si="0"/>
        <v>KEC03444</v>
      </c>
      <c r="B28" s="7" t="s">
        <v>1969</v>
      </c>
      <c r="C28" s="7" t="s">
        <v>840</v>
      </c>
      <c r="D28" s="7" t="s">
        <v>40</v>
      </c>
      <c r="E28" s="7" t="s">
        <v>224</v>
      </c>
      <c r="F28" s="7" t="s">
        <v>46</v>
      </c>
      <c r="G28" s="7" t="s">
        <v>97</v>
      </c>
      <c r="H28" s="8">
        <v>0</v>
      </c>
      <c r="I28" s="7" t="s">
        <v>841</v>
      </c>
      <c r="J28" s="7" t="s">
        <v>44</v>
      </c>
      <c r="K28" s="39">
        <v>21396</v>
      </c>
      <c r="L28" s="8">
        <v>0</v>
      </c>
      <c r="M28" s="8">
        <v>0</v>
      </c>
      <c r="N28" s="9">
        <v>45517</v>
      </c>
      <c r="O28" s="8">
        <v>4246.4399999999996</v>
      </c>
      <c r="P28" s="8">
        <v>0</v>
      </c>
      <c r="Q28" s="7" t="s">
        <v>842</v>
      </c>
      <c r="R28" s="8">
        <v>0</v>
      </c>
      <c r="S28" s="7" t="s">
        <v>44</v>
      </c>
      <c r="T28" s="7" t="s">
        <v>44</v>
      </c>
      <c r="U28" s="9" t="s">
        <v>44</v>
      </c>
      <c r="V28" s="7" t="s">
        <v>44</v>
      </c>
      <c r="W28" s="8">
        <v>0</v>
      </c>
      <c r="X28" s="8">
        <v>0</v>
      </c>
      <c r="Y28" s="8">
        <v>0</v>
      </c>
      <c r="Z28" s="7" t="s">
        <v>44</v>
      </c>
      <c r="AA28" s="7" t="s">
        <v>44</v>
      </c>
      <c r="AB28" s="9" t="s">
        <v>44</v>
      </c>
      <c r="AC28" s="8">
        <v>0</v>
      </c>
      <c r="AD28" s="8">
        <v>0</v>
      </c>
      <c r="AE28" s="8">
        <v>0</v>
      </c>
      <c r="AF28" s="7" t="s">
        <v>44</v>
      </c>
      <c r="AG28" s="9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8">
        <v>0</v>
      </c>
      <c r="AN28" s="8">
        <v>0</v>
      </c>
      <c r="AO28" s="8">
        <v>0</v>
      </c>
      <c r="AP28" s="2">
        <f>VLOOKUP(K28,Tabela1[[#All],[NF Eletr.]],1,0)</f>
        <v>21396</v>
      </c>
      <c r="AQ28" s="42" t="str">
        <f>VLOOKUP(Tabela2[[#This Row],[Cliente]],'Listagem do Browse'!B27:Q327,1,0)</f>
        <v>C03444</v>
      </c>
      <c r="AR28" s="42" t="str">
        <f>VLOOKUP(Tabela2[[#This Row],[Cliente]],'Listagem do Browse'!B27:Q327,3,0)</f>
        <v>BANCO DO BRASIL S.A. - CT 2357</v>
      </c>
    </row>
    <row r="29" spans="1:44">
      <c r="A29" s="4" t="str">
        <f t="shared" si="0"/>
        <v>KEC03442</v>
      </c>
      <c r="B29" s="4" t="s">
        <v>1969</v>
      </c>
      <c r="C29" s="4" t="s">
        <v>837</v>
      </c>
      <c r="D29" s="4" t="s">
        <v>40</v>
      </c>
      <c r="E29" s="4" t="s">
        <v>223</v>
      </c>
      <c r="F29" s="4" t="s">
        <v>46</v>
      </c>
      <c r="G29" s="4" t="s">
        <v>97</v>
      </c>
      <c r="H29" s="5">
        <v>0</v>
      </c>
      <c r="I29" s="4" t="s">
        <v>838</v>
      </c>
      <c r="J29" s="4" t="s">
        <v>44</v>
      </c>
      <c r="K29" s="38">
        <v>21395</v>
      </c>
      <c r="L29" s="5">
        <v>0</v>
      </c>
      <c r="M29" s="5">
        <v>0</v>
      </c>
      <c r="N29" s="6">
        <v>45517</v>
      </c>
      <c r="O29" s="5">
        <v>4286.83</v>
      </c>
      <c r="P29" s="5">
        <v>0</v>
      </c>
      <c r="Q29" s="4" t="s">
        <v>839</v>
      </c>
      <c r="R29" s="5">
        <v>0</v>
      </c>
      <c r="S29" s="4" t="s">
        <v>44</v>
      </c>
      <c r="T29" s="4" t="s">
        <v>44</v>
      </c>
      <c r="U29" s="6" t="s">
        <v>44</v>
      </c>
      <c r="V29" s="4" t="s">
        <v>44</v>
      </c>
      <c r="W29" s="5">
        <v>0</v>
      </c>
      <c r="X29" s="5">
        <v>0</v>
      </c>
      <c r="Y29" s="5">
        <v>0</v>
      </c>
      <c r="Z29" s="4" t="s">
        <v>44</v>
      </c>
      <c r="AA29" s="4" t="s">
        <v>44</v>
      </c>
      <c r="AB29" s="6" t="s">
        <v>44</v>
      </c>
      <c r="AC29" s="5">
        <v>0</v>
      </c>
      <c r="AD29" s="5">
        <v>0</v>
      </c>
      <c r="AE29" s="5">
        <v>0</v>
      </c>
      <c r="AF29" s="4" t="s">
        <v>44</v>
      </c>
      <c r="AG29" s="6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5">
        <v>0</v>
      </c>
      <c r="AN29" s="5">
        <v>0</v>
      </c>
      <c r="AO29" s="5">
        <v>0</v>
      </c>
      <c r="AP29" s="2">
        <f>VLOOKUP(K29,Tabela1[[#All],[NF Eletr.]],1,0)</f>
        <v>21395</v>
      </c>
      <c r="AQ29" s="42" t="str">
        <f>VLOOKUP(Tabela2[[#This Row],[Cliente]],'Listagem do Browse'!B28:Q328,1,0)</f>
        <v>C03442</v>
      </c>
      <c r="AR29" s="42" t="str">
        <f>VLOOKUP(Tabela2[[#This Row],[Cliente]],'Listagem do Browse'!B28:Q328,3,0)</f>
        <v>BANCO DO BRASIL S.A. - CT 2357</v>
      </c>
    </row>
    <row r="30" spans="1:44">
      <c r="A30" s="7" t="str">
        <f t="shared" si="0"/>
        <v>KEC03441</v>
      </c>
      <c r="B30" s="7" t="s">
        <v>1969</v>
      </c>
      <c r="C30" s="7" t="s">
        <v>834</v>
      </c>
      <c r="D30" s="7" t="s">
        <v>40</v>
      </c>
      <c r="E30" s="7" t="s">
        <v>222</v>
      </c>
      <c r="F30" s="7" t="s">
        <v>46</v>
      </c>
      <c r="G30" s="7" t="s">
        <v>97</v>
      </c>
      <c r="H30" s="8">
        <v>0</v>
      </c>
      <c r="I30" s="7" t="s">
        <v>835</v>
      </c>
      <c r="J30" s="7" t="s">
        <v>44</v>
      </c>
      <c r="K30" s="39">
        <v>21394</v>
      </c>
      <c r="L30" s="8">
        <v>0</v>
      </c>
      <c r="M30" s="8">
        <v>0</v>
      </c>
      <c r="N30" s="9">
        <v>45517</v>
      </c>
      <c r="O30" s="8">
        <v>4384.2700000000004</v>
      </c>
      <c r="P30" s="8">
        <v>0</v>
      </c>
      <c r="Q30" s="7" t="s">
        <v>836</v>
      </c>
      <c r="R30" s="8">
        <v>0</v>
      </c>
      <c r="S30" s="7" t="s">
        <v>44</v>
      </c>
      <c r="T30" s="7" t="s">
        <v>44</v>
      </c>
      <c r="U30" s="9" t="s">
        <v>44</v>
      </c>
      <c r="V30" s="7" t="s">
        <v>44</v>
      </c>
      <c r="W30" s="8">
        <v>0</v>
      </c>
      <c r="X30" s="8">
        <v>0</v>
      </c>
      <c r="Y30" s="8">
        <v>0</v>
      </c>
      <c r="Z30" s="7" t="s">
        <v>44</v>
      </c>
      <c r="AA30" s="7" t="s">
        <v>44</v>
      </c>
      <c r="AB30" s="9" t="s">
        <v>44</v>
      </c>
      <c r="AC30" s="8">
        <v>0</v>
      </c>
      <c r="AD30" s="8">
        <v>0</v>
      </c>
      <c r="AE30" s="8">
        <v>0</v>
      </c>
      <c r="AF30" s="7" t="s">
        <v>44</v>
      </c>
      <c r="AG30" s="9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8">
        <v>0</v>
      </c>
      <c r="AN30" s="8">
        <v>0</v>
      </c>
      <c r="AO30" s="8">
        <v>0</v>
      </c>
      <c r="AP30" s="2">
        <f>VLOOKUP(K30,Tabela1[[#All],[NF Eletr.]],1,0)</f>
        <v>21394</v>
      </c>
      <c r="AQ30" s="42" t="str">
        <f>VLOOKUP(Tabela2[[#This Row],[Cliente]],'Listagem do Browse'!B29:Q329,1,0)</f>
        <v>C03441</v>
      </c>
      <c r="AR30" s="42" t="str">
        <f>VLOOKUP(Tabela2[[#This Row],[Cliente]],'Listagem do Browse'!B29:Q329,3,0)</f>
        <v>BANCO DO BRASIL S.A. - CT 2357</v>
      </c>
    </row>
    <row r="31" spans="1:44">
      <c r="A31" s="4" t="str">
        <f t="shared" si="0"/>
        <v>KEC03440</v>
      </c>
      <c r="B31" s="4" t="s">
        <v>1969</v>
      </c>
      <c r="C31" s="4" t="s">
        <v>831</v>
      </c>
      <c r="D31" s="4" t="s">
        <v>40</v>
      </c>
      <c r="E31" s="4" t="s">
        <v>221</v>
      </c>
      <c r="F31" s="4" t="s">
        <v>46</v>
      </c>
      <c r="G31" s="4" t="s">
        <v>97</v>
      </c>
      <c r="H31" s="5">
        <v>0</v>
      </c>
      <c r="I31" s="4" t="s">
        <v>832</v>
      </c>
      <c r="J31" s="4" t="s">
        <v>44</v>
      </c>
      <c r="K31" s="38">
        <v>21393</v>
      </c>
      <c r="L31" s="5">
        <v>0</v>
      </c>
      <c r="M31" s="5">
        <v>0</v>
      </c>
      <c r="N31" s="6">
        <v>45517</v>
      </c>
      <c r="O31" s="5">
        <v>4384.2700000000004</v>
      </c>
      <c r="P31" s="5">
        <v>0</v>
      </c>
      <c r="Q31" s="4" t="s">
        <v>833</v>
      </c>
      <c r="R31" s="5">
        <v>0</v>
      </c>
      <c r="S31" s="4" t="s">
        <v>44</v>
      </c>
      <c r="T31" s="4" t="s">
        <v>44</v>
      </c>
      <c r="U31" s="6" t="s">
        <v>44</v>
      </c>
      <c r="V31" s="4" t="s">
        <v>44</v>
      </c>
      <c r="W31" s="5">
        <v>0</v>
      </c>
      <c r="X31" s="5">
        <v>0</v>
      </c>
      <c r="Y31" s="5">
        <v>0</v>
      </c>
      <c r="Z31" s="4" t="s">
        <v>44</v>
      </c>
      <c r="AA31" s="4" t="s">
        <v>44</v>
      </c>
      <c r="AB31" s="6" t="s">
        <v>44</v>
      </c>
      <c r="AC31" s="5">
        <v>0</v>
      </c>
      <c r="AD31" s="5">
        <v>0</v>
      </c>
      <c r="AE31" s="5">
        <v>0</v>
      </c>
      <c r="AF31" s="4" t="s">
        <v>44</v>
      </c>
      <c r="AG31" s="6" t="s">
        <v>44</v>
      </c>
      <c r="AH31" s="4" t="s">
        <v>44</v>
      </c>
      <c r="AI31" s="4" t="s">
        <v>44</v>
      </c>
      <c r="AJ31" s="4" t="s">
        <v>44</v>
      </c>
      <c r="AK31" s="4" t="s">
        <v>44</v>
      </c>
      <c r="AL31" s="4" t="s">
        <v>44</v>
      </c>
      <c r="AM31" s="5">
        <v>0</v>
      </c>
      <c r="AN31" s="5">
        <v>0</v>
      </c>
      <c r="AO31" s="5">
        <v>0</v>
      </c>
      <c r="AP31" s="2">
        <f>VLOOKUP(K31,Tabela1[[#All],[NF Eletr.]],1,0)</f>
        <v>21393</v>
      </c>
      <c r="AQ31" s="42" t="str">
        <f>VLOOKUP(Tabela2[[#This Row],[Cliente]],'Listagem do Browse'!B30:Q330,1,0)</f>
        <v>C03440</v>
      </c>
      <c r="AR31" s="42" t="str">
        <f>VLOOKUP(Tabela2[[#This Row],[Cliente]],'Listagem do Browse'!B30:Q330,3,0)</f>
        <v>BANCO DO BRASIL S.A. - CT 2357</v>
      </c>
    </row>
    <row r="32" spans="1:44">
      <c r="A32" s="7" t="str">
        <f t="shared" si="0"/>
        <v>KEC03439</v>
      </c>
      <c r="B32" s="7" t="s">
        <v>1969</v>
      </c>
      <c r="C32" s="7" t="s">
        <v>828</v>
      </c>
      <c r="D32" s="7" t="s">
        <v>40</v>
      </c>
      <c r="E32" s="7" t="s">
        <v>220</v>
      </c>
      <c r="F32" s="7" t="s">
        <v>46</v>
      </c>
      <c r="G32" s="7" t="s">
        <v>97</v>
      </c>
      <c r="H32" s="8">
        <v>0</v>
      </c>
      <c r="I32" s="7" t="s">
        <v>829</v>
      </c>
      <c r="J32" s="7" t="s">
        <v>44</v>
      </c>
      <c r="K32" s="39">
        <v>21392</v>
      </c>
      <c r="L32" s="8">
        <v>0</v>
      </c>
      <c r="M32" s="8">
        <v>0</v>
      </c>
      <c r="N32" s="9">
        <v>45517</v>
      </c>
      <c r="O32" s="8">
        <v>4572.63</v>
      </c>
      <c r="P32" s="8">
        <v>0</v>
      </c>
      <c r="Q32" s="7" t="s">
        <v>830</v>
      </c>
      <c r="R32" s="8">
        <v>0</v>
      </c>
      <c r="S32" s="7" t="s">
        <v>44</v>
      </c>
      <c r="T32" s="7" t="s">
        <v>44</v>
      </c>
      <c r="U32" s="9" t="s">
        <v>44</v>
      </c>
      <c r="V32" s="7" t="s">
        <v>44</v>
      </c>
      <c r="W32" s="8">
        <v>0</v>
      </c>
      <c r="X32" s="8">
        <v>0</v>
      </c>
      <c r="Y32" s="8">
        <v>0</v>
      </c>
      <c r="Z32" s="7" t="s">
        <v>44</v>
      </c>
      <c r="AA32" s="7" t="s">
        <v>44</v>
      </c>
      <c r="AB32" s="9" t="s">
        <v>44</v>
      </c>
      <c r="AC32" s="8">
        <v>0</v>
      </c>
      <c r="AD32" s="8">
        <v>0</v>
      </c>
      <c r="AE32" s="8">
        <v>0</v>
      </c>
      <c r="AF32" s="7" t="s">
        <v>44</v>
      </c>
      <c r="AG32" s="9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8">
        <v>0</v>
      </c>
      <c r="AN32" s="8">
        <v>0</v>
      </c>
      <c r="AO32" s="8">
        <v>0</v>
      </c>
      <c r="AP32" s="2">
        <f>VLOOKUP(K32,Tabela1[[#All],[NF Eletr.]],1,0)</f>
        <v>21392</v>
      </c>
      <c r="AQ32" s="42" t="str">
        <f>VLOOKUP(Tabela2[[#This Row],[Cliente]],'Listagem do Browse'!B31:Q331,1,0)</f>
        <v>C03439</v>
      </c>
      <c r="AR32" s="42" t="str">
        <f>VLOOKUP(Tabela2[[#This Row],[Cliente]],'Listagem do Browse'!B31:Q331,3,0)</f>
        <v>BANCO DO BRASIL S.A. - CT 2357</v>
      </c>
    </row>
    <row r="33" spans="1:44">
      <c r="A33" s="4" t="str">
        <f t="shared" si="0"/>
        <v>KEC03448</v>
      </c>
      <c r="B33" s="4" t="s">
        <v>1969</v>
      </c>
      <c r="C33" s="4" t="s">
        <v>825</v>
      </c>
      <c r="D33" s="4" t="s">
        <v>40</v>
      </c>
      <c r="E33" s="4" t="s">
        <v>219</v>
      </c>
      <c r="F33" s="4" t="s">
        <v>46</v>
      </c>
      <c r="G33" s="4" t="s">
        <v>97</v>
      </c>
      <c r="H33" s="5">
        <v>0</v>
      </c>
      <c r="I33" s="4" t="s">
        <v>826</v>
      </c>
      <c r="J33" s="4" t="s">
        <v>44</v>
      </c>
      <c r="K33" s="38">
        <v>21391</v>
      </c>
      <c r="L33" s="5">
        <v>0</v>
      </c>
      <c r="M33" s="5">
        <v>0</v>
      </c>
      <c r="N33" s="6">
        <v>45517</v>
      </c>
      <c r="O33" s="5">
        <v>4372.33</v>
      </c>
      <c r="P33" s="5">
        <v>0</v>
      </c>
      <c r="Q33" s="4" t="s">
        <v>827</v>
      </c>
      <c r="R33" s="5">
        <v>0</v>
      </c>
      <c r="S33" s="4" t="s">
        <v>44</v>
      </c>
      <c r="T33" s="4" t="s">
        <v>44</v>
      </c>
      <c r="U33" s="6" t="s">
        <v>44</v>
      </c>
      <c r="V33" s="4" t="s">
        <v>44</v>
      </c>
      <c r="W33" s="5">
        <v>0</v>
      </c>
      <c r="X33" s="5">
        <v>0</v>
      </c>
      <c r="Y33" s="5">
        <v>0</v>
      </c>
      <c r="Z33" s="4" t="s">
        <v>44</v>
      </c>
      <c r="AA33" s="4" t="s">
        <v>44</v>
      </c>
      <c r="AB33" s="6" t="s">
        <v>44</v>
      </c>
      <c r="AC33" s="5">
        <v>0</v>
      </c>
      <c r="AD33" s="5">
        <v>0</v>
      </c>
      <c r="AE33" s="5">
        <v>0</v>
      </c>
      <c r="AF33" s="4" t="s">
        <v>44</v>
      </c>
      <c r="AG33" s="6" t="s">
        <v>44</v>
      </c>
      <c r="AH33" s="4" t="s">
        <v>44</v>
      </c>
      <c r="AI33" s="4" t="s">
        <v>44</v>
      </c>
      <c r="AJ33" s="4" t="s">
        <v>44</v>
      </c>
      <c r="AK33" s="4" t="s">
        <v>44</v>
      </c>
      <c r="AL33" s="4" t="s">
        <v>44</v>
      </c>
      <c r="AM33" s="5">
        <v>0</v>
      </c>
      <c r="AN33" s="5">
        <v>0</v>
      </c>
      <c r="AO33" s="5">
        <v>0</v>
      </c>
      <c r="AP33" s="2">
        <f>VLOOKUP(K33,Tabela1[[#All],[NF Eletr.]],1,0)</f>
        <v>21391</v>
      </c>
      <c r="AQ33" s="42" t="str">
        <f>VLOOKUP(Tabela2[[#This Row],[Cliente]],'Listagem do Browse'!B32:Q332,1,0)</f>
        <v>C03448</v>
      </c>
      <c r="AR33" s="42" t="str">
        <f>VLOOKUP(Tabela2[[#This Row],[Cliente]],'Listagem do Browse'!B32:Q332,3,0)</f>
        <v>BANCO DO BRASIL S.A. - CT 2357</v>
      </c>
    </row>
    <row r="34" spans="1:44">
      <c r="A34" s="7" t="str">
        <f t="shared" si="0"/>
        <v>KEC03428</v>
      </c>
      <c r="B34" s="7" t="s">
        <v>1969</v>
      </c>
      <c r="C34" s="7" t="s">
        <v>822</v>
      </c>
      <c r="D34" s="7" t="s">
        <v>40</v>
      </c>
      <c r="E34" s="7" t="s">
        <v>218</v>
      </c>
      <c r="F34" s="7" t="s">
        <v>46</v>
      </c>
      <c r="G34" s="7" t="s">
        <v>97</v>
      </c>
      <c r="H34" s="8">
        <v>0</v>
      </c>
      <c r="I34" s="7" t="s">
        <v>823</v>
      </c>
      <c r="J34" s="7" t="s">
        <v>44</v>
      </c>
      <c r="K34" s="39">
        <v>21390</v>
      </c>
      <c r="L34" s="8">
        <v>0</v>
      </c>
      <c r="M34" s="8">
        <v>0</v>
      </c>
      <c r="N34" s="9">
        <v>45517</v>
      </c>
      <c r="O34" s="8">
        <v>4522.05</v>
      </c>
      <c r="P34" s="8">
        <v>0</v>
      </c>
      <c r="Q34" s="7" t="s">
        <v>824</v>
      </c>
      <c r="R34" s="8">
        <v>0</v>
      </c>
      <c r="S34" s="7" t="s">
        <v>44</v>
      </c>
      <c r="T34" s="7" t="s">
        <v>44</v>
      </c>
      <c r="U34" s="9" t="s">
        <v>44</v>
      </c>
      <c r="V34" s="7" t="s">
        <v>44</v>
      </c>
      <c r="W34" s="8">
        <v>0</v>
      </c>
      <c r="X34" s="8">
        <v>0</v>
      </c>
      <c r="Y34" s="8">
        <v>0</v>
      </c>
      <c r="Z34" s="7" t="s">
        <v>44</v>
      </c>
      <c r="AA34" s="7" t="s">
        <v>44</v>
      </c>
      <c r="AB34" s="9" t="s">
        <v>44</v>
      </c>
      <c r="AC34" s="8">
        <v>0</v>
      </c>
      <c r="AD34" s="8">
        <v>0</v>
      </c>
      <c r="AE34" s="8">
        <v>0</v>
      </c>
      <c r="AF34" s="7" t="s">
        <v>44</v>
      </c>
      <c r="AG34" s="9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8">
        <v>0</v>
      </c>
      <c r="AN34" s="8">
        <v>0</v>
      </c>
      <c r="AO34" s="8">
        <v>0</v>
      </c>
      <c r="AP34" s="2">
        <f>VLOOKUP(K34,Tabela1[[#All],[NF Eletr.]],1,0)</f>
        <v>21390</v>
      </c>
      <c r="AQ34" s="42" t="str">
        <f>VLOOKUP(Tabela2[[#This Row],[Cliente]],'Listagem do Browse'!B33:Q333,1,0)</f>
        <v>C03428</v>
      </c>
      <c r="AR34" s="42" t="str">
        <f>VLOOKUP(Tabela2[[#This Row],[Cliente]],'Listagem do Browse'!B33:Q333,3,0)</f>
        <v>BANCO DO BRASIL S.A. - CT 2357</v>
      </c>
    </row>
    <row r="35" spans="1:44">
      <c r="A35" s="4" t="str">
        <f t="shared" si="0"/>
        <v>KEC03427</v>
      </c>
      <c r="B35" s="4" t="s">
        <v>1969</v>
      </c>
      <c r="C35" s="4" t="s">
        <v>820</v>
      </c>
      <c r="D35" s="4" t="s">
        <v>40</v>
      </c>
      <c r="E35" s="4" t="s">
        <v>217</v>
      </c>
      <c r="F35" s="4" t="s">
        <v>46</v>
      </c>
      <c r="G35" s="4" t="s">
        <v>97</v>
      </c>
      <c r="H35" s="5">
        <v>0</v>
      </c>
      <c r="I35" s="4" t="s">
        <v>818</v>
      </c>
      <c r="J35" s="4" t="s">
        <v>44</v>
      </c>
      <c r="K35" s="38">
        <v>21389</v>
      </c>
      <c r="L35" s="5">
        <v>0</v>
      </c>
      <c r="M35" s="5">
        <v>0</v>
      </c>
      <c r="N35" s="6">
        <v>45517</v>
      </c>
      <c r="O35" s="5">
        <v>2959.6</v>
      </c>
      <c r="P35" s="5">
        <v>0</v>
      </c>
      <c r="Q35" s="4" t="s">
        <v>821</v>
      </c>
      <c r="R35" s="5">
        <v>0</v>
      </c>
      <c r="S35" s="4" t="s">
        <v>44</v>
      </c>
      <c r="T35" s="4" t="s">
        <v>44</v>
      </c>
      <c r="U35" s="6" t="s">
        <v>44</v>
      </c>
      <c r="V35" s="4" t="s">
        <v>44</v>
      </c>
      <c r="W35" s="5">
        <v>0</v>
      </c>
      <c r="X35" s="5">
        <v>0</v>
      </c>
      <c r="Y35" s="5">
        <v>0</v>
      </c>
      <c r="Z35" s="4" t="s">
        <v>44</v>
      </c>
      <c r="AA35" s="4" t="s">
        <v>44</v>
      </c>
      <c r="AB35" s="6" t="s">
        <v>44</v>
      </c>
      <c r="AC35" s="5">
        <v>0</v>
      </c>
      <c r="AD35" s="5">
        <v>0</v>
      </c>
      <c r="AE35" s="5">
        <v>0</v>
      </c>
      <c r="AF35" s="4" t="s">
        <v>44</v>
      </c>
      <c r="AG35" s="6" t="s">
        <v>44</v>
      </c>
      <c r="AH35" s="4" t="s">
        <v>44</v>
      </c>
      <c r="AI35" s="4" t="s">
        <v>44</v>
      </c>
      <c r="AJ35" s="4" t="s">
        <v>44</v>
      </c>
      <c r="AK35" s="4" t="s">
        <v>44</v>
      </c>
      <c r="AL35" s="4" t="s">
        <v>44</v>
      </c>
      <c r="AM35" s="5">
        <v>0</v>
      </c>
      <c r="AN35" s="5">
        <v>0</v>
      </c>
      <c r="AO35" s="5">
        <v>0</v>
      </c>
      <c r="AP35" s="2">
        <f>VLOOKUP(K35,Tabela1[[#All],[NF Eletr.]],1,0)</f>
        <v>21389</v>
      </c>
      <c r="AQ35" s="42" t="str">
        <f>VLOOKUP(Tabela2[[#This Row],[Cliente]],'Listagem do Browse'!B34:Q334,1,0)</f>
        <v>C03427</v>
      </c>
      <c r="AR35" s="42" t="str">
        <f>VLOOKUP(Tabela2[[#This Row],[Cliente]],'Listagem do Browse'!B34:Q334,3,0)</f>
        <v>BANCO DO BRASIL S.A. - CT 2357</v>
      </c>
    </row>
    <row r="36" spans="1:44">
      <c r="A36" s="7" t="str">
        <f t="shared" si="0"/>
        <v>KEC03426</v>
      </c>
      <c r="B36" s="7" t="s">
        <v>1969</v>
      </c>
      <c r="C36" s="7" t="s">
        <v>817</v>
      </c>
      <c r="D36" s="7" t="s">
        <v>40</v>
      </c>
      <c r="E36" s="7" t="s">
        <v>216</v>
      </c>
      <c r="F36" s="7" t="s">
        <v>46</v>
      </c>
      <c r="G36" s="7" t="s">
        <v>97</v>
      </c>
      <c r="H36" s="8">
        <v>0</v>
      </c>
      <c r="I36" s="7" t="s">
        <v>818</v>
      </c>
      <c r="J36" s="7" t="s">
        <v>44</v>
      </c>
      <c r="K36" s="39">
        <v>21388</v>
      </c>
      <c r="L36" s="8">
        <v>0</v>
      </c>
      <c r="M36" s="8">
        <v>0</v>
      </c>
      <c r="N36" s="9">
        <v>45517</v>
      </c>
      <c r="O36" s="8">
        <v>4335</v>
      </c>
      <c r="P36" s="8">
        <v>0</v>
      </c>
      <c r="Q36" s="7" t="s">
        <v>819</v>
      </c>
      <c r="R36" s="8">
        <v>0</v>
      </c>
      <c r="S36" s="7" t="s">
        <v>44</v>
      </c>
      <c r="T36" s="7" t="s">
        <v>44</v>
      </c>
      <c r="U36" s="9" t="s">
        <v>44</v>
      </c>
      <c r="V36" s="7" t="s">
        <v>44</v>
      </c>
      <c r="W36" s="8">
        <v>0</v>
      </c>
      <c r="X36" s="8">
        <v>0</v>
      </c>
      <c r="Y36" s="8">
        <v>0</v>
      </c>
      <c r="Z36" s="7" t="s">
        <v>44</v>
      </c>
      <c r="AA36" s="7" t="s">
        <v>44</v>
      </c>
      <c r="AB36" s="9" t="s">
        <v>44</v>
      </c>
      <c r="AC36" s="8">
        <v>0</v>
      </c>
      <c r="AD36" s="8">
        <v>0</v>
      </c>
      <c r="AE36" s="8">
        <v>0</v>
      </c>
      <c r="AF36" s="7" t="s">
        <v>44</v>
      </c>
      <c r="AG36" s="9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8">
        <v>0</v>
      </c>
      <c r="AN36" s="8">
        <v>0</v>
      </c>
      <c r="AO36" s="8">
        <v>0</v>
      </c>
      <c r="AP36" s="2">
        <f>VLOOKUP(K36,Tabela1[[#All],[NF Eletr.]],1,0)</f>
        <v>21388</v>
      </c>
      <c r="AQ36" s="42" t="str">
        <f>VLOOKUP(Tabela2[[#This Row],[Cliente]],'Listagem do Browse'!B35:Q335,1,0)</f>
        <v>C03426</v>
      </c>
      <c r="AR36" s="42" t="str">
        <f>VLOOKUP(Tabela2[[#This Row],[Cliente]],'Listagem do Browse'!B35:Q335,3,0)</f>
        <v>BANCO DO BRASIL S.A. - CT 2357</v>
      </c>
    </row>
    <row r="37" spans="1:44">
      <c r="A37" s="4" t="str">
        <f t="shared" si="0"/>
        <v>KEC03425</v>
      </c>
      <c r="B37" s="4" t="s">
        <v>1969</v>
      </c>
      <c r="C37" s="4" t="s">
        <v>814</v>
      </c>
      <c r="D37" s="4" t="s">
        <v>40</v>
      </c>
      <c r="E37" s="4" t="s">
        <v>215</v>
      </c>
      <c r="F37" s="4" t="s">
        <v>46</v>
      </c>
      <c r="G37" s="4" t="s">
        <v>97</v>
      </c>
      <c r="H37" s="5">
        <v>0</v>
      </c>
      <c r="I37" s="4" t="s">
        <v>815</v>
      </c>
      <c r="J37" s="4" t="s">
        <v>44</v>
      </c>
      <c r="K37" s="38">
        <v>21387</v>
      </c>
      <c r="L37" s="5">
        <v>0</v>
      </c>
      <c r="M37" s="5">
        <v>0</v>
      </c>
      <c r="N37" s="6">
        <v>45517</v>
      </c>
      <c r="O37" s="5">
        <v>4436.63</v>
      </c>
      <c r="P37" s="5">
        <v>0</v>
      </c>
      <c r="Q37" s="4" t="s">
        <v>816</v>
      </c>
      <c r="R37" s="5">
        <v>0</v>
      </c>
      <c r="S37" s="4" t="s">
        <v>44</v>
      </c>
      <c r="T37" s="4" t="s">
        <v>44</v>
      </c>
      <c r="U37" s="6" t="s">
        <v>44</v>
      </c>
      <c r="V37" s="4" t="s">
        <v>44</v>
      </c>
      <c r="W37" s="5">
        <v>0</v>
      </c>
      <c r="X37" s="5">
        <v>0</v>
      </c>
      <c r="Y37" s="5">
        <v>0</v>
      </c>
      <c r="Z37" s="4" t="s">
        <v>44</v>
      </c>
      <c r="AA37" s="4" t="s">
        <v>44</v>
      </c>
      <c r="AB37" s="6" t="s">
        <v>44</v>
      </c>
      <c r="AC37" s="5">
        <v>0</v>
      </c>
      <c r="AD37" s="5">
        <v>0</v>
      </c>
      <c r="AE37" s="5">
        <v>0</v>
      </c>
      <c r="AF37" s="4" t="s">
        <v>44</v>
      </c>
      <c r="AG37" s="6" t="s">
        <v>44</v>
      </c>
      <c r="AH37" s="4" t="s">
        <v>44</v>
      </c>
      <c r="AI37" s="4" t="s">
        <v>44</v>
      </c>
      <c r="AJ37" s="4" t="s">
        <v>44</v>
      </c>
      <c r="AK37" s="4" t="s">
        <v>44</v>
      </c>
      <c r="AL37" s="4" t="s">
        <v>44</v>
      </c>
      <c r="AM37" s="5">
        <v>0</v>
      </c>
      <c r="AN37" s="5">
        <v>0</v>
      </c>
      <c r="AO37" s="5">
        <v>0</v>
      </c>
      <c r="AP37" s="2">
        <f>VLOOKUP(K37,Tabela1[[#All],[NF Eletr.]],1,0)</f>
        <v>21387</v>
      </c>
      <c r="AQ37" s="42" t="str">
        <f>VLOOKUP(Tabela2[[#This Row],[Cliente]],'Listagem do Browse'!B36:Q336,1,0)</f>
        <v>C03425</v>
      </c>
      <c r="AR37" s="42" t="str">
        <f>VLOOKUP(Tabela2[[#This Row],[Cliente]],'Listagem do Browse'!B36:Q336,3,0)</f>
        <v>BANCO DO BRASIL S.A. - CT 2357</v>
      </c>
    </row>
    <row r="38" spans="1:44">
      <c r="A38" s="7" t="str">
        <f t="shared" si="0"/>
        <v>KEC03423</v>
      </c>
      <c r="B38" s="7" t="s">
        <v>1969</v>
      </c>
      <c r="C38" s="7" t="s">
        <v>811</v>
      </c>
      <c r="D38" s="7" t="s">
        <v>40</v>
      </c>
      <c r="E38" s="7" t="s">
        <v>214</v>
      </c>
      <c r="F38" s="7" t="s">
        <v>46</v>
      </c>
      <c r="G38" s="7" t="s">
        <v>97</v>
      </c>
      <c r="H38" s="8">
        <v>0</v>
      </c>
      <c r="I38" s="7" t="s">
        <v>812</v>
      </c>
      <c r="J38" s="7" t="s">
        <v>44</v>
      </c>
      <c r="K38" s="39">
        <v>21386</v>
      </c>
      <c r="L38" s="8">
        <v>0</v>
      </c>
      <c r="M38" s="8">
        <v>0</v>
      </c>
      <c r="N38" s="9">
        <v>45517</v>
      </c>
      <c r="O38" s="8">
        <v>4534.34</v>
      </c>
      <c r="P38" s="8">
        <v>0</v>
      </c>
      <c r="Q38" s="7" t="s">
        <v>813</v>
      </c>
      <c r="R38" s="8">
        <v>0</v>
      </c>
      <c r="S38" s="7" t="s">
        <v>44</v>
      </c>
      <c r="T38" s="7" t="s">
        <v>44</v>
      </c>
      <c r="U38" s="9" t="s">
        <v>44</v>
      </c>
      <c r="V38" s="7" t="s">
        <v>44</v>
      </c>
      <c r="W38" s="8">
        <v>0</v>
      </c>
      <c r="X38" s="8">
        <v>0</v>
      </c>
      <c r="Y38" s="8">
        <v>0</v>
      </c>
      <c r="Z38" s="7" t="s">
        <v>44</v>
      </c>
      <c r="AA38" s="7" t="s">
        <v>44</v>
      </c>
      <c r="AB38" s="9" t="s">
        <v>44</v>
      </c>
      <c r="AC38" s="8">
        <v>0</v>
      </c>
      <c r="AD38" s="8">
        <v>0</v>
      </c>
      <c r="AE38" s="8">
        <v>0</v>
      </c>
      <c r="AF38" s="7" t="s">
        <v>44</v>
      </c>
      <c r="AG38" s="9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8">
        <v>0</v>
      </c>
      <c r="AN38" s="8">
        <v>0</v>
      </c>
      <c r="AO38" s="8">
        <v>0</v>
      </c>
      <c r="AP38" s="2">
        <f>VLOOKUP(K38,Tabela1[[#All],[NF Eletr.]],1,0)</f>
        <v>21386</v>
      </c>
      <c r="AQ38" s="42" t="str">
        <f>VLOOKUP(Tabela2[[#This Row],[Cliente]],'Listagem do Browse'!B37:Q337,1,0)</f>
        <v>C03423</v>
      </c>
      <c r="AR38" s="42" t="str">
        <f>VLOOKUP(Tabela2[[#This Row],[Cliente]],'Listagem do Browse'!B37:Q337,3,0)</f>
        <v>BANCO DO BRASIL S.A. - CT 2357</v>
      </c>
    </row>
    <row r="39" spans="1:44">
      <c r="A39" s="4" t="str">
        <f t="shared" si="0"/>
        <v>KEC03422</v>
      </c>
      <c r="B39" s="4" t="s">
        <v>1969</v>
      </c>
      <c r="C39" s="4" t="s">
        <v>809</v>
      </c>
      <c r="D39" s="4" t="s">
        <v>40</v>
      </c>
      <c r="E39" s="4" t="s">
        <v>213</v>
      </c>
      <c r="F39" s="4" t="s">
        <v>46</v>
      </c>
      <c r="G39" s="4" t="s">
        <v>97</v>
      </c>
      <c r="H39" s="5">
        <v>0</v>
      </c>
      <c r="I39" s="4" t="s">
        <v>807</v>
      </c>
      <c r="J39" s="4" t="s">
        <v>44</v>
      </c>
      <c r="K39" s="38">
        <v>21385</v>
      </c>
      <c r="L39" s="5">
        <v>0</v>
      </c>
      <c r="M39" s="5">
        <v>0</v>
      </c>
      <c r="N39" s="6">
        <v>45517</v>
      </c>
      <c r="O39" s="5">
        <v>4286.58</v>
      </c>
      <c r="P39" s="5">
        <v>0</v>
      </c>
      <c r="Q39" s="4" t="s">
        <v>810</v>
      </c>
      <c r="R39" s="5">
        <v>0</v>
      </c>
      <c r="S39" s="4" t="s">
        <v>44</v>
      </c>
      <c r="T39" s="4" t="s">
        <v>44</v>
      </c>
      <c r="U39" s="6" t="s">
        <v>44</v>
      </c>
      <c r="V39" s="4" t="s">
        <v>44</v>
      </c>
      <c r="W39" s="5">
        <v>0</v>
      </c>
      <c r="X39" s="5">
        <v>0</v>
      </c>
      <c r="Y39" s="5">
        <v>0</v>
      </c>
      <c r="Z39" s="4" t="s">
        <v>44</v>
      </c>
      <c r="AA39" s="4" t="s">
        <v>44</v>
      </c>
      <c r="AB39" s="6" t="s">
        <v>44</v>
      </c>
      <c r="AC39" s="5">
        <v>0</v>
      </c>
      <c r="AD39" s="5">
        <v>0</v>
      </c>
      <c r="AE39" s="5">
        <v>0</v>
      </c>
      <c r="AF39" s="4" t="s">
        <v>44</v>
      </c>
      <c r="AG39" s="6" t="s">
        <v>44</v>
      </c>
      <c r="AH39" s="4" t="s">
        <v>44</v>
      </c>
      <c r="AI39" s="4" t="s">
        <v>44</v>
      </c>
      <c r="AJ39" s="4" t="s">
        <v>44</v>
      </c>
      <c r="AK39" s="4" t="s">
        <v>44</v>
      </c>
      <c r="AL39" s="4" t="s">
        <v>44</v>
      </c>
      <c r="AM39" s="5">
        <v>0</v>
      </c>
      <c r="AN39" s="5">
        <v>0</v>
      </c>
      <c r="AO39" s="5">
        <v>0</v>
      </c>
      <c r="AP39" s="2">
        <f>VLOOKUP(K39,Tabela1[[#All],[NF Eletr.]],1,0)</f>
        <v>21385</v>
      </c>
      <c r="AQ39" s="42" t="str">
        <f>VLOOKUP(Tabela2[[#This Row],[Cliente]],'Listagem do Browse'!B38:Q338,1,0)</f>
        <v>C03422</v>
      </c>
      <c r="AR39" s="42" t="str">
        <f>VLOOKUP(Tabela2[[#This Row],[Cliente]],'Listagem do Browse'!B38:Q338,3,0)</f>
        <v>BANCO DO BRASIL S.A. - CT 2357</v>
      </c>
    </row>
    <row r="40" spans="1:44">
      <c r="A40" s="7" t="str">
        <f t="shared" si="0"/>
        <v>KEC03417</v>
      </c>
      <c r="B40" s="7" t="s">
        <v>1969</v>
      </c>
      <c r="C40" s="7" t="s">
        <v>806</v>
      </c>
      <c r="D40" s="7" t="s">
        <v>40</v>
      </c>
      <c r="E40" s="7" t="s">
        <v>212</v>
      </c>
      <c r="F40" s="7" t="s">
        <v>46</v>
      </c>
      <c r="G40" s="7" t="s">
        <v>97</v>
      </c>
      <c r="H40" s="8">
        <v>0</v>
      </c>
      <c r="I40" s="7" t="s">
        <v>807</v>
      </c>
      <c r="J40" s="7" t="s">
        <v>44</v>
      </c>
      <c r="K40" s="39">
        <v>21384</v>
      </c>
      <c r="L40" s="8">
        <v>0</v>
      </c>
      <c r="M40" s="8">
        <v>0</v>
      </c>
      <c r="N40" s="9">
        <v>45517</v>
      </c>
      <c r="O40" s="8">
        <v>3026.87</v>
      </c>
      <c r="P40" s="8">
        <v>0</v>
      </c>
      <c r="Q40" s="7" t="s">
        <v>808</v>
      </c>
      <c r="R40" s="8">
        <v>0</v>
      </c>
      <c r="S40" s="7" t="s">
        <v>44</v>
      </c>
      <c r="T40" s="7" t="s">
        <v>44</v>
      </c>
      <c r="U40" s="9" t="s">
        <v>44</v>
      </c>
      <c r="V40" s="7" t="s">
        <v>44</v>
      </c>
      <c r="W40" s="8">
        <v>0</v>
      </c>
      <c r="X40" s="8">
        <v>0</v>
      </c>
      <c r="Y40" s="8">
        <v>0</v>
      </c>
      <c r="Z40" s="7" t="s">
        <v>44</v>
      </c>
      <c r="AA40" s="7" t="s">
        <v>44</v>
      </c>
      <c r="AB40" s="9" t="s">
        <v>44</v>
      </c>
      <c r="AC40" s="8">
        <v>0</v>
      </c>
      <c r="AD40" s="8">
        <v>0</v>
      </c>
      <c r="AE40" s="8">
        <v>0</v>
      </c>
      <c r="AF40" s="7" t="s">
        <v>44</v>
      </c>
      <c r="AG40" s="9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8">
        <v>0</v>
      </c>
      <c r="AN40" s="8">
        <v>0</v>
      </c>
      <c r="AO40" s="8">
        <v>0</v>
      </c>
      <c r="AP40" s="2">
        <f>VLOOKUP(K40,Tabela1[[#All],[NF Eletr.]],1,0)</f>
        <v>21384</v>
      </c>
      <c r="AQ40" s="42" t="str">
        <f>VLOOKUP(Tabela2[[#This Row],[Cliente]],'Listagem do Browse'!B39:Q339,1,0)</f>
        <v>C03417</v>
      </c>
      <c r="AR40" s="42" t="str">
        <f>VLOOKUP(Tabela2[[#This Row],[Cliente]],'Listagem do Browse'!B39:Q339,3,0)</f>
        <v>BANCO DO BRASIL S.A. - CT 2357</v>
      </c>
    </row>
    <row r="41" spans="1:44">
      <c r="A41" s="4" t="str">
        <f t="shared" si="0"/>
        <v>KEC03412</v>
      </c>
      <c r="B41" s="4" t="s">
        <v>1969</v>
      </c>
      <c r="C41" s="4" t="s">
        <v>803</v>
      </c>
      <c r="D41" s="4" t="s">
        <v>40</v>
      </c>
      <c r="E41" s="4" t="s">
        <v>211</v>
      </c>
      <c r="F41" s="4" t="s">
        <v>46</v>
      </c>
      <c r="G41" s="4" t="s">
        <v>97</v>
      </c>
      <c r="H41" s="5">
        <v>0</v>
      </c>
      <c r="I41" s="4" t="s">
        <v>804</v>
      </c>
      <c r="J41" s="4" t="s">
        <v>44</v>
      </c>
      <c r="K41" s="38">
        <v>21383</v>
      </c>
      <c r="L41" s="5">
        <v>0</v>
      </c>
      <c r="M41" s="5">
        <v>0</v>
      </c>
      <c r="N41" s="6">
        <v>45517</v>
      </c>
      <c r="O41" s="5">
        <v>13459.44</v>
      </c>
      <c r="P41" s="5">
        <v>0</v>
      </c>
      <c r="Q41" s="4" t="s">
        <v>805</v>
      </c>
      <c r="R41" s="5">
        <v>0</v>
      </c>
      <c r="S41" s="4" t="s">
        <v>44</v>
      </c>
      <c r="T41" s="4" t="s">
        <v>44</v>
      </c>
      <c r="U41" s="6" t="s">
        <v>44</v>
      </c>
      <c r="V41" s="4" t="s">
        <v>44</v>
      </c>
      <c r="W41" s="5">
        <v>0</v>
      </c>
      <c r="X41" s="5">
        <v>0</v>
      </c>
      <c r="Y41" s="5">
        <v>0</v>
      </c>
      <c r="Z41" s="4" t="s">
        <v>44</v>
      </c>
      <c r="AA41" s="4" t="s">
        <v>44</v>
      </c>
      <c r="AB41" s="6" t="s">
        <v>44</v>
      </c>
      <c r="AC41" s="5">
        <v>0</v>
      </c>
      <c r="AD41" s="5">
        <v>0</v>
      </c>
      <c r="AE41" s="5">
        <v>0</v>
      </c>
      <c r="AF41" s="4" t="s">
        <v>44</v>
      </c>
      <c r="AG41" s="6" t="s">
        <v>44</v>
      </c>
      <c r="AH41" s="4" t="s">
        <v>44</v>
      </c>
      <c r="AI41" s="4" t="s">
        <v>44</v>
      </c>
      <c r="AJ41" s="4" t="s">
        <v>44</v>
      </c>
      <c r="AK41" s="4" t="s">
        <v>44</v>
      </c>
      <c r="AL41" s="4" t="s">
        <v>44</v>
      </c>
      <c r="AM41" s="5">
        <v>0</v>
      </c>
      <c r="AN41" s="5">
        <v>0</v>
      </c>
      <c r="AO41" s="5">
        <v>0</v>
      </c>
      <c r="AP41" s="2">
        <f>VLOOKUP(K41,Tabela1[[#All],[NF Eletr.]],1,0)</f>
        <v>21383</v>
      </c>
      <c r="AQ41" s="42" t="str">
        <f>VLOOKUP(Tabela2[[#This Row],[Cliente]],'Listagem do Browse'!B40:Q340,1,0)</f>
        <v>C03412</v>
      </c>
      <c r="AR41" s="42" t="str">
        <f>VLOOKUP(Tabela2[[#This Row],[Cliente]],'Listagem do Browse'!B40:Q340,3,0)</f>
        <v>BANCO DO BRASIL S.A. - CT 2357</v>
      </c>
    </row>
    <row r="42" spans="1:44">
      <c r="A42" s="7" t="str">
        <f t="shared" si="0"/>
        <v>KEC03406</v>
      </c>
      <c r="B42" s="7" t="s">
        <v>1969</v>
      </c>
      <c r="C42" s="7" t="s">
        <v>801</v>
      </c>
      <c r="D42" s="7" t="s">
        <v>40</v>
      </c>
      <c r="E42" s="7" t="s">
        <v>210</v>
      </c>
      <c r="F42" s="7" t="s">
        <v>46</v>
      </c>
      <c r="G42" s="7" t="s">
        <v>97</v>
      </c>
      <c r="H42" s="8">
        <v>0</v>
      </c>
      <c r="I42" s="7" t="s">
        <v>799</v>
      </c>
      <c r="J42" s="7" t="s">
        <v>44</v>
      </c>
      <c r="K42" s="39">
        <v>21382</v>
      </c>
      <c r="L42" s="8">
        <v>0</v>
      </c>
      <c r="M42" s="8">
        <v>0</v>
      </c>
      <c r="N42" s="9">
        <v>45517</v>
      </c>
      <c r="O42" s="8">
        <v>30927.599999999999</v>
      </c>
      <c r="P42" s="8">
        <v>0</v>
      </c>
      <c r="Q42" s="7" t="s">
        <v>802</v>
      </c>
      <c r="R42" s="8">
        <v>0</v>
      </c>
      <c r="S42" s="7" t="s">
        <v>44</v>
      </c>
      <c r="T42" s="7" t="s">
        <v>44</v>
      </c>
      <c r="U42" s="9" t="s">
        <v>44</v>
      </c>
      <c r="V42" s="7" t="s">
        <v>44</v>
      </c>
      <c r="W42" s="8">
        <v>0</v>
      </c>
      <c r="X42" s="8">
        <v>0</v>
      </c>
      <c r="Y42" s="8">
        <v>0</v>
      </c>
      <c r="Z42" s="7" t="s">
        <v>44</v>
      </c>
      <c r="AA42" s="7" t="s">
        <v>44</v>
      </c>
      <c r="AB42" s="9" t="s">
        <v>44</v>
      </c>
      <c r="AC42" s="8">
        <v>0</v>
      </c>
      <c r="AD42" s="8">
        <v>0</v>
      </c>
      <c r="AE42" s="8">
        <v>0</v>
      </c>
      <c r="AF42" s="7" t="s">
        <v>44</v>
      </c>
      <c r="AG42" s="9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8">
        <v>0</v>
      </c>
      <c r="AN42" s="8">
        <v>0</v>
      </c>
      <c r="AO42" s="8">
        <v>0</v>
      </c>
      <c r="AP42" s="2">
        <f>VLOOKUP(K42,Tabela1[[#All],[NF Eletr.]],1,0)</f>
        <v>21382</v>
      </c>
      <c r="AQ42" s="42" t="str">
        <f>VLOOKUP(Tabela2[[#This Row],[Cliente]],'Listagem do Browse'!B41:Q341,1,0)</f>
        <v>C03406</v>
      </c>
      <c r="AR42" s="42" t="str">
        <f>VLOOKUP(Tabela2[[#This Row],[Cliente]],'Listagem do Browse'!B41:Q341,3,0)</f>
        <v>BANCO DO BRASIL S.A. - CT 2357</v>
      </c>
    </row>
    <row r="43" spans="1:44">
      <c r="A43" s="4" t="str">
        <f t="shared" si="0"/>
        <v>KEC03445</v>
      </c>
      <c r="B43" s="4" t="s">
        <v>1969</v>
      </c>
      <c r="C43" s="4" t="s">
        <v>798</v>
      </c>
      <c r="D43" s="4" t="s">
        <v>40</v>
      </c>
      <c r="E43" s="4" t="s">
        <v>209</v>
      </c>
      <c r="F43" s="4" t="s">
        <v>46</v>
      </c>
      <c r="G43" s="4" t="s">
        <v>97</v>
      </c>
      <c r="H43" s="5">
        <v>0</v>
      </c>
      <c r="I43" s="4" t="s">
        <v>799</v>
      </c>
      <c r="J43" s="4" t="s">
        <v>44</v>
      </c>
      <c r="K43" s="38">
        <v>21381</v>
      </c>
      <c r="L43" s="5">
        <v>0</v>
      </c>
      <c r="M43" s="5">
        <v>0</v>
      </c>
      <c r="N43" s="6">
        <v>45517</v>
      </c>
      <c r="O43" s="5">
        <v>4286.83</v>
      </c>
      <c r="P43" s="5">
        <v>0</v>
      </c>
      <c r="Q43" s="4" t="s">
        <v>800</v>
      </c>
      <c r="R43" s="5">
        <v>0</v>
      </c>
      <c r="S43" s="4" t="s">
        <v>44</v>
      </c>
      <c r="T43" s="4" t="s">
        <v>44</v>
      </c>
      <c r="U43" s="6" t="s">
        <v>44</v>
      </c>
      <c r="V43" s="4" t="s">
        <v>44</v>
      </c>
      <c r="W43" s="5">
        <v>0</v>
      </c>
      <c r="X43" s="5">
        <v>0</v>
      </c>
      <c r="Y43" s="5">
        <v>0</v>
      </c>
      <c r="Z43" s="4" t="s">
        <v>44</v>
      </c>
      <c r="AA43" s="4" t="s">
        <v>44</v>
      </c>
      <c r="AB43" s="6" t="s">
        <v>44</v>
      </c>
      <c r="AC43" s="5">
        <v>0</v>
      </c>
      <c r="AD43" s="5">
        <v>0</v>
      </c>
      <c r="AE43" s="5">
        <v>0</v>
      </c>
      <c r="AF43" s="4" t="s">
        <v>44</v>
      </c>
      <c r="AG43" s="6" t="s">
        <v>44</v>
      </c>
      <c r="AH43" s="4" t="s">
        <v>44</v>
      </c>
      <c r="AI43" s="4" t="s">
        <v>44</v>
      </c>
      <c r="AJ43" s="4" t="s">
        <v>44</v>
      </c>
      <c r="AK43" s="4" t="s">
        <v>44</v>
      </c>
      <c r="AL43" s="4" t="s">
        <v>44</v>
      </c>
      <c r="AM43" s="5">
        <v>0</v>
      </c>
      <c r="AN43" s="5">
        <v>0</v>
      </c>
      <c r="AO43" s="5">
        <v>0</v>
      </c>
      <c r="AP43" s="2">
        <f>VLOOKUP(K43,Tabela1[[#All],[NF Eletr.]],1,0)</f>
        <v>21381</v>
      </c>
      <c r="AQ43" s="42" t="str">
        <f>VLOOKUP(Tabela2[[#This Row],[Cliente]],'Listagem do Browse'!B42:Q342,1,0)</f>
        <v>C03445</v>
      </c>
      <c r="AR43" s="42" t="str">
        <f>VLOOKUP(Tabela2[[#This Row],[Cliente]],'Listagem do Browse'!B42:Q342,3,0)</f>
        <v>BANCO DO BRASIL S.A. - CT 2357</v>
      </c>
    </row>
    <row r="44" spans="1:44">
      <c r="A44" s="7" t="str">
        <f t="shared" si="0"/>
        <v>KEC03443</v>
      </c>
      <c r="B44" s="7" t="s">
        <v>1969</v>
      </c>
      <c r="C44" s="7" t="s">
        <v>795</v>
      </c>
      <c r="D44" s="7" t="s">
        <v>40</v>
      </c>
      <c r="E44" s="7" t="s">
        <v>208</v>
      </c>
      <c r="F44" s="7" t="s">
        <v>46</v>
      </c>
      <c r="G44" s="7" t="s">
        <v>97</v>
      </c>
      <c r="H44" s="8">
        <v>0</v>
      </c>
      <c r="I44" s="7" t="s">
        <v>796</v>
      </c>
      <c r="J44" s="7" t="s">
        <v>44</v>
      </c>
      <c r="K44" s="39">
        <v>21380</v>
      </c>
      <c r="L44" s="8">
        <v>0</v>
      </c>
      <c r="M44" s="8">
        <v>0</v>
      </c>
      <c r="N44" s="9">
        <v>45517</v>
      </c>
      <c r="O44" s="8">
        <v>4384.2700000000004</v>
      </c>
      <c r="P44" s="8">
        <v>0</v>
      </c>
      <c r="Q44" s="7" t="s">
        <v>797</v>
      </c>
      <c r="R44" s="8">
        <v>0</v>
      </c>
      <c r="S44" s="7" t="s">
        <v>44</v>
      </c>
      <c r="T44" s="7" t="s">
        <v>44</v>
      </c>
      <c r="U44" s="9" t="s">
        <v>44</v>
      </c>
      <c r="V44" s="7" t="s">
        <v>44</v>
      </c>
      <c r="W44" s="8">
        <v>0</v>
      </c>
      <c r="X44" s="8">
        <v>0</v>
      </c>
      <c r="Y44" s="8">
        <v>0</v>
      </c>
      <c r="Z44" s="7" t="s">
        <v>44</v>
      </c>
      <c r="AA44" s="7" t="s">
        <v>44</v>
      </c>
      <c r="AB44" s="9" t="s">
        <v>44</v>
      </c>
      <c r="AC44" s="8">
        <v>0</v>
      </c>
      <c r="AD44" s="8">
        <v>0</v>
      </c>
      <c r="AE44" s="8">
        <v>0</v>
      </c>
      <c r="AF44" s="7" t="s">
        <v>44</v>
      </c>
      <c r="AG44" s="9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8">
        <v>0</v>
      </c>
      <c r="AN44" s="8">
        <v>0</v>
      </c>
      <c r="AO44" s="8">
        <v>0</v>
      </c>
      <c r="AP44" s="2">
        <f>VLOOKUP(K44,Tabela1[[#All],[NF Eletr.]],1,0)</f>
        <v>21380</v>
      </c>
      <c r="AQ44" s="42" t="str">
        <f>VLOOKUP(Tabela2[[#This Row],[Cliente]],'Listagem do Browse'!B43:Q343,1,0)</f>
        <v>C03443</v>
      </c>
      <c r="AR44" s="42" t="str">
        <f>VLOOKUP(Tabela2[[#This Row],[Cliente]],'Listagem do Browse'!B43:Q343,3,0)</f>
        <v>BANCO DO BRASIL S.A. - CT 2357</v>
      </c>
    </row>
    <row r="45" spans="1:44">
      <c r="A45" s="4" t="str">
        <f t="shared" si="0"/>
        <v>KEC03438</v>
      </c>
      <c r="B45" s="4" t="s">
        <v>1969</v>
      </c>
      <c r="C45" s="4" t="s">
        <v>792</v>
      </c>
      <c r="D45" s="4" t="s">
        <v>40</v>
      </c>
      <c r="E45" s="4" t="s">
        <v>207</v>
      </c>
      <c r="F45" s="4" t="s">
        <v>46</v>
      </c>
      <c r="G45" s="4" t="s">
        <v>97</v>
      </c>
      <c r="H45" s="5">
        <v>0</v>
      </c>
      <c r="I45" s="4" t="s">
        <v>793</v>
      </c>
      <c r="J45" s="4" t="s">
        <v>44</v>
      </c>
      <c r="K45" s="38">
        <v>21379</v>
      </c>
      <c r="L45" s="5">
        <v>0</v>
      </c>
      <c r="M45" s="5">
        <v>0</v>
      </c>
      <c r="N45" s="6">
        <v>45517</v>
      </c>
      <c r="O45" s="5">
        <v>4239.47</v>
      </c>
      <c r="P45" s="5">
        <v>0</v>
      </c>
      <c r="Q45" s="4" t="s">
        <v>794</v>
      </c>
      <c r="R45" s="5">
        <v>0</v>
      </c>
      <c r="S45" s="4" t="s">
        <v>44</v>
      </c>
      <c r="T45" s="4" t="s">
        <v>44</v>
      </c>
      <c r="U45" s="6" t="s">
        <v>44</v>
      </c>
      <c r="V45" s="4" t="s">
        <v>44</v>
      </c>
      <c r="W45" s="5">
        <v>0</v>
      </c>
      <c r="X45" s="5">
        <v>0</v>
      </c>
      <c r="Y45" s="5">
        <v>0</v>
      </c>
      <c r="Z45" s="4" t="s">
        <v>44</v>
      </c>
      <c r="AA45" s="4" t="s">
        <v>44</v>
      </c>
      <c r="AB45" s="6" t="s">
        <v>44</v>
      </c>
      <c r="AC45" s="5">
        <v>0</v>
      </c>
      <c r="AD45" s="5">
        <v>0</v>
      </c>
      <c r="AE45" s="5">
        <v>0</v>
      </c>
      <c r="AF45" s="4" t="s">
        <v>44</v>
      </c>
      <c r="AG45" s="6" t="s">
        <v>44</v>
      </c>
      <c r="AH45" s="4" t="s">
        <v>44</v>
      </c>
      <c r="AI45" s="4" t="s">
        <v>44</v>
      </c>
      <c r="AJ45" s="4" t="s">
        <v>44</v>
      </c>
      <c r="AK45" s="4" t="s">
        <v>44</v>
      </c>
      <c r="AL45" s="4" t="s">
        <v>44</v>
      </c>
      <c r="AM45" s="5">
        <v>0</v>
      </c>
      <c r="AN45" s="5">
        <v>0</v>
      </c>
      <c r="AO45" s="5">
        <v>0</v>
      </c>
      <c r="AP45" s="2">
        <f>VLOOKUP(K45,Tabela1[[#All],[NF Eletr.]],1,0)</f>
        <v>21379</v>
      </c>
      <c r="AQ45" s="42" t="str">
        <f>VLOOKUP(Tabela2[[#This Row],[Cliente]],'Listagem do Browse'!B44:Q344,1,0)</f>
        <v>C03438</v>
      </c>
      <c r="AR45" s="42" t="str">
        <f>VLOOKUP(Tabela2[[#This Row],[Cliente]],'Listagem do Browse'!B44:Q344,3,0)</f>
        <v>BANCO DO BRASIL S.A. - CT 2357</v>
      </c>
    </row>
    <row r="46" spans="1:44">
      <c r="A46" s="7" t="str">
        <f t="shared" si="0"/>
        <v>KEC03437</v>
      </c>
      <c r="B46" s="7" t="s">
        <v>1969</v>
      </c>
      <c r="C46" s="7" t="s">
        <v>790</v>
      </c>
      <c r="D46" s="7" t="s">
        <v>40</v>
      </c>
      <c r="E46" s="7" t="s">
        <v>206</v>
      </c>
      <c r="F46" s="7" t="s">
        <v>46</v>
      </c>
      <c r="G46" s="7" t="s">
        <v>97</v>
      </c>
      <c r="H46" s="8">
        <v>0</v>
      </c>
      <c r="I46" s="7" t="s">
        <v>788</v>
      </c>
      <c r="J46" s="7" t="s">
        <v>44</v>
      </c>
      <c r="K46" s="39">
        <v>21378</v>
      </c>
      <c r="L46" s="8">
        <v>0</v>
      </c>
      <c r="M46" s="8">
        <v>0</v>
      </c>
      <c r="N46" s="9">
        <v>45517</v>
      </c>
      <c r="O46" s="8">
        <v>4398.95</v>
      </c>
      <c r="P46" s="8">
        <v>0</v>
      </c>
      <c r="Q46" s="7" t="s">
        <v>791</v>
      </c>
      <c r="R46" s="8">
        <v>0</v>
      </c>
      <c r="S46" s="7" t="s">
        <v>44</v>
      </c>
      <c r="T46" s="7" t="s">
        <v>44</v>
      </c>
      <c r="U46" s="9" t="s">
        <v>44</v>
      </c>
      <c r="V46" s="7" t="s">
        <v>44</v>
      </c>
      <c r="W46" s="8">
        <v>0</v>
      </c>
      <c r="X46" s="8">
        <v>0</v>
      </c>
      <c r="Y46" s="8">
        <v>0</v>
      </c>
      <c r="Z46" s="7" t="s">
        <v>44</v>
      </c>
      <c r="AA46" s="7" t="s">
        <v>44</v>
      </c>
      <c r="AB46" s="9" t="s">
        <v>44</v>
      </c>
      <c r="AC46" s="8">
        <v>0</v>
      </c>
      <c r="AD46" s="8">
        <v>0</v>
      </c>
      <c r="AE46" s="8">
        <v>0</v>
      </c>
      <c r="AF46" s="7" t="s">
        <v>44</v>
      </c>
      <c r="AG46" s="9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8">
        <v>0</v>
      </c>
      <c r="AN46" s="8">
        <v>0</v>
      </c>
      <c r="AO46" s="8">
        <v>0</v>
      </c>
      <c r="AP46" s="2">
        <f>VLOOKUP(K46,Tabela1[[#All],[NF Eletr.]],1,0)</f>
        <v>21378</v>
      </c>
      <c r="AQ46" s="42" t="str">
        <f>VLOOKUP(Tabela2[[#This Row],[Cliente]],'Listagem do Browse'!B45:Q345,1,0)</f>
        <v>C03437</v>
      </c>
      <c r="AR46" s="42" t="str">
        <f>VLOOKUP(Tabela2[[#This Row],[Cliente]],'Listagem do Browse'!B45:Q345,3,0)</f>
        <v>BANCO DO BRASIL S.A. - CT 2357</v>
      </c>
    </row>
    <row r="47" spans="1:44">
      <c r="A47" s="4" t="str">
        <f t="shared" si="0"/>
        <v>KEC03436</v>
      </c>
      <c r="B47" s="4" t="s">
        <v>1969</v>
      </c>
      <c r="C47" s="4" t="s">
        <v>787</v>
      </c>
      <c r="D47" s="4" t="s">
        <v>40</v>
      </c>
      <c r="E47" s="4" t="s">
        <v>205</v>
      </c>
      <c r="F47" s="4" t="s">
        <v>46</v>
      </c>
      <c r="G47" s="4" t="s">
        <v>97</v>
      </c>
      <c r="H47" s="5">
        <v>0</v>
      </c>
      <c r="I47" s="4" t="s">
        <v>788</v>
      </c>
      <c r="J47" s="4" t="s">
        <v>44</v>
      </c>
      <c r="K47" s="38">
        <v>21377</v>
      </c>
      <c r="L47" s="5">
        <v>0</v>
      </c>
      <c r="M47" s="5">
        <v>0</v>
      </c>
      <c r="N47" s="6">
        <v>45517</v>
      </c>
      <c r="O47" s="5">
        <v>4436.8</v>
      </c>
      <c r="P47" s="5">
        <v>0</v>
      </c>
      <c r="Q47" s="4" t="s">
        <v>789</v>
      </c>
      <c r="R47" s="5">
        <v>0</v>
      </c>
      <c r="S47" s="4" t="s">
        <v>44</v>
      </c>
      <c r="T47" s="4" t="s">
        <v>44</v>
      </c>
      <c r="U47" s="6" t="s">
        <v>44</v>
      </c>
      <c r="V47" s="4" t="s">
        <v>44</v>
      </c>
      <c r="W47" s="5">
        <v>0</v>
      </c>
      <c r="X47" s="5">
        <v>0</v>
      </c>
      <c r="Y47" s="5">
        <v>0</v>
      </c>
      <c r="Z47" s="4" t="s">
        <v>44</v>
      </c>
      <c r="AA47" s="4" t="s">
        <v>44</v>
      </c>
      <c r="AB47" s="6" t="s">
        <v>44</v>
      </c>
      <c r="AC47" s="5">
        <v>0</v>
      </c>
      <c r="AD47" s="5">
        <v>0</v>
      </c>
      <c r="AE47" s="5">
        <v>0</v>
      </c>
      <c r="AF47" s="4" t="s">
        <v>44</v>
      </c>
      <c r="AG47" s="6" t="s">
        <v>44</v>
      </c>
      <c r="AH47" s="4" t="s">
        <v>44</v>
      </c>
      <c r="AI47" s="4" t="s">
        <v>44</v>
      </c>
      <c r="AJ47" s="4" t="s">
        <v>44</v>
      </c>
      <c r="AK47" s="4" t="s">
        <v>44</v>
      </c>
      <c r="AL47" s="4" t="s">
        <v>44</v>
      </c>
      <c r="AM47" s="5">
        <v>0</v>
      </c>
      <c r="AN47" s="5">
        <v>0</v>
      </c>
      <c r="AO47" s="5">
        <v>0</v>
      </c>
      <c r="AP47" s="2">
        <f>VLOOKUP(K47,Tabela1[[#All],[NF Eletr.]],1,0)</f>
        <v>21377</v>
      </c>
      <c r="AQ47" s="42" t="str">
        <f>VLOOKUP(Tabela2[[#This Row],[Cliente]],'Listagem do Browse'!B46:Q346,1,0)</f>
        <v>C03436</v>
      </c>
      <c r="AR47" s="42" t="str">
        <f>VLOOKUP(Tabela2[[#This Row],[Cliente]],'Listagem do Browse'!B46:Q346,3,0)</f>
        <v>BANCO DO BRASIL S.A. - CT 2357</v>
      </c>
    </row>
    <row r="48" spans="1:44">
      <c r="A48" s="7" t="str">
        <f t="shared" si="0"/>
        <v>KEC03449</v>
      </c>
      <c r="B48" s="7" t="s">
        <v>1969</v>
      </c>
      <c r="C48" s="7" t="s">
        <v>784</v>
      </c>
      <c r="D48" s="7" t="s">
        <v>40</v>
      </c>
      <c r="E48" s="7" t="s">
        <v>204</v>
      </c>
      <c r="F48" s="7" t="s">
        <v>46</v>
      </c>
      <c r="G48" s="7" t="s">
        <v>97</v>
      </c>
      <c r="H48" s="8">
        <v>0</v>
      </c>
      <c r="I48" s="7" t="s">
        <v>785</v>
      </c>
      <c r="J48" s="7" t="s">
        <v>44</v>
      </c>
      <c r="K48" s="39">
        <v>21376</v>
      </c>
      <c r="L48" s="8">
        <v>0</v>
      </c>
      <c r="M48" s="8">
        <v>0</v>
      </c>
      <c r="N48" s="9">
        <v>45517</v>
      </c>
      <c r="O48" s="8">
        <v>4384.2700000000004</v>
      </c>
      <c r="P48" s="8">
        <v>0</v>
      </c>
      <c r="Q48" s="7" t="s">
        <v>786</v>
      </c>
      <c r="R48" s="8">
        <v>0</v>
      </c>
      <c r="S48" s="7" t="s">
        <v>44</v>
      </c>
      <c r="T48" s="7" t="s">
        <v>44</v>
      </c>
      <c r="U48" s="9" t="s">
        <v>44</v>
      </c>
      <c r="V48" s="7" t="s">
        <v>44</v>
      </c>
      <c r="W48" s="8">
        <v>0</v>
      </c>
      <c r="X48" s="8">
        <v>0</v>
      </c>
      <c r="Y48" s="8">
        <v>0</v>
      </c>
      <c r="Z48" s="7" t="s">
        <v>44</v>
      </c>
      <c r="AA48" s="7" t="s">
        <v>44</v>
      </c>
      <c r="AB48" s="9" t="s">
        <v>44</v>
      </c>
      <c r="AC48" s="8">
        <v>0</v>
      </c>
      <c r="AD48" s="8">
        <v>0</v>
      </c>
      <c r="AE48" s="8">
        <v>0</v>
      </c>
      <c r="AF48" s="7" t="s">
        <v>44</v>
      </c>
      <c r="AG48" s="9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8">
        <v>0</v>
      </c>
      <c r="AN48" s="8">
        <v>0</v>
      </c>
      <c r="AO48" s="8">
        <v>0</v>
      </c>
      <c r="AP48" s="2">
        <f>VLOOKUP(K48,Tabela1[[#All],[NF Eletr.]],1,0)</f>
        <v>21376</v>
      </c>
      <c r="AQ48" s="42" t="str">
        <f>VLOOKUP(Tabela2[[#This Row],[Cliente]],'Listagem do Browse'!B47:Q347,1,0)</f>
        <v>C03449</v>
      </c>
      <c r="AR48" s="42" t="str">
        <f>VLOOKUP(Tabela2[[#This Row],[Cliente]],'Listagem do Browse'!B47:Q347,3,0)</f>
        <v>BANCO DO BRASIL S.A. - CT 2357</v>
      </c>
    </row>
    <row r="49" spans="1:44">
      <c r="A49" s="4" t="str">
        <f t="shared" si="0"/>
        <v>KEC03447</v>
      </c>
      <c r="B49" s="4" t="s">
        <v>1969</v>
      </c>
      <c r="C49" s="4" t="s">
        <v>781</v>
      </c>
      <c r="D49" s="4" t="s">
        <v>40</v>
      </c>
      <c r="E49" s="4" t="s">
        <v>203</v>
      </c>
      <c r="F49" s="4" t="s">
        <v>46</v>
      </c>
      <c r="G49" s="4" t="s">
        <v>97</v>
      </c>
      <c r="H49" s="5">
        <v>0</v>
      </c>
      <c r="I49" s="4" t="s">
        <v>782</v>
      </c>
      <c r="J49" s="4" t="s">
        <v>44</v>
      </c>
      <c r="K49" s="38">
        <v>21375</v>
      </c>
      <c r="L49" s="5">
        <v>0</v>
      </c>
      <c r="M49" s="5">
        <v>0</v>
      </c>
      <c r="N49" s="6">
        <v>45517</v>
      </c>
      <c r="O49" s="5">
        <v>4608.54</v>
      </c>
      <c r="P49" s="5">
        <v>0</v>
      </c>
      <c r="Q49" s="4" t="s">
        <v>783</v>
      </c>
      <c r="R49" s="5">
        <v>0</v>
      </c>
      <c r="S49" s="4" t="s">
        <v>44</v>
      </c>
      <c r="T49" s="4" t="s">
        <v>44</v>
      </c>
      <c r="U49" s="6" t="s">
        <v>44</v>
      </c>
      <c r="V49" s="4" t="s">
        <v>44</v>
      </c>
      <c r="W49" s="5">
        <v>0</v>
      </c>
      <c r="X49" s="5">
        <v>0</v>
      </c>
      <c r="Y49" s="5">
        <v>0</v>
      </c>
      <c r="Z49" s="4" t="s">
        <v>44</v>
      </c>
      <c r="AA49" s="4" t="s">
        <v>44</v>
      </c>
      <c r="AB49" s="6" t="s">
        <v>44</v>
      </c>
      <c r="AC49" s="5">
        <v>0</v>
      </c>
      <c r="AD49" s="5">
        <v>0</v>
      </c>
      <c r="AE49" s="5">
        <v>0</v>
      </c>
      <c r="AF49" s="4" t="s">
        <v>44</v>
      </c>
      <c r="AG49" s="6" t="s">
        <v>44</v>
      </c>
      <c r="AH49" s="4" t="s">
        <v>44</v>
      </c>
      <c r="AI49" s="4" t="s">
        <v>44</v>
      </c>
      <c r="AJ49" s="4" t="s">
        <v>44</v>
      </c>
      <c r="AK49" s="4" t="s">
        <v>44</v>
      </c>
      <c r="AL49" s="4" t="s">
        <v>44</v>
      </c>
      <c r="AM49" s="5">
        <v>0</v>
      </c>
      <c r="AN49" s="5">
        <v>0</v>
      </c>
      <c r="AO49" s="5">
        <v>0</v>
      </c>
      <c r="AP49" s="2">
        <f>VLOOKUP(K49,Tabela1[[#All],[NF Eletr.]],1,0)</f>
        <v>21375</v>
      </c>
      <c r="AQ49" s="42" t="str">
        <f>VLOOKUP(Tabela2[[#This Row],[Cliente]],'Listagem do Browse'!B48:Q348,1,0)</f>
        <v>C03447</v>
      </c>
      <c r="AR49" s="42" t="str">
        <f>VLOOKUP(Tabela2[[#This Row],[Cliente]],'Listagem do Browse'!B48:Q348,3,0)</f>
        <v>BANCO DO BRASIL S.A. - CT 2357</v>
      </c>
    </row>
    <row r="50" spans="1:44">
      <c r="A50" s="7" t="str">
        <f t="shared" si="0"/>
        <v>KEC03424</v>
      </c>
      <c r="B50" s="7" t="s">
        <v>1969</v>
      </c>
      <c r="C50" s="7" t="s">
        <v>778</v>
      </c>
      <c r="D50" s="7" t="s">
        <v>40</v>
      </c>
      <c r="E50" s="7" t="s">
        <v>202</v>
      </c>
      <c r="F50" s="7" t="s">
        <v>46</v>
      </c>
      <c r="G50" s="7" t="s">
        <v>97</v>
      </c>
      <c r="H50" s="8">
        <v>0</v>
      </c>
      <c r="I50" s="7" t="s">
        <v>779</v>
      </c>
      <c r="J50" s="7" t="s">
        <v>44</v>
      </c>
      <c r="K50" s="39">
        <v>21374</v>
      </c>
      <c r="L50" s="8">
        <v>0</v>
      </c>
      <c r="M50" s="8">
        <v>0</v>
      </c>
      <c r="N50" s="9">
        <v>45517</v>
      </c>
      <c r="O50" s="8">
        <v>4239.72</v>
      </c>
      <c r="P50" s="8">
        <v>0</v>
      </c>
      <c r="Q50" s="7" t="s">
        <v>780</v>
      </c>
      <c r="R50" s="8">
        <v>0</v>
      </c>
      <c r="S50" s="7" t="s">
        <v>44</v>
      </c>
      <c r="T50" s="7" t="s">
        <v>44</v>
      </c>
      <c r="U50" s="9" t="s">
        <v>44</v>
      </c>
      <c r="V50" s="7" t="s">
        <v>44</v>
      </c>
      <c r="W50" s="8">
        <v>0</v>
      </c>
      <c r="X50" s="8">
        <v>0</v>
      </c>
      <c r="Y50" s="8">
        <v>0</v>
      </c>
      <c r="Z50" s="7" t="s">
        <v>44</v>
      </c>
      <c r="AA50" s="7" t="s">
        <v>44</v>
      </c>
      <c r="AB50" s="9" t="s">
        <v>44</v>
      </c>
      <c r="AC50" s="8">
        <v>0</v>
      </c>
      <c r="AD50" s="8">
        <v>0</v>
      </c>
      <c r="AE50" s="8">
        <v>0</v>
      </c>
      <c r="AF50" s="7" t="s">
        <v>44</v>
      </c>
      <c r="AG50" s="9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8">
        <v>0</v>
      </c>
      <c r="AN50" s="8">
        <v>0</v>
      </c>
      <c r="AO50" s="8">
        <v>0</v>
      </c>
      <c r="AP50" s="2">
        <f>VLOOKUP(K50,Tabela1[[#All],[NF Eletr.]],1,0)</f>
        <v>21374</v>
      </c>
      <c r="AQ50" s="42" t="str">
        <f>VLOOKUP(Tabela2[[#This Row],[Cliente]],'Listagem do Browse'!B49:Q349,1,0)</f>
        <v>C03424</v>
      </c>
      <c r="AR50" s="42" t="str">
        <f>VLOOKUP(Tabela2[[#This Row],[Cliente]],'Listagem do Browse'!B49:Q349,3,0)</f>
        <v>BANCO DO BRASIL S.A. - CT 2357</v>
      </c>
    </row>
    <row r="51" spans="1:44">
      <c r="A51" s="4" t="str">
        <f t="shared" si="0"/>
        <v>KEC03433</v>
      </c>
      <c r="B51" s="4" t="s">
        <v>1969</v>
      </c>
      <c r="C51" s="4" t="s">
        <v>775</v>
      </c>
      <c r="D51" s="4" t="s">
        <v>40</v>
      </c>
      <c r="E51" s="4" t="s">
        <v>201</v>
      </c>
      <c r="F51" s="4" t="s">
        <v>46</v>
      </c>
      <c r="G51" s="4" t="s">
        <v>97</v>
      </c>
      <c r="H51" s="5">
        <v>0</v>
      </c>
      <c r="I51" s="4" t="s">
        <v>776</v>
      </c>
      <c r="J51" s="4" t="s">
        <v>44</v>
      </c>
      <c r="K51" s="38">
        <v>21373</v>
      </c>
      <c r="L51" s="5">
        <v>0</v>
      </c>
      <c r="M51" s="5">
        <v>0</v>
      </c>
      <c r="N51" s="6">
        <v>45517</v>
      </c>
      <c r="O51" s="5">
        <v>4335</v>
      </c>
      <c r="P51" s="5">
        <v>0</v>
      </c>
      <c r="Q51" s="4" t="s">
        <v>777</v>
      </c>
      <c r="R51" s="5">
        <v>0</v>
      </c>
      <c r="S51" s="4" t="s">
        <v>44</v>
      </c>
      <c r="T51" s="4" t="s">
        <v>44</v>
      </c>
      <c r="U51" s="6" t="s">
        <v>44</v>
      </c>
      <c r="V51" s="4" t="s">
        <v>44</v>
      </c>
      <c r="W51" s="5">
        <v>0</v>
      </c>
      <c r="X51" s="5">
        <v>0</v>
      </c>
      <c r="Y51" s="5">
        <v>0</v>
      </c>
      <c r="Z51" s="4" t="s">
        <v>44</v>
      </c>
      <c r="AA51" s="4" t="s">
        <v>44</v>
      </c>
      <c r="AB51" s="6" t="s">
        <v>44</v>
      </c>
      <c r="AC51" s="5">
        <v>0</v>
      </c>
      <c r="AD51" s="5">
        <v>0</v>
      </c>
      <c r="AE51" s="5">
        <v>0</v>
      </c>
      <c r="AF51" s="4" t="s">
        <v>44</v>
      </c>
      <c r="AG51" s="6" t="s">
        <v>44</v>
      </c>
      <c r="AH51" s="4" t="s">
        <v>44</v>
      </c>
      <c r="AI51" s="4" t="s">
        <v>44</v>
      </c>
      <c r="AJ51" s="4" t="s">
        <v>44</v>
      </c>
      <c r="AK51" s="4" t="s">
        <v>44</v>
      </c>
      <c r="AL51" s="4" t="s">
        <v>44</v>
      </c>
      <c r="AM51" s="5">
        <v>0</v>
      </c>
      <c r="AN51" s="5">
        <v>0</v>
      </c>
      <c r="AO51" s="5">
        <v>0</v>
      </c>
      <c r="AP51" s="2">
        <f>VLOOKUP(K51,Tabela1[[#All],[NF Eletr.]],1,0)</f>
        <v>21373</v>
      </c>
      <c r="AQ51" s="42" t="str">
        <f>VLOOKUP(Tabela2[[#This Row],[Cliente]],'Listagem do Browse'!B50:Q350,1,0)</f>
        <v>C03433</v>
      </c>
      <c r="AR51" s="42" t="str">
        <f>VLOOKUP(Tabela2[[#This Row],[Cliente]],'Listagem do Browse'!B50:Q350,3,0)</f>
        <v>BANCO DO BRASIL S.A. - CT 2357</v>
      </c>
    </row>
    <row r="52" spans="1:44">
      <c r="A52" s="7" t="str">
        <f t="shared" si="0"/>
        <v>KEC03432</v>
      </c>
      <c r="B52" s="7" t="s">
        <v>1969</v>
      </c>
      <c r="C52" s="7" t="s">
        <v>772</v>
      </c>
      <c r="D52" s="7" t="s">
        <v>40</v>
      </c>
      <c r="E52" s="7" t="s">
        <v>200</v>
      </c>
      <c r="F52" s="7" t="s">
        <v>46</v>
      </c>
      <c r="G52" s="7" t="s">
        <v>97</v>
      </c>
      <c r="H52" s="8">
        <v>0</v>
      </c>
      <c r="I52" s="7" t="s">
        <v>773</v>
      </c>
      <c r="J52" s="7" t="s">
        <v>44</v>
      </c>
      <c r="K52" s="39">
        <v>21372</v>
      </c>
      <c r="L52" s="8">
        <v>0</v>
      </c>
      <c r="M52" s="8">
        <v>0</v>
      </c>
      <c r="N52" s="9">
        <v>45517</v>
      </c>
      <c r="O52" s="8">
        <v>4421.79</v>
      </c>
      <c r="P52" s="8">
        <v>0</v>
      </c>
      <c r="Q52" s="7" t="s">
        <v>774</v>
      </c>
      <c r="R52" s="8">
        <v>0</v>
      </c>
      <c r="S52" s="7" t="s">
        <v>44</v>
      </c>
      <c r="T52" s="7" t="s">
        <v>44</v>
      </c>
      <c r="U52" s="9" t="s">
        <v>44</v>
      </c>
      <c r="V52" s="7" t="s">
        <v>44</v>
      </c>
      <c r="W52" s="8">
        <v>0</v>
      </c>
      <c r="X52" s="8">
        <v>0</v>
      </c>
      <c r="Y52" s="8">
        <v>0</v>
      </c>
      <c r="Z52" s="7" t="s">
        <v>44</v>
      </c>
      <c r="AA52" s="7" t="s">
        <v>44</v>
      </c>
      <c r="AB52" s="9" t="s">
        <v>44</v>
      </c>
      <c r="AC52" s="8">
        <v>0</v>
      </c>
      <c r="AD52" s="8">
        <v>0</v>
      </c>
      <c r="AE52" s="8">
        <v>0</v>
      </c>
      <c r="AF52" s="7" t="s">
        <v>44</v>
      </c>
      <c r="AG52" s="9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8">
        <v>0</v>
      </c>
      <c r="AN52" s="8">
        <v>0</v>
      </c>
      <c r="AO52" s="8">
        <v>0</v>
      </c>
      <c r="AP52" s="2">
        <f>VLOOKUP(K52,Tabela1[[#All],[NF Eletr.]],1,0)</f>
        <v>21372</v>
      </c>
      <c r="AQ52" s="42" t="str">
        <f>VLOOKUP(Tabela2[[#This Row],[Cliente]],'Listagem do Browse'!B51:Q351,1,0)</f>
        <v>C03432</v>
      </c>
      <c r="AR52" s="42" t="str">
        <f>VLOOKUP(Tabela2[[#This Row],[Cliente]],'Listagem do Browse'!B51:Q351,3,0)</f>
        <v>BANCO DO BRASIL S.A. - CT 2357</v>
      </c>
    </row>
    <row r="53" spans="1:44">
      <c r="A53" s="4" t="str">
        <f t="shared" si="0"/>
        <v>KEC03431</v>
      </c>
      <c r="B53" s="4" t="s">
        <v>1969</v>
      </c>
      <c r="C53" s="4" t="s">
        <v>769</v>
      </c>
      <c r="D53" s="4" t="s">
        <v>40</v>
      </c>
      <c r="E53" s="4" t="s">
        <v>199</v>
      </c>
      <c r="F53" s="4" t="s">
        <v>46</v>
      </c>
      <c r="G53" s="4" t="s">
        <v>97</v>
      </c>
      <c r="H53" s="5">
        <v>0</v>
      </c>
      <c r="I53" s="4" t="s">
        <v>770</v>
      </c>
      <c r="J53" s="4" t="s">
        <v>44</v>
      </c>
      <c r="K53" s="38">
        <v>21371</v>
      </c>
      <c r="L53" s="5">
        <v>0</v>
      </c>
      <c r="M53" s="5">
        <v>0</v>
      </c>
      <c r="N53" s="6">
        <v>45517</v>
      </c>
      <c r="O53" s="5">
        <v>4384.01</v>
      </c>
      <c r="P53" s="5">
        <v>0</v>
      </c>
      <c r="Q53" s="4" t="s">
        <v>771</v>
      </c>
      <c r="R53" s="5">
        <v>0</v>
      </c>
      <c r="S53" s="4" t="s">
        <v>44</v>
      </c>
      <c r="T53" s="4" t="s">
        <v>44</v>
      </c>
      <c r="U53" s="6" t="s">
        <v>44</v>
      </c>
      <c r="V53" s="4" t="s">
        <v>44</v>
      </c>
      <c r="W53" s="5">
        <v>0</v>
      </c>
      <c r="X53" s="5">
        <v>0</v>
      </c>
      <c r="Y53" s="5">
        <v>0</v>
      </c>
      <c r="Z53" s="4" t="s">
        <v>44</v>
      </c>
      <c r="AA53" s="4" t="s">
        <v>44</v>
      </c>
      <c r="AB53" s="6" t="s">
        <v>44</v>
      </c>
      <c r="AC53" s="5">
        <v>0</v>
      </c>
      <c r="AD53" s="5">
        <v>0</v>
      </c>
      <c r="AE53" s="5">
        <v>0</v>
      </c>
      <c r="AF53" s="4" t="s">
        <v>44</v>
      </c>
      <c r="AG53" s="6" t="s">
        <v>44</v>
      </c>
      <c r="AH53" s="4" t="s">
        <v>44</v>
      </c>
      <c r="AI53" s="4" t="s">
        <v>44</v>
      </c>
      <c r="AJ53" s="4" t="s">
        <v>44</v>
      </c>
      <c r="AK53" s="4" t="s">
        <v>44</v>
      </c>
      <c r="AL53" s="4" t="s">
        <v>44</v>
      </c>
      <c r="AM53" s="5">
        <v>0</v>
      </c>
      <c r="AN53" s="5">
        <v>0</v>
      </c>
      <c r="AO53" s="5">
        <v>0</v>
      </c>
      <c r="AP53" s="2">
        <f>VLOOKUP(K53,Tabela1[[#All],[NF Eletr.]],1,0)</f>
        <v>21371</v>
      </c>
      <c r="AQ53" s="42" t="str">
        <f>VLOOKUP(Tabela2[[#This Row],[Cliente]],'Listagem do Browse'!B52:Q352,1,0)</f>
        <v>C03431</v>
      </c>
      <c r="AR53" s="42" t="str">
        <f>VLOOKUP(Tabela2[[#This Row],[Cliente]],'Listagem do Browse'!B52:Q352,3,0)</f>
        <v>BANCO DO BRASIL S.A. - CT 2357</v>
      </c>
    </row>
    <row r="54" spans="1:44">
      <c r="A54" s="7" t="str">
        <f t="shared" si="0"/>
        <v>KEC03430</v>
      </c>
      <c r="B54" s="7" t="s">
        <v>1969</v>
      </c>
      <c r="C54" s="7" t="s">
        <v>766</v>
      </c>
      <c r="D54" s="7" t="s">
        <v>40</v>
      </c>
      <c r="E54" s="7" t="s">
        <v>198</v>
      </c>
      <c r="F54" s="7" t="s">
        <v>46</v>
      </c>
      <c r="G54" s="7" t="s">
        <v>97</v>
      </c>
      <c r="H54" s="8">
        <v>0</v>
      </c>
      <c r="I54" s="7" t="s">
        <v>767</v>
      </c>
      <c r="J54" s="7" t="s">
        <v>44</v>
      </c>
      <c r="K54" s="39">
        <v>21370</v>
      </c>
      <c r="L54" s="8">
        <v>0</v>
      </c>
      <c r="M54" s="8">
        <v>0</v>
      </c>
      <c r="N54" s="9">
        <v>45517</v>
      </c>
      <c r="O54" s="8">
        <v>4534.95</v>
      </c>
      <c r="P54" s="8">
        <v>0</v>
      </c>
      <c r="Q54" s="7" t="s">
        <v>768</v>
      </c>
      <c r="R54" s="8">
        <v>0</v>
      </c>
      <c r="S54" s="7" t="s">
        <v>44</v>
      </c>
      <c r="T54" s="7" t="s">
        <v>44</v>
      </c>
      <c r="U54" s="9" t="s">
        <v>44</v>
      </c>
      <c r="V54" s="7" t="s">
        <v>44</v>
      </c>
      <c r="W54" s="8">
        <v>0</v>
      </c>
      <c r="X54" s="8">
        <v>0</v>
      </c>
      <c r="Y54" s="8">
        <v>0</v>
      </c>
      <c r="Z54" s="7" t="s">
        <v>44</v>
      </c>
      <c r="AA54" s="7" t="s">
        <v>44</v>
      </c>
      <c r="AB54" s="9" t="s">
        <v>44</v>
      </c>
      <c r="AC54" s="8">
        <v>0</v>
      </c>
      <c r="AD54" s="8">
        <v>0</v>
      </c>
      <c r="AE54" s="8">
        <v>0</v>
      </c>
      <c r="AF54" s="7" t="s">
        <v>44</v>
      </c>
      <c r="AG54" s="9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8">
        <v>0</v>
      </c>
      <c r="AN54" s="8">
        <v>0</v>
      </c>
      <c r="AO54" s="8">
        <v>0</v>
      </c>
      <c r="AP54" s="2">
        <f>VLOOKUP(K54,Tabela1[[#All],[NF Eletr.]],1,0)</f>
        <v>21370</v>
      </c>
      <c r="AQ54" s="42" t="str">
        <f>VLOOKUP(Tabela2[[#This Row],[Cliente]],'Listagem do Browse'!B53:Q353,1,0)</f>
        <v>C03430</v>
      </c>
      <c r="AR54" s="42" t="str">
        <f>VLOOKUP(Tabela2[[#This Row],[Cliente]],'Listagem do Browse'!B53:Q353,3,0)</f>
        <v>BANCO DO BRASIL S.A. - CT 2357</v>
      </c>
    </row>
    <row r="55" spans="1:44">
      <c r="A55" s="4" t="str">
        <f t="shared" si="0"/>
        <v>KEC03429</v>
      </c>
      <c r="B55" s="4" t="s">
        <v>1969</v>
      </c>
      <c r="C55" s="4" t="s">
        <v>763</v>
      </c>
      <c r="D55" s="4" t="s">
        <v>40</v>
      </c>
      <c r="E55" s="4" t="s">
        <v>197</v>
      </c>
      <c r="F55" s="4" t="s">
        <v>46</v>
      </c>
      <c r="G55" s="4" t="s">
        <v>97</v>
      </c>
      <c r="H55" s="5">
        <v>0</v>
      </c>
      <c r="I55" s="4" t="s">
        <v>764</v>
      </c>
      <c r="J55" s="4" t="s">
        <v>44</v>
      </c>
      <c r="K55" s="38">
        <v>21369</v>
      </c>
      <c r="L55" s="5">
        <v>0</v>
      </c>
      <c r="M55" s="5">
        <v>0</v>
      </c>
      <c r="N55" s="6">
        <v>45517</v>
      </c>
      <c r="O55" s="5">
        <v>4384.2700000000004</v>
      </c>
      <c r="P55" s="5">
        <v>0</v>
      </c>
      <c r="Q55" s="4" t="s">
        <v>765</v>
      </c>
      <c r="R55" s="5">
        <v>0</v>
      </c>
      <c r="S55" s="4" t="s">
        <v>44</v>
      </c>
      <c r="T55" s="4" t="s">
        <v>44</v>
      </c>
      <c r="U55" s="6" t="s">
        <v>44</v>
      </c>
      <c r="V55" s="4" t="s">
        <v>44</v>
      </c>
      <c r="W55" s="5">
        <v>0</v>
      </c>
      <c r="X55" s="5">
        <v>0</v>
      </c>
      <c r="Y55" s="5">
        <v>0</v>
      </c>
      <c r="Z55" s="4" t="s">
        <v>44</v>
      </c>
      <c r="AA55" s="4" t="s">
        <v>44</v>
      </c>
      <c r="AB55" s="6" t="s">
        <v>44</v>
      </c>
      <c r="AC55" s="5">
        <v>0</v>
      </c>
      <c r="AD55" s="5">
        <v>0</v>
      </c>
      <c r="AE55" s="5">
        <v>0</v>
      </c>
      <c r="AF55" s="4" t="s">
        <v>44</v>
      </c>
      <c r="AG55" s="6" t="s">
        <v>44</v>
      </c>
      <c r="AH55" s="4" t="s">
        <v>44</v>
      </c>
      <c r="AI55" s="4" t="s">
        <v>44</v>
      </c>
      <c r="AJ55" s="4" t="s">
        <v>44</v>
      </c>
      <c r="AK55" s="4" t="s">
        <v>44</v>
      </c>
      <c r="AL55" s="4" t="s">
        <v>44</v>
      </c>
      <c r="AM55" s="5">
        <v>0</v>
      </c>
      <c r="AN55" s="5">
        <v>0</v>
      </c>
      <c r="AO55" s="5">
        <v>0</v>
      </c>
      <c r="AP55" s="2">
        <f>VLOOKUP(K55,Tabela1[[#All],[NF Eletr.]],1,0)</f>
        <v>21369</v>
      </c>
      <c r="AQ55" s="42" t="str">
        <f>VLOOKUP(Tabela2[[#This Row],[Cliente]],'Listagem do Browse'!B54:Q354,1,0)</f>
        <v>C03429</v>
      </c>
      <c r="AR55" s="42" t="str">
        <f>VLOOKUP(Tabela2[[#This Row],[Cliente]],'Listagem do Browse'!B54:Q354,3,0)</f>
        <v>BANCO DO BRASIL S.A. - CT 2357</v>
      </c>
    </row>
    <row r="56" spans="1:44">
      <c r="A56" s="7" t="str">
        <f t="shared" si="0"/>
        <v>KEC03416</v>
      </c>
      <c r="B56" s="7" t="s">
        <v>1969</v>
      </c>
      <c r="C56" s="7" t="s">
        <v>760</v>
      </c>
      <c r="D56" s="7" t="s">
        <v>40</v>
      </c>
      <c r="E56" s="7" t="s">
        <v>196</v>
      </c>
      <c r="F56" s="7" t="s">
        <v>46</v>
      </c>
      <c r="G56" s="7" t="s">
        <v>97</v>
      </c>
      <c r="H56" s="8">
        <v>0</v>
      </c>
      <c r="I56" s="7" t="s">
        <v>761</v>
      </c>
      <c r="J56" s="7" t="s">
        <v>44</v>
      </c>
      <c r="K56" s="39">
        <v>21368</v>
      </c>
      <c r="L56" s="8">
        <v>0</v>
      </c>
      <c r="M56" s="8">
        <v>0</v>
      </c>
      <c r="N56" s="9">
        <v>45517</v>
      </c>
      <c r="O56" s="8">
        <v>4239.72</v>
      </c>
      <c r="P56" s="8">
        <v>0</v>
      </c>
      <c r="Q56" s="7" t="s">
        <v>762</v>
      </c>
      <c r="R56" s="8">
        <v>0</v>
      </c>
      <c r="S56" s="7" t="s">
        <v>44</v>
      </c>
      <c r="T56" s="7" t="s">
        <v>44</v>
      </c>
      <c r="U56" s="9" t="s">
        <v>44</v>
      </c>
      <c r="V56" s="7" t="s">
        <v>44</v>
      </c>
      <c r="W56" s="8">
        <v>0</v>
      </c>
      <c r="X56" s="8">
        <v>0</v>
      </c>
      <c r="Y56" s="8">
        <v>0</v>
      </c>
      <c r="Z56" s="7" t="s">
        <v>44</v>
      </c>
      <c r="AA56" s="7" t="s">
        <v>44</v>
      </c>
      <c r="AB56" s="9" t="s">
        <v>44</v>
      </c>
      <c r="AC56" s="8">
        <v>0</v>
      </c>
      <c r="AD56" s="8">
        <v>0</v>
      </c>
      <c r="AE56" s="8">
        <v>0</v>
      </c>
      <c r="AF56" s="7" t="s">
        <v>44</v>
      </c>
      <c r="AG56" s="9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8">
        <v>0</v>
      </c>
      <c r="AN56" s="8">
        <v>0</v>
      </c>
      <c r="AO56" s="8">
        <v>0</v>
      </c>
      <c r="AP56" s="2">
        <f>VLOOKUP(K56,Tabela1[[#All],[NF Eletr.]],1,0)</f>
        <v>21368</v>
      </c>
      <c r="AQ56" s="42" t="str">
        <f>VLOOKUP(Tabela2[[#This Row],[Cliente]],'Listagem do Browse'!B55:Q355,1,0)</f>
        <v>C03416</v>
      </c>
      <c r="AR56" s="42" t="str">
        <f>VLOOKUP(Tabela2[[#This Row],[Cliente]],'Listagem do Browse'!B55:Q355,3,0)</f>
        <v>BANCO DO BRASIL S.A. - CT 2357</v>
      </c>
    </row>
    <row r="57" spans="1:44">
      <c r="A57" s="4" t="str">
        <f t="shared" si="0"/>
        <v>KEC03421</v>
      </c>
      <c r="B57" s="4" t="s">
        <v>1969</v>
      </c>
      <c r="C57" s="4" t="s">
        <v>757</v>
      </c>
      <c r="D57" s="4" t="s">
        <v>40</v>
      </c>
      <c r="E57" s="4" t="s">
        <v>195</v>
      </c>
      <c r="F57" s="4" t="s">
        <v>46</v>
      </c>
      <c r="G57" s="4" t="s">
        <v>97</v>
      </c>
      <c r="H57" s="5">
        <v>0</v>
      </c>
      <c r="I57" s="4" t="s">
        <v>758</v>
      </c>
      <c r="J57" s="4" t="s">
        <v>44</v>
      </c>
      <c r="K57" s="38">
        <v>21367</v>
      </c>
      <c r="L57" s="5">
        <v>0</v>
      </c>
      <c r="M57" s="5">
        <v>0</v>
      </c>
      <c r="N57" s="6">
        <v>45517</v>
      </c>
      <c r="O57" s="5">
        <v>4565.24</v>
      </c>
      <c r="P57" s="5">
        <v>0</v>
      </c>
      <c r="Q57" s="4" t="s">
        <v>759</v>
      </c>
      <c r="R57" s="5">
        <v>0</v>
      </c>
      <c r="S57" s="4" t="s">
        <v>44</v>
      </c>
      <c r="T57" s="4" t="s">
        <v>44</v>
      </c>
      <c r="U57" s="6" t="s">
        <v>44</v>
      </c>
      <c r="V57" s="4" t="s">
        <v>44</v>
      </c>
      <c r="W57" s="5">
        <v>0</v>
      </c>
      <c r="X57" s="5">
        <v>0</v>
      </c>
      <c r="Y57" s="5">
        <v>0</v>
      </c>
      <c r="Z57" s="4" t="s">
        <v>44</v>
      </c>
      <c r="AA57" s="4" t="s">
        <v>44</v>
      </c>
      <c r="AB57" s="6" t="s">
        <v>44</v>
      </c>
      <c r="AC57" s="5">
        <v>0</v>
      </c>
      <c r="AD57" s="5">
        <v>0</v>
      </c>
      <c r="AE57" s="5">
        <v>0</v>
      </c>
      <c r="AF57" s="4" t="s">
        <v>44</v>
      </c>
      <c r="AG57" s="6" t="s">
        <v>44</v>
      </c>
      <c r="AH57" s="4" t="s">
        <v>44</v>
      </c>
      <c r="AI57" s="4" t="s">
        <v>44</v>
      </c>
      <c r="AJ57" s="4" t="s">
        <v>44</v>
      </c>
      <c r="AK57" s="4" t="s">
        <v>44</v>
      </c>
      <c r="AL57" s="4" t="s">
        <v>44</v>
      </c>
      <c r="AM57" s="5">
        <v>0</v>
      </c>
      <c r="AN57" s="5">
        <v>0</v>
      </c>
      <c r="AO57" s="5">
        <v>0</v>
      </c>
      <c r="AP57" s="2">
        <f>VLOOKUP(K57,Tabela1[[#All],[NF Eletr.]],1,0)</f>
        <v>21367</v>
      </c>
      <c r="AQ57" s="42" t="str">
        <f>VLOOKUP(Tabela2[[#This Row],[Cliente]],'Listagem do Browse'!B56:Q356,1,0)</f>
        <v>C03421</v>
      </c>
      <c r="AR57" s="42" t="str">
        <f>VLOOKUP(Tabela2[[#This Row],[Cliente]],'Listagem do Browse'!B56:Q356,3,0)</f>
        <v>BANCO DO BRASIL S.A. - CT 2357</v>
      </c>
    </row>
    <row r="58" spans="1:44">
      <c r="A58" s="7" t="str">
        <f t="shared" si="0"/>
        <v>KEC03420</v>
      </c>
      <c r="B58" s="7" t="s">
        <v>1969</v>
      </c>
      <c r="C58" s="7" t="s">
        <v>754</v>
      </c>
      <c r="D58" s="7" t="s">
        <v>40</v>
      </c>
      <c r="E58" s="7" t="s">
        <v>194</v>
      </c>
      <c r="F58" s="7" t="s">
        <v>46</v>
      </c>
      <c r="G58" s="7" t="s">
        <v>97</v>
      </c>
      <c r="H58" s="8">
        <v>0</v>
      </c>
      <c r="I58" s="7" t="s">
        <v>755</v>
      </c>
      <c r="J58" s="7" t="s">
        <v>44</v>
      </c>
      <c r="K58" s="39">
        <v>21366</v>
      </c>
      <c r="L58" s="8">
        <v>0</v>
      </c>
      <c r="M58" s="8">
        <v>0</v>
      </c>
      <c r="N58" s="9">
        <v>45517</v>
      </c>
      <c r="O58" s="8">
        <v>4384.2700000000004</v>
      </c>
      <c r="P58" s="8">
        <v>0</v>
      </c>
      <c r="Q58" s="7" t="s">
        <v>756</v>
      </c>
      <c r="R58" s="8">
        <v>0</v>
      </c>
      <c r="S58" s="7" t="s">
        <v>44</v>
      </c>
      <c r="T58" s="7" t="s">
        <v>44</v>
      </c>
      <c r="U58" s="9" t="s">
        <v>44</v>
      </c>
      <c r="V58" s="7" t="s">
        <v>44</v>
      </c>
      <c r="W58" s="8">
        <v>0</v>
      </c>
      <c r="X58" s="8">
        <v>0</v>
      </c>
      <c r="Y58" s="8">
        <v>0</v>
      </c>
      <c r="Z58" s="7" t="s">
        <v>44</v>
      </c>
      <c r="AA58" s="7" t="s">
        <v>44</v>
      </c>
      <c r="AB58" s="9" t="s">
        <v>44</v>
      </c>
      <c r="AC58" s="8">
        <v>0</v>
      </c>
      <c r="AD58" s="8">
        <v>0</v>
      </c>
      <c r="AE58" s="8">
        <v>0</v>
      </c>
      <c r="AF58" s="7" t="s">
        <v>44</v>
      </c>
      <c r="AG58" s="9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8">
        <v>0</v>
      </c>
      <c r="AN58" s="8">
        <v>0</v>
      </c>
      <c r="AO58" s="8">
        <v>0</v>
      </c>
      <c r="AP58" s="2">
        <f>VLOOKUP(K58,Tabela1[[#All],[NF Eletr.]],1,0)</f>
        <v>21366</v>
      </c>
      <c r="AQ58" s="42" t="str">
        <f>VLOOKUP(Tabela2[[#This Row],[Cliente]],'Listagem do Browse'!B57:Q357,1,0)</f>
        <v>C03420</v>
      </c>
      <c r="AR58" s="42" t="str">
        <f>VLOOKUP(Tabela2[[#This Row],[Cliente]],'Listagem do Browse'!B57:Q357,3,0)</f>
        <v>BANCO DO BRASIL S.A. - CT 2357</v>
      </c>
    </row>
    <row r="59" spans="1:44">
      <c r="A59" s="4" t="str">
        <f t="shared" si="0"/>
        <v>KEC03419</v>
      </c>
      <c r="B59" s="4" t="s">
        <v>1969</v>
      </c>
      <c r="C59" s="4" t="s">
        <v>751</v>
      </c>
      <c r="D59" s="4" t="s">
        <v>40</v>
      </c>
      <c r="E59" s="4" t="s">
        <v>193</v>
      </c>
      <c r="F59" s="4" t="s">
        <v>46</v>
      </c>
      <c r="G59" s="4" t="s">
        <v>97</v>
      </c>
      <c r="H59" s="5">
        <v>0</v>
      </c>
      <c r="I59" s="4" t="s">
        <v>752</v>
      </c>
      <c r="J59" s="4" t="s">
        <v>44</v>
      </c>
      <c r="K59" s="38">
        <v>21365</v>
      </c>
      <c r="L59" s="5">
        <v>0</v>
      </c>
      <c r="M59" s="5">
        <v>0</v>
      </c>
      <c r="N59" s="6">
        <v>45517</v>
      </c>
      <c r="O59" s="5">
        <v>4334.75</v>
      </c>
      <c r="P59" s="5">
        <v>0</v>
      </c>
      <c r="Q59" s="4" t="s">
        <v>753</v>
      </c>
      <c r="R59" s="5">
        <v>0</v>
      </c>
      <c r="S59" s="4" t="s">
        <v>44</v>
      </c>
      <c r="T59" s="4" t="s">
        <v>44</v>
      </c>
      <c r="U59" s="6" t="s">
        <v>44</v>
      </c>
      <c r="V59" s="4" t="s">
        <v>44</v>
      </c>
      <c r="W59" s="5">
        <v>0</v>
      </c>
      <c r="X59" s="5">
        <v>0</v>
      </c>
      <c r="Y59" s="5">
        <v>0</v>
      </c>
      <c r="Z59" s="4" t="s">
        <v>44</v>
      </c>
      <c r="AA59" s="4" t="s">
        <v>44</v>
      </c>
      <c r="AB59" s="6" t="s">
        <v>44</v>
      </c>
      <c r="AC59" s="5">
        <v>0</v>
      </c>
      <c r="AD59" s="5">
        <v>0</v>
      </c>
      <c r="AE59" s="5">
        <v>0</v>
      </c>
      <c r="AF59" s="4" t="s">
        <v>44</v>
      </c>
      <c r="AG59" s="6" t="s">
        <v>44</v>
      </c>
      <c r="AH59" s="4" t="s">
        <v>44</v>
      </c>
      <c r="AI59" s="4" t="s">
        <v>44</v>
      </c>
      <c r="AJ59" s="4" t="s">
        <v>44</v>
      </c>
      <c r="AK59" s="4" t="s">
        <v>44</v>
      </c>
      <c r="AL59" s="4" t="s">
        <v>44</v>
      </c>
      <c r="AM59" s="5">
        <v>0</v>
      </c>
      <c r="AN59" s="5">
        <v>0</v>
      </c>
      <c r="AO59" s="5">
        <v>0</v>
      </c>
      <c r="AP59" s="2">
        <f>VLOOKUP(K59,Tabela1[[#All],[NF Eletr.]],1,0)</f>
        <v>21365</v>
      </c>
      <c r="AQ59" s="42" t="str">
        <f>VLOOKUP(Tabela2[[#This Row],[Cliente]],'Listagem do Browse'!B58:Q358,1,0)</f>
        <v>C03419</v>
      </c>
      <c r="AR59" s="42" t="str">
        <f>VLOOKUP(Tabela2[[#This Row],[Cliente]],'Listagem do Browse'!B58:Q358,3,0)</f>
        <v>BANCO DO BRASIL S.A. - CT 2357</v>
      </c>
    </row>
    <row r="60" spans="1:44">
      <c r="A60" s="7" t="str">
        <f t="shared" si="0"/>
        <v>KEC03418</v>
      </c>
      <c r="B60" s="7" t="s">
        <v>1969</v>
      </c>
      <c r="C60" s="7" t="s">
        <v>749</v>
      </c>
      <c r="D60" s="7" t="s">
        <v>40</v>
      </c>
      <c r="E60" s="7" t="s">
        <v>192</v>
      </c>
      <c r="F60" s="7" t="s">
        <v>46</v>
      </c>
      <c r="G60" s="7" t="s">
        <v>97</v>
      </c>
      <c r="H60" s="8">
        <v>0</v>
      </c>
      <c r="I60" s="7" t="s">
        <v>747</v>
      </c>
      <c r="J60" s="7" t="s">
        <v>44</v>
      </c>
      <c r="K60" s="39">
        <v>21364</v>
      </c>
      <c r="L60" s="8">
        <v>0</v>
      </c>
      <c r="M60" s="8">
        <v>0</v>
      </c>
      <c r="N60" s="9">
        <v>45517</v>
      </c>
      <c r="O60" s="8">
        <v>4570.22</v>
      </c>
      <c r="P60" s="8">
        <v>0</v>
      </c>
      <c r="Q60" s="7" t="s">
        <v>750</v>
      </c>
      <c r="R60" s="8">
        <v>0</v>
      </c>
      <c r="S60" s="7" t="s">
        <v>44</v>
      </c>
      <c r="T60" s="7" t="s">
        <v>44</v>
      </c>
      <c r="U60" s="9" t="s">
        <v>44</v>
      </c>
      <c r="V60" s="7" t="s">
        <v>44</v>
      </c>
      <c r="W60" s="8">
        <v>0</v>
      </c>
      <c r="X60" s="8">
        <v>0</v>
      </c>
      <c r="Y60" s="8">
        <v>0</v>
      </c>
      <c r="Z60" s="7" t="s">
        <v>44</v>
      </c>
      <c r="AA60" s="7" t="s">
        <v>44</v>
      </c>
      <c r="AB60" s="9" t="s">
        <v>44</v>
      </c>
      <c r="AC60" s="8">
        <v>0</v>
      </c>
      <c r="AD60" s="8">
        <v>0</v>
      </c>
      <c r="AE60" s="8">
        <v>0</v>
      </c>
      <c r="AF60" s="7" t="s">
        <v>44</v>
      </c>
      <c r="AG60" s="9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8">
        <v>0</v>
      </c>
      <c r="AN60" s="8">
        <v>0</v>
      </c>
      <c r="AO60" s="8">
        <v>0</v>
      </c>
      <c r="AP60" s="2">
        <f>VLOOKUP(K60,Tabela1[[#All],[NF Eletr.]],1,0)</f>
        <v>21364</v>
      </c>
      <c r="AQ60" s="42" t="str">
        <f>VLOOKUP(Tabela2[[#This Row],[Cliente]],'Listagem do Browse'!B59:Q359,1,0)</f>
        <v>C03418</v>
      </c>
      <c r="AR60" s="42" t="str">
        <f>VLOOKUP(Tabela2[[#This Row],[Cliente]],'Listagem do Browse'!B59:Q359,3,0)</f>
        <v>BANCO DO BRASIL S.A. - CT 2357</v>
      </c>
    </row>
    <row r="61" spans="1:44">
      <c r="A61" s="4" t="str">
        <f t="shared" si="0"/>
        <v>KEC03434</v>
      </c>
      <c r="B61" s="4" t="s">
        <v>1969</v>
      </c>
      <c r="C61" s="4" t="s">
        <v>746</v>
      </c>
      <c r="D61" s="4" t="s">
        <v>40</v>
      </c>
      <c r="E61" s="4" t="s">
        <v>191</v>
      </c>
      <c r="F61" s="4" t="s">
        <v>46</v>
      </c>
      <c r="G61" s="4" t="s">
        <v>97</v>
      </c>
      <c r="H61" s="5">
        <v>0</v>
      </c>
      <c r="I61" s="4" t="s">
        <v>747</v>
      </c>
      <c r="J61" s="4" t="s">
        <v>44</v>
      </c>
      <c r="K61" s="38">
        <v>21363</v>
      </c>
      <c r="L61" s="5">
        <v>0</v>
      </c>
      <c r="M61" s="5">
        <v>0</v>
      </c>
      <c r="N61" s="6">
        <v>45517</v>
      </c>
      <c r="O61" s="5">
        <v>4386.45</v>
      </c>
      <c r="P61" s="5">
        <v>0</v>
      </c>
      <c r="Q61" s="4" t="s">
        <v>748</v>
      </c>
      <c r="R61" s="5">
        <v>0</v>
      </c>
      <c r="S61" s="4" t="s">
        <v>44</v>
      </c>
      <c r="T61" s="4" t="s">
        <v>44</v>
      </c>
      <c r="U61" s="6" t="s">
        <v>44</v>
      </c>
      <c r="V61" s="4" t="s">
        <v>44</v>
      </c>
      <c r="W61" s="5">
        <v>0</v>
      </c>
      <c r="X61" s="5">
        <v>0</v>
      </c>
      <c r="Y61" s="5">
        <v>0</v>
      </c>
      <c r="Z61" s="4" t="s">
        <v>44</v>
      </c>
      <c r="AA61" s="4" t="s">
        <v>44</v>
      </c>
      <c r="AB61" s="6" t="s">
        <v>44</v>
      </c>
      <c r="AC61" s="5">
        <v>0</v>
      </c>
      <c r="AD61" s="5">
        <v>0</v>
      </c>
      <c r="AE61" s="5">
        <v>0</v>
      </c>
      <c r="AF61" s="4" t="s">
        <v>44</v>
      </c>
      <c r="AG61" s="6" t="s">
        <v>44</v>
      </c>
      <c r="AH61" s="4" t="s">
        <v>44</v>
      </c>
      <c r="AI61" s="4" t="s">
        <v>44</v>
      </c>
      <c r="AJ61" s="4" t="s">
        <v>44</v>
      </c>
      <c r="AK61" s="4" t="s">
        <v>44</v>
      </c>
      <c r="AL61" s="4" t="s">
        <v>44</v>
      </c>
      <c r="AM61" s="5">
        <v>0</v>
      </c>
      <c r="AN61" s="5">
        <v>0</v>
      </c>
      <c r="AO61" s="5">
        <v>0</v>
      </c>
      <c r="AP61" s="2">
        <f>VLOOKUP(K61,Tabela1[[#All],[NF Eletr.]],1,0)</f>
        <v>21363</v>
      </c>
      <c r="AQ61" s="42" t="str">
        <f>VLOOKUP(Tabela2[[#This Row],[Cliente]],'Listagem do Browse'!B60:Q360,1,0)</f>
        <v>C03434</v>
      </c>
      <c r="AR61" s="42" t="str">
        <f>VLOOKUP(Tabela2[[#This Row],[Cliente]],'Listagem do Browse'!B60:Q360,3,0)</f>
        <v>BANCO DO BRASIL S.A. - CT 2357</v>
      </c>
    </row>
    <row r="62" spans="1:44">
      <c r="A62" s="7" t="str">
        <f t="shared" si="0"/>
        <v>KEC03451</v>
      </c>
      <c r="B62" s="7" t="s">
        <v>1969</v>
      </c>
      <c r="C62" s="7" t="s">
        <v>743</v>
      </c>
      <c r="D62" s="7" t="s">
        <v>40</v>
      </c>
      <c r="E62" s="7" t="s">
        <v>232</v>
      </c>
      <c r="F62" s="7" t="s">
        <v>46</v>
      </c>
      <c r="G62" s="7" t="s">
        <v>97</v>
      </c>
      <c r="H62" s="8">
        <v>0</v>
      </c>
      <c r="I62" s="7" t="s">
        <v>744</v>
      </c>
      <c r="J62" s="7" t="s">
        <v>44</v>
      </c>
      <c r="K62" s="39">
        <v>21362</v>
      </c>
      <c r="L62" s="8">
        <v>0</v>
      </c>
      <c r="M62" s="8">
        <v>0</v>
      </c>
      <c r="N62" s="9">
        <v>45517</v>
      </c>
      <c r="O62" s="8">
        <v>4096.34</v>
      </c>
      <c r="P62" s="8">
        <v>0</v>
      </c>
      <c r="Q62" s="7" t="s">
        <v>745</v>
      </c>
      <c r="R62" s="8">
        <v>0</v>
      </c>
      <c r="S62" s="7" t="s">
        <v>44</v>
      </c>
      <c r="T62" s="7" t="s">
        <v>44</v>
      </c>
      <c r="U62" s="9" t="s">
        <v>44</v>
      </c>
      <c r="V62" s="7" t="s">
        <v>44</v>
      </c>
      <c r="W62" s="8">
        <v>0</v>
      </c>
      <c r="X62" s="8">
        <v>0</v>
      </c>
      <c r="Y62" s="8">
        <v>0</v>
      </c>
      <c r="Z62" s="7" t="s">
        <v>44</v>
      </c>
      <c r="AA62" s="7" t="s">
        <v>44</v>
      </c>
      <c r="AB62" s="9" t="s">
        <v>44</v>
      </c>
      <c r="AC62" s="8">
        <v>0</v>
      </c>
      <c r="AD62" s="8">
        <v>0</v>
      </c>
      <c r="AE62" s="8">
        <v>0</v>
      </c>
      <c r="AF62" s="7" t="s">
        <v>44</v>
      </c>
      <c r="AG62" s="9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8">
        <v>0</v>
      </c>
      <c r="AN62" s="8">
        <v>0</v>
      </c>
      <c r="AO62" s="8">
        <v>0</v>
      </c>
      <c r="AP62" s="2">
        <f>VLOOKUP(K62,Tabela1[[#All],[NF Eletr.]],1,0)</f>
        <v>21362</v>
      </c>
      <c r="AQ62" s="42" t="str">
        <f>VLOOKUP(Tabela2[[#This Row],[Cliente]],'Listagem do Browse'!B61:Q361,1,0)</f>
        <v>C03451</v>
      </c>
      <c r="AR62" s="42" t="str">
        <f>VLOOKUP(Tabela2[[#This Row],[Cliente]],'Listagem do Browse'!B61:Q361,3,0)</f>
        <v>BANCO DO BRASIL S.A. - CT 2357</v>
      </c>
    </row>
    <row r="63" spans="1:44">
      <c r="A63" s="4" t="str">
        <f t="shared" si="0"/>
        <v>KEC03450</v>
      </c>
      <c r="B63" s="4" t="s">
        <v>1969</v>
      </c>
      <c r="C63" s="4" t="s">
        <v>741</v>
      </c>
      <c r="D63" s="4" t="s">
        <v>40</v>
      </c>
      <c r="E63" s="4" t="s">
        <v>190</v>
      </c>
      <c r="F63" s="4" t="s">
        <v>46</v>
      </c>
      <c r="G63" s="4" t="s">
        <v>97</v>
      </c>
      <c r="H63" s="5">
        <v>0</v>
      </c>
      <c r="I63" s="4" t="s">
        <v>739</v>
      </c>
      <c r="J63" s="4" t="s">
        <v>44</v>
      </c>
      <c r="K63" s="38">
        <v>21361</v>
      </c>
      <c r="L63" s="5">
        <v>0</v>
      </c>
      <c r="M63" s="5">
        <v>0</v>
      </c>
      <c r="N63" s="6">
        <v>45517</v>
      </c>
      <c r="O63" s="5">
        <v>4799.92</v>
      </c>
      <c r="P63" s="5">
        <v>0</v>
      </c>
      <c r="Q63" s="4" t="s">
        <v>742</v>
      </c>
      <c r="R63" s="5">
        <v>0</v>
      </c>
      <c r="S63" s="4" t="s">
        <v>44</v>
      </c>
      <c r="T63" s="4" t="s">
        <v>44</v>
      </c>
      <c r="U63" s="6" t="s">
        <v>44</v>
      </c>
      <c r="V63" s="4" t="s">
        <v>44</v>
      </c>
      <c r="W63" s="5">
        <v>0</v>
      </c>
      <c r="X63" s="5">
        <v>0</v>
      </c>
      <c r="Y63" s="5">
        <v>0</v>
      </c>
      <c r="Z63" s="4" t="s">
        <v>44</v>
      </c>
      <c r="AA63" s="4" t="s">
        <v>44</v>
      </c>
      <c r="AB63" s="6" t="s">
        <v>44</v>
      </c>
      <c r="AC63" s="5">
        <v>0</v>
      </c>
      <c r="AD63" s="5">
        <v>0</v>
      </c>
      <c r="AE63" s="5">
        <v>0</v>
      </c>
      <c r="AF63" s="4" t="s">
        <v>44</v>
      </c>
      <c r="AG63" s="6" t="s">
        <v>44</v>
      </c>
      <c r="AH63" s="4" t="s">
        <v>44</v>
      </c>
      <c r="AI63" s="4" t="s">
        <v>44</v>
      </c>
      <c r="AJ63" s="4" t="s">
        <v>44</v>
      </c>
      <c r="AK63" s="4" t="s">
        <v>44</v>
      </c>
      <c r="AL63" s="4" t="s">
        <v>44</v>
      </c>
      <c r="AM63" s="5">
        <v>0</v>
      </c>
      <c r="AN63" s="5">
        <v>0</v>
      </c>
      <c r="AO63" s="5">
        <v>0</v>
      </c>
      <c r="AP63" s="2">
        <f>VLOOKUP(K63,Tabela1[[#All],[NF Eletr.]],1,0)</f>
        <v>21361</v>
      </c>
      <c r="AQ63" s="42" t="str">
        <f>VLOOKUP(Tabela2[[#This Row],[Cliente]],'Listagem do Browse'!B62:Q362,1,0)</f>
        <v>C03450</v>
      </c>
      <c r="AR63" s="42" t="str">
        <f>VLOOKUP(Tabela2[[#This Row],[Cliente]],'Listagem do Browse'!B62:Q362,3,0)</f>
        <v>BANCO DO BRASIL S.A. - CT 2357</v>
      </c>
    </row>
    <row r="64" spans="1:44">
      <c r="A64" s="7" t="str">
        <f t="shared" si="0"/>
        <v>KEC03414</v>
      </c>
      <c r="B64" s="7" t="s">
        <v>1969</v>
      </c>
      <c r="C64" s="7" t="s">
        <v>738</v>
      </c>
      <c r="D64" s="7" t="s">
        <v>40</v>
      </c>
      <c r="E64" s="7" t="s">
        <v>189</v>
      </c>
      <c r="F64" s="7" t="s">
        <v>46</v>
      </c>
      <c r="G64" s="7" t="s">
        <v>97</v>
      </c>
      <c r="H64" s="8">
        <v>0</v>
      </c>
      <c r="I64" s="7" t="s">
        <v>739</v>
      </c>
      <c r="J64" s="7" t="s">
        <v>44</v>
      </c>
      <c r="K64" s="39">
        <v>21360</v>
      </c>
      <c r="L64" s="8">
        <v>0</v>
      </c>
      <c r="M64" s="8">
        <v>0</v>
      </c>
      <c r="N64" s="9">
        <v>45517</v>
      </c>
      <c r="O64" s="8">
        <v>4693.29</v>
      </c>
      <c r="P64" s="8">
        <v>0</v>
      </c>
      <c r="Q64" s="7" t="s">
        <v>740</v>
      </c>
      <c r="R64" s="8">
        <v>0</v>
      </c>
      <c r="S64" s="7" t="s">
        <v>44</v>
      </c>
      <c r="T64" s="7" t="s">
        <v>44</v>
      </c>
      <c r="U64" s="9" t="s">
        <v>44</v>
      </c>
      <c r="V64" s="7" t="s">
        <v>44</v>
      </c>
      <c r="W64" s="8">
        <v>0</v>
      </c>
      <c r="X64" s="8">
        <v>0</v>
      </c>
      <c r="Y64" s="8">
        <v>0</v>
      </c>
      <c r="Z64" s="7" t="s">
        <v>44</v>
      </c>
      <c r="AA64" s="7" t="s">
        <v>44</v>
      </c>
      <c r="AB64" s="9" t="s">
        <v>44</v>
      </c>
      <c r="AC64" s="8">
        <v>0</v>
      </c>
      <c r="AD64" s="8">
        <v>0</v>
      </c>
      <c r="AE64" s="8">
        <v>0</v>
      </c>
      <c r="AF64" s="7" t="s">
        <v>44</v>
      </c>
      <c r="AG64" s="9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8">
        <v>0</v>
      </c>
      <c r="AN64" s="8">
        <v>0</v>
      </c>
      <c r="AO64" s="8">
        <v>0</v>
      </c>
      <c r="AP64" s="2">
        <f>VLOOKUP(K64,Tabela1[[#All],[NF Eletr.]],1,0)</f>
        <v>21360</v>
      </c>
      <c r="AQ64" s="42" t="str">
        <f>VLOOKUP(Tabela2[[#This Row],[Cliente]],'Listagem do Browse'!B63:Q363,1,0)</f>
        <v>C03414</v>
      </c>
      <c r="AR64" s="42" t="str">
        <f>VLOOKUP(Tabela2[[#This Row],[Cliente]],'Listagem do Browse'!B63:Q363,3,0)</f>
        <v>BANCO DO BRASIL S.A. - CT 2357</v>
      </c>
    </row>
    <row r="65" spans="1:44">
      <c r="A65" s="4" t="str">
        <f t="shared" si="0"/>
        <v>KEC03413</v>
      </c>
      <c r="B65" s="4" t="s">
        <v>1969</v>
      </c>
      <c r="C65" s="4" t="s">
        <v>735</v>
      </c>
      <c r="D65" s="4" t="s">
        <v>40</v>
      </c>
      <c r="E65" s="4" t="s">
        <v>188</v>
      </c>
      <c r="F65" s="4" t="s">
        <v>46</v>
      </c>
      <c r="G65" s="4" t="s">
        <v>97</v>
      </c>
      <c r="H65" s="5">
        <v>0</v>
      </c>
      <c r="I65" s="4" t="s">
        <v>736</v>
      </c>
      <c r="J65" s="4" t="s">
        <v>44</v>
      </c>
      <c r="K65" s="38">
        <v>21359</v>
      </c>
      <c r="L65" s="5">
        <v>0</v>
      </c>
      <c r="M65" s="5">
        <v>0</v>
      </c>
      <c r="N65" s="6">
        <v>45517</v>
      </c>
      <c r="O65" s="5">
        <v>52301.51</v>
      </c>
      <c r="P65" s="5">
        <v>0</v>
      </c>
      <c r="Q65" s="4" t="s">
        <v>737</v>
      </c>
      <c r="R65" s="5">
        <v>0</v>
      </c>
      <c r="S65" s="4" t="s">
        <v>44</v>
      </c>
      <c r="T65" s="4" t="s">
        <v>44</v>
      </c>
      <c r="U65" s="6" t="s">
        <v>44</v>
      </c>
      <c r="V65" s="4" t="s">
        <v>44</v>
      </c>
      <c r="W65" s="5">
        <v>0</v>
      </c>
      <c r="X65" s="5">
        <v>0</v>
      </c>
      <c r="Y65" s="5">
        <v>0</v>
      </c>
      <c r="Z65" s="4" t="s">
        <v>44</v>
      </c>
      <c r="AA65" s="4" t="s">
        <v>44</v>
      </c>
      <c r="AB65" s="6" t="s">
        <v>44</v>
      </c>
      <c r="AC65" s="5">
        <v>0</v>
      </c>
      <c r="AD65" s="5">
        <v>0</v>
      </c>
      <c r="AE65" s="5">
        <v>0</v>
      </c>
      <c r="AF65" s="4" t="s">
        <v>44</v>
      </c>
      <c r="AG65" s="6" t="s">
        <v>44</v>
      </c>
      <c r="AH65" s="4" t="s">
        <v>44</v>
      </c>
      <c r="AI65" s="4" t="s">
        <v>44</v>
      </c>
      <c r="AJ65" s="4" t="s">
        <v>44</v>
      </c>
      <c r="AK65" s="4" t="s">
        <v>44</v>
      </c>
      <c r="AL65" s="4" t="s">
        <v>44</v>
      </c>
      <c r="AM65" s="5">
        <v>0</v>
      </c>
      <c r="AN65" s="5">
        <v>0</v>
      </c>
      <c r="AO65" s="5">
        <v>0</v>
      </c>
      <c r="AP65" s="2">
        <f>VLOOKUP(K65,Tabela1[[#All],[NF Eletr.]],1,0)</f>
        <v>21359</v>
      </c>
      <c r="AQ65" s="42" t="str">
        <f>VLOOKUP(Tabela2[[#This Row],[Cliente]],'Listagem do Browse'!B64:Q364,1,0)</f>
        <v>C03413</v>
      </c>
      <c r="AR65" s="42" t="str">
        <f>VLOOKUP(Tabela2[[#This Row],[Cliente]],'Listagem do Browse'!B64:Q364,3,0)</f>
        <v>BANCO DO BRASIL S.A. - CT 2357</v>
      </c>
    </row>
    <row r="66" spans="1:44">
      <c r="A66" s="7" t="str">
        <f t="shared" si="0"/>
        <v>KEC03408</v>
      </c>
      <c r="B66" s="7" t="s">
        <v>1969</v>
      </c>
      <c r="C66" s="7" t="s">
        <v>733</v>
      </c>
      <c r="D66" s="7" t="s">
        <v>40</v>
      </c>
      <c r="E66" s="7" t="s">
        <v>187</v>
      </c>
      <c r="F66" s="7" t="s">
        <v>46</v>
      </c>
      <c r="G66" s="7" t="s">
        <v>97</v>
      </c>
      <c r="H66" s="8">
        <v>0</v>
      </c>
      <c r="I66" s="7" t="s">
        <v>731</v>
      </c>
      <c r="J66" s="7" t="s">
        <v>44</v>
      </c>
      <c r="K66" s="39">
        <v>21358</v>
      </c>
      <c r="L66" s="8">
        <v>0</v>
      </c>
      <c r="M66" s="8">
        <v>0</v>
      </c>
      <c r="N66" s="9">
        <v>45517</v>
      </c>
      <c r="O66" s="8">
        <v>4384.2700000000004</v>
      </c>
      <c r="P66" s="8">
        <v>0</v>
      </c>
      <c r="Q66" s="7" t="s">
        <v>734</v>
      </c>
      <c r="R66" s="8">
        <v>0</v>
      </c>
      <c r="S66" s="7" t="s">
        <v>44</v>
      </c>
      <c r="T66" s="7" t="s">
        <v>44</v>
      </c>
      <c r="U66" s="9" t="s">
        <v>44</v>
      </c>
      <c r="V66" s="7" t="s">
        <v>44</v>
      </c>
      <c r="W66" s="8">
        <v>0</v>
      </c>
      <c r="X66" s="8">
        <v>0</v>
      </c>
      <c r="Y66" s="8">
        <v>0</v>
      </c>
      <c r="Z66" s="7" t="s">
        <v>44</v>
      </c>
      <c r="AA66" s="7" t="s">
        <v>44</v>
      </c>
      <c r="AB66" s="9" t="s">
        <v>44</v>
      </c>
      <c r="AC66" s="8">
        <v>0</v>
      </c>
      <c r="AD66" s="8">
        <v>0</v>
      </c>
      <c r="AE66" s="8">
        <v>0</v>
      </c>
      <c r="AF66" s="7" t="s">
        <v>44</v>
      </c>
      <c r="AG66" s="9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8">
        <v>0</v>
      </c>
      <c r="AN66" s="8">
        <v>0</v>
      </c>
      <c r="AO66" s="8">
        <v>0</v>
      </c>
      <c r="AP66" s="2">
        <f>VLOOKUP(K66,Tabela1[[#All],[NF Eletr.]],1,0)</f>
        <v>21358</v>
      </c>
      <c r="AQ66" s="42" t="str">
        <f>VLOOKUP(Tabela2[[#This Row],[Cliente]],'Listagem do Browse'!B65:Q365,1,0)</f>
        <v>C03408</v>
      </c>
      <c r="AR66" s="42" t="str">
        <f>VLOOKUP(Tabela2[[#This Row],[Cliente]],'Listagem do Browse'!B65:Q365,3,0)</f>
        <v>BANCO DO BRASIL S.A. - CT 2357</v>
      </c>
    </row>
    <row r="67" spans="1:44">
      <c r="A67" s="4" t="str">
        <f t="shared" ref="A67:A130" si="1">B67&amp;E67</f>
        <v>KEC03411</v>
      </c>
      <c r="B67" s="4" t="s">
        <v>1969</v>
      </c>
      <c r="C67" s="4" t="s">
        <v>730</v>
      </c>
      <c r="D67" s="4" t="s">
        <v>40</v>
      </c>
      <c r="E67" s="4" t="s">
        <v>186</v>
      </c>
      <c r="F67" s="4" t="s">
        <v>46</v>
      </c>
      <c r="G67" s="4" t="s">
        <v>97</v>
      </c>
      <c r="H67" s="5">
        <v>0</v>
      </c>
      <c r="I67" s="4" t="s">
        <v>731</v>
      </c>
      <c r="J67" s="4" t="s">
        <v>44</v>
      </c>
      <c r="K67" s="38">
        <v>21357</v>
      </c>
      <c r="L67" s="5">
        <v>0</v>
      </c>
      <c r="M67" s="5">
        <v>0</v>
      </c>
      <c r="N67" s="6">
        <v>45517</v>
      </c>
      <c r="O67" s="5">
        <v>4487.8999999999996</v>
      </c>
      <c r="P67" s="5">
        <v>0</v>
      </c>
      <c r="Q67" s="4" t="s">
        <v>732</v>
      </c>
      <c r="R67" s="5">
        <v>0</v>
      </c>
      <c r="S67" s="4" t="s">
        <v>44</v>
      </c>
      <c r="T67" s="4" t="s">
        <v>44</v>
      </c>
      <c r="U67" s="6" t="s">
        <v>44</v>
      </c>
      <c r="V67" s="4" t="s">
        <v>44</v>
      </c>
      <c r="W67" s="5">
        <v>0</v>
      </c>
      <c r="X67" s="5">
        <v>0</v>
      </c>
      <c r="Y67" s="5">
        <v>0</v>
      </c>
      <c r="Z67" s="4" t="s">
        <v>44</v>
      </c>
      <c r="AA67" s="4" t="s">
        <v>44</v>
      </c>
      <c r="AB67" s="6" t="s">
        <v>44</v>
      </c>
      <c r="AC67" s="5">
        <v>0</v>
      </c>
      <c r="AD67" s="5">
        <v>0</v>
      </c>
      <c r="AE67" s="5">
        <v>0</v>
      </c>
      <c r="AF67" s="4" t="s">
        <v>44</v>
      </c>
      <c r="AG67" s="6" t="s">
        <v>44</v>
      </c>
      <c r="AH67" s="4" t="s">
        <v>44</v>
      </c>
      <c r="AI67" s="4" t="s">
        <v>44</v>
      </c>
      <c r="AJ67" s="4" t="s">
        <v>44</v>
      </c>
      <c r="AK67" s="4" t="s">
        <v>44</v>
      </c>
      <c r="AL67" s="4" t="s">
        <v>44</v>
      </c>
      <c r="AM67" s="5">
        <v>0</v>
      </c>
      <c r="AN67" s="5">
        <v>0</v>
      </c>
      <c r="AO67" s="5">
        <v>0</v>
      </c>
      <c r="AP67" s="2">
        <f>VLOOKUP(K67,Tabela1[[#All],[NF Eletr.]],1,0)</f>
        <v>21357</v>
      </c>
      <c r="AQ67" s="42" t="str">
        <f>VLOOKUP(Tabela2[[#This Row],[Cliente]],'Listagem do Browse'!B66:Q366,1,0)</f>
        <v>C03411</v>
      </c>
      <c r="AR67" s="42" t="str">
        <f>VLOOKUP(Tabela2[[#This Row],[Cliente]],'Listagem do Browse'!B66:Q366,3,0)</f>
        <v>BANCO DO BRASIL S.A. - CT 2357</v>
      </c>
    </row>
    <row r="68" spans="1:44">
      <c r="A68" s="7" t="str">
        <f t="shared" si="1"/>
        <v>KEC03410</v>
      </c>
      <c r="B68" s="7" t="s">
        <v>1969</v>
      </c>
      <c r="C68" s="7" t="s">
        <v>727</v>
      </c>
      <c r="D68" s="7" t="s">
        <v>40</v>
      </c>
      <c r="E68" s="7" t="s">
        <v>185</v>
      </c>
      <c r="F68" s="7" t="s">
        <v>46</v>
      </c>
      <c r="G68" s="7" t="s">
        <v>97</v>
      </c>
      <c r="H68" s="8">
        <v>0</v>
      </c>
      <c r="I68" s="7" t="s">
        <v>728</v>
      </c>
      <c r="J68" s="7" t="s">
        <v>44</v>
      </c>
      <c r="K68" s="39">
        <v>21356</v>
      </c>
      <c r="L68" s="8">
        <v>0</v>
      </c>
      <c r="M68" s="8">
        <v>0</v>
      </c>
      <c r="N68" s="9">
        <v>45517</v>
      </c>
      <c r="O68" s="8">
        <v>4286.83</v>
      </c>
      <c r="P68" s="8">
        <v>0</v>
      </c>
      <c r="Q68" s="7" t="s">
        <v>729</v>
      </c>
      <c r="R68" s="8">
        <v>0</v>
      </c>
      <c r="S68" s="7" t="s">
        <v>44</v>
      </c>
      <c r="T68" s="7" t="s">
        <v>44</v>
      </c>
      <c r="U68" s="9" t="s">
        <v>44</v>
      </c>
      <c r="V68" s="7" t="s">
        <v>44</v>
      </c>
      <c r="W68" s="8">
        <v>0</v>
      </c>
      <c r="X68" s="8">
        <v>0</v>
      </c>
      <c r="Y68" s="8">
        <v>0</v>
      </c>
      <c r="Z68" s="7" t="s">
        <v>44</v>
      </c>
      <c r="AA68" s="7" t="s">
        <v>44</v>
      </c>
      <c r="AB68" s="9" t="s">
        <v>44</v>
      </c>
      <c r="AC68" s="8">
        <v>0</v>
      </c>
      <c r="AD68" s="8">
        <v>0</v>
      </c>
      <c r="AE68" s="8">
        <v>0</v>
      </c>
      <c r="AF68" s="7" t="s">
        <v>44</v>
      </c>
      <c r="AG68" s="9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8">
        <v>0</v>
      </c>
      <c r="AN68" s="8">
        <v>0</v>
      </c>
      <c r="AO68" s="8">
        <v>0</v>
      </c>
      <c r="AP68" s="2">
        <f>VLOOKUP(K68,Tabela1[[#All],[NF Eletr.]],1,0)</f>
        <v>21356</v>
      </c>
      <c r="AQ68" s="42" t="str">
        <f>VLOOKUP(Tabela2[[#This Row],[Cliente]],'Listagem do Browse'!B67:Q367,1,0)</f>
        <v>C03410</v>
      </c>
      <c r="AR68" s="42" t="str">
        <f>VLOOKUP(Tabela2[[#This Row],[Cliente]],'Listagem do Browse'!B67:Q367,3,0)</f>
        <v>BANCO DO BRASIL S.A. - CT 2357</v>
      </c>
    </row>
    <row r="69" spans="1:44">
      <c r="A69" s="4" t="str">
        <f t="shared" si="1"/>
        <v>KEC03407</v>
      </c>
      <c r="B69" s="4" t="s">
        <v>1969</v>
      </c>
      <c r="C69" s="4" t="s">
        <v>723</v>
      </c>
      <c r="D69" s="4" t="s">
        <v>40</v>
      </c>
      <c r="E69" s="4" t="s">
        <v>184</v>
      </c>
      <c r="F69" s="4" t="s">
        <v>46</v>
      </c>
      <c r="G69" s="4" t="s">
        <v>97</v>
      </c>
      <c r="H69" s="5">
        <v>0</v>
      </c>
      <c r="I69" s="4" t="s">
        <v>724</v>
      </c>
      <c r="J69" s="4" t="s">
        <v>44</v>
      </c>
      <c r="K69" s="38">
        <v>21355</v>
      </c>
      <c r="L69" s="5">
        <v>0</v>
      </c>
      <c r="M69" s="5">
        <v>0</v>
      </c>
      <c r="N69" s="6">
        <v>45517</v>
      </c>
      <c r="O69" s="5">
        <v>4557.07</v>
      </c>
      <c r="P69" s="5">
        <v>0</v>
      </c>
      <c r="Q69" s="4" t="s">
        <v>726</v>
      </c>
      <c r="R69" s="5">
        <v>0</v>
      </c>
      <c r="S69" s="4" t="s">
        <v>44</v>
      </c>
      <c r="T69" s="4" t="s">
        <v>44</v>
      </c>
      <c r="U69" s="6" t="s">
        <v>44</v>
      </c>
      <c r="V69" s="4" t="s">
        <v>44</v>
      </c>
      <c r="W69" s="5">
        <v>0</v>
      </c>
      <c r="X69" s="5">
        <v>0</v>
      </c>
      <c r="Y69" s="5">
        <v>0</v>
      </c>
      <c r="Z69" s="4" t="s">
        <v>44</v>
      </c>
      <c r="AA69" s="4" t="s">
        <v>44</v>
      </c>
      <c r="AB69" s="6" t="s">
        <v>44</v>
      </c>
      <c r="AC69" s="5">
        <v>0</v>
      </c>
      <c r="AD69" s="5">
        <v>0</v>
      </c>
      <c r="AE69" s="5">
        <v>0</v>
      </c>
      <c r="AF69" s="4" t="s">
        <v>44</v>
      </c>
      <c r="AG69" s="6" t="s">
        <v>44</v>
      </c>
      <c r="AH69" s="4" t="s">
        <v>44</v>
      </c>
      <c r="AI69" s="4" t="s">
        <v>44</v>
      </c>
      <c r="AJ69" s="4" t="s">
        <v>44</v>
      </c>
      <c r="AK69" s="4" t="s">
        <v>44</v>
      </c>
      <c r="AL69" s="4" t="s">
        <v>44</v>
      </c>
      <c r="AM69" s="5">
        <v>0</v>
      </c>
      <c r="AN69" s="5">
        <v>0</v>
      </c>
      <c r="AO69" s="5">
        <v>0</v>
      </c>
      <c r="AP69" s="2" t="e">
        <f>VLOOKUP(K69,Tabela1[[#All],[NF Eletr.]],1,0)</f>
        <v>#N/A</v>
      </c>
      <c r="AQ69" s="42" t="str">
        <f>VLOOKUP(Tabela2[[#This Row],[Cliente]],'Listagem do Browse'!B68:Q368,1,0)</f>
        <v>C03407</v>
      </c>
      <c r="AR69" s="42" t="str">
        <f>VLOOKUP(Tabela2[[#This Row],[Cliente]],'Listagem do Browse'!B68:Q368,3,0)</f>
        <v>BANCO DO BRASIL S.A. - CT 2357</v>
      </c>
    </row>
    <row r="70" spans="1:44">
      <c r="A70" s="7" t="str">
        <f t="shared" si="1"/>
        <v>KEC03405</v>
      </c>
      <c r="B70" s="7" t="s">
        <v>1969</v>
      </c>
      <c r="C70" s="7" t="s">
        <v>720</v>
      </c>
      <c r="D70" s="7" t="s">
        <v>40</v>
      </c>
      <c r="E70" s="7" t="s">
        <v>183</v>
      </c>
      <c r="F70" s="7" t="s">
        <v>46</v>
      </c>
      <c r="G70" s="7" t="s">
        <v>97</v>
      </c>
      <c r="H70" s="8">
        <v>0</v>
      </c>
      <c r="I70" s="7" t="s">
        <v>721</v>
      </c>
      <c r="J70" s="7" t="s">
        <v>44</v>
      </c>
      <c r="K70" s="39">
        <v>21354</v>
      </c>
      <c r="L70" s="8">
        <v>0</v>
      </c>
      <c r="M70" s="8">
        <v>0</v>
      </c>
      <c r="N70" s="9">
        <v>45517</v>
      </c>
      <c r="O70" s="8">
        <v>11908.91</v>
      </c>
      <c r="P70" s="8">
        <v>0</v>
      </c>
      <c r="Q70" s="7" t="s">
        <v>722</v>
      </c>
      <c r="R70" s="8">
        <v>0</v>
      </c>
      <c r="S70" s="7" t="s">
        <v>44</v>
      </c>
      <c r="T70" s="7" t="s">
        <v>44</v>
      </c>
      <c r="U70" s="9" t="s">
        <v>44</v>
      </c>
      <c r="V70" s="7" t="s">
        <v>44</v>
      </c>
      <c r="W70" s="8">
        <v>0</v>
      </c>
      <c r="X70" s="8">
        <v>0</v>
      </c>
      <c r="Y70" s="8">
        <v>0</v>
      </c>
      <c r="Z70" s="7" t="s">
        <v>44</v>
      </c>
      <c r="AA70" s="7" t="s">
        <v>44</v>
      </c>
      <c r="AB70" s="9" t="s">
        <v>44</v>
      </c>
      <c r="AC70" s="8">
        <v>0</v>
      </c>
      <c r="AD70" s="8">
        <v>0</v>
      </c>
      <c r="AE70" s="8">
        <v>0</v>
      </c>
      <c r="AF70" s="7" t="s">
        <v>44</v>
      </c>
      <c r="AG70" s="9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8">
        <v>0</v>
      </c>
      <c r="AN70" s="8">
        <v>0</v>
      </c>
      <c r="AO70" s="8">
        <v>0</v>
      </c>
      <c r="AP70" s="2">
        <f>VLOOKUP(K70,Tabela1[[#All],[NF Eletr.]],1,0)</f>
        <v>21354</v>
      </c>
      <c r="AQ70" s="42" t="str">
        <f>VLOOKUP(Tabela2[[#This Row],[Cliente]],'Listagem do Browse'!B69:Q369,1,0)</f>
        <v>C03405</v>
      </c>
      <c r="AR70" s="42" t="str">
        <f>VLOOKUP(Tabela2[[#This Row],[Cliente]],'Listagem do Browse'!B69:Q369,3,0)</f>
        <v>BANCO DO BRASIL S.A. - CT 2357</v>
      </c>
    </row>
    <row r="71" spans="1:44">
      <c r="A71" s="4" t="str">
        <f t="shared" si="1"/>
        <v>KEC03300</v>
      </c>
      <c r="B71" s="4" t="s">
        <v>1969</v>
      </c>
      <c r="C71" s="4" t="s">
        <v>718</v>
      </c>
      <c r="D71" s="4" t="s">
        <v>40</v>
      </c>
      <c r="E71" s="4" t="s">
        <v>632</v>
      </c>
      <c r="F71" s="4" t="s">
        <v>46</v>
      </c>
      <c r="G71" s="4" t="s">
        <v>97</v>
      </c>
      <c r="H71" s="5">
        <v>0</v>
      </c>
      <c r="I71" s="4" t="s">
        <v>716</v>
      </c>
      <c r="J71" s="4" t="s">
        <v>44</v>
      </c>
      <c r="K71" s="38">
        <v>21353</v>
      </c>
      <c r="L71" s="5">
        <v>0</v>
      </c>
      <c r="M71" s="5">
        <v>0</v>
      </c>
      <c r="N71" s="6">
        <v>45517</v>
      </c>
      <c r="O71" s="5">
        <v>128.62</v>
      </c>
      <c r="P71" s="5">
        <v>0</v>
      </c>
      <c r="Q71" s="4" t="s">
        <v>719</v>
      </c>
      <c r="R71" s="5">
        <v>0</v>
      </c>
      <c r="S71" s="4" t="s">
        <v>44</v>
      </c>
      <c r="T71" s="4" t="s">
        <v>44</v>
      </c>
      <c r="U71" s="6" t="s">
        <v>44</v>
      </c>
      <c r="V71" s="4" t="s">
        <v>44</v>
      </c>
      <c r="W71" s="5">
        <v>0</v>
      </c>
      <c r="X71" s="5">
        <v>0</v>
      </c>
      <c r="Y71" s="5">
        <v>0</v>
      </c>
      <c r="Z71" s="4" t="s">
        <v>44</v>
      </c>
      <c r="AA71" s="4" t="s">
        <v>44</v>
      </c>
      <c r="AB71" s="6" t="s">
        <v>44</v>
      </c>
      <c r="AC71" s="5">
        <v>0</v>
      </c>
      <c r="AD71" s="5">
        <v>0</v>
      </c>
      <c r="AE71" s="5">
        <v>0</v>
      </c>
      <c r="AF71" s="4" t="s">
        <v>44</v>
      </c>
      <c r="AG71" s="6" t="s">
        <v>44</v>
      </c>
      <c r="AH71" s="4" t="s">
        <v>44</v>
      </c>
      <c r="AI71" s="4" t="s">
        <v>44</v>
      </c>
      <c r="AJ71" s="4" t="s">
        <v>44</v>
      </c>
      <c r="AK71" s="4" t="s">
        <v>44</v>
      </c>
      <c r="AL71" s="4" t="s">
        <v>44</v>
      </c>
      <c r="AM71" s="5">
        <v>0</v>
      </c>
      <c r="AN71" s="5">
        <v>0</v>
      </c>
      <c r="AO71" s="5">
        <v>0</v>
      </c>
      <c r="AP71" s="2" t="e">
        <f>VLOOKUP(K71,Tabela1[[#All],[NF Eletr.]],1,0)</f>
        <v>#N/A</v>
      </c>
      <c r="AQ71" s="42" t="e">
        <f>VLOOKUP(Tabela2[[#This Row],[Cliente]],'Listagem do Browse'!B70:Q370,1,0)</f>
        <v>#N/A</v>
      </c>
      <c r="AR71" s="42" t="e">
        <f>VLOOKUP(Tabela2[[#This Row],[Cliente]],'Listagem do Browse'!B70:Q370,3,0)</f>
        <v>#N/A</v>
      </c>
    </row>
    <row r="72" spans="1:44">
      <c r="A72" s="7" t="str">
        <f t="shared" si="1"/>
        <v>KEC03320</v>
      </c>
      <c r="B72" s="7" t="s">
        <v>1969</v>
      </c>
      <c r="C72" s="7" t="s">
        <v>714</v>
      </c>
      <c r="D72" s="7" t="s">
        <v>40</v>
      </c>
      <c r="E72" s="7" t="s">
        <v>715</v>
      </c>
      <c r="F72" s="7" t="s">
        <v>46</v>
      </c>
      <c r="G72" s="7" t="s">
        <v>97</v>
      </c>
      <c r="H72" s="8">
        <v>0</v>
      </c>
      <c r="I72" s="7" t="s">
        <v>716</v>
      </c>
      <c r="J72" s="7" t="s">
        <v>44</v>
      </c>
      <c r="K72" s="39">
        <v>21352</v>
      </c>
      <c r="L72" s="8">
        <v>0</v>
      </c>
      <c r="M72" s="8">
        <v>0</v>
      </c>
      <c r="N72" s="9">
        <v>45517</v>
      </c>
      <c r="O72" s="8">
        <v>33886.85</v>
      </c>
      <c r="P72" s="8">
        <v>0</v>
      </c>
      <c r="Q72" s="7" t="s">
        <v>717</v>
      </c>
      <c r="R72" s="8">
        <v>0</v>
      </c>
      <c r="S72" s="7" t="s">
        <v>44</v>
      </c>
      <c r="T72" s="7" t="s">
        <v>44</v>
      </c>
      <c r="U72" s="9" t="s">
        <v>44</v>
      </c>
      <c r="V72" s="7" t="s">
        <v>44</v>
      </c>
      <c r="W72" s="8">
        <v>0</v>
      </c>
      <c r="X72" s="8">
        <v>0</v>
      </c>
      <c r="Y72" s="8">
        <v>0</v>
      </c>
      <c r="Z72" s="7" t="s">
        <v>44</v>
      </c>
      <c r="AA72" s="7" t="s">
        <v>44</v>
      </c>
      <c r="AB72" s="9" t="s">
        <v>44</v>
      </c>
      <c r="AC72" s="8">
        <v>0</v>
      </c>
      <c r="AD72" s="8">
        <v>0</v>
      </c>
      <c r="AE72" s="8">
        <v>0</v>
      </c>
      <c r="AF72" s="7" t="s">
        <v>44</v>
      </c>
      <c r="AG72" s="9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8">
        <v>0</v>
      </c>
      <c r="AN72" s="8">
        <v>0</v>
      </c>
      <c r="AO72" s="8">
        <v>0</v>
      </c>
      <c r="AP72" s="2" t="e">
        <f>VLOOKUP(K72,Tabela1[[#All],[NF Eletr.]],1,0)</f>
        <v>#N/A</v>
      </c>
      <c r="AQ72" s="42" t="e">
        <f>VLOOKUP(Tabela2[[#This Row],[Cliente]],'Listagem do Browse'!B71:Q371,1,0)</f>
        <v>#N/A</v>
      </c>
      <c r="AR72" s="42" t="e">
        <f>VLOOKUP(Tabela2[[#This Row],[Cliente]],'Listagem do Browse'!B71:Q371,3,0)</f>
        <v>#N/A</v>
      </c>
    </row>
    <row r="73" spans="1:44">
      <c r="A73" s="4" t="str">
        <f t="shared" si="1"/>
        <v>KEC03270</v>
      </c>
      <c r="B73" s="4" t="s">
        <v>1969</v>
      </c>
      <c r="C73" s="4" t="s">
        <v>711</v>
      </c>
      <c r="D73" s="4" t="s">
        <v>40</v>
      </c>
      <c r="E73" s="4" t="s">
        <v>166</v>
      </c>
      <c r="F73" s="4" t="s">
        <v>46</v>
      </c>
      <c r="G73" s="4" t="s">
        <v>97</v>
      </c>
      <c r="H73" s="5">
        <v>0</v>
      </c>
      <c r="I73" s="4" t="s">
        <v>712</v>
      </c>
      <c r="J73" s="4" t="s">
        <v>44</v>
      </c>
      <c r="K73" s="38">
        <v>21351</v>
      </c>
      <c r="L73" s="5">
        <v>0</v>
      </c>
      <c r="M73" s="5">
        <v>0</v>
      </c>
      <c r="N73" s="6">
        <v>45517</v>
      </c>
      <c r="O73" s="5">
        <v>50619.66</v>
      </c>
      <c r="P73" s="5">
        <v>0</v>
      </c>
      <c r="Q73" s="4" t="s">
        <v>713</v>
      </c>
      <c r="R73" s="5">
        <v>0</v>
      </c>
      <c r="S73" s="4" t="s">
        <v>44</v>
      </c>
      <c r="T73" s="4" t="s">
        <v>44</v>
      </c>
      <c r="U73" s="6" t="s">
        <v>44</v>
      </c>
      <c r="V73" s="4" t="s">
        <v>44</v>
      </c>
      <c r="W73" s="5">
        <v>0</v>
      </c>
      <c r="X73" s="5">
        <v>0</v>
      </c>
      <c r="Y73" s="5">
        <v>0</v>
      </c>
      <c r="Z73" s="4" t="s">
        <v>44</v>
      </c>
      <c r="AA73" s="4" t="s">
        <v>44</v>
      </c>
      <c r="AB73" s="6" t="s">
        <v>44</v>
      </c>
      <c r="AC73" s="5">
        <v>0</v>
      </c>
      <c r="AD73" s="5">
        <v>0</v>
      </c>
      <c r="AE73" s="5">
        <v>0</v>
      </c>
      <c r="AF73" s="4" t="s">
        <v>44</v>
      </c>
      <c r="AG73" s="6" t="s">
        <v>44</v>
      </c>
      <c r="AH73" s="4" t="s">
        <v>44</v>
      </c>
      <c r="AI73" s="4" t="s">
        <v>44</v>
      </c>
      <c r="AJ73" s="4" t="s">
        <v>44</v>
      </c>
      <c r="AK73" s="4" t="s">
        <v>44</v>
      </c>
      <c r="AL73" s="4" t="s">
        <v>44</v>
      </c>
      <c r="AM73" s="5">
        <v>0</v>
      </c>
      <c r="AN73" s="5">
        <v>0</v>
      </c>
      <c r="AO73" s="5">
        <v>0</v>
      </c>
      <c r="AP73" s="2">
        <f>VLOOKUP(K73,Tabela1[[#All],[NF Eletr.]],1,0)</f>
        <v>21351</v>
      </c>
      <c r="AQ73" s="42" t="str">
        <f>VLOOKUP(Tabela2[[#This Row],[Cliente]],'Listagem do Browse'!B72:Q372,1,0)</f>
        <v>C03270</v>
      </c>
      <c r="AR73" s="42" t="str">
        <f>VLOOKUP(Tabela2[[#This Row],[Cliente]],'Listagem do Browse'!B72:Q372,3,0)</f>
        <v>BANCO DO BRASIL S.A. - CT 2355</v>
      </c>
    </row>
    <row r="74" spans="1:44">
      <c r="A74" s="7" t="str">
        <f t="shared" si="1"/>
        <v>KEC03293</v>
      </c>
      <c r="B74" s="7" t="s">
        <v>1969</v>
      </c>
      <c r="C74" s="7" t="s">
        <v>709</v>
      </c>
      <c r="D74" s="7" t="s">
        <v>40</v>
      </c>
      <c r="E74" s="7" t="s">
        <v>177</v>
      </c>
      <c r="F74" s="7" t="s">
        <v>46</v>
      </c>
      <c r="G74" s="7" t="s">
        <v>97</v>
      </c>
      <c r="H74" s="8">
        <v>0</v>
      </c>
      <c r="I74" s="7" t="s">
        <v>707</v>
      </c>
      <c r="J74" s="7" t="s">
        <v>44</v>
      </c>
      <c r="K74" s="39">
        <v>21350</v>
      </c>
      <c r="L74" s="8">
        <v>0</v>
      </c>
      <c r="M74" s="8">
        <v>0</v>
      </c>
      <c r="N74" s="9">
        <v>45517</v>
      </c>
      <c r="O74" s="8">
        <v>132.18</v>
      </c>
      <c r="P74" s="8">
        <v>0</v>
      </c>
      <c r="Q74" s="7" t="s">
        <v>710</v>
      </c>
      <c r="R74" s="8">
        <v>0</v>
      </c>
      <c r="S74" s="7" t="s">
        <v>44</v>
      </c>
      <c r="T74" s="7" t="s">
        <v>44</v>
      </c>
      <c r="U74" s="9" t="s">
        <v>44</v>
      </c>
      <c r="V74" s="7" t="s">
        <v>44</v>
      </c>
      <c r="W74" s="8">
        <v>0</v>
      </c>
      <c r="X74" s="8">
        <v>0</v>
      </c>
      <c r="Y74" s="8">
        <v>0</v>
      </c>
      <c r="Z74" s="7" t="s">
        <v>44</v>
      </c>
      <c r="AA74" s="7" t="s">
        <v>44</v>
      </c>
      <c r="AB74" s="9" t="s">
        <v>44</v>
      </c>
      <c r="AC74" s="8">
        <v>0</v>
      </c>
      <c r="AD74" s="8">
        <v>0</v>
      </c>
      <c r="AE74" s="8">
        <v>0</v>
      </c>
      <c r="AF74" s="7" t="s">
        <v>44</v>
      </c>
      <c r="AG74" s="9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8">
        <v>0</v>
      </c>
      <c r="AN74" s="8">
        <v>0</v>
      </c>
      <c r="AO74" s="8">
        <v>0</v>
      </c>
      <c r="AP74" s="2">
        <f>VLOOKUP(K74,Tabela1[[#All],[NF Eletr.]],1,0)</f>
        <v>21350</v>
      </c>
      <c r="AQ74" s="42" t="str">
        <f>VLOOKUP(Tabela2[[#This Row],[Cliente]],'Listagem do Browse'!B73:Q373,1,0)</f>
        <v>C03293</v>
      </c>
      <c r="AR74" s="42" t="str">
        <f>VLOOKUP(Tabela2[[#This Row],[Cliente]],'Listagem do Browse'!B73:Q373,3,0)</f>
        <v>BANCO DO BRASIL S.A. - CT 2355</v>
      </c>
    </row>
    <row r="75" spans="1:44">
      <c r="A75" s="4" t="str">
        <f t="shared" si="1"/>
        <v>KEC03314</v>
      </c>
      <c r="B75" s="4" t="s">
        <v>1969</v>
      </c>
      <c r="C75" s="4" t="s">
        <v>706</v>
      </c>
      <c r="D75" s="4" t="s">
        <v>40</v>
      </c>
      <c r="E75" s="4" t="s">
        <v>174</v>
      </c>
      <c r="F75" s="4" t="s">
        <v>46</v>
      </c>
      <c r="G75" s="4" t="s">
        <v>97</v>
      </c>
      <c r="H75" s="5">
        <v>0</v>
      </c>
      <c r="I75" s="4" t="s">
        <v>707</v>
      </c>
      <c r="J75" s="4" t="s">
        <v>44</v>
      </c>
      <c r="K75" s="38">
        <v>21349</v>
      </c>
      <c r="L75" s="5">
        <v>0</v>
      </c>
      <c r="M75" s="5">
        <v>0</v>
      </c>
      <c r="N75" s="6">
        <v>45517</v>
      </c>
      <c r="O75" s="5">
        <v>131.32</v>
      </c>
      <c r="P75" s="5">
        <v>0</v>
      </c>
      <c r="Q75" s="4" t="s">
        <v>708</v>
      </c>
      <c r="R75" s="5">
        <v>0</v>
      </c>
      <c r="S75" s="4" t="s">
        <v>44</v>
      </c>
      <c r="T75" s="4" t="s">
        <v>44</v>
      </c>
      <c r="U75" s="6" t="s">
        <v>44</v>
      </c>
      <c r="V75" s="4" t="s">
        <v>44</v>
      </c>
      <c r="W75" s="5">
        <v>0</v>
      </c>
      <c r="X75" s="5">
        <v>0</v>
      </c>
      <c r="Y75" s="5">
        <v>0</v>
      </c>
      <c r="Z75" s="4" t="s">
        <v>44</v>
      </c>
      <c r="AA75" s="4" t="s">
        <v>44</v>
      </c>
      <c r="AB75" s="6" t="s">
        <v>44</v>
      </c>
      <c r="AC75" s="5">
        <v>0</v>
      </c>
      <c r="AD75" s="5">
        <v>0</v>
      </c>
      <c r="AE75" s="5">
        <v>0</v>
      </c>
      <c r="AF75" s="4" t="s">
        <v>44</v>
      </c>
      <c r="AG75" s="6" t="s">
        <v>44</v>
      </c>
      <c r="AH75" s="4" t="s">
        <v>44</v>
      </c>
      <c r="AI75" s="4" t="s">
        <v>44</v>
      </c>
      <c r="AJ75" s="4" t="s">
        <v>44</v>
      </c>
      <c r="AK75" s="4" t="s">
        <v>44</v>
      </c>
      <c r="AL75" s="4" t="s">
        <v>44</v>
      </c>
      <c r="AM75" s="5">
        <v>0</v>
      </c>
      <c r="AN75" s="5">
        <v>0</v>
      </c>
      <c r="AO75" s="5">
        <v>0</v>
      </c>
      <c r="AP75" s="2">
        <f>VLOOKUP(K75,Tabela1[[#All],[NF Eletr.]],1,0)</f>
        <v>21349</v>
      </c>
      <c r="AQ75" s="42" t="str">
        <f>VLOOKUP(Tabela2[[#This Row],[Cliente]],'Listagem do Browse'!B74:Q374,1,0)</f>
        <v>C03314</v>
      </c>
      <c r="AR75" s="42" t="str">
        <f>VLOOKUP(Tabela2[[#This Row],[Cliente]],'Listagem do Browse'!B74:Q374,3,0)</f>
        <v>BANCO DO BRASIL S.A. - CT 2355</v>
      </c>
    </row>
    <row r="76" spans="1:44">
      <c r="A76" s="7" t="str">
        <f t="shared" si="1"/>
        <v>KEC03309</v>
      </c>
      <c r="B76" s="7" t="s">
        <v>1969</v>
      </c>
      <c r="C76" s="7" t="s">
        <v>703</v>
      </c>
      <c r="D76" s="7" t="s">
        <v>40</v>
      </c>
      <c r="E76" s="7" t="s">
        <v>172</v>
      </c>
      <c r="F76" s="7" t="s">
        <v>46</v>
      </c>
      <c r="G76" s="7" t="s">
        <v>97</v>
      </c>
      <c r="H76" s="8">
        <v>0</v>
      </c>
      <c r="I76" s="7" t="s">
        <v>704</v>
      </c>
      <c r="J76" s="7" t="s">
        <v>44</v>
      </c>
      <c r="K76" s="39">
        <v>21348</v>
      </c>
      <c r="L76" s="8">
        <v>0</v>
      </c>
      <c r="M76" s="8">
        <v>0</v>
      </c>
      <c r="N76" s="9">
        <v>45517</v>
      </c>
      <c r="O76" s="8">
        <v>134.30000000000001</v>
      </c>
      <c r="P76" s="8">
        <v>0</v>
      </c>
      <c r="Q76" s="7" t="s">
        <v>705</v>
      </c>
      <c r="R76" s="8">
        <v>0</v>
      </c>
      <c r="S76" s="7" t="s">
        <v>44</v>
      </c>
      <c r="T76" s="7" t="s">
        <v>44</v>
      </c>
      <c r="U76" s="9" t="s">
        <v>44</v>
      </c>
      <c r="V76" s="7" t="s">
        <v>44</v>
      </c>
      <c r="W76" s="8">
        <v>0</v>
      </c>
      <c r="X76" s="8">
        <v>0</v>
      </c>
      <c r="Y76" s="8">
        <v>0</v>
      </c>
      <c r="Z76" s="7" t="s">
        <v>44</v>
      </c>
      <c r="AA76" s="7" t="s">
        <v>44</v>
      </c>
      <c r="AB76" s="9" t="s">
        <v>44</v>
      </c>
      <c r="AC76" s="8">
        <v>0</v>
      </c>
      <c r="AD76" s="8">
        <v>0</v>
      </c>
      <c r="AE76" s="8">
        <v>0</v>
      </c>
      <c r="AF76" s="7" t="s">
        <v>44</v>
      </c>
      <c r="AG76" s="9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8">
        <v>0</v>
      </c>
      <c r="AN76" s="8">
        <v>0</v>
      </c>
      <c r="AO76" s="8">
        <v>0</v>
      </c>
      <c r="AP76" s="2">
        <f>VLOOKUP(K76,Tabela1[[#All],[NF Eletr.]],1,0)</f>
        <v>21348</v>
      </c>
      <c r="AQ76" s="42" t="str">
        <f>VLOOKUP(Tabela2[[#This Row],[Cliente]],'Listagem do Browse'!B75:Q375,1,0)</f>
        <v>C03309</v>
      </c>
      <c r="AR76" s="42" t="str">
        <f>VLOOKUP(Tabela2[[#This Row],[Cliente]],'Listagem do Browse'!B75:Q375,3,0)</f>
        <v>BANCO DO BRASIL S.A. - CT 2355</v>
      </c>
    </row>
    <row r="77" spans="1:44">
      <c r="A77" s="4" t="str">
        <f t="shared" si="1"/>
        <v>KEC03280</v>
      </c>
      <c r="B77" s="4" t="s">
        <v>1969</v>
      </c>
      <c r="C77" s="4" t="s">
        <v>701</v>
      </c>
      <c r="D77" s="4" t="s">
        <v>40</v>
      </c>
      <c r="E77" s="4" t="s">
        <v>180</v>
      </c>
      <c r="F77" s="4" t="s">
        <v>46</v>
      </c>
      <c r="G77" s="4" t="s">
        <v>97</v>
      </c>
      <c r="H77" s="5">
        <v>0</v>
      </c>
      <c r="I77" s="4" t="s">
        <v>699</v>
      </c>
      <c r="J77" s="4" t="s">
        <v>44</v>
      </c>
      <c r="K77" s="38">
        <v>21346</v>
      </c>
      <c r="L77" s="5">
        <v>0</v>
      </c>
      <c r="M77" s="5">
        <v>0</v>
      </c>
      <c r="N77" s="6">
        <v>45517</v>
      </c>
      <c r="O77" s="5">
        <v>485.79</v>
      </c>
      <c r="P77" s="5">
        <v>0</v>
      </c>
      <c r="Q77" s="4" t="s">
        <v>702</v>
      </c>
      <c r="R77" s="5">
        <v>0</v>
      </c>
      <c r="S77" s="4" t="s">
        <v>44</v>
      </c>
      <c r="T77" s="4" t="s">
        <v>44</v>
      </c>
      <c r="U77" s="6" t="s">
        <v>44</v>
      </c>
      <c r="V77" s="4" t="s">
        <v>44</v>
      </c>
      <c r="W77" s="5">
        <v>0</v>
      </c>
      <c r="X77" s="5">
        <v>0</v>
      </c>
      <c r="Y77" s="5">
        <v>0</v>
      </c>
      <c r="Z77" s="4" t="s">
        <v>44</v>
      </c>
      <c r="AA77" s="4" t="s">
        <v>44</v>
      </c>
      <c r="AB77" s="6" t="s">
        <v>44</v>
      </c>
      <c r="AC77" s="5">
        <v>0</v>
      </c>
      <c r="AD77" s="5">
        <v>0</v>
      </c>
      <c r="AE77" s="5">
        <v>0</v>
      </c>
      <c r="AF77" s="4" t="s">
        <v>44</v>
      </c>
      <c r="AG77" s="6" t="s">
        <v>44</v>
      </c>
      <c r="AH77" s="4" t="s">
        <v>44</v>
      </c>
      <c r="AI77" s="4" t="s">
        <v>44</v>
      </c>
      <c r="AJ77" s="4" t="s">
        <v>44</v>
      </c>
      <c r="AK77" s="4" t="s">
        <v>44</v>
      </c>
      <c r="AL77" s="4" t="s">
        <v>44</v>
      </c>
      <c r="AM77" s="5">
        <v>0</v>
      </c>
      <c r="AN77" s="5">
        <v>0</v>
      </c>
      <c r="AO77" s="5">
        <v>0</v>
      </c>
      <c r="AP77" s="2">
        <f>VLOOKUP(K77,Tabela1[[#All],[NF Eletr.]],1,0)</f>
        <v>21346</v>
      </c>
      <c r="AQ77" s="42" t="str">
        <f>VLOOKUP(Tabela2[[#This Row],[Cliente]],'Listagem do Browse'!B76:Q376,1,0)</f>
        <v>C03280</v>
      </c>
      <c r="AR77" s="42" t="str">
        <f>VLOOKUP(Tabela2[[#This Row],[Cliente]],'Listagem do Browse'!B76:Q376,3,0)</f>
        <v>BANCO DO BRASIL S.A. - CT 2355</v>
      </c>
    </row>
    <row r="78" spans="1:44">
      <c r="A78" s="7" t="str">
        <f t="shared" si="1"/>
        <v>KEC03274</v>
      </c>
      <c r="B78" s="7" t="s">
        <v>1969</v>
      </c>
      <c r="C78" s="7" t="s">
        <v>697</v>
      </c>
      <c r="D78" s="7" t="s">
        <v>40</v>
      </c>
      <c r="E78" s="7" t="s">
        <v>698</v>
      </c>
      <c r="F78" s="7" t="s">
        <v>46</v>
      </c>
      <c r="G78" s="7" t="s">
        <v>97</v>
      </c>
      <c r="H78" s="8">
        <v>0</v>
      </c>
      <c r="I78" s="7" t="s">
        <v>699</v>
      </c>
      <c r="J78" s="7" t="s">
        <v>44</v>
      </c>
      <c r="K78" s="39">
        <v>21345</v>
      </c>
      <c r="L78" s="8">
        <v>0</v>
      </c>
      <c r="M78" s="8">
        <v>0</v>
      </c>
      <c r="N78" s="9">
        <v>45517</v>
      </c>
      <c r="O78" s="8">
        <v>270.67</v>
      </c>
      <c r="P78" s="8">
        <v>0</v>
      </c>
      <c r="Q78" s="7" t="s">
        <v>700</v>
      </c>
      <c r="R78" s="8">
        <v>0</v>
      </c>
      <c r="S78" s="7" t="s">
        <v>44</v>
      </c>
      <c r="T78" s="7" t="s">
        <v>44</v>
      </c>
      <c r="U78" s="9" t="s">
        <v>44</v>
      </c>
      <c r="V78" s="7" t="s">
        <v>44</v>
      </c>
      <c r="W78" s="8">
        <v>0</v>
      </c>
      <c r="X78" s="8">
        <v>0</v>
      </c>
      <c r="Y78" s="8">
        <v>0</v>
      </c>
      <c r="Z78" s="7" t="s">
        <v>44</v>
      </c>
      <c r="AA78" s="7" t="s">
        <v>44</v>
      </c>
      <c r="AB78" s="9" t="s">
        <v>44</v>
      </c>
      <c r="AC78" s="8">
        <v>0</v>
      </c>
      <c r="AD78" s="8">
        <v>0</v>
      </c>
      <c r="AE78" s="8">
        <v>0</v>
      </c>
      <c r="AF78" s="7" t="s">
        <v>44</v>
      </c>
      <c r="AG78" s="9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8">
        <v>0</v>
      </c>
      <c r="AN78" s="8">
        <v>0</v>
      </c>
      <c r="AO78" s="8">
        <v>0</v>
      </c>
      <c r="AP78" s="2" t="e">
        <f>VLOOKUP(K78,Tabela1[[#All],[NF Eletr.]],1,0)</f>
        <v>#N/A</v>
      </c>
      <c r="AQ78" s="42" t="e">
        <f>VLOOKUP(Tabela2[[#This Row],[Cliente]],'Listagem do Browse'!B77:Q377,1,0)</f>
        <v>#N/A</v>
      </c>
      <c r="AR78" s="42" t="e">
        <f>VLOOKUP(Tabela2[[#This Row],[Cliente]],'Listagem do Browse'!B77:Q377,3,0)</f>
        <v>#N/A</v>
      </c>
    </row>
    <row r="79" spans="1:44">
      <c r="A79" s="4" t="str">
        <f t="shared" si="1"/>
        <v>KEC03269</v>
      </c>
      <c r="B79" s="4" t="s">
        <v>1969</v>
      </c>
      <c r="C79" s="4" t="s">
        <v>694</v>
      </c>
      <c r="D79" s="4" t="s">
        <v>40</v>
      </c>
      <c r="E79" s="4" t="s">
        <v>695</v>
      </c>
      <c r="F79" s="4" t="s">
        <v>46</v>
      </c>
      <c r="G79" s="4" t="s">
        <v>97</v>
      </c>
      <c r="H79" s="5">
        <v>0</v>
      </c>
      <c r="I79" s="4" t="s">
        <v>692</v>
      </c>
      <c r="J79" s="4" t="s">
        <v>44</v>
      </c>
      <c r="K79" s="38">
        <v>21344</v>
      </c>
      <c r="L79" s="5">
        <v>0</v>
      </c>
      <c r="M79" s="5">
        <v>0</v>
      </c>
      <c r="N79" s="6">
        <v>45517</v>
      </c>
      <c r="O79" s="5">
        <v>127.65</v>
      </c>
      <c r="P79" s="5">
        <v>0</v>
      </c>
      <c r="Q79" s="4" t="s">
        <v>696</v>
      </c>
      <c r="R79" s="5">
        <v>0</v>
      </c>
      <c r="S79" s="4" t="s">
        <v>44</v>
      </c>
      <c r="T79" s="4" t="s">
        <v>44</v>
      </c>
      <c r="U79" s="6" t="s">
        <v>44</v>
      </c>
      <c r="V79" s="4" t="s">
        <v>44</v>
      </c>
      <c r="W79" s="5">
        <v>0</v>
      </c>
      <c r="X79" s="5">
        <v>0</v>
      </c>
      <c r="Y79" s="5">
        <v>0</v>
      </c>
      <c r="Z79" s="4" t="s">
        <v>44</v>
      </c>
      <c r="AA79" s="4" t="s">
        <v>44</v>
      </c>
      <c r="AB79" s="6" t="s">
        <v>44</v>
      </c>
      <c r="AC79" s="5">
        <v>0</v>
      </c>
      <c r="AD79" s="5">
        <v>0</v>
      </c>
      <c r="AE79" s="5">
        <v>0</v>
      </c>
      <c r="AF79" s="4" t="s">
        <v>44</v>
      </c>
      <c r="AG79" s="6" t="s">
        <v>44</v>
      </c>
      <c r="AH79" s="4" t="s">
        <v>44</v>
      </c>
      <c r="AI79" s="4" t="s">
        <v>44</v>
      </c>
      <c r="AJ79" s="4" t="s">
        <v>44</v>
      </c>
      <c r="AK79" s="4" t="s">
        <v>44</v>
      </c>
      <c r="AL79" s="4" t="s">
        <v>44</v>
      </c>
      <c r="AM79" s="5">
        <v>0</v>
      </c>
      <c r="AN79" s="5">
        <v>0</v>
      </c>
      <c r="AO79" s="5">
        <v>0</v>
      </c>
      <c r="AP79" s="2" t="e">
        <f>VLOOKUP(K79,Tabela1[[#All],[NF Eletr.]],1,0)</f>
        <v>#N/A</v>
      </c>
      <c r="AQ79" s="42" t="e">
        <f>VLOOKUP(Tabela2[[#This Row],[Cliente]],'Listagem do Browse'!B78:Q378,1,0)</f>
        <v>#N/A</v>
      </c>
      <c r="AR79" s="42" t="e">
        <f>VLOOKUP(Tabela2[[#This Row],[Cliente]],'Listagem do Browse'!B78:Q378,3,0)</f>
        <v>#N/A</v>
      </c>
    </row>
    <row r="80" spans="1:44">
      <c r="A80" s="7" t="str">
        <f t="shared" si="1"/>
        <v>KEC03301</v>
      </c>
      <c r="B80" s="7" t="s">
        <v>1969</v>
      </c>
      <c r="C80" s="7" t="s">
        <v>691</v>
      </c>
      <c r="D80" s="7" t="s">
        <v>40</v>
      </c>
      <c r="E80" s="7" t="s">
        <v>161</v>
      </c>
      <c r="F80" s="7" t="s">
        <v>46</v>
      </c>
      <c r="G80" s="7" t="s">
        <v>97</v>
      </c>
      <c r="H80" s="8">
        <v>0</v>
      </c>
      <c r="I80" s="7" t="s">
        <v>692</v>
      </c>
      <c r="J80" s="7" t="s">
        <v>44</v>
      </c>
      <c r="K80" s="39">
        <v>21343</v>
      </c>
      <c r="L80" s="8">
        <v>0</v>
      </c>
      <c r="M80" s="8">
        <v>0</v>
      </c>
      <c r="N80" s="9">
        <v>45517</v>
      </c>
      <c r="O80" s="8">
        <v>599.28</v>
      </c>
      <c r="P80" s="8">
        <v>0</v>
      </c>
      <c r="Q80" s="7" t="s">
        <v>693</v>
      </c>
      <c r="R80" s="8">
        <v>0</v>
      </c>
      <c r="S80" s="7" t="s">
        <v>44</v>
      </c>
      <c r="T80" s="7" t="s">
        <v>44</v>
      </c>
      <c r="U80" s="9" t="s">
        <v>44</v>
      </c>
      <c r="V80" s="7" t="s">
        <v>44</v>
      </c>
      <c r="W80" s="8">
        <v>0</v>
      </c>
      <c r="X80" s="8">
        <v>0</v>
      </c>
      <c r="Y80" s="8">
        <v>0</v>
      </c>
      <c r="Z80" s="7" t="s">
        <v>44</v>
      </c>
      <c r="AA80" s="7" t="s">
        <v>44</v>
      </c>
      <c r="AB80" s="9" t="s">
        <v>44</v>
      </c>
      <c r="AC80" s="8">
        <v>0</v>
      </c>
      <c r="AD80" s="8">
        <v>0</v>
      </c>
      <c r="AE80" s="8">
        <v>0</v>
      </c>
      <c r="AF80" s="7" t="s">
        <v>44</v>
      </c>
      <c r="AG80" s="9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8">
        <v>0</v>
      </c>
      <c r="AN80" s="8">
        <v>0</v>
      </c>
      <c r="AO80" s="8">
        <v>0</v>
      </c>
      <c r="AP80" s="2">
        <f>VLOOKUP(K80,Tabela1[[#All],[NF Eletr.]],1,0)</f>
        <v>21343</v>
      </c>
      <c r="AQ80" s="42" t="str">
        <f>VLOOKUP(Tabela2[[#This Row],[Cliente]],'Listagem do Browse'!B79:Q379,1,0)</f>
        <v>C03301</v>
      </c>
      <c r="AR80" s="42" t="str">
        <f>VLOOKUP(Tabela2[[#This Row],[Cliente]],'Listagem do Browse'!B79:Q379,3,0)</f>
        <v>BANCO DO BRASIL S.A. - CT 2355</v>
      </c>
    </row>
    <row r="81" spans="1:44">
      <c r="A81" s="4" t="str">
        <f t="shared" si="1"/>
        <v>KEC03275</v>
      </c>
      <c r="B81" s="4" t="s">
        <v>1969</v>
      </c>
      <c r="C81" s="4" t="s">
        <v>689</v>
      </c>
      <c r="D81" s="4" t="s">
        <v>40</v>
      </c>
      <c r="E81" s="4" t="s">
        <v>179</v>
      </c>
      <c r="F81" s="4" t="s">
        <v>46</v>
      </c>
      <c r="G81" s="4" t="s">
        <v>97</v>
      </c>
      <c r="H81" s="5">
        <v>0</v>
      </c>
      <c r="I81" s="4" t="s">
        <v>687</v>
      </c>
      <c r="J81" s="4" t="s">
        <v>44</v>
      </c>
      <c r="K81" s="38">
        <v>21342</v>
      </c>
      <c r="L81" s="5">
        <v>0</v>
      </c>
      <c r="M81" s="5">
        <v>0</v>
      </c>
      <c r="N81" s="6">
        <v>45517</v>
      </c>
      <c r="O81" s="5">
        <v>313.2</v>
      </c>
      <c r="P81" s="5">
        <v>0</v>
      </c>
      <c r="Q81" s="4" t="s">
        <v>690</v>
      </c>
      <c r="R81" s="5">
        <v>0</v>
      </c>
      <c r="S81" s="4" t="s">
        <v>44</v>
      </c>
      <c r="T81" s="4" t="s">
        <v>44</v>
      </c>
      <c r="U81" s="6" t="s">
        <v>44</v>
      </c>
      <c r="V81" s="4" t="s">
        <v>44</v>
      </c>
      <c r="W81" s="5">
        <v>0</v>
      </c>
      <c r="X81" s="5">
        <v>0</v>
      </c>
      <c r="Y81" s="5">
        <v>0</v>
      </c>
      <c r="Z81" s="4" t="s">
        <v>44</v>
      </c>
      <c r="AA81" s="4" t="s">
        <v>44</v>
      </c>
      <c r="AB81" s="6" t="s">
        <v>44</v>
      </c>
      <c r="AC81" s="5">
        <v>0</v>
      </c>
      <c r="AD81" s="5">
        <v>0</v>
      </c>
      <c r="AE81" s="5">
        <v>0</v>
      </c>
      <c r="AF81" s="4" t="s">
        <v>44</v>
      </c>
      <c r="AG81" s="6" t="s">
        <v>44</v>
      </c>
      <c r="AH81" s="4" t="s">
        <v>44</v>
      </c>
      <c r="AI81" s="4" t="s">
        <v>44</v>
      </c>
      <c r="AJ81" s="4" t="s">
        <v>44</v>
      </c>
      <c r="AK81" s="4" t="s">
        <v>44</v>
      </c>
      <c r="AL81" s="4" t="s">
        <v>44</v>
      </c>
      <c r="AM81" s="5">
        <v>0</v>
      </c>
      <c r="AN81" s="5">
        <v>0</v>
      </c>
      <c r="AO81" s="5">
        <v>0</v>
      </c>
      <c r="AP81" s="2">
        <f>VLOOKUP(K81,Tabela1[[#All],[NF Eletr.]],1,0)</f>
        <v>21342</v>
      </c>
      <c r="AQ81" s="42" t="str">
        <f>VLOOKUP(Tabela2[[#This Row],[Cliente]],'Listagem do Browse'!B80:Q380,1,0)</f>
        <v>C03275</v>
      </c>
      <c r="AR81" s="42" t="str">
        <f>VLOOKUP(Tabela2[[#This Row],[Cliente]],'Listagem do Browse'!B80:Q380,3,0)</f>
        <v>BANCO DO BRASIL S.A. - CT 2355</v>
      </c>
    </row>
    <row r="82" spans="1:44">
      <c r="A82" s="7" t="str">
        <f t="shared" si="1"/>
        <v>KEC03271</v>
      </c>
      <c r="B82" s="7" t="s">
        <v>1969</v>
      </c>
      <c r="C82" s="7" t="s">
        <v>686</v>
      </c>
      <c r="D82" s="7" t="s">
        <v>40</v>
      </c>
      <c r="E82" s="7" t="s">
        <v>167</v>
      </c>
      <c r="F82" s="7" t="s">
        <v>46</v>
      </c>
      <c r="G82" s="7" t="s">
        <v>97</v>
      </c>
      <c r="H82" s="8">
        <v>0</v>
      </c>
      <c r="I82" s="7" t="s">
        <v>687</v>
      </c>
      <c r="J82" s="7" t="s">
        <v>44</v>
      </c>
      <c r="K82" s="39">
        <v>21341</v>
      </c>
      <c r="L82" s="8">
        <v>0</v>
      </c>
      <c r="M82" s="8">
        <v>0</v>
      </c>
      <c r="N82" s="9">
        <v>45517</v>
      </c>
      <c r="O82" s="8">
        <v>153.18</v>
      </c>
      <c r="P82" s="8">
        <v>0</v>
      </c>
      <c r="Q82" s="7" t="s">
        <v>688</v>
      </c>
      <c r="R82" s="8">
        <v>0</v>
      </c>
      <c r="S82" s="7" t="s">
        <v>44</v>
      </c>
      <c r="T82" s="7" t="s">
        <v>44</v>
      </c>
      <c r="U82" s="9" t="s">
        <v>44</v>
      </c>
      <c r="V82" s="7" t="s">
        <v>44</v>
      </c>
      <c r="W82" s="8">
        <v>0</v>
      </c>
      <c r="X82" s="8">
        <v>0</v>
      </c>
      <c r="Y82" s="8">
        <v>0</v>
      </c>
      <c r="Z82" s="7" t="s">
        <v>44</v>
      </c>
      <c r="AA82" s="7" t="s">
        <v>44</v>
      </c>
      <c r="AB82" s="9" t="s">
        <v>44</v>
      </c>
      <c r="AC82" s="8">
        <v>0</v>
      </c>
      <c r="AD82" s="8">
        <v>0</v>
      </c>
      <c r="AE82" s="8">
        <v>0</v>
      </c>
      <c r="AF82" s="7" t="s">
        <v>44</v>
      </c>
      <c r="AG82" s="9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8">
        <v>0</v>
      </c>
      <c r="AN82" s="8">
        <v>0</v>
      </c>
      <c r="AO82" s="8">
        <v>0</v>
      </c>
      <c r="AP82" s="2">
        <f>VLOOKUP(K82,Tabela1[[#All],[NF Eletr.]],1,0)</f>
        <v>21341</v>
      </c>
      <c r="AQ82" s="42" t="str">
        <f>VLOOKUP(Tabela2[[#This Row],[Cliente]],'Listagem do Browse'!B81:Q381,1,0)</f>
        <v>C03271</v>
      </c>
      <c r="AR82" s="42" t="str">
        <f>VLOOKUP(Tabela2[[#This Row],[Cliente]],'Listagem do Browse'!B81:Q381,3,0)</f>
        <v>BANCO DO BRASIL S.A. - CT 2355</v>
      </c>
    </row>
    <row r="83" spans="1:44">
      <c r="A83" s="4" t="str">
        <f t="shared" si="1"/>
        <v>KEC03293</v>
      </c>
      <c r="B83" s="4" t="s">
        <v>1969</v>
      </c>
      <c r="C83" s="4" t="s">
        <v>683</v>
      </c>
      <c r="D83" s="4" t="s">
        <v>40</v>
      </c>
      <c r="E83" s="4" t="s">
        <v>177</v>
      </c>
      <c r="F83" s="4" t="s">
        <v>46</v>
      </c>
      <c r="G83" s="4" t="s">
        <v>97</v>
      </c>
      <c r="H83" s="5">
        <v>0</v>
      </c>
      <c r="I83" s="4" t="s">
        <v>684</v>
      </c>
      <c r="J83" s="4" t="s">
        <v>44</v>
      </c>
      <c r="K83" s="38">
        <v>21340</v>
      </c>
      <c r="L83" s="5">
        <v>0</v>
      </c>
      <c r="M83" s="5">
        <v>0</v>
      </c>
      <c r="N83" s="6">
        <v>45517</v>
      </c>
      <c r="O83" s="5">
        <v>5108.18</v>
      </c>
      <c r="P83" s="5">
        <v>0</v>
      </c>
      <c r="Q83" s="4" t="s">
        <v>685</v>
      </c>
      <c r="R83" s="5">
        <v>0</v>
      </c>
      <c r="S83" s="4" t="s">
        <v>44</v>
      </c>
      <c r="T83" s="4" t="s">
        <v>44</v>
      </c>
      <c r="U83" s="6" t="s">
        <v>44</v>
      </c>
      <c r="V83" s="4" t="s">
        <v>44</v>
      </c>
      <c r="W83" s="5">
        <v>0</v>
      </c>
      <c r="X83" s="5">
        <v>0</v>
      </c>
      <c r="Y83" s="5">
        <v>0</v>
      </c>
      <c r="Z83" s="4" t="s">
        <v>44</v>
      </c>
      <c r="AA83" s="4" t="s">
        <v>44</v>
      </c>
      <c r="AB83" s="6" t="s">
        <v>44</v>
      </c>
      <c r="AC83" s="5">
        <v>0</v>
      </c>
      <c r="AD83" s="5">
        <v>0</v>
      </c>
      <c r="AE83" s="5">
        <v>0</v>
      </c>
      <c r="AF83" s="4" t="s">
        <v>44</v>
      </c>
      <c r="AG83" s="6" t="s">
        <v>44</v>
      </c>
      <c r="AH83" s="4" t="s">
        <v>44</v>
      </c>
      <c r="AI83" s="4" t="s">
        <v>44</v>
      </c>
      <c r="AJ83" s="4" t="s">
        <v>44</v>
      </c>
      <c r="AK83" s="4" t="s">
        <v>44</v>
      </c>
      <c r="AL83" s="4" t="s">
        <v>44</v>
      </c>
      <c r="AM83" s="5">
        <v>0</v>
      </c>
      <c r="AN83" s="5">
        <v>0</v>
      </c>
      <c r="AO83" s="5">
        <v>0</v>
      </c>
      <c r="AP83" s="2" t="e">
        <f>VLOOKUP(K83,Tabela1[[#All],[NF Eletr.]],1,0)</f>
        <v>#N/A</v>
      </c>
      <c r="AQ83" s="42" t="str">
        <f>VLOOKUP(Tabela2[[#This Row],[Cliente]],'Listagem do Browse'!B82:Q382,1,0)</f>
        <v>C03293</v>
      </c>
      <c r="AR83" s="42" t="str">
        <f>VLOOKUP(Tabela2[[#This Row],[Cliente]],'Listagem do Browse'!B82:Q382,3,0)</f>
        <v>BANCO DO BRASIL S.A. - CT 2355</v>
      </c>
    </row>
    <row r="84" spans="1:44">
      <c r="A84" s="7" t="str">
        <f t="shared" si="1"/>
        <v>KEC03330</v>
      </c>
      <c r="B84" s="7" t="s">
        <v>1969</v>
      </c>
      <c r="C84" s="7" t="s">
        <v>680</v>
      </c>
      <c r="D84" s="7" t="s">
        <v>40</v>
      </c>
      <c r="E84" s="7" t="s">
        <v>681</v>
      </c>
      <c r="F84" s="7" t="s">
        <v>46</v>
      </c>
      <c r="G84" s="7" t="s">
        <v>97</v>
      </c>
      <c r="H84" s="8">
        <v>0</v>
      </c>
      <c r="I84" s="7" t="s">
        <v>678</v>
      </c>
      <c r="J84" s="7" t="s">
        <v>44</v>
      </c>
      <c r="K84" s="39">
        <v>21339</v>
      </c>
      <c r="L84" s="8">
        <v>0</v>
      </c>
      <c r="M84" s="8">
        <v>0</v>
      </c>
      <c r="N84" s="9">
        <v>45517</v>
      </c>
      <c r="O84" s="8">
        <v>3082.23</v>
      </c>
      <c r="P84" s="8">
        <v>0</v>
      </c>
      <c r="Q84" s="7" t="s">
        <v>682</v>
      </c>
      <c r="R84" s="8">
        <v>0</v>
      </c>
      <c r="S84" s="7" t="s">
        <v>44</v>
      </c>
      <c r="T84" s="7" t="s">
        <v>44</v>
      </c>
      <c r="U84" s="9" t="s">
        <v>44</v>
      </c>
      <c r="V84" s="7" t="s">
        <v>44</v>
      </c>
      <c r="W84" s="8">
        <v>0</v>
      </c>
      <c r="X84" s="8">
        <v>0</v>
      </c>
      <c r="Y84" s="8">
        <v>0</v>
      </c>
      <c r="Z84" s="7" t="s">
        <v>44</v>
      </c>
      <c r="AA84" s="7" t="s">
        <v>44</v>
      </c>
      <c r="AB84" s="9" t="s">
        <v>44</v>
      </c>
      <c r="AC84" s="8">
        <v>0</v>
      </c>
      <c r="AD84" s="8">
        <v>0</v>
      </c>
      <c r="AE84" s="8">
        <v>0</v>
      </c>
      <c r="AF84" s="7" t="s">
        <v>44</v>
      </c>
      <c r="AG84" s="9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8">
        <v>0</v>
      </c>
      <c r="AN84" s="8">
        <v>0</v>
      </c>
      <c r="AO84" s="8">
        <v>0</v>
      </c>
      <c r="AP84" s="2" t="e">
        <f>VLOOKUP(K84,Tabela1[[#All],[NF Eletr.]],1,0)</f>
        <v>#N/A</v>
      </c>
      <c r="AQ84" s="42" t="e">
        <f>VLOOKUP(Tabela2[[#This Row],[Cliente]],'Listagem do Browse'!B83:Q383,1,0)</f>
        <v>#N/A</v>
      </c>
      <c r="AR84" s="42" t="e">
        <f>VLOOKUP(Tabela2[[#This Row],[Cliente]],'Listagem do Browse'!B83:Q383,3,0)</f>
        <v>#N/A</v>
      </c>
    </row>
    <row r="85" spans="1:44">
      <c r="A85" s="4" t="str">
        <f t="shared" si="1"/>
        <v>KEC03329</v>
      </c>
      <c r="B85" s="4" t="s">
        <v>1969</v>
      </c>
      <c r="C85" s="4" t="s">
        <v>676</v>
      </c>
      <c r="D85" s="4" t="s">
        <v>40</v>
      </c>
      <c r="E85" s="4" t="s">
        <v>677</v>
      </c>
      <c r="F85" s="4" t="s">
        <v>46</v>
      </c>
      <c r="G85" s="4" t="s">
        <v>97</v>
      </c>
      <c r="H85" s="5">
        <v>0</v>
      </c>
      <c r="I85" s="4" t="s">
        <v>678</v>
      </c>
      <c r="J85" s="4" t="s">
        <v>44</v>
      </c>
      <c r="K85" s="38">
        <v>21338</v>
      </c>
      <c r="L85" s="5">
        <v>0</v>
      </c>
      <c r="M85" s="5">
        <v>0</v>
      </c>
      <c r="N85" s="6">
        <v>45517</v>
      </c>
      <c r="O85" s="5">
        <v>4209.5200000000004</v>
      </c>
      <c r="P85" s="5">
        <v>0</v>
      </c>
      <c r="Q85" s="4" t="s">
        <v>679</v>
      </c>
      <c r="R85" s="5">
        <v>0</v>
      </c>
      <c r="S85" s="4" t="s">
        <v>44</v>
      </c>
      <c r="T85" s="4" t="s">
        <v>44</v>
      </c>
      <c r="U85" s="6" t="s">
        <v>44</v>
      </c>
      <c r="V85" s="4" t="s">
        <v>44</v>
      </c>
      <c r="W85" s="5">
        <v>0</v>
      </c>
      <c r="X85" s="5">
        <v>0</v>
      </c>
      <c r="Y85" s="5">
        <v>0</v>
      </c>
      <c r="Z85" s="4" t="s">
        <v>44</v>
      </c>
      <c r="AA85" s="4" t="s">
        <v>44</v>
      </c>
      <c r="AB85" s="6" t="s">
        <v>44</v>
      </c>
      <c r="AC85" s="5">
        <v>0</v>
      </c>
      <c r="AD85" s="5">
        <v>0</v>
      </c>
      <c r="AE85" s="5">
        <v>0</v>
      </c>
      <c r="AF85" s="4" t="s">
        <v>44</v>
      </c>
      <c r="AG85" s="6" t="s">
        <v>44</v>
      </c>
      <c r="AH85" s="4" t="s">
        <v>44</v>
      </c>
      <c r="AI85" s="4" t="s">
        <v>44</v>
      </c>
      <c r="AJ85" s="4" t="s">
        <v>44</v>
      </c>
      <c r="AK85" s="4" t="s">
        <v>44</v>
      </c>
      <c r="AL85" s="4" t="s">
        <v>44</v>
      </c>
      <c r="AM85" s="5">
        <v>0</v>
      </c>
      <c r="AN85" s="5">
        <v>0</v>
      </c>
      <c r="AO85" s="5">
        <v>0</v>
      </c>
      <c r="AP85" s="2" t="e">
        <f>VLOOKUP(K85,Tabela1[[#All],[NF Eletr.]],1,0)</f>
        <v>#N/A</v>
      </c>
      <c r="AQ85" s="42" t="e">
        <f>VLOOKUP(Tabela2[[#This Row],[Cliente]],'Listagem do Browse'!B84:Q384,1,0)</f>
        <v>#N/A</v>
      </c>
      <c r="AR85" s="42" t="e">
        <f>VLOOKUP(Tabela2[[#This Row],[Cliente]],'Listagem do Browse'!B84:Q384,3,0)</f>
        <v>#N/A</v>
      </c>
    </row>
    <row r="86" spans="1:44">
      <c r="A86" s="7" t="str">
        <f t="shared" si="1"/>
        <v>KEC03328</v>
      </c>
      <c r="B86" s="7" t="s">
        <v>1969</v>
      </c>
      <c r="C86" s="7" t="s">
        <v>672</v>
      </c>
      <c r="D86" s="7" t="s">
        <v>40</v>
      </c>
      <c r="E86" s="7" t="s">
        <v>673</v>
      </c>
      <c r="F86" s="7" t="s">
        <v>46</v>
      </c>
      <c r="G86" s="7" t="s">
        <v>97</v>
      </c>
      <c r="H86" s="8">
        <v>0</v>
      </c>
      <c r="I86" s="7" t="s">
        <v>674</v>
      </c>
      <c r="J86" s="7" t="s">
        <v>44</v>
      </c>
      <c r="K86" s="39">
        <v>21337</v>
      </c>
      <c r="L86" s="8">
        <v>0</v>
      </c>
      <c r="M86" s="8">
        <v>0</v>
      </c>
      <c r="N86" s="9">
        <v>45517</v>
      </c>
      <c r="O86" s="8">
        <v>3983.68</v>
      </c>
      <c r="P86" s="8">
        <v>0</v>
      </c>
      <c r="Q86" s="7" t="s">
        <v>675</v>
      </c>
      <c r="R86" s="8">
        <v>0</v>
      </c>
      <c r="S86" s="7" t="s">
        <v>44</v>
      </c>
      <c r="T86" s="7" t="s">
        <v>44</v>
      </c>
      <c r="U86" s="9" t="s">
        <v>44</v>
      </c>
      <c r="V86" s="7" t="s">
        <v>44</v>
      </c>
      <c r="W86" s="8">
        <v>0</v>
      </c>
      <c r="X86" s="8">
        <v>0</v>
      </c>
      <c r="Y86" s="8">
        <v>0</v>
      </c>
      <c r="Z86" s="7" t="s">
        <v>44</v>
      </c>
      <c r="AA86" s="7" t="s">
        <v>44</v>
      </c>
      <c r="AB86" s="9" t="s">
        <v>44</v>
      </c>
      <c r="AC86" s="8">
        <v>0</v>
      </c>
      <c r="AD86" s="8">
        <v>0</v>
      </c>
      <c r="AE86" s="8">
        <v>0</v>
      </c>
      <c r="AF86" s="7" t="s">
        <v>44</v>
      </c>
      <c r="AG86" s="9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8">
        <v>0</v>
      </c>
      <c r="AN86" s="8">
        <v>0</v>
      </c>
      <c r="AO86" s="8">
        <v>0</v>
      </c>
      <c r="AP86" s="2" t="e">
        <f>VLOOKUP(K86,Tabela1[[#All],[NF Eletr.]],1,0)</f>
        <v>#N/A</v>
      </c>
      <c r="AQ86" s="42" t="e">
        <f>VLOOKUP(Tabela2[[#This Row],[Cliente]],'Listagem do Browse'!B85:Q385,1,0)</f>
        <v>#N/A</v>
      </c>
      <c r="AR86" s="42" t="e">
        <f>VLOOKUP(Tabela2[[#This Row],[Cliente]],'Listagem do Browse'!B85:Q385,3,0)</f>
        <v>#N/A</v>
      </c>
    </row>
    <row r="87" spans="1:44">
      <c r="A87" s="4" t="str">
        <f t="shared" si="1"/>
        <v>KEC03336</v>
      </c>
      <c r="B87" s="4" t="s">
        <v>1969</v>
      </c>
      <c r="C87" s="4" t="s">
        <v>669</v>
      </c>
      <c r="D87" s="4" t="s">
        <v>40</v>
      </c>
      <c r="E87" s="4" t="s">
        <v>670</v>
      </c>
      <c r="F87" s="4" t="s">
        <v>46</v>
      </c>
      <c r="G87" s="4" t="s">
        <v>97</v>
      </c>
      <c r="H87" s="5">
        <v>0</v>
      </c>
      <c r="I87" s="4" t="s">
        <v>667</v>
      </c>
      <c r="J87" s="4" t="s">
        <v>44</v>
      </c>
      <c r="K87" s="38">
        <v>21336</v>
      </c>
      <c r="L87" s="5">
        <v>0</v>
      </c>
      <c r="M87" s="5">
        <v>0</v>
      </c>
      <c r="N87" s="6">
        <v>45517</v>
      </c>
      <c r="O87" s="5">
        <v>56514.68</v>
      </c>
      <c r="P87" s="5">
        <v>0</v>
      </c>
      <c r="Q87" s="4" t="s">
        <v>671</v>
      </c>
      <c r="R87" s="5">
        <v>0</v>
      </c>
      <c r="S87" s="4" t="s">
        <v>44</v>
      </c>
      <c r="T87" s="4" t="s">
        <v>44</v>
      </c>
      <c r="U87" s="6" t="s">
        <v>44</v>
      </c>
      <c r="V87" s="4" t="s">
        <v>44</v>
      </c>
      <c r="W87" s="5">
        <v>0</v>
      </c>
      <c r="X87" s="5">
        <v>0</v>
      </c>
      <c r="Y87" s="5">
        <v>0</v>
      </c>
      <c r="Z87" s="4" t="s">
        <v>44</v>
      </c>
      <c r="AA87" s="4" t="s">
        <v>44</v>
      </c>
      <c r="AB87" s="6" t="s">
        <v>44</v>
      </c>
      <c r="AC87" s="5">
        <v>0</v>
      </c>
      <c r="AD87" s="5">
        <v>0</v>
      </c>
      <c r="AE87" s="5">
        <v>0</v>
      </c>
      <c r="AF87" s="4" t="s">
        <v>44</v>
      </c>
      <c r="AG87" s="6" t="s">
        <v>44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5">
        <v>0</v>
      </c>
      <c r="AN87" s="5">
        <v>0</v>
      </c>
      <c r="AO87" s="5">
        <v>0</v>
      </c>
      <c r="AP87" s="2" t="e">
        <f>VLOOKUP(K87,Tabela1[[#All],[NF Eletr.]],1,0)</f>
        <v>#N/A</v>
      </c>
      <c r="AQ87" s="42" t="e">
        <f>VLOOKUP(Tabela2[[#This Row],[Cliente]],'Listagem do Browse'!B86:Q386,1,0)</f>
        <v>#N/A</v>
      </c>
      <c r="AR87" s="42" t="e">
        <f>VLOOKUP(Tabela2[[#This Row],[Cliente]],'Listagem do Browse'!B86:Q386,3,0)</f>
        <v>#N/A</v>
      </c>
    </row>
    <row r="88" spans="1:44">
      <c r="A88" s="7" t="str">
        <f t="shared" si="1"/>
        <v>KEC03325</v>
      </c>
      <c r="B88" s="7" t="s">
        <v>1969</v>
      </c>
      <c r="C88" s="7" t="s">
        <v>666</v>
      </c>
      <c r="D88" s="7" t="s">
        <v>40</v>
      </c>
      <c r="E88" s="7" t="s">
        <v>175</v>
      </c>
      <c r="F88" s="7" t="s">
        <v>46</v>
      </c>
      <c r="G88" s="7" t="s">
        <v>97</v>
      </c>
      <c r="H88" s="8">
        <v>0</v>
      </c>
      <c r="I88" s="7" t="s">
        <v>667</v>
      </c>
      <c r="J88" s="7" t="s">
        <v>44</v>
      </c>
      <c r="K88" s="39">
        <v>21335</v>
      </c>
      <c r="L88" s="8">
        <v>0</v>
      </c>
      <c r="M88" s="8">
        <v>0</v>
      </c>
      <c r="N88" s="9">
        <v>45517</v>
      </c>
      <c r="O88" s="8">
        <v>5366.89</v>
      </c>
      <c r="P88" s="8">
        <v>0</v>
      </c>
      <c r="Q88" s="7" t="s">
        <v>668</v>
      </c>
      <c r="R88" s="8">
        <v>0</v>
      </c>
      <c r="S88" s="7" t="s">
        <v>44</v>
      </c>
      <c r="T88" s="7" t="s">
        <v>44</v>
      </c>
      <c r="U88" s="9" t="s">
        <v>44</v>
      </c>
      <c r="V88" s="7" t="s">
        <v>44</v>
      </c>
      <c r="W88" s="8">
        <v>0</v>
      </c>
      <c r="X88" s="8">
        <v>0</v>
      </c>
      <c r="Y88" s="8">
        <v>0</v>
      </c>
      <c r="Z88" s="7" t="s">
        <v>44</v>
      </c>
      <c r="AA88" s="7" t="s">
        <v>44</v>
      </c>
      <c r="AB88" s="9" t="s">
        <v>44</v>
      </c>
      <c r="AC88" s="8">
        <v>0</v>
      </c>
      <c r="AD88" s="8">
        <v>0</v>
      </c>
      <c r="AE88" s="8">
        <v>0</v>
      </c>
      <c r="AF88" s="7" t="s">
        <v>44</v>
      </c>
      <c r="AG88" s="9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8">
        <v>0</v>
      </c>
      <c r="AN88" s="8">
        <v>0</v>
      </c>
      <c r="AO88" s="8">
        <v>0</v>
      </c>
      <c r="AP88" s="2">
        <f>VLOOKUP(K88,Tabela1[[#All],[NF Eletr.]],1,0)</f>
        <v>21335</v>
      </c>
      <c r="AQ88" s="42" t="str">
        <f>VLOOKUP(Tabela2[[#This Row],[Cliente]],'Listagem do Browse'!B87:Q387,1,0)</f>
        <v>C03325</v>
      </c>
      <c r="AR88" s="42" t="str">
        <f>VLOOKUP(Tabela2[[#This Row],[Cliente]],'Listagem do Browse'!B87:Q387,3,0)</f>
        <v>BANCO DO BRASIL S.A. - CT 2355</v>
      </c>
    </row>
    <row r="89" spans="1:44">
      <c r="A89" s="4" t="str">
        <f t="shared" si="1"/>
        <v>KEC03324</v>
      </c>
      <c r="B89" s="4" t="s">
        <v>1969</v>
      </c>
      <c r="C89" s="4" t="s">
        <v>662</v>
      </c>
      <c r="D89" s="4" t="s">
        <v>40</v>
      </c>
      <c r="E89" s="4" t="s">
        <v>663</v>
      </c>
      <c r="F89" s="4" t="s">
        <v>46</v>
      </c>
      <c r="G89" s="4" t="s">
        <v>97</v>
      </c>
      <c r="H89" s="5">
        <v>0</v>
      </c>
      <c r="I89" s="4" t="s">
        <v>664</v>
      </c>
      <c r="J89" s="4" t="s">
        <v>44</v>
      </c>
      <c r="K89" s="38">
        <v>21334</v>
      </c>
      <c r="L89" s="5">
        <v>0</v>
      </c>
      <c r="M89" s="5">
        <v>0</v>
      </c>
      <c r="N89" s="6">
        <v>45517</v>
      </c>
      <c r="O89" s="5">
        <v>4389.08</v>
      </c>
      <c r="P89" s="5">
        <v>0</v>
      </c>
      <c r="Q89" s="4" t="s">
        <v>665</v>
      </c>
      <c r="R89" s="5">
        <v>0</v>
      </c>
      <c r="S89" s="4" t="s">
        <v>44</v>
      </c>
      <c r="T89" s="4" t="s">
        <v>44</v>
      </c>
      <c r="U89" s="6" t="s">
        <v>44</v>
      </c>
      <c r="V89" s="4" t="s">
        <v>44</v>
      </c>
      <c r="W89" s="5">
        <v>0</v>
      </c>
      <c r="X89" s="5">
        <v>0</v>
      </c>
      <c r="Y89" s="5">
        <v>0</v>
      </c>
      <c r="Z89" s="4" t="s">
        <v>44</v>
      </c>
      <c r="AA89" s="4" t="s">
        <v>44</v>
      </c>
      <c r="AB89" s="6" t="s">
        <v>44</v>
      </c>
      <c r="AC89" s="5">
        <v>0</v>
      </c>
      <c r="AD89" s="5">
        <v>0</v>
      </c>
      <c r="AE89" s="5">
        <v>0</v>
      </c>
      <c r="AF89" s="4" t="s">
        <v>44</v>
      </c>
      <c r="AG89" s="6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5">
        <v>0</v>
      </c>
      <c r="AN89" s="5">
        <v>0</v>
      </c>
      <c r="AO89" s="5">
        <v>0</v>
      </c>
      <c r="AP89" s="2" t="e">
        <f>VLOOKUP(K89,Tabela1[[#All],[NF Eletr.]],1,0)</f>
        <v>#N/A</v>
      </c>
      <c r="AQ89" s="42" t="e">
        <f>VLOOKUP(Tabela2[[#This Row],[Cliente]],'Listagem do Browse'!B88:Q388,1,0)</f>
        <v>#N/A</v>
      </c>
      <c r="AR89" s="42" t="e">
        <f>VLOOKUP(Tabela2[[#This Row],[Cliente]],'Listagem do Browse'!B88:Q388,3,0)</f>
        <v>#N/A</v>
      </c>
    </row>
    <row r="90" spans="1:44">
      <c r="A90" s="7" t="str">
        <f t="shared" si="1"/>
        <v>KEC03314</v>
      </c>
      <c r="B90" s="7" t="s">
        <v>1969</v>
      </c>
      <c r="C90" s="7" t="s">
        <v>660</v>
      </c>
      <c r="D90" s="7" t="s">
        <v>40</v>
      </c>
      <c r="E90" s="7" t="s">
        <v>174</v>
      </c>
      <c r="F90" s="7" t="s">
        <v>46</v>
      </c>
      <c r="G90" s="7" t="s">
        <v>97</v>
      </c>
      <c r="H90" s="8">
        <v>0</v>
      </c>
      <c r="I90" s="7" t="s">
        <v>658</v>
      </c>
      <c r="J90" s="7" t="s">
        <v>44</v>
      </c>
      <c r="K90" s="39">
        <v>21333</v>
      </c>
      <c r="L90" s="8">
        <v>0</v>
      </c>
      <c r="M90" s="8">
        <v>0</v>
      </c>
      <c r="N90" s="9">
        <v>45517</v>
      </c>
      <c r="O90" s="8">
        <v>5200.16</v>
      </c>
      <c r="P90" s="8">
        <v>0</v>
      </c>
      <c r="Q90" s="7" t="s">
        <v>661</v>
      </c>
      <c r="R90" s="8">
        <v>0</v>
      </c>
      <c r="S90" s="7" t="s">
        <v>44</v>
      </c>
      <c r="T90" s="7" t="s">
        <v>44</v>
      </c>
      <c r="U90" s="9" t="s">
        <v>44</v>
      </c>
      <c r="V90" s="7" t="s">
        <v>44</v>
      </c>
      <c r="W90" s="8">
        <v>0</v>
      </c>
      <c r="X90" s="8">
        <v>0</v>
      </c>
      <c r="Y90" s="8">
        <v>0</v>
      </c>
      <c r="Z90" s="7" t="s">
        <v>44</v>
      </c>
      <c r="AA90" s="7" t="s">
        <v>44</v>
      </c>
      <c r="AB90" s="9" t="s">
        <v>44</v>
      </c>
      <c r="AC90" s="8">
        <v>0</v>
      </c>
      <c r="AD90" s="8">
        <v>0</v>
      </c>
      <c r="AE90" s="8">
        <v>0</v>
      </c>
      <c r="AF90" s="7" t="s">
        <v>44</v>
      </c>
      <c r="AG90" s="9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8">
        <v>0</v>
      </c>
      <c r="AN90" s="8">
        <v>0</v>
      </c>
      <c r="AO90" s="8">
        <v>0</v>
      </c>
      <c r="AP90" s="2" t="e">
        <f>VLOOKUP(K90,Tabela1[[#All],[NF Eletr.]],1,0)</f>
        <v>#N/A</v>
      </c>
      <c r="AQ90" s="42" t="str">
        <f>VLOOKUP(Tabela2[[#This Row],[Cliente]],'Listagem do Browse'!B89:Q389,1,0)</f>
        <v>C03314</v>
      </c>
      <c r="AR90" s="42" t="str">
        <f>VLOOKUP(Tabela2[[#This Row],[Cliente]],'Listagem do Browse'!B89:Q389,3,0)</f>
        <v>BANCO DO BRASIL S.A. - CT 2355</v>
      </c>
    </row>
    <row r="91" spans="1:44">
      <c r="A91" s="4" t="str">
        <f t="shared" si="1"/>
        <v>KEC03313</v>
      </c>
      <c r="B91" s="4" t="s">
        <v>1969</v>
      </c>
      <c r="C91" s="4" t="s">
        <v>657</v>
      </c>
      <c r="D91" s="4" t="s">
        <v>40</v>
      </c>
      <c r="E91" s="4" t="s">
        <v>173</v>
      </c>
      <c r="F91" s="4" t="s">
        <v>46</v>
      </c>
      <c r="G91" s="4" t="s">
        <v>97</v>
      </c>
      <c r="H91" s="5">
        <v>0</v>
      </c>
      <c r="I91" s="4" t="s">
        <v>658</v>
      </c>
      <c r="J91" s="4" t="s">
        <v>44</v>
      </c>
      <c r="K91" s="38">
        <v>21332</v>
      </c>
      <c r="L91" s="5">
        <v>0</v>
      </c>
      <c r="M91" s="5">
        <v>0</v>
      </c>
      <c r="N91" s="6">
        <v>45517</v>
      </c>
      <c r="O91" s="5">
        <v>3616.47</v>
      </c>
      <c r="P91" s="5">
        <v>0</v>
      </c>
      <c r="Q91" s="4" t="s">
        <v>659</v>
      </c>
      <c r="R91" s="5">
        <v>0</v>
      </c>
      <c r="S91" s="4" t="s">
        <v>44</v>
      </c>
      <c r="T91" s="4" t="s">
        <v>44</v>
      </c>
      <c r="U91" s="6" t="s">
        <v>44</v>
      </c>
      <c r="V91" s="4" t="s">
        <v>44</v>
      </c>
      <c r="W91" s="5">
        <v>0</v>
      </c>
      <c r="X91" s="5">
        <v>0</v>
      </c>
      <c r="Y91" s="5">
        <v>0</v>
      </c>
      <c r="Z91" s="4" t="s">
        <v>44</v>
      </c>
      <c r="AA91" s="4" t="s">
        <v>44</v>
      </c>
      <c r="AB91" s="6" t="s">
        <v>44</v>
      </c>
      <c r="AC91" s="5">
        <v>0</v>
      </c>
      <c r="AD91" s="5">
        <v>0</v>
      </c>
      <c r="AE91" s="5">
        <v>0</v>
      </c>
      <c r="AF91" s="4" t="s">
        <v>44</v>
      </c>
      <c r="AG91" s="6" t="s">
        <v>44</v>
      </c>
      <c r="AH91" s="4" t="s">
        <v>44</v>
      </c>
      <c r="AI91" s="4" t="s">
        <v>44</v>
      </c>
      <c r="AJ91" s="4" t="s">
        <v>44</v>
      </c>
      <c r="AK91" s="4" t="s">
        <v>44</v>
      </c>
      <c r="AL91" s="4" t="s">
        <v>44</v>
      </c>
      <c r="AM91" s="5">
        <v>0</v>
      </c>
      <c r="AN91" s="5">
        <v>0</v>
      </c>
      <c r="AO91" s="5">
        <v>0</v>
      </c>
      <c r="AP91" s="2">
        <f>VLOOKUP(K91,Tabela1[[#All],[NF Eletr.]],1,0)</f>
        <v>21332</v>
      </c>
      <c r="AQ91" s="42" t="str">
        <f>VLOOKUP(Tabela2[[#This Row],[Cliente]],'Listagem do Browse'!B90:Q390,1,0)</f>
        <v>C03313</v>
      </c>
      <c r="AR91" s="42" t="str">
        <f>VLOOKUP(Tabela2[[#This Row],[Cliente]],'Listagem do Browse'!B90:Q390,3,0)</f>
        <v>BANCO DO BRASIL S.A. - CT 2355</v>
      </c>
    </row>
    <row r="92" spans="1:44">
      <c r="A92" s="7" t="str">
        <f t="shared" si="1"/>
        <v>KEC03312</v>
      </c>
      <c r="B92" s="7" t="s">
        <v>1969</v>
      </c>
      <c r="C92" s="7" t="s">
        <v>653</v>
      </c>
      <c r="D92" s="7" t="s">
        <v>40</v>
      </c>
      <c r="E92" s="7" t="s">
        <v>654</v>
      </c>
      <c r="F92" s="7" t="s">
        <v>46</v>
      </c>
      <c r="G92" s="7" t="s">
        <v>97</v>
      </c>
      <c r="H92" s="8">
        <v>0</v>
      </c>
      <c r="I92" s="7" t="s">
        <v>655</v>
      </c>
      <c r="J92" s="7" t="s">
        <v>44</v>
      </c>
      <c r="K92" s="39">
        <v>21331</v>
      </c>
      <c r="L92" s="8">
        <v>0</v>
      </c>
      <c r="M92" s="8">
        <v>0</v>
      </c>
      <c r="N92" s="9">
        <v>45517</v>
      </c>
      <c r="O92" s="8">
        <v>4472.41</v>
      </c>
      <c r="P92" s="8">
        <v>0</v>
      </c>
      <c r="Q92" s="7" t="s">
        <v>656</v>
      </c>
      <c r="R92" s="8">
        <v>0</v>
      </c>
      <c r="S92" s="7" t="s">
        <v>44</v>
      </c>
      <c r="T92" s="7" t="s">
        <v>44</v>
      </c>
      <c r="U92" s="9" t="s">
        <v>44</v>
      </c>
      <c r="V92" s="7" t="s">
        <v>44</v>
      </c>
      <c r="W92" s="8">
        <v>0</v>
      </c>
      <c r="X92" s="8">
        <v>0</v>
      </c>
      <c r="Y92" s="8">
        <v>0</v>
      </c>
      <c r="Z92" s="7" t="s">
        <v>44</v>
      </c>
      <c r="AA92" s="7" t="s">
        <v>44</v>
      </c>
      <c r="AB92" s="9" t="s">
        <v>44</v>
      </c>
      <c r="AC92" s="8">
        <v>0</v>
      </c>
      <c r="AD92" s="8">
        <v>0</v>
      </c>
      <c r="AE92" s="8">
        <v>0</v>
      </c>
      <c r="AF92" s="7" t="s">
        <v>44</v>
      </c>
      <c r="AG92" s="9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8">
        <v>0</v>
      </c>
      <c r="AN92" s="8">
        <v>0</v>
      </c>
      <c r="AO92" s="8">
        <v>0</v>
      </c>
      <c r="AP92" s="2" t="e">
        <f>VLOOKUP(K92,Tabela1[[#All],[NF Eletr.]],1,0)</f>
        <v>#N/A</v>
      </c>
      <c r="AQ92" s="42" t="e">
        <f>VLOOKUP(Tabela2[[#This Row],[Cliente]],'Listagem do Browse'!B91:Q391,1,0)</f>
        <v>#N/A</v>
      </c>
      <c r="AR92" s="42" t="e">
        <f>VLOOKUP(Tabela2[[#This Row],[Cliente]],'Listagem do Browse'!B91:Q391,3,0)</f>
        <v>#N/A</v>
      </c>
    </row>
    <row r="93" spans="1:44">
      <c r="A93" s="4" t="str">
        <f t="shared" si="1"/>
        <v>KEC03309</v>
      </c>
      <c r="B93" s="4" t="s">
        <v>1969</v>
      </c>
      <c r="C93" s="4" t="s">
        <v>651</v>
      </c>
      <c r="D93" s="4" t="s">
        <v>40</v>
      </c>
      <c r="E93" s="4" t="s">
        <v>172</v>
      </c>
      <c r="F93" s="4" t="s">
        <v>46</v>
      </c>
      <c r="G93" s="4" t="s">
        <v>97</v>
      </c>
      <c r="H93" s="5">
        <v>0</v>
      </c>
      <c r="I93" s="4" t="s">
        <v>649</v>
      </c>
      <c r="J93" s="4" t="s">
        <v>44</v>
      </c>
      <c r="K93" s="38">
        <v>21330</v>
      </c>
      <c r="L93" s="5">
        <v>0</v>
      </c>
      <c r="M93" s="5">
        <v>0</v>
      </c>
      <c r="N93" s="6">
        <v>45517</v>
      </c>
      <c r="O93" s="5">
        <v>6001.71</v>
      </c>
      <c r="P93" s="5">
        <v>0</v>
      </c>
      <c r="Q93" s="4" t="s">
        <v>652</v>
      </c>
      <c r="R93" s="5">
        <v>0</v>
      </c>
      <c r="S93" s="4" t="s">
        <v>44</v>
      </c>
      <c r="T93" s="4" t="s">
        <v>44</v>
      </c>
      <c r="U93" s="6" t="s">
        <v>44</v>
      </c>
      <c r="V93" s="4" t="s">
        <v>44</v>
      </c>
      <c r="W93" s="5">
        <v>0</v>
      </c>
      <c r="X93" s="5">
        <v>0</v>
      </c>
      <c r="Y93" s="5">
        <v>0</v>
      </c>
      <c r="Z93" s="4" t="s">
        <v>44</v>
      </c>
      <c r="AA93" s="4" t="s">
        <v>44</v>
      </c>
      <c r="AB93" s="6" t="s">
        <v>44</v>
      </c>
      <c r="AC93" s="5">
        <v>0</v>
      </c>
      <c r="AD93" s="5">
        <v>0</v>
      </c>
      <c r="AE93" s="5">
        <v>0</v>
      </c>
      <c r="AF93" s="4" t="s">
        <v>44</v>
      </c>
      <c r="AG93" s="6" t="s">
        <v>44</v>
      </c>
      <c r="AH93" s="4" t="s">
        <v>44</v>
      </c>
      <c r="AI93" s="4" t="s">
        <v>44</v>
      </c>
      <c r="AJ93" s="4" t="s">
        <v>44</v>
      </c>
      <c r="AK93" s="4" t="s">
        <v>44</v>
      </c>
      <c r="AL93" s="4" t="s">
        <v>44</v>
      </c>
      <c r="AM93" s="5">
        <v>0</v>
      </c>
      <c r="AN93" s="5">
        <v>0</v>
      </c>
      <c r="AO93" s="5">
        <v>0</v>
      </c>
      <c r="AP93" s="2" t="e">
        <f>VLOOKUP(K93,Tabela1[[#All],[NF Eletr.]],1,0)</f>
        <v>#N/A</v>
      </c>
      <c r="AQ93" s="42" t="str">
        <f>VLOOKUP(Tabela2[[#This Row],[Cliente]],'Listagem do Browse'!B92:Q392,1,0)</f>
        <v>C03309</v>
      </c>
      <c r="AR93" s="42" t="str">
        <f>VLOOKUP(Tabela2[[#This Row],[Cliente]],'Listagem do Browse'!B92:Q392,3,0)</f>
        <v>BANCO DO BRASIL S.A. - CT 2355</v>
      </c>
    </row>
    <row r="94" spans="1:44">
      <c r="A94" s="7" t="str">
        <f t="shared" si="1"/>
        <v>KEC03308</v>
      </c>
      <c r="B94" s="7" t="s">
        <v>1969</v>
      </c>
      <c r="C94" s="7" t="s">
        <v>647</v>
      </c>
      <c r="D94" s="7" t="s">
        <v>40</v>
      </c>
      <c r="E94" s="7" t="s">
        <v>648</v>
      </c>
      <c r="F94" s="7" t="s">
        <v>46</v>
      </c>
      <c r="G94" s="7" t="s">
        <v>97</v>
      </c>
      <c r="H94" s="8">
        <v>0</v>
      </c>
      <c r="I94" s="7" t="s">
        <v>649</v>
      </c>
      <c r="J94" s="7" t="s">
        <v>44</v>
      </c>
      <c r="K94" s="39">
        <v>21329</v>
      </c>
      <c r="L94" s="8">
        <v>0</v>
      </c>
      <c r="M94" s="8">
        <v>0</v>
      </c>
      <c r="N94" s="9">
        <v>45517</v>
      </c>
      <c r="O94" s="8">
        <v>4651.3</v>
      </c>
      <c r="P94" s="8">
        <v>0</v>
      </c>
      <c r="Q94" s="7" t="s">
        <v>650</v>
      </c>
      <c r="R94" s="8">
        <v>0</v>
      </c>
      <c r="S94" s="7" t="s">
        <v>44</v>
      </c>
      <c r="T94" s="7" t="s">
        <v>44</v>
      </c>
      <c r="U94" s="9" t="s">
        <v>44</v>
      </c>
      <c r="V94" s="7" t="s">
        <v>44</v>
      </c>
      <c r="W94" s="8">
        <v>0</v>
      </c>
      <c r="X94" s="8">
        <v>0</v>
      </c>
      <c r="Y94" s="8">
        <v>0</v>
      </c>
      <c r="Z94" s="7" t="s">
        <v>44</v>
      </c>
      <c r="AA94" s="7" t="s">
        <v>44</v>
      </c>
      <c r="AB94" s="9" t="s">
        <v>44</v>
      </c>
      <c r="AC94" s="8">
        <v>0</v>
      </c>
      <c r="AD94" s="8">
        <v>0</v>
      </c>
      <c r="AE94" s="8">
        <v>0</v>
      </c>
      <c r="AF94" s="7" t="s">
        <v>44</v>
      </c>
      <c r="AG94" s="9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8">
        <v>0</v>
      </c>
      <c r="AN94" s="8">
        <v>0</v>
      </c>
      <c r="AO94" s="8">
        <v>0</v>
      </c>
      <c r="AP94" s="2" t="e">
        <f>VLOOKUP(K94,Tabela1[[#All],[NF Eletr.]],1,0)</f>
        <v>#N/A</v>
      </c>
      <c r="AQ94" s="42" t="e">
        <f>VLOOKUP(Tabela2[[#This Row],[Cliente]],'Listagem do Browse'!B93:Q393,1,0)</f>
        <v>#N/A</v>
      </c>
      <c r="AR94" s="42" t="e">
        <f>VLOOKUP(Tabela2[[#This Row],[Cliente]],'Listagem do Browse'!B93:Q393,3,0)</f>
        <v>#N/A</v>
      </c>
    </row>
    <row r="95" spans="1:44">
      <c r="A95" s="4" t="str">
        <f t="shared" si="1"/>
        <v>KEC03307</v>
      </c>
      <c r="B95" s="4" t="s">
        <v>1969</v>
      </c>
      <c r="C95" s="4" t="s">
        <v>643</v>
      </c>
      <c r="D95" s="4" t="s">
        <v>40</v>
      </c>
      <c r="E95" s="4" t="s">
        <v>644</v>
      </c>
      <c r="F95" s="4" t="s">
        <v>46</v>
      </c>
      <c r="G95" s="4" t="s">
        <v>97</v>
      </c>
      <c r="H95" s="5">
        <v>0</v>
      </c>
      <c r="I95" s="4" t="s">
        <v>645</v>
      </c>
      <c r="J95" s="4" t="s">
        <v>44</v>
      </c>
      <c r="K95" s="38">
        <v>21328</v>
      </c>
      <c r="L95" s="5">
        <v>0</v>
      </c>
      <c r="M95" s="5">
        <v>0</v>
      </c>
      <c r="N95" s="6">
        <v>45517</v>
      </c>
      <c r="O95" s="5">
        <v>4126.6899999999996</v>
      </c>
      <c r="P95" s="5">
        <v>0</v>
      </c>
      <c r="Q95" s="4" t="s">
        <v>646</v>
      </c>
      <c r="R95" s="5">
        <v>0</v>
      </c>
      <c r="S95" s="4" t="s">
        <v>44</v>
      </c>
      <c r="T95" s="4" t="s">
        <v>44</v>
      </c>
      <c r="U95" s="6" t="s">
        <v>44</v>
      </c>
      <c r="V95" s="4" t="s">
        <v>44</v>
      </c>
      <c r="W95" s="5">
        <v>0</v>
      </c>
      <c r="X95" s="5">
        <v>0</v>
      </c>
      <c r="Y95" s="5">
        <v>0</v>
      </c>
      <c r="Z95" s="4" t="s">
        <v>44</v>
      </c>
      <c r="AA95" s="4" t="s">
        <v>44</v>
      </c>
      <c r="AB95" s="6" t="s">
        <v>44</v>
      </c>
      <c r="AC95" s="5">
        <v>0</v>
      </c>
      <c r="AD95" s="5">
        <v>0</v>
      </c>
      <c r="AE95" s="5">
        <v>0</v>
      </c>
      <c r="AF95" s="4" t="s">
        <v>44</v>
      </c>
      <c r="AG95" s="6" t="s">
        <v>44</v>
      </c>
      <c r="AH95" s="4" t="s">
        <v>44</v>
      </c>
      <c r="AI95" s="4" t="s">
        <v>44</v>
      </c>
      <c r="AJ95" s="4" t="s">
        <v>44</v>
      </c>
      <c r="AK95" s="4" t="s">
        <v>44</v>
      </c>
      <c r="AL95" s="4" t="s">
        <v>44</v>
      </c>
      <c r="AM95" s="5">
        <v>0</v>
      </c>
      <c r="AN95" s="5">
        <v>0</v>
      </c>
      <c r="AO95" s="5">
        <v>0</v>
      </c>
      <c r="AP95" s="2" t="e">
        <f>VLOOKUP(K95,Tabela1[[#All],[NF Eletr.]],1,0)</f>
        <v>#N/A</v>
      </c>
      <c r="AQ95" s="42" t="e">
        <f>VLOOKUP(Tabela2[[#This Row],[Cliente]],'Listagem do Browse'!B94:Q394,1,0)</f>
        <v>#N/A</v>
      </c>
      <c r="AR95" s="42" t="e">
        <f>VLOOKUP(Tabela2[[#This Row],[Cliente]],'Listagem do Browse'!B94:Q394,3,0)</f>
        <v>#N/A</v>
      </c>
    </row>
    <row r="96" spans="1:44">
      <c r="A96" s="7" t="str">
        <f t="shared" si="1"/>
        <v>KEC03306</v>
      </c>
      <c r="B96" s="7" t="s">
        <v>1969</v>
      </c>
      <c r="C96" s="7" t="s">
        <v>641</v>
      </c>
      <c r="D96" s="7" t="s">
        <v>40</v>
      </c>
      <c r="E96" s="7" t="s">
        <v>171</v>
      </c>
      <c r="F96" s="7" t="s">
        <v>46</v>
      </c>
      <c r="G96" s="7" t="s">
        <v>97</v>
      </c>
      <c r="H96" s="8">
        <v>0</v>
      </c>
      <c r="I96" s="7" t="s">
        <v>639</v>
      </c>
      <c r="J96" s="7" t="s">
        <v>44</v>
      </c>
      <c r="K96" s="39">
        <v>21327</v>
      </c>
      <c r="L96" s="8">
        <v>0</v>
      </c>
      <c r="M96" s="8">
        <v>0</v>
      </c>
      <c r="N96" s="9">
        <v>45517</v>
      </c>
      <c r="O96" s="8">
        <v>5087.3999999999996</v>
      </c>
      <c r="P96" s="8">
        <v>0</v>
      </c>
      <c r="Q96" s="7" t="s">
        <v>642</v>
      </c>
      <c r="R96" s="8">
        <v>0</v>
      </c>
      <c r="S96" s="7" t="s">
        <v>44</v>
      </c>
      <c r="T96" s="7" t="s">
        <v>44</v>
      </c>
      <c r="U96" s="9" t="s">
        <v>44</v>
      </c>
      <c r="V96" s="7" t="s">
        <v>44</v>
      </c>
      <c r="W96" s="8">
        <v>0</v>
      </c>
      <c r="X96" s="8">
        <v>0</v>
      </c>
      <c r="Y96" s="8">
        <v>0</v>
      </c>
      <c r="Z96" s="7" t="s">
        <v>44</v>
      </c>
      <c r="AA96" s="7" t="s">
        <v>44</v>
      </c>
      <c r="AB96" s="9" t="s">
        <v>44</v>
      </c>
      <c r="AC96" s="8">
        <v>0</v>
      </c>
      <c r="AD96" s="8">
        <v>0</v>
      </c>
      <c r="AE96" s="8">
        <v>0</v>
      </c>
      <c r="AF96" s="7" t="s">
        <v>44</v>
      </c>
      <c r="AG96" s="9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8">
        <v>0</v>
      </c>
      <c r="AN96" s="8">
        <v>0</v>
      </c>
      <c r="AO96" s="8">
        <v>0</v>
      </c>
      <c r="AP96" s="2">
        <f>VLOOKUP(K96,Tabela1[[#All],[NF Eletr.]],1,0)</f>
        <v>21327</v>
      </c>
      <c r="AQ96" s="42" t="str">
        <f>VLOOKUP(Tabela2[[#This Row],[Cliente]],'Listagem do Browse'!B95:Q395,1,0)</f>
        <v>C03306</v>
      </c>
      <c r="AR96" s="42" t="str">
        <f>VLOOKUP(Tabela2[[#This Row],[Cliente]],'Listagem do Browse'!B95:Q395,3,0)</f>
        <v>BANCO DO BRASIL S.A. - CT 2355</v>
      </c>
    </row>
    <row r="97" spans="1:44">
      <c r="A97" s="4" t="str">
        <f t="shared" si="1"/>
        <v>KEC03304</v>
      </c>
      <c r="B97" s="4" t="s">
        <v>1969</v>
      </c>
      <c r="C97" s="4" t="s">
        <v>638</v>
      </c>
      <c r="D97" s="4" t="s">
        <v>40</v>
      </c>
      <c r="E97" s="4" t="s">
        <v>170</v>
      </c>
      <c r="F97" s="4" t="s">
        <v>46</v>
      </c>
      <c r="G97" s="4" t="s">
        <v>97</v>
      </c>
      <c r="H97" s="5">
        <v>0</v>
      </c>
      <c r="I97" s="4" t="s">
        <v>639</v>
      </c>
      <c r="J97" s="4" t="s">
        <v>44</v>
      </c>
      <c r="K97" s="38">
        <v>21326</v>
      </c>
      <c r="L97" s="5">
        <v>0</v>
      </c>
      <c r="M97" s="5">
        <v>0</v>
      </c>
      <c r="N97" s="6">
        <v>45517</v>
      </c>
      <c r="O97" s="5">
        <v>4173.1899999999996</v>
      </c>
      <c r="P97" s="5">
        <v>0</v>
      </c>
      <c r="Q97" s="4" t="s">
        <v>640</v>
      </c>
      <c r="R97" s="5">
        <v>0</v>
      </c>
      <c r="S97" s="4" t="s">
        <v>44</v>
      </c>
      <c r="T97" s="4" t="s">
        <v>44</v>
      </c>
      <c r="U97" s="6" t="s">
        <v>44</v>
      </c>
      <c r="V97" s="4" t="s">
        <v>44</v>
      </c>
      <c r="W97" s="5">
        <v>0</v>
      </c>
      <c r="X97" s="5">
        <v>0</v>
      </c>
      <c r="Y97" s="5">
        <v>0</v>
      </c>
      <c r="Z97" s="4" t="s">
        <v>44</v>
      </c>
      <c r="AA97" s="4" t="s">
        <v>44</v>
      </c>
      <c r="AB97" s="6" t="s">
        <v>44</v>
      </c>
      <c r="AC97" s="5">
        <v>0</v>
      </c>
      <c r="AD97" s="5">
        <v>0</v>
      </c>
      <c r="AE97" s="5">
        <v>0</v>
      </c>
      <c r="AF97" s="4" t="s">
        <v>44</v>
      </c>
      <c r="AG97" s="6" t="s">
        <v>44</v>
      </c>
      <c r="AH97" s="4" t="s">
        <v>44</v>
      </c>
      <c r="AI97" s="4" t="s">
        <v>44</v>
      </c>
      <c r="AJ97" s="4" t="s">
        <v>44</v>
      </c>
      <c r="AK97" s="4" t="s">
        <v>44</v>
      </c>
      <c r="AL97" s="4" t="s">
        <v>44</v>
      </c>
      <c r="AM97" s="5">
        <v>0</v>
      </c>
      <c r="AN97" s="5">
        <v>0</v>
      </c>
      <c r="AO97" s="5">
        <v>0</v>
      </c>
      <c r="AP97" s="2">
        <f>VLOOKUP(K97,Tabela1[[#All],[NF Eletr.]],1,0)</f>
        <v>21326</v>
      </c>
      <c r="AQ97" s="42" t="str">
        <f>VLOOKUP(Tabela2[[#This Row],[Cliente]],'Listagem do Browse'!B96:Q396,1,0)</f>
        <v>C03304</v>
      </c>
      <c r="AR97" s="42" t="str">
        <f>VLOOKUP(Tabela2[[#This Row],[Cliente]],'Listagem do Browse'!B96:Q396,3,0)</f>
        <v>BANCO DO BRASIL S.A. - CT 2355</v>
      </c>
    </row>
    <row r="98" spans="1:44">
      <c r="A98" s="7" t="str">
        <f t="shared" si="1"/>
        <v>KEC03303</v>
      </c>
      <c r="B98" s="7" t="s">
        <v>1969</v>
      </c>
      <c r="C98" s="7" t="s">
        <v>634</v>
      </c>
      <c r="D98" s="7" t="s">
        <v>40</v>
      </c>
      <c r="E98" s="7" t="s">
        <v>635</v>
      </c>
      <c r="F98" s="7" t="s">
        <v>46</v>
      </c>
      <c r="G98" s="7" t="s">
        <v>97</v>
      </c>
      <c r="H98" s="8">
        <v>0</v>
      </c>
      <c r="I98" s="7" t="s">
        <v>636</v>
      </c>
      <c r="J98" s="7" t="s">
        <v>44</v>
      </c>
      <c r="K98" s="39">
        <v>21325</v>
      </c>
      <c r="L98" s="8">
        <v>0</v>
      </c>
      <c r="M98" s="8">
        <v>0</v>
      </c>
      <c r="N98" s="9">
        <v>45517</v>
      </c>
      <c r="O98" s="8">
        <v>4217.84</v>
      </c>
      <c r="P98" s="8">
        <v>0</v>
      </c>
      <c r="Q98" s="7" t="s">
        <v>637</v>
      </c>
      <c r="R98" s="8">
        <v>0</v>
      </c>
      <c r="S98" s="7" t="s">
        <v>44</v>
      </c>
      <c r="T98" s="7" t="s">
        <v>44</v>
      </c>
      <c r="U98" s="9" t="s">
        <v>44</v>
      </c>
      <c r="V98" s="7" t="s">
        <v>44</v>
      </c>
      <c r="W98" s="8">
        <v>0</v>
      </c>
      <c r="X98" s="8">
        <v>0</v>
      </c>
      <c r="Y98" s="8">
        <v>0</v>
      </c>
      <c r="Z98" s="7" t="s">
        <v>44</v>
      </c>
      <c r="AA98" s="7" t="s">
        <v>44</v>
      </c>
      <c r="AB98" s="9" t="s">
        <v>44</v>
      </c>
      <c r="AC98" s="8">
        <v>0</v>
      </c>
      <c r="AD98" s="8">
        <v>0</v>
      </c>
      <c r="AE98" s="8">
        <v>0</v>
      </c>
      <c r="AF98" s="7" t="s">
        <v>44</v>
      </c>
      <c r="AG98" s="9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8">
        <v>0</v>
      </c>
      <c r="AN98" s="8">
        <v>0</v>
      </c>
      <c r="AO98" s="8">
        <v>0</v>
      </c>
      <c r="AP98" s="2" t="e">
        <f>VLOOKUP(K98,Tabela1[[#All],[NF Eletr.]],1,0)</f>
        <v>#N/A</v>
      </c>
      <c r="AQ98" s="42" t="e">
        <f>VLOOKUP(Tabela2[[#This Row],[Cliente]],'Listagem do Browse'!B97:Q397,1,0)</f>
        <v>#N/A</v>
      </c>
      <c r="AR98" s="42" t="e">
        <f>VLOOKUP(Tabela2[[#This Row],[Cliente]],'Listagem do Browse'!B97:Q397,3,0)</f>
        <v>#N/A</v>
      </c>
    </row>
    <row r="99" spans="1:44">
      <c r="A99" s="4" t="str">
        <f t="shared" si="1"/>
        <v>KEC03300</v>
      </c>
      <c r="B99" s="4" t="s">
        <v>1969</v>
      </c>
      <c r="C99" s="4" t="s">
        <v>631</v>
      </c>
      <c r="D99" s="4" t="s">
        <v>40</v>
      </c>
      <c r="E99" s="4" t="s">
        <v>632</v>
      </c>
      <c r="F99" s="4" t="s">
        <v>46</v>
      </c>
      <c r="G99" s="4" t="s">
        <v>97</v>
      </c>
      <c r="H99" s="5">
        <v>0</v>
      </c>
      <c r="I99" s="4" t="s">
        <v>629</v>
      </c>
      <c r="J99" s="4" t="s">
        <v>44</v>
      </c>
      <c r="K99" s="38">
        <v>21324</v>
      </c>
      <c r="L99" s="5">
        <v>0</v>
      </c>
      <c r="M99" s="5">
        <v>0</v>
      </c>
      <c r="N99" s="6">
        <v>45517</v>
      </c>
      <c r="O99" s="5">
        <v>4144.41</v>
      </c>
      <c r="P99" s="5">
        <v>0</v>
      </c>
      <c r="Q99" s="4" t="s">
        <v>633</v>
      </c>
      <c r="R99" s="5">
        <v>0</v>
      </c>
      <c r="S99" s="4" t="s">
        <v>44</v>
      </c>
      <c r="T99" s="4" t="s">
        <v>44</v>
      </c>
      <c r="U99" s="6" t="s">
        <v>44</v>
      </c>
      <c r="V99" s="4" t="s">
        <v>44</v>
      </c>
      <c r="W99" s="5">
        <v>0</v>
      </c>
      <c r="X99" s="5">
        <v>0</v>
      </c>
      <c r="Y99" s="5">
        <v>0</v>
      </c>
      <c r="Z99" s="4" t="s">
        <v>44</v>
      </c>
      <c r="AA99" s="4" t="s">
        <v>44</v>
      </c>
      <c r="AB99" s="6" t="s">
        <v>44</v>
      </c>
      <c r="AC99" s="5">
        <v>0</v>
      </c>
      <c r="AD99" s="5">
        <v>0</v>
      </c>
      <c r="AE99" s="5">
        <v>0</v>
      </c>
      <c r="AF99" s="4" t="s">
        <v>44</v>
      </c>
      <c r="AG99" s="6" t="s">
        <v>44</v>
      </c>
      <c r="AH99" s="4" t="s">
        <v>44</v>
      </c>
      <c r="AI99" s="4" t="s">
        <v>44</v>
      </c>
      <c r="AJ99" s="4" t="s">
        <v>44</v>
      </c>
      <c r="AK99" s="4" t="s">
        <v>44</v>
      </c>
      <c r="AL99" s="4" t="s">
        <v>44</v>
      </c>
      <c r="AM99" s="5">
        <v>0</v>
      </c>
      <c r="AN99" s="5">
        <v>0</v>
      </c>
      <c r="AO99" s="5">
        <v>0</v>
      </c>
      <c r="AP99" s="2" t="e">
        <f>VLOOKUP(K99,Tabela1[[#All],[NF Eletr.]],1,0)</f>
        <v>#N/A</v>
      </c>
      <c r="AQ99" s="42" t="e">
        <f>VLOOKUP(Tabela2[[#This Row],[Cliente]],'Listagem do Browse'!B98:Q398,1,0)</f>
        <v>#N/A</v>
      </c>
      <c r="AR99" s="42" t="e">
        <f>VLOOKUP(Tabela2[[#This Row],[Cliente]],'Listagem do Browse'!B98:Q398,3,0)</f>
        <v>#N/A</v>
      </c>
    </row>
    <row r="100" spans="1:44">
      <c r="A100" s="7" t="str">
        <f t="shared" si="1"/>
        <v>KEC03279</v>
      </c>
      <c r="B100" s="7" t="s">
        <v>1969</v>
      </c>
      <c r="C100" s="7" t="s">
        <v>628</v>
      </c>
      <c r="D100" s="7" t="s">
        <v>40</v>
      </c>
      <c r="E100" s="7" t="s">
        <v>168</v>
      </c>
      <c r="F100" s="7" t="s">
        <v>46</v>
      </c>
      <c r="G100" s="7" t="s">
        <v>97</v>
      </c>
      <c r="H100" s="8">
        <v>0</v>
      </c>
      <c r="I100" s="7" t="s">
        <v>629</v>
      </c>
      <c r="J100" s="7" t="s">
        <v>44</v>
      </c>
      <c r="K100" s="39">
        <v>21323</v>
      </c>
      <c r="L100" s="8">
        <v>0</v>
      </c>
      <c r="M100" s="8">
        <v>0</v>
      </c>
      <c r="N100" s="9">
        <v>45517</v>
      </c>
      <c r="O100" s="8">
        <v>368.07</v>
      </c>
      <c r="P100" s="8">
        <v>0</v>
      </c>
      <c r="Q100" s="7" t="s">
        <v>630</v>
      </c>
      <c r="R100" s="8">
        <v>0</v>
      </c>
      <c r="S100" s="7" t="s">
        <v>44</v>
      </c>
      <c r="T100" s="7" t="s">
        <v>44</v>
      </c>
      <c r="U100" s="9" t="s">
        <v>44</v>
      </c>
      <c r="V100" s="7" t="s">
        <v>44</v>
      </c>
      <c r="W100" s="8">
        <v>0</v>
      </c>
      <c r="X100" s="8">
        <v>0</v>
      </c>
      <c r="Y100" s="8">
        <v>0</v>
      </c>
      <c r="Z100" s="7" t="s">
        <v>44</v>
      </c>
      <c r="AA100" s="7" t="s">
        <v>44</v>
      </c>
      <c r="AB100" s="9" t="s">
        <v>44</v>
      </c>
      <c r="AC100" s="8">
        <v>0</v>
      </c>
      <c r="AD100" s="8">
        <v>0</v>
      </c>
      <c r="AE100" s="8">
        <v>0</v>
      </c>
      <c r="AF100" s="7" t="s">
        <v>44</v>
      </c>
      <c r="AG100" s="9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8">
        <v>0</v>
      </c>
      <c r="AN100" s="8">
        <v>0</v>
      </c>
      <c r="AO100" s="8">
        <v>0</v>
      </c>
      <c r="AP100" s="2">
        <f>VLOOKUP(K100,Tabela1[[#All],[NF Eletr.]],1,0)</f>
        <v>21323</v>
      </c>
      <c r="AQ100" s="42" t="str">
        <f>VLOOKUP(Tabela2[[#This Row],[Cliente]],'Listagem do Browse'!B99:Q399,1,0)</f>
        <v>C03279</v>
      </c>
      <c r="AR100" s="42" t="str">
        <f>VLOOKUP(Tabela2[[#This Row],[Cliente]],'Listagem do Browse'!B99:Q399,3,0)</f>
        <v>BANCO DO BRASIL S.A. - CT 2355</v>
      </c>
    </row>
    <row r="101" spans="1:44">
      <c r="A101" s="4" t="str">
        <f t="shared" si="1"/>
        <v>KEC03271</v>
      </c>
      <c r="B101" s="4" t="s">
        <v>1969</v>
      </c>
      <c r="C101" s="4" t="s">
        <v>625</v>
      </c>
      <c r="D101" s="4" t="s">
        <v>40</v>
      </c>
      <c r="E101" s="4" t="s">
        <v>167</v>
      </c>
      <c r="F101" s="4" t="s">
        <v>46</v>
      </c>
      <c r="G101" s="4" t="s">
        <v>97</v>
      </c>
      <c r="H101" s="5">
        <v>0</v>
      </c>
      <c r="I101" s="4" t="s">
        <v>623</v>
      </c>
      <c r="J101" s="4" t="s">
        <v>44</v>
      </c>
      <c r="K101" s="38">
        <v>21322</v>
      </c>
      <c r="L101" s="5">
        <v>0</v>
      </c>
      <c r="M101" s="5">
        <v>0</v>
      </c>
      <c r="N101" s="6">
        <v>45517</v>
      </c>
      <c r="O101" s="5">
        <v>156.88</v>
      </c>
      <c r="P101" s="5">
        <v>0</v>
      </c>
      <c r="Q101" s="4" t="s">
        <v>627</v>
      </c>
      <c r="R101" s="5">
        <v>0</v>
      </c>
      <c r="S101" s="4" t="s">
        <v>44</v>
      </c>
      <c r="T101" s="4" t="s">
        <v>44</v>
      </c>
      <c r="U101" s="6" t="s">
        <v>44</v>
      </c>
      <c r="V101" s="4" t="s">
        <v>44</v>
      </c>
      <c r="W101" s="5">
        <v>0</v>
      </c>
      <c r="X101" s="5">
        <v>0</v>
      </c>
      <c r="Y101" s="5">
        <v>0</v>
      </c>
      <c r="Z101" s="4" t="s">
        <v>44</v>
      </c>
      <c r="AA101" s="4" t="s">
        <v>44</v>
      </c>
      <c r="AB101" s="6" t="s">
        <v>44</v>
      </c>
      <c r="AC101" s="5">
        <v>0</v>
      </c>
      <c r="AD101" s="5">
        <v>0</v>
      </c>
      <c r="AE101" s="5">
        <v>0</v>
      </c>
      <c r="AF101" s="4" t="s">
        <v>44</v>
      </c>
      <c r="AG101" s="6" t="s">
        <v>44</v>
      </c>
      <c r="AH101" s="4" t="s">
        <v>44</v>
      </c>
      <c r="AI101" s="4" t="s">
        <v>44</v>
      </c>
      <c r="AJ101" s="4" t="s">
        <v>44</v>
      </c>
      <c r="AK101" s="4" t="s">
        <v>44</v>
      </c>
      <c r="AL101" s="4" t="s">
        <v>44</v>
      </c>
      <c r="AM101" s="5">
        <v>0</v>
      </c>
      <c r="AN101" s="5">
        <v>0</v>
      </c>
      <c r="AO101" s="5">
        <v>0</v>
      </c>
      <c r="AP101" s="2" t="e">
        <f>VLOOKUP(K101,Tabela1[[#All],[NF Eletr.]],1,0)</f>
        <v>#N/A</v>
      </c>
      <c r="AQ101" s="42" t="str">
        <f>VLOOKUP(Tabela2[[#This Row],[Cliente]],'Listagem do Browse'!B100:Q400,1,0)</f>
        <v>C03271</v>
      </c>
      <c r="AR101" s="42" t="str">
        <f>VLOOKUP(Tabela2[[#This Row],[Cliente]],'Listagem do Browse'!B100:Q400,3,0)</f>
        <v>BANCO DO BRASIL S.A. - CT 2355</v>
      </c>
    </row>
    <row r="102" spans="1:44">
      <c r="A102" s="7" t="str">
        <f t="shared" si="1"/>
        <v>KEC03326</v>
      </c>
      <c r="B102" s="7" t="s">
        <v>1969</v>
      </c>
      <c r="C102" s="7" t="s">
        <v>622</v>
      </c>
      <c r="D102" s="7" t="s">
        <v>40</v>
      </c>
      <c r="E102" s="7" t="s">
        <v>176</v>
      </c>
      <c r="F102" s="7" t="s">
        <v>46</v>
      </c>
      <c r="G102" s="7" t="s">
        <v>97</v>
      </c>
      <c r="H102" s="8">
        <v>0</v>
      </c>
      <c r="I102" s="7" t="s">
        <v>623</v>
      </c>
      <c r="J102" s="7" t="s">
        <v>44</v>
      </c>
      <c r="K102" s="39">
        <v>21321</v>
      </c>
      <c r="L102" s="8">
        <v>0</v>
      </c>
      <c r="M102" s="8">
        <v>0</v>
      </c>
      <c r="N102" s="9">
        <v>45517</v>
      </c>
      <c r="O102" s="8">
        <v>5332.04</v>
      </c>
      <c r="P102" s="8">
        <v>0</v>
      </c>
      <c r="Q102" s="7" t="s">
        <v>624</v>
      </c>
      <c r="R102" s="8">
        <v>0</v>
      </c>
      <c r="S102" s="7" t="s">
        <v>44</v>
      </c>
      <c r="T102" s="7" t="s">
        <v>44</v>
      </c>
      <c r="U102" s="9" t="s">
        <v>44</v>
      </c>
      <c r="V102" s="7" t="s">
        <v>44</v>
      </c>
      <c r="W102" s="8">
        <v>0</v>
      </c>
      <c r="X102" s="8">
        <v>0</v>
      </c>
      <c r="Y102" s="8">
        <v>0</v>
      </c>
      <c r="Z102" s="7" t="s">
        <v>44</v>
      </c>
      <c r="AA102" s="7" t="s">
        <v>44</v>
      </c>
      <c r="AB102" s="9" t="s">
        <v>44</v>
      </c>
      <c r="AC102" s="8">
        <v>0</v>
      </c>
      <c r="AD102" s="8">
        <v>0</v>
      </c>
      <c r="AE102" s="8">
        <v>0</v>
      </c>
      <c r="AF102" s="7" t="s">
        <v>44</v>
      </c>
      <c r="AG102" s="9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8">
        <v>0</v>
      </c>
      <c r="AN102" s="8">
        <v>0</v>
      </c>
      <c r="AO102" s="8">
        <v>0</v>
      </c>
      <c r="AP102" s="2">
        <f>VLOOKUP(K102,Tabela1[[#All],[NF Eletr.]],1,0)</f>
        <v>21321</v>
      </c>
      <c r="AQ102" s="42" t="str">
        <f>VLOOKUP(Tabela2[[#This Row],[Cliente]],'Listagem do Browse'!B101:Q401,1,0)</f>
        <v>C03326</v>
      </c>
      <c r="AR102" s="42" t="str">
        <f>VLOOKUP(Tabela2[[#This Row],[Cliente]],'Listagem do Browse'!B101:Q401,3,0)</f>
        <v>BANCO DO BRASIL S.A. - CT 2355</v>
      </c>
    </row>
    <row r="103" spans="1:44">
      <c r="A103" s="4" t="str">
        <f t="shared" si="1"/>
        <v>KEC03323</v>
      </c>
      <c r="B103" s="4" t="s">
        <v>1969</v>
      </c>
      <c r="C103" s="4" t="s">
        <v>619</v>
      </c>
      <c r="D103" s="4" t="s">
        <v>40</v>
      </c>
      <c r="E103" s="4" t="s">
        <v>165</v>
      </c>
      <c r="F103" s="4" t="s">
        <v>46</v>
      </c>
      <c r="G103" s="4" t="s">
        <v>97</v>
      </c>
      <c r="H103" s="5">
        <v>0</v>
      </c>
      <c r="I103" s="4" t="s">
        <v>620</v>
      </c>
      <c r="J103" s="4" t="s">
        <v>44</v>
      </c>
      <c r="K103" s="38">
        <v>21320</v>
      </c>
      <c r="L103" s="5">
        <v>0</v>
      </c>
      <c r="M103" s="5">
        <v>0</v>
      </c>
      <c r="N103" s="6">
        <v>45517</v>
      </c>
      <c r="O103" s="5">
        <v>3931.39</v>
      </c>
      <c r="P103" s="5">
        <v>0</v>
      </c>
      <c r="Q103" s="4" t="s">
        <v>621</v>
      </c>
      <c r="R103" s="5">
        <v>0</v>
      </c>
      <c r="S103" s="4" t="s">
        <v>44</v>
      </c>
      <c r="T103" s="4" t="s">
        <v>44</v>
      </c>
      <c r="U103" s="6" t="s">
        <v>44</v>
      </c>
      <c r="V103" s="4" t="s">
        <v>44</v>
      </c>
      <c r="W103" s="5">
        <v>0</v>
      </c>
      <c r="X103" s="5">
        <v>0</v>
      </c>
      <c r="Y103" s="5">
        <v>0</v>
      </c>
      <c r="Z103" s="4" t="s">
        <v>44</v>
      </c>
      <c r="AA103" s="4" t="s">
        <v>44</v>
      </c>
      <c r="AB103" s="6" t="s">
        <v>44</v>
      </c>
      <c r="AC103" s="5">
        <v>0</v>
      </c>
      <c r="AD103" s="5">
        <v>0</v>
      </c>
      <c r="AE103" s="5">
        <v>0</v>
      </c>
      <c r="AF103" s="4" t="s">
        <v>44</v>
      </c>
      <c r="AG103" s="6" t="s">
        <v>44</v>
      </c>
      <c r="AH103" s="4" t="s">
        <v>44</v>
      </c>
      <c r="AI103" s="4" t="s">
        <v>44</v>
      </c>
      <c r="AJ103" s="4" t="s">
        <v>44</v>
      </c>
      <c r="AK103" s="4" t="s">
        <v>44</v>
      </c>
      <c r="AL103" s="4" t="s">
        <v>44</v>
      </c>
      <c r="AM103" s="5">
        <v>0</v>
      </c>
      <c r="AN103" s="5">
        <v>0</v>
      </c>
      <c r="AO103" s="5">
        <v>0</v>
      </c>
      <c r="AP103" s="2">
        <f>VLOOKUP(K103,Tabela1[[#All],[NF Eletr.]],1,0)</f>
        <v>21320</v>
      </c>
      <c r="AQ103" s="42" t="str">
        <f>VLOOKUP(Tabela2[[#This Row],[Cliente]],'Listagem do Browse'!B102:Q402,1,0)</f>
        <v>C03323</v>
      </c>
      <c r="AR103" s="42" t="str">
        <f>VLOOKUP(Tabela2[[#This Row],[Cliente]],'Listagem do Browse'!B102:Q402,3,0)</f>
        <v>BANCO DO BRASIL S.A. - CT 2355</v>
      </c>
    </row>
    <row r="104" spans="1:44">
      <c r="A104" s="7" t="str">
        <f t="shared" si="1"/>
        <v>KEC03322</v>
      </c>
      <c r="B104" s="7" t="s">
        <v>1969</v>
      </c>
      <c r="C104" s="7" t="s">
        <v>616</v>
      </c>
      <c r="D104" s="7" t="s">
        <v>40</v>
      </c>
      <c r="E104" s="7" t="s">
        <v>164</v>
      </c>
      <c r="F104" s="7" t="s">
        <v>46</v>
      </c>
      <c r="G104" s="7" t="s">
        <v>97</v>
      </c>
      <c r="H104" s="8">
        <v>0</v>
      </c>
      <c r="I104" s="7" t="s">
        <v>617</v>
      </c>
      <c r="J104" s="7" t="s">
        <v>44</v>
      </c>
      <c r="K104" s="39">
        <v>21319</v>
      </c>
      <c r="L104" s="8">
        <v>0</v>
      </c>
      <c r="M104" s="8">
        <v>0</v>
      </c>
      <c r="N104" s="9">
        <v>45517</v>
      </c>
      <c r="O104" s="8">
        <v>5366.89</v>
      </c>
      <c r="P104" s="8">
        <v>0</v>
      </c>
      <c r="Q104" s="7" t="s">
        <v>618</v>
      </c>
      <c r="R104" s="8">
        <v>0</v>
      </c>
      <c r="S104" s="7" t="s">
        <v>44</v>
      </c>
      <c r="T104" s="7" t="s">
        <v>44</v>
      </c>
      <c r="U104" s="9" t="s">
        <v>44</v>
      </c>
      <c r="V104" s="7" t="s">
        <v>44</v>
      </c>
      <c r="W104" s="8">
        <v>0</v>
      </c>
      <c r="X104" s="8">
        <v>0</v>
      </c>
      <c r="Y104" s="8">
        <v>0</v>
      </c>
      <c r="Z104" s="7" t="s">
        <v>44</v>
      </c>
      <c r="AA104" s="7" t="s">
        <v>44</v>
      </c>
      <c r="AB104" s="9" t="s">
        <v>44</v>
      </c>
      <c r="AC104" s="8">
        <v>0</v>
      </c>
      <c r="AD104" s="8">
        <v>0</v>
      </c>
      <c r="AE104" s="8">
        <v>0</v>
      </c>
      <c r="AF104" s="7" t="s">
        <v>44</v>
      </c>
      <c r="AG104" s="9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8">
        <v>0</v>
      </c>
      <c r="AN104" s="8">
        <v>0</v>
      </c>
      <c r="AO104" s="8">
        <v>0</v>
      </c>
      <c r="AP104" s="2">
        <f>VLOOKUP(K104,Tabela1[[#All],[NF Eletr.]],1,0)</f>
        <v>21319</v>
      </c>
      <c r="AQ104" s="42" t="str">
        <f>VLOOKUP(Tabela2[[#This Row],[Cliente]],'Listagem do Browse'!B103:Q403,1,0)</f>
        <v>C03322</v>
      </c>
      <c r="AR104" s="42" t="str">
        <f>VLOOKUP(Tabela2[[#This Row],[Cliente]],'Listagem do Browse'!B103:Q403,3,0)</f>
        <v>BANCO DO BRASIL S.A. - CT 2355</v>
      </c>
    </row>
    <row r="105" spans="1:44">
      <c r="A105" s="4" t="str">
        <f t="shared" si="1"/>
        <v>KEC03315</v>
      </c>
      <c r="B105" s="4" t="s">
        <v>1969</v>
      </c>
      <c r="C105" s="4" t="s">
        <v>613</v>
      </c>
      <c r="D105" s="4" t="s">
        <v>40</v>
      </c>
      <c r="E105" s="4" t="s">
        <v>163</v>
      </c>
      <c r="F105" s="4" t="s">
        <v>46</v>
      </c>
      <c r="G105" s="4" t="s">
        <v>97</v>
      </c>
      <c r="H105" s="5">
        <v>0</v>
      </c>
      <c r="I105" s="4" t="s">
        <v>614</v>
      </c>
      <c r="J105" s="4" t="s">
        <v>44</v>
      </c>
      <c r="K105" s="38">
        <v>21318</v>
      </c>
      <c r="L105" s="5">
        <v>0</v>
      </c>
      <c r="M105" s="5">
        <v>0</v>
      </c>
      <c r="N105" s="6">
        <v>45517</v>
      </c>
      <c r="O105" s="5">
        <v>5413.04</v>
      </c>
      <c r="P105" s="5">
        <v>0</v>
      </c>
      <c r="Q105" s="4" t="s">
        <v>615</v>
      </c>
      <c r="R105" s="5">
        <v>0</v>
      </c>
      <c r="S105" s="4" t="s">
        <v>44</v>
      </c>
      <c r="T105" s="4" t="s">
        <v>44</v>
      </c>
      <c r="U105" s="6" t="s">
        <v>44</v>
      </c>
      <c r="V105" s="4" t="s">
        <v>44</v>
      </c>
      <c r="W105" s="5">
        <v>0</v>
      </c>
      <c r="X105" s="5">
        <v>0</v>
      </c>
      <c r="Y105" s="5">
        <v>0</v>
      </c>
      <c r="Z105" s="4" t="s">
        <v>44</v>
      </c>
      <c r="AA105" s="4" t="s">
        <v>44</v>
      </c>
      <c r="AB105" s="6" t="s">
        <v>44</v>
      </c>
      <c r="AC105" s="5">
        <v>0</v>
      </c>
      <c r="AD105" s="5">
        <v>0</v>
      </c>
      <c r="AE105" s="5">
        <v>0</v>
      </c>
      <c r="AF105" s="4" t="s">
        <v>44</v>
      </c>
      <c r="AG105" s="6" t="s">
        <v>44</v>
      </c>
      <c r="AH105" s="4" t="s">
        <v>44</v>
      </c>
      <c r="AI105" s="4" t="s">
        <v>44</v>
      </c>
      <c r="AJ105" s="4" t="s">
        <v>44</v>
      </c>
      <c r="AK105" s="4" t="s">
        <v>44</v>
      </c>
      <c r="AL105" s="4" t="s">
        <v>44</v>
      </c>
      <c r="AM105" s="5">
        <v>0</v>
      </c>
      <c r="AN105" s="5">
        <v>0</v>
      </c>
      <c r="AO105" s="5">
        <v>0</v>
      </c>
      <c r="AP105" s="2">
        <f>VLOOKUP(K105,Tabela1[[#All],[NF Eletr.]],1,0)</f>
        <v>21318</v>
      </c>
      <c r="AQ105" s="42" t="str">
        <f>VLOOKUP(Tabela2[[#This Row],[Cliente]],'Listagem do Browse'!B104:Q404,1,0)</f>
        <v>C03315</v>
      </c>
      <c r="AR105" s="42" t="str">
        <f>VLOOKUP(Tabela2[[#This Row],[Cliente]],'Listagem do Browse'!B104:Q404,3,0)</f>
        <v>BANCO DO BRASIL S.A. - CT 2355</v>
      </c>
    </row>
    <row r="106" spans="1:44">
      <c r="A106" s="7" t="str">
        <f t="shared" si="1"/>
        <v>KEC03305</v>
      </c>
      <c r="B106" s="7" t="s">
        <v>1969</v>
      </c>
      <c r="C106" s="7" t="s">
        <v>611</v>
      </c>
      <c r="D106" s="7" t="s">
        <v>40</v>
      </c>
      <c r="E106" s="7" t="s">
        <v>162</v>
      </c>
      <c r="F106" s="7" t="s">
        <v>46</v>
      </c>
      <c r="G106" s="7" t="s">
        <v>97</v>
      </c>
      <c r="H106" s="8">
        <v>0</v>
      </c>
      <c r="I106" s="7" t="s">
        <v>608</v>
      </c>
      <c r="J106" s="7" t="s">
        <v>44</v>
      </c>
      <c r="K106" s="39">
        <v>21317</v>
      </c>
      <c r="L106" s="8">
        <v>0</v>
      </c>
      <c r="M106" s="8">
        <v>0</v>
      </c>
      <c r="N106" s="9">
        <v>45517</v>
      </c>
      <c r="O106" s="8">
        <v>5217.18</v>
      </c>
      <c r="P106" s="8">
        <v>0</v>
      </c>
      <c r="Q106" s="7" t="s">
        <v>612</v>
      </c>
      <c r="R106" s="8">
        <v>0</v>
      </c>
      <c r="S106" s="7" t="s">
        <v>44</v>
      </c>
      <c r="T106" s="7" t="s">
        <v>44</v>
      </c>
      <c r="U106" s="9" t="s">
        <v>44</v>
      </c>
      <c r="V106" s="7" t="s">
        <v>44</v>
      </c>
      <c r="W106" s="8">
        <v>0</v>
      </c>
      <c r="X106" s="8">
        <v>0</v>
      </c>
      <c r="Y106" s="8">
        <v>0</v>
      </c>
      <c r="Z106" s="7" t="s">
        <v>44</v>
      </c>
      <c r="AA106" s="7" t="s">
        <v>44</v>
      </c>
      <c r="AB106" s="9" t="s">
        <v>44</v>
      </c>
      <c r="AC106" s="8">
        <v>0</v>
      </c>
      <c r="AD106" s="8">
        <v>0</v>
      </c>
      <c r="AE106" s="8">
        <v>0</v>
      </c>
      <c r="AF106" s="7" t="s">
        <v>44</v>
      </c>
      <c r="AG106" s="9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8">
        <v>0</v>
      </c>
      <c r="AN106" s="8">
        <v>0</v>
      </c>
      <c r="AO106" s="8">
        <v>0</v>
      </c>
      <c r="AP106" s="2">
        <f>VLOOKUP(K106,Tabela1[[#All],[NF Eletr.]],1,0)</f>
        <v>21317</v>
      </c>
      <c r="AQ106" s="42" t="str">
        <f>VLOOKUP(Tabela2[[#This Row],[Cliente]],'Listagem do Browse'!B105:Q405,1,0)</f>
        <v>C03305</v>
      </c>
      <c r="AR106" s="42" t="str">
        <f>VLOOKUP(Tabela2[[#This Row],[Cliente]],'Listagem do Browse'!B105:Q405,3,0)</f>
        <v>BANCO DO BRASIL S.A. - CT 2355</v>
      </c>
    </row>
    <row r="107" spans="1:44">
      <c r="A107" s="4" t="str">
        <f t="shared" si="1"/>
        <v>KEC03301</v>
      </c>
      <c r="B107" s="4" t="s">
        <v>1969</v>
      </c>
      <c r="C107" s="4" t="s">
        <v>607</v>
      </c>
      <c r="D107" s="4" t="s">
        <v>40</v>
      </c>
      <c r="E107" s="4" t="s">
        <v>161</v>
      </c>
      <c r="F107" s="4" t="s">
        <v>46</v>
      </c>
      <c r="G107" s="4" t="s">
        <v>97</v>
      </c>
      <c r="H107" s="5">
        <v>0</v>
      </c>
      <c r="I107" s="4" t="s">
        <v>608</v>
      </c>
      <c r="J107" s="4" t="s">
        <v>44</v>
      </c>
      <c r="K107" s="38">
        <v>21316</v>
      </c>
      <c r="L107" s="5">
        <v>0</v>
      </c>
      <c r="M107" s="5">
        <v>0</v>
      </c>
      <c r="N107" s="6">
        <v>45517</v>
      </c>
      <c r="O107" s="5">
        <v>45634.63</v>
      </c>
      <c r="P107" s="5">
        <v>0</v>
      </c>
      <c r="Q107" s="4" t="s">
        <v>610</v>
      </c>
      <c r="R107" s="5">
        <v>0</v>
      </c>
      <c r="S107" s="4" t="s">
        <v>44</v>
      </c>
      <c r="T107" s="4" t="s">
        <v>44</v>
      </c>
      <c r="U107" s="6" t="s">
        <v>44</v>
      </c>
      <c r="V107" s="4" t="s">
        <v>44</v>
      </c>
      <c r="W107" s="5">
        <v>0</v>
      </c>
      <c r="X107" s="5">
        <v>0</v>
      </c>
      <c r="Y107" s="5">
        <v>0</v>
      </c>
      <c r="Z107" s="4" t="s">
        <v>44</v>
      </c>
      <c r="AA107" s="4" t="s">
        <v>44</v>
      </c>
      <c r="AB107" s="6" t="s">
        <v>44</v>
      </c>
      <c r="AC107" s="5">
        <v>0</v>
      </c>
      <c r="AD107" s="5">
        <v>0</v>
      </c>
      <c r="AE107" s="5">
        <v>0</v>
      </c>
      <c r="AF107" s="4" t="s">
        <v>44</v>
      </c>
      <c r="AG107" s="6" t="s">
        <v>44</v>
      </c>
      <c r="AH107" s="4" t="s">
        <v>44</v>
      </c>
      <c r="AI107" s="4" t="s">
        <v>44</v>
      </c>
      <c r="AJ107" s="4" t="s">
        <v>44</v>
      </c>
      <c r="AK107" s="4" t="s">
        <v>44</v>
      </c>
      <c r="AL107" s="4" t="s">
        <v>44</v>
      </c>
      <c r="AM107" s="5">
        <v>0</v>
      </c>
      <c r="AN107" s="5">
        <v>0</v>
      </c>
      <c r="AO107" s="5">
        <v>0</v>
      </c>
      <c r="AP107" s="2" t="e">
        <f>VLOOKUP(K107,Tabela1[[#All],[NF Eletr.]],1,0)</f>
        <v>#N/A</v>
      </c>
      <c r="AQ107" s="42" t="str">
        <f>VLOOKUP(Tabela2[[#This Row],[Cliente]],'Listagem do Browse'!B106:Q406,1,0)</f>
        <v>C03301</v>
      </c>
      <c r="AR107" s="42" t="str">
        <f>VLOOKUP(Tabela2[[#This Row],[Cliente]],'Listagem do Browse'!B106:Q406,3,0)</f>
        <v>BANCO DO BRASIL S.A. - CT 2355</v>
      </c>
    </row>
    <row r="108" spans="1:44">
      <c r="A108" s="7" t="str">
        <f t="shared" si="1"/>
        <v>KEC03299</v>
      </c>
      <c r="B108" s="7" t="s">
        <v>1969</v>
      </c>
      <c r="C108" s="7" t="s">
        <v>605</v>
      </c>
      <c r="D108" s="7" t="s">
        <v>40</v>
      </c>
      <c r="E108" s="7" t="s">
        <v>160</v>
      </c>
      <c r="F108" s="7" t="s">
        <v>46</v>
      </c>
      <c r="G108" s="7" t="s">
        <v>97</v>
      </c>
      <c r="H108" s="8">
        <v>0</v>
      </c>
      <c r="I108" s="7" t="s">
        <v>603</v>
      </c>
      <c r="J108" s="7" t="s">
        <v>44</v>
      </c>
      <c r="K108" s="39">
        <v>21315</v>
      </c>
      <c r="L108" s="8">
        <v>0</v>
      </c>
      <c r="M108" s="8">
        <v>0</v>
      </c>
      <c r="N108" s="9">
        <v>45517</v>
      </c>
      <c r="O108" s="8">
        <v>5111.7299999999996</v>
      </c>
      <c r="P108" s="8">
        <v>0</v>
      </c>
      <c r="Q108" s="7" t="s">
        <v>606</v>
      </c>
      <c r="R108" s="8">
        <v>0</v>
      </c>
      <c r="S108" s="7" t="s">
        <v>44</v>
      </c>
      <c r="T108" s="7" t="s">
        <v>44</v>
      </c>
      <c r="U108" s="9" t="s">
        <v>44</v>
      </c>
      <c r="V108" s="7" t="s">
        <v>44</v>
      </c>
      <c r="W108" s="8">
        <v>0</v>
      </c>
      <c r="X108" s="8">
        <v>0</v>
      </c>
      <c r="Y108" s="8">
        <v>0</v>
      </c>
      <c r="Z108" s="7" t="s">
        <v>44</v>
      </c>
      <c r="AA108" s="7" t="s">
        <v>44</v>
      </c>
      <c r="AB108" s="9" t="s">
        <v>44</v>
      </c>
      <c r="AC108" s="8">
        <v>0</v>
      </c>
      <c r="AD108" s="8">
        <v>0</v>
      </c>
      <c r="AE108" s="8">
        <v>0</v>
      </c>
      <c r="AF108" s="7" t="s">
        <v>44</v>
      </c>
      <c r="AG108" s="9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8">
        <v>0</v>
      </c>
      <c r="AN108" s="8">
        <v>0</v>
      </c>
      <c r="AO108" s="8">
        <v>0</v>
      </c>
      <c r="AP108" s="2">
        <f>VLOOKUP(K108,Tabela1[[#All],[NF Eletr.]],1,0)</f>
        <v>21315</v>
      </c>
      <c r="AQ108" s="42" t="str">
        <f>VLOOKUP(Tabela2[[#This Row],[Cliente]],'Listagem do Browse'!B107:Q407,1,0)</f>
        <v>C03299</v>
      </c>
      <c r="AR108" s="42" t="str">
        <f>VLOOKUP(Tabela2[[#This Row],[Cliente]],'Listagem do Browse'!B107:Q407,3,0)</f>
        <v>BANCO DO BRASIL S.A. - CT 2355</v>
      </c>
    </row>
    <row r="109" spans="1:44">
      <c r="A109" s="4" t="str">
        <f t="shared" si="1"/>
        <v>KEC03287</v>
      </c>
      <c r="B109" s="4" t="s">
        <v>1969</v>
      </c>
      <c r="C109" s="4" t="s">
        <v>601</v>
      </c>
      <c r="D109" s="4" t="s">
        <v>40</v>
      </c>
      <c r="E109" s="4" t="s">
        <v>602</v>
      </c>
      <c r="F109" s="4" t="s">
        <v>46</v>
      </c>
      <c r="G109" s="4" t="s">
        <v>97</v>
      </c>
      <c r="H109" s="5">
        <v>0</v>
      </c>
      <c r="I109" s="4" t="s">
        <v>603</v>
      </c>
      <c r="J109" s="4" t="s">
        <v>44</v>
      </c>
      <c r="K109" s="38">
        <v>21314</v>
      </c>
      <c r="L109" s="5">
        <v>0</v>
      </c>
      <c r="M109" s="5">
        <v>0</v>
      </c>
      <c r="N109" s="6">
        <v>45517</v>
      </c>
      <c r="O109" s="5">
        <v>4020.4</v>
      </c>
      <c r="P109" s="5">
        <v>0</v>
      </c>
      <c r="Q109" s="4" t="s">
        <v>604</v>
      </c>
      <c r="R109" s="5">
        <v>0</v>
      </c>
      <c r="S109" s="4" t="s">
        <v>44</v>
      </c>
      <c r="T109" s="4" t="s">
        <v>44</v>
      </c>
      <c r="U109" s="6" t="s">
        <v>44</v>
      </c>
      <c r="V109" s="4" t="s">
        <v>44</v>
      </c>
      <c r="W109" s="5">
        <v>0</v>
      </c>
      <c r="X109" s="5">
        <v>0</v>
      </c>
      <c r="Y109" s="5">
        <v>0</v>
      </c>
      <c r="Z109" s="4" t="s">
        <v>44</v>
      </c>
      <c r="AA109" s="4" t="s">
        <v>44</v>
      </c>
      <c r="AB109" s="6" t="s">
        <v>44</v>
      </c>
      <c r="AC109" s="5">
        <v>0</v>
      </c>
      <c r="AD109" s="5">
        <v>0</v>
      </c>
      <c r="AE109" s="5">
        <v>0</v>
      </c>
      <c r="AF109" s="4" t="s">
        <v>44</v>
      </c>
      <c r="AG109" s="6" t="s">
        <v>44</v>
      </c>
      <c r="AH109" s="4" t="s">
        <v>44</v>
      </c>
      <c r="AI109" s="4" t="s">
        <v>44</v>
      </c>
      <c r="AJ109" s="4" t="s">
        <v>44</v>
      </c>
      <c r="AK109" s="4" t="s">
        <v>44</v>
      </c>
      <c r="AL109" s="4" t="s">
        <v>44</v>
      </c>
      <c r="AM109" s="5">
        <v>0</v>
      </c>
      <c r="AN109" s="5">
        <v>0</v>
      </c>
      <c r="AO109" s="5">
        <v>0</v>
      </c>
      <c r="AP109" s="2" t="e">
        <f>VLOOKUP(K109,Tabela1[[#All],[NF Eletr.]],1,0)</f>
        <v>#N/A</v>
      </c>
      <c r="AQ109" s="42" t="e">
        <f>VLOOKUP(Tabela2[[#This Row],[Cliente]],'Listagem do Browse'!B108:Q408,1,0)</f>
        <v>#N/A</v>
      </c>
      <c r="AR109" s="42" t="e">
        <f>VLOOKUP(Tabela2[[#This Row],[Cliente]],'Listagem do Browse'!B108:Q408,3,0)</f>
        <v>#N/A</v>
      </c>
    </row>
    <row r="110" spans="1:44">
      <c r="A110" s="7" t="str">
        <f t="shared" si="1"/>
        <v>KEC03281</v>
      </c>
      <c r="B110" s="7" t="s">
        <v>1969</v>
      </c>
      <c r="C110" s="7" t="s">
        <v>598</v>
      </c>
      <c r="D110" s="7" t="s">
        <v>40</v>
      </c>
      <c r="E110" s="7" t="s">
        <v>599</v>
      </c>
      <c r="F110" s="7" t="s">
        <v>46</v>
      </c>
      <c r="G110" s="7" t="s">
        <v>97</v>
      </c>
      <c r="H110" s="8">
        <v>0</v>
      </c>
      <c r="I110" s="7" t="s">
        <v>596</v>
      </c>
      <c r="J110" s="7" t="s">
        <v>44</v>
      </c>
      <c r="K110" s="39">
        <v>21313</v>
      </c>
      <c r="L110" s="8">
        <v>0</v>
      </c>
      <c r="M110" s="8">
        <v>0</v>
      </c>
      <c r="N110" s="9">
        <v>45517</v>
      </c>
      <c r="O110" s="8">
        <v>15997.8</v>
      </c>
      <c r="P110" s="8">
        <v>0</v>
      </c>
      <c r="Q110" s="7" t="s">
        <v>600</v>
      </c>
      <c r="R110" s="8">
        <v>0</v>
      </c>
      <c r="S110" s="7" t="s">
        <v>44</v>
      </c>
      <c r="T110" s="7" t="s">
        <v>44</v>
      </c>
      <c r="U110" s="9" t="s">
        <v>44</v>
      </c>
      <c r="V110" s="7" t="s">
        <v>44</v>
      </c>
      <c r="W110" s="8">
        <v>0</v>
      </c>
      <c r="X110" s="8">
        <v>0</v>
      </c>
      <c r="Y110" s="8">
        <v>0</v>
      </c>
      <c r="Z110" s="7" t="s">
        <v>44</v>
      </c>
      <c r="AA110" s="7" t="s">
        <v>44</v>
      </c>
      <c r="AB110" s="9" t="s">
        <v>44</v>
      </c>
      <c r="AC110" s="8">
        <v>0</v>
      </c>
      <c r="AD110" s="8">
        <v>0</v>
      </c>
      <c r="AE110" s="8">
        <v>0</v>
      </c>
      <c r="AF110" s="7" t="s">
        <v>44</v>
      </c>
      <c r="AG110" s="9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8">
        <v>0</v>
      </c>
      <c r="AN110" s="8">
        <v>0</v>
      </c>
      <c r="AO110" s="8">
        <v>0</v>
      </c>
      <c r="AP110" s="2" t="e">
        <f>VLOOKUP(K110,Tabela1[[#All],[NF Eletr.]],1,0)</f>
        <v>#N/A</v>
      </c>
      <c r="AQ110" s="42" t="e">
        <f>VLOOKUP(Tabela2[[#This Row],[Cliente]],'Listagem do Browse'!B109:Q409,1,0)</f>
        <v>#N/A</v>
      </c>
      <c r="AR110" s="42" t="e">
        <f>VLOOKUP(Tabela2[[#This Row],[Cliente]],'Listagem do Browse'!B109:Q409,3,0)</f>
        <v>#N/A</v>
      </c>
    </row>
    <row r="111" spans="1:44">
      <c r="A111" s="4" t="str">
        <f t="shared" si="1"/>
        <v>KEC03278</v>
      </c>
      <c r="B111" s="4" t="s">
        <v>1969</v>
      </c>
      <c r="C111" s="4" t="s">
        <v>595</v>
      </c>
      <c r="D111" s="4" t="s">
        <v>40</v>
      </c>
      <c r="E111" s="4" t="s">
        <v>159</v>
      </c>
      <c r="F111" s="4" t="s">
        <v>46</v>
      </c>
      <c r="G111" s="4" t="s">
        <v>97</v>
      </c>
      <c r="H111" s="5">
        <v>0</v>
      </c>
      <c r="I111" s="4" t="s">
        <v>596</v>
      </c>
      <c r="J111" s="4" t="s">
        <v>44</v>
      </c>
      <c r="K111" s="38">
        <v>21312</v>
      </c>
      <c r="L111" s="5">
        <v>0</v>
      </c>
      <c r="M111" s="5">
        <v>0</v>
      </c>
      <c r="N111" s="6">
        <v>45517</v>
      </c>
      <c r="O111" s="5">
        <v>5267.3</v>
      </c>
      <c r="P111" s="5">
        <v>0</v>
      </c>
      <c r="Q111" s="4" t="s">
        <v>597</v>
      </c>
      <c r="R111" s="5">
        <v>0</v>
      </c>
      <c r="S111" s="4" t="s">
        <v>44</v>
      </c>
      <c r="T111" s="4" t="s">
        <v>44</v>
      </c>
      <c r="U111" s="6" t="s">
        <v>44</v>
      </c>
      <c r="V111" s="4" t="s">
        <v>44</v>
      </c>
      <c r="W111" s="5">
        <v>0</v>
      </c>
      <c r="X111" s="5">
        <v>0</v>
      </c>
      <c r="Y111" s="5">
        <v>0</v>
      </c>
      <c r="Z111" s="4" t="s">
        <v>44</v>
      </c>
      <c r="AA111" s="4" t="s">
        <v>44</v>
      </c>
      <c r="AB111" s="6" t="s">
        <v>44</v>
      </c>
      <c r="AC111" s="5">
        <v>0</v>
      </c>
      <c r="AD111" s="5">
        <v>0</v>
      </c>
      <c r="AE111" s="5">
        <v>0</v>
      </c>
      <c r="AF111" s="4" t="s">
        <v>44</v>
      </c>
      <c r="AG111" s="6" t="s">
        <v>44</v>
      </c>
      <c r="AH111" s="4" t="s">
        <v>44</v>
      </c>
      <c r="AI111" s="4" t="s">
        <v>44</v>
      </c>
      <c r="AJ111" s="4" t="s">
        <v>44</v>
      </c>
      <c r="AK111" s="4" t="s">
        <v>44</v>
      </c>
      <c r="AL111" s="4" t="s">
        <v>44</v>
      </c>
      <c r="AM111" s="5">
        <v>0</v>
      </c>
      <c r="AN111" s="5">
        <v>0</v>
      </c>
      <c r="AO111" s="5">
        <v>0</v>
      </c>
      <c r="AP111" s="2">
        <f>VLOOKUP(K111,Tabela1[[#All],[NF Eletr.]],1,0)</f>
        <v>21312</v>
      </c>
      <c r="AQ111" s="42" t="str">
        <f>VLOOKUP(Tabela2[[#This Row],[Cliente]],'Listagem do Browse'!B110:Q410,1,0)</f>
        <v>C03278</v>
      </c>
      <c r="AR111" s="42" t="str">
        <f>VLOOKUP(Tabela2[[#This Row],[Cliente]],'Listagem do Browse'!B110:Q410,3,0)</f>
        <v>BANCO DO BRASIL S.A. - CT 2355</v>
      </c>
    </row>
    <row r="112" spans="1:44">
      <c r="A112" s="7" t="str">
        <f t="shared" si="1"/>
        <v>KEC03277</v>
      </c>
      <c r="B112" s="7" t="s">
        <v>1969</v>
      </c>
      <c r="C112" s="7" t="s">
        <v>592</v>
      </c>
      <c r="D112" s="7" t="s">
        <v>40</v>
      </c>
      <c r="E112" s="7" t="s">
        <v>158</v>
      </c>
      <c r="F112" s="7" t="s">
        <v>46</v>
      </c>
      <c r="G112" s="7" t="s">
        <v>97</v>
      </c>
      <c r="H112" s="8">
        <v>0</v>
      </c>
      <c r="I112" s="7" t="s">
        <v>593</v>
      </c>
      <c r="J112" s="7" t="s">
        <v>44</v>
      </c>
      <c r="K112" s="39">
        <v>21311</v>
      </c>
      <c r="L112" s="8">
        <v>0</v>
      </c>
      <c r="M112" s="8">
        <v>0</v>
      </c>
      <c r="N112" s="9">
        <v>45517</v>
      </c>
      <c r="O112" s="8">
        <v>5194.62</v>
      </c>
      <c r="P112" s="8">
        <v>0</v>
      </c>
      <c r="Q112" s="7" t="s">
        <v>594</v>
      </c>
      <c r="R112" s="8">
        <v>0</v>
      </c>
      <c r="S112" s="7" t="s">
        <v>44</v>
      </c>
      <c r="T112" s="7" t="s">
        <v>44</v>
      </c>
      <c r="U112" s="9" t="s">
        <v>44</v>
      </c>
      <c r="V112" s="7" t="s">
        <v>44</v>
      </c>
      <c r="W112" s="8">
        <v>0</v>
      </c>
      <c r="X112" s="8">
        <v>0</v>
      </c>
      <c r="Y112" s="8">
        <v>0</v>
      </c>
      <c r="Z112" s="7" t="s">
        <v>44</v>
      </c>
      <c r="AA112" s="7" t="s">
        <v>44</v>
      </c>
      <c r="AB112" s="9" t="s">
        <v>44</v>
      </c>
      <c r="AC112" s="8">
        <v>0</v>
      </c>
      <c r="AD112" s="8">
        <v>0</v>
      </c>
      <c r="AE112" s="8">
        <v>0</v>
      </c>
      <c r="AF112" s="7" t="s">
        <v>44</v>
      </c>
      <c r="AG112" s="9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8">
        <v>0</v>
      </c>
      <c r="AN112" s="8">
        <v>0</v>
      </c>
      <c r="AO112" s="8">
        <v>0</v>
      </c>
      <c r="AP112" s="2">
        <f>VLOOKUP(K112,Tabela1[[#All],[NF Eletr.]],1,0)</f>
        <v>21311</v>
      </c>
      <c r="AQ112" s="42" t="str">
        <f>VLOOKUP(Tabela2[[#This Row],[Cliente]],'Listagem do Browse'!B111:Q411,1,0)</f>
        <v>C03277</v>
      </c>
      <c r="AR112" s="42" t="str">
        <f>VLOOKUP(Tabela2[[#This Row],[Cliente]],'Listagem do Browse'!B111:Q411,3,0)</f>
        <v>BANCO DO BRASIL S.A. - CT 2355</v>
      </c>
    </row>
    <row r="113" spans="1:44">
      <c r="A113" s="4" t="str">
        <f t="shared" si="1"/>
        <v>KEC03276</v>
      </c>
      <c r="B113" s="4" t="s">
        <v>1969</v>
      </c>
      <c r="C113" s="4" t="s">
        <v>589</v>
      </c>
      <c r="D113" s="4" t="s">
        <v>40</v>
      </c>
      <c r="E113" s="4" t="s">
        <v>157</v>
      </c>
      <c r="F113" s="4" t="s">
        <v>46</v>
      </c>
      <c r="G113" s="4" t="s">
        <v>97</v>
      </c>
      <c r="H113" s="5">
        <v>0</v>
      </c>
      <c r="I113" s="4" t="s">
        <v>590</v>
      </c>
      <c r="J113" s="4" t="s">
        <v>44</v>
      </c>
      <c r="K113" s="38">
        <v>21310</v>
      </c>
      <c r="L113" s="5">
        <v>0</v>
      </c>
      <c r="M113" s="5">
        <v>0</v>
      </c>
      <c r="N113" s="6">
        <v>45517</v>
      </c>
      <c r="O113" s="5">
        <v>4717.45</v>
      </c>
      <c r="P113" s="5">
        <v>0</v>
      </c>
      <c r="Q113" s="4" t="s">
        <v>591</v>
      </c>
      <c r="R113" s="5">
        <v>0</v>
      </c>
      <c r="S113" s="4" t="s">
        <v>44</v>
      </c>
      <c r="T113" s="4" t="s">
        <v>44</v>
      </c>
      <c r="U113" s="6" t="s">
        <v>44</v>
      </c>
      <c r="V113" s="4" t="s">
        <v>44</v>
      </c>
      <c r="W113" s="5">
        <v>0</v>
      </c>
      <c r="X113" s="5">
        <v>0</v>
      </c>
      <c r="Y113" s="5">
        <v>0</v>
      </c>
      <c r="Z113" s="4" t="s">
        <v>44</v>
      </c>
      <c r="AA113" s="4" t="s">
        <v>44</v>
      </c>
      <c r="AB113" s="6" t="s">
        <v>44</v>
      </c>
      <c r="AC113" s="5">
        <v>0</v>
      </c>
      <c r="AD113" s="5">
        <v>0</v>
      </c>
      <c r="AE113" s="5">
        <v>0</v>
      </c>
      <c r="AF113" s="4" t="s">
        <v>44</v>
      </c>
      <c r="AG113" s="6" t="s">
        <v>44</v>
      </c>
      <c r="AH113" s="4" t="s">
        <v>44</v>
      </c>
      <c r="AI113" s="4" t="s">
        <v>44</v>
      </c>
      <c r="AJ113" s="4" t="s">
        <v>44</v>
      </c>
      <c r="AK113" s="4" t="s">
        <v>44</v>
      </c>
      <c r="AL113" s="4" t="s">
        <v>44</v>
      </c>
      <c r="AM113" s="5">
        <v>0</v>
      </c>
      <c r="AN113" s="5">
        <v>0</v>
      </c>
      <c r="AO113" s="5">
        <v>0</v>
      </c>
      <c r="AP113" s="2">
        <f>VLOOKUP(K113,Tabela1[[#All],[NF Eletr.]],1,0)</f>
        <v>21310</v>
      </c>
      <c r="AQ113" s="42" t="str">
        <f>VLOOKUP(Tabela2[[#This Row],[Cliente]],'Listagem do Browse'!B112:Q412,1,0)</f>
        <v>C03276</v>
      </c>
      <c r="AR113" s="42" t="str">
        <f>VLOOKUP(Tabela2[[#This Row],[Cliente]],'Listagem do Browse'!B112:Q412,3,0)</f>
        <v>BANCO DO BRASIL S.A. - CT 2355</v>
      </c>
    </row>
    <row r="114" spans="1:44">
      <c r="A114" s="7" t="str">
        <f t="shared" si="1"/>
        <v>KEC03273</v>
      </c>
      <c r="B114" s="7" t="s">
        <v>1969</v>
      </c>
      <c r="C114" s="7" t="s">
        <v>585</v>
      </c>
      <c r="D114" s="7" t="s">
        <v>40</v>
      </c>
      <c r="E114" s="7" t="s">
        <v>586</v>
      </c>
      <c r="F114" s="7" t="s">
        <v>46</v>
      </c>
      <c r="G114" s="7" t="s">
        <v>97</v>
      </c>
      <c r="H114" s="8">
        <v>0</v>
      </c>
      <c r="I114" s="7" t="s">
        <v>587</v>
      </c>
      <c r="J114" s="7" t="s">
        <v>44</v>
      </c>
      <c r="K114" s="39">
        <v>21309</v>
      </c>
      <c r="L114" s="8">
        <v>0</v>
      </c>
      <c r="M114" s="8">
        <v>0</v>
      </c>
      <c r="N114" s="9">
        <v>45517</v>
      </c>
      <c r="O114" s="8">
        <v>3896.88</v>
      </c>
      <c r="P114" s="8">
        <v>0</v>
      </c>
      <c r="Q114" s="7" t="s">
        <v>588</v>
      </c>
      <c r="R114" s="8">
        <v>0</v>
      </c>
      <c r="S114" s="7" t="s">
        <v>44</v>
      </c>
      <c r="T114" s="7" t="s">
        <v>44</v>
      </c>
      <c r="U114" s="9" t="s">
        <v>44</v>
      </c>
      <c r="V114" s="7" t="s">
        <v>44</v>
      </c>
      <c r="W114" s="8">
        <v>0</v>
      </c>
      <c r="X114" s="8">
        <v>0</v>
      </c>
      <c r="Y114" s="8">
        <v>0</v>
      </c>
      <c r="Z114" s="7" t="s">
        <v>44</v>
      </c>
      <c r="AA114" s="7" t="s">
        <v>44</v>
      </c>
      <c r="AB114" s="9" t="s">
        <v>44</v>
      </c>
      <c r="AC114" s="8">
        <v>0</v>
      </c>
      <c r="AD114" s="8">
        <v>0</v>
      </c>
      <c r="AE114" s="8">
        <v>0</v>
      </c>
      <c r="AF114" s="7" t="s">
        <v>44</v>
      </c>
      <c r="AG114" s="9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8">
        <v>0</v>
      </c>
      <c r="AN114" s="8">
        <v>0</v>
      </c>
      <c r="AO114" s="8">
        <v>0</v>
      </c>
      <c r="AP114" s="2" t="e">
        <f>VLOOKUP(K114,Tabela1[[#All],[NF Eletr.]],1,0)</f>
        <v>#N/A</v>
      </c>
      <c r="AQ114" s="42" t="e">
        <f>VLOOKUP(Tabela2[[#This Row],[Cliente]],'Listagem do Browse'!B113:Q413,1,0)</f>
        <v>#N/A</v>
      </c>
      <c r="AR114" s="42" t="e">
        <f>VLOOKUP(Tabela2[[#This Row],[Cliente]],'Listagem do Browse'!B113:Q413,3,0)</f>
        <v>#N/A</v>
      </c>
    </row>
    <row r="115" spans="1:44">
      <c r="A115" s="4" t="str">
        <f t="shared" si="1"/>
        <v>KEC03252</v>
      </c>
      <c r="B115" s="4" t="s">
        <v>1969</v>
      </c>
      <c r="C115" s="4" t="s">
        <v>582</v>
      </c>
      <c r="D115" s="4" t="s">
        <v>40</v>
      </c>
      <c r="E115" s="4" t="s">
        <v>248</v>
      </c>
      <c r="F115" s="4" t="s">
        <v>249</v>
      </c>
      <c r="G115" s="4" t="s">
        <v>52</v>
      </c>
      <c r="H115" s="5">
        <v>0</v>
      </c>
      <c r="I115" s="4" t="s">
        <v>583</v>
      </c>
      <c r="J115" s="4" t="s">
        <v>44</v>
      </c>
      <c r="K115" s="38">
        <v>21308</v>
      </c>
      <c r="L115" s="5">
        <v>0</v>
      </c>
      <c r="M115" s="5">
        <v>0</v>
      </c>
      <c r="N115" s="6">
        <v>45516</v>
      </c>
      <c r="O115" s="5">
        <v>9041.4500000000007</v>
      </c>
      <c r="P115" s="5">
        <v>0</v>
      </c>
      <c r="Q115" s="4" t="s">
        <v>584</v>
      </c>
      <c r="R115" s="5">
        <v>0</v>
      </c>
      <c r="S115" s="4" t="s">
        <v>44</v>
      </c>
      <c r="T115" s="4" t="s">
        <v>44</v>
      </c>
      <c r="U115" s="6" t="s">
        <v>44</v>
      </c>
      <c r="V115" s="4" t="s">
        <v>44</v>
      </c>
      <c r="W115" s="5">
        <v>0</v>
      </c>
      <c r="X115" s="5">
        <v>0</v>
      </c>
      <c r="Y115" s="5">
        <v>0</v>
      </c>
      <c r="Z115" s="4" t="s">
        <v>44</v>
      </c>
      <c r="AA115" s="4" t="s">
        <v>44</v>
      </c>
      <c r="AB115" s="6" t="s">
        <v>44</v>
      </c>
      <c r="AC115" s="5">
        <v>0</v>
      </c>
      <c r="AD115" s="5">
        <v>0</v>
      </c>
      <c r="AE115" s="5">
        <v>0</v>
      </c>
      <c r="AF115" s="4" t="s">
        <v>44</v>
      </c>
      <c r="AG115" s="6" t="s">
        <v>44</v>
      </c>
      <c r="AH115" s="4" t="s">
        <v>44</v>
      </c>
      <c r="AI115" s="4" t="s">
        <v>44</v>
      </c>
      <c r="AJ115" s="4" t="s">
        <v>44</v>
      </c>
      <c r="AK115" s="4" t="s">
        <v>44</v>
      </c>
      <c r="AL115" s="4" t="s">
        <v>44</v>
      </c>
      <c r="AM115" s="5">
        <v>0</v>
      </c>
      <c r="AN115" s="5">
        <v>0</v>
      </c>
      <c r="AO115" s="5">
        <v>0</v>
      </c>
      <c r="AP115" s="2">
        <f>VLOOKUP(K115,Tabela1[[#All],[NF Eletr.]],1,0)</f>
        <v>21308</v>
      </c>
      <c r="AQ115" s="42" t="str">
        <f>VLOOKUP(Tabela2[[#This Row],[Cliente]],'Listagem do Browse'!B114:Q414,1,0)</f>
        <v>C03252</v>
      </c>
      <c r="AR115" s="42" t="str">
        <f>VLOOKUP(Tabela2[[#This Row],[Cliente]],'Listagem do Browse'!B114:Q414,3,0)</f>
        <v>SUPERINT REGIONAL DPF RIO DE JANEIRO</v>
      </c>
    </row>
    <row r="116" spans="1:44">
      <c r="A116" s="7" t="str">
        <f t="shared" si="1"/>
        <v>KEC03258</v>
      </c>
      <c r="B116" s="7" t="s">
        <v>1969</v>
      </c>
      <c r="C116" s="7" t="s">
        <v>579</v>
      </c>
      <c r="D116" s="7" t="s">
        <v>40</v>
      </c>
      <c r="E116" s="7" t="s">
        <v>236</v>
      </c>
      <c r="F116" s="7" t="s">
        <v>78</v>
      </c>
      <c r="G116" s="7" t="s">
        <v>52</v>
      </c>
      <c r="H116" s="8">
        <v>0</v>
      </c>
      <c r="I116" s="7" t="s">
        <v>580</v>
      </c>
      <c r="J116" s="7" t="s">
        <v>44</v>
      </c>
      <c r="K116" s="39">
        <v>21307</v>
      </c>
      <c r="L116" s="8">
        <v>0</v>
      </c>
      <c r="M116" s="8">
        <v>0</v>
      </c>
      <c r="N116" s="9">
        <v>45516</v>
      </c>
      <c r="O116" s="8">
        <v>6315.85</v>
      </c>
      <c r="P116" s="8">
        <v>0</v>
      </c>
      <c r="Q116" s="7" t="s">
        <v>581</v>
      </c>
      <c r="R116" s="8">
        <v>0</v>
      </c>
      <c r="S116" s="7" t="s">
        <v>44</v>
      </c>
      <c r="T116" s="7" t="s">
        <v>44</v>
      </c>
      <c r="U116" s="9" t="s">
        <v>44</v>
      </c>
      <c r="V116" s="7" t="s">
        <v>44</v>
      </c>
      <c r="W116" s="8">
        <v>0</v>
      </c>
      <c r="X116" s="8">
        <v>0</v>
      </c>
      <c r="Y116" s="8">
        <v>0</v>
      </c>
      <c r="Z116" s="7" t="s">
        <v>44</v>
      </c>
      <c r="AA116" s="7" t="s">
        <v>44</v>
      </c>
      <c r="AB116" s="9" t="s">
        <v>44</v>
      </c>
      <c r="AC116" s="8">
        <v>0</v>
      </c>
      <c r="AD116" s="8">
        <v>0</v>
      </c>
      <c r="AE116" s="8">
        <v>0</v>
      </c>
      <c r="AF116" s="7" t="s">
        <v>44</v>
      </c>
      <c r="AG116" s="9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8">
        <v>0</v>
      </c>
      <c r="AN116" s="8">
        <v>0</v>
      </c>
      <c r="AO116" s="8">
        <v>0</v>
      </c>
      <c r="AP116" s="2">
        <f>VLOOKUP(K116,Tabela1[[#All],[NF Eletr.]],1,0)</f>
        <v>21307</v>
      </c>
      <c r="AQ116" s="42" t="str">
        <f>VLOOKUP(Tabela2[[#This Row],[Cliente]],'Listagem do Browse'!B115:Q415,1,0)</f>
        <v>C03258</v>
      </c>
      <c r="AR116" s="42" t="str">
        <f>VLOOKUP(Tabela2[[#This Row],[Cliente]],'Listagem do Browse'!B115:Q415,3,0)</f>
        <v>SUPERINT REGIONAL DPF RIO DE JANEIRO</v>
      </c>
    </row>
    <row r="117" spans="1:44">
      <c r="A117" s="4" t="str">
        <f t="shared" si="1"/>
        <v>KEC03264</v>
      </c>
      <c r="B117" s="4" t="s">
        <v>1969</v>
      </c>
      <c r="C117" s="4" t="s">
        <v>576</v>
      </c>
      <c r="D117" s="4" t="s">
        <v>40</v>
      </c>
      <c r="E117" s="4" t="s">
        <v>408</v>
      </c>
      <c r="F117" s="4" t="s">
        <v>409</v>
      </c>
      <c r="G117" s="4" t="s">
        <v>52</v>
      </c>
      <c r="H117" s="5">
        <v>0</v>
      </c>
      <c r="I117" s="4" t="s">
        <v>577</v>
      </c>
      <c r="J117" s="4" t="s">
        <v>44</v>
      </c>
      <c r="K117" s="38">
        <v>21306</v>
      </c>
      <c r="L117" s="5">
        <v>0</v>
      </c>
      <c r="M117" s="5">
        <v>0</v>
      </c>
      <c r="N117" s="6">
        <v>45516</v>
      </c>
      <c r="O117" s="5">
        <v>7187.23</v>
      </c>
      <c r="P117" s="5">
        <v>0</v>
      </c>
      <c r="Q117" s="4" t="s">
        <v>578</v>
      </c>
      <c r="R117" s="5">
        <v>0</v>
      </c>
      <c r="S117" s="4" t="s">
        <v>44</v>
      </c>
      <c r="T117" s="4" t="s">
        <v>44</v>
      </c>
      <c r="U117" s="6" t="s">
        <v>44</v>
      </c>
      <c r="V117" s="4" t="s">
        <v>44</v>
      </c>
      <c r="W117" s="5">
        <v>0</v>
      </c>
      <c r="X117" s="5">
        <v>0</v>
      </c>
      <c r="Y117" s="5">
        <v>0</v>
      </c>
      <c r="Z117" s="4" t="s">
        <v>44</v>
      </c>
      <c r="AA117" s="4" t="s">
        <v>44</v>
      </c>
      <c r="AB117" s="6" t="s">
        <v>44</v>
      </c>
      <c r="AC117" s="5">
        <v>0</v>
      </c>
      <c r="AD117" s="5">
        <v>0</v>
      </c>
      <c r="AE117" s="5">
        <v>0</v>
      </c>
      <c r="AF117" s="4" t="s">
        <v>44</v>
      </c>
      <c r="AG117" s="6" t="s">
        <v>44</v>
      </c>
      <c r="AH117" s="4" t="s">
        <v>44</v>
      </c>
      <c r="AI117" s="4" t="s">
        <v>44</v>
      </c>
      <c r="AJ117" s="4" t="s">
        <v>44</v>
      </c>
      <c r="AK117" s="4" t="s">
        <v>44</v>
      </c>
      <c r="AL117" s="4" t="s">
        <v>44</v>
      </c>
      <c r="AM117" s="5">
        <v>0</v>
      </c>
      <c r="AN117" s="5">
        <v>0</v>
      </c>
      <c r="AO117" s="5">
        <v>0</v>
      </c>
      <c r="AP117" s="2" t="e">
        <f>VLOOKUP(K117,Tabela1[[#All],[NF Eletr.]],1,0)</f>
        <v>#N/A</v>
      </c>
      <c r="AQ117" s="42" t="e">
        <f>VLOOKUP(Tabela2[[#This Row],[Cliente]],'Listagem do Browse'!B116:Q416,1,0)</f>
        <v>#N/A</v>
      </c>
      <c r="AR117" s="42" t="e">
        <f>VLOOKUP(Tabela2[[#This Row],[Cliente]],'Listagem do Browse'!B116:Q416,3,0)</f>
        <v>#N/A</v>
      </c>
    </row>
    <row r="118" spans="1:44">
      <c r="A118" s="7" t="str">
        <f t="shared" si="1"/>
        <v>KEC00856</v>
      </c>
      <c r="B118" s="7" t="s">
        <v>1969</v>
      </c>
      <c r="C118" s="7" t="s">
        <v>573</v>
      </c>
      <c r="D118" s="7" t="s">
        <v>40</v>
      </c>
      <c r="E118" s="7" t="s">
        <v>245</v>
      </c>
      <c r="F118" s="7" t="s">
        <v>42</v>
      </c>
      <c r="G118" s="7" t="s">
        <v>47</v>
      </c>
      <c r="H118" s="8">
        <v>0</v>
      </c>
      <c r="I118" s="7" t="s">
        <v>574</v>
      </c>
      <c r="J118" s="7" t="s">
        <v>44</v>
      </c>
      <c r="K118" s="39">
        <v>21305</v>
      </c>
      <c r="L118" s="8">
        <v>0</v>
      </c>
      <c r="M118" s="8">
        <v>0</v>
      </c>
      <c r="N118" s="9">
        <v>45513</v>
      </c>
      <c r="O118" s="8">
        <v>198975.54</v>
      </c>
      <c r="P118" s="8">
        <v>0</v>
      </c>
      <c r="Q118" s="7" t="s">
        <v>575</v>
      </c>
      <c r="R118" s="8">
        <v>0</v>
      </c>
      <c r="S118" s="7" t="s">
        <v>44</v>
      </c>
      <c r="T118" s="7" t="s">
        <v>44</v>
      </c>
      <c r="U118" s="9" t="s">
        <v>44</v>
      </c>
      <c r="V118" s="7" t="s">
        <v>44</v>
      </c>
      <c r="W118" s="8">
        <v>0</v>
      </c>
      <c r="X118" s="8">
        <v>0</v>
      </c>
      <c r="Y118" s="8">
        <v>0</v>
      </c>
      <c r="Z118" s="7" t="s">
        <v>44</v>
      </c>
      <c r="AA118" s="7" t="s">
        <v>44</v>
      </c>
      <c r="AB118" s="9" t="s">
        <v>44</v>
      </c>
      <c r="AC118" s="8">
        <v>0</v>
      </c>
      <c r="AD118" s="8">
        <v>0</v>
      </c>
      <c r="AE118" s="8">
        <v>0</v>
      </c>
      <c r="AF118" s="7" t="s">
        <v>44</v>
      </c>
      <c r="AG118" s="9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8">
        <v>0</v>
      </c>
      <c r="AN118" s="8">
        <v>0</v>
      </c>
      <c r="AO118" s="8">
        <v>0</v>
      </c>
      <c r="AP118" s="2">
        <f>VLOOKUP(K118,Tabela1[[#All],[NF Eletr.]],1,0)</f>
        <v>21305</v>
      </c>
      <c r="AQ118" s="42" t="str">
        <f>VLOOKUP(Tabela2[[#This Row],[Cliente]],'Listagem do Browse'!B117:Q417,1,0)</f>
        <v>C00856</v>
      </c>
      <c r="AR118" s="42" t="str">
        <f>VLOOKUP(Tabela2[[#This Row],[Cliente]],'Listagem do Browse'!B117:Q417,3,0)</f>
        <v>INSTITUTO MILITAR DE ENGENHARIA</v>
      </c>
    </row>
    <row r="119" spans="1:44">
      <c r="A119" s="4" t="str">
        <f t="shared" si="1"/>
        <v>KEC03263</v>
      </c>
      <c r="B119" s="4" t="s">
        <v>1969</v>
      </c>
      <c r="C119" s="4" t="s">
        <v>570</v>
      </c>
      <c r="D119" s="4" t="s">
        <v>40</v>
      </c>
      <c r="E119" s="4" t="s">
        <v>253</v>
      </c>
      <c r="F119" s="4" t="s">
        <v>254</v>
      </c>
      <c r="G119" s="4" t="s">
        <v>52</v>
      </c>
      <c r="H119" s="5">
        <v>0</v>
      </c>
      <c r="I119" s="4" t="s">
        <v>571</v>
      </c>
      <c r="J119" s="4" t="s">
        <v>44</v>
      </c>
      <c r="K119" s="38">
        <v>21304</v>
      </c>
      <c r="L119" s="5">
        <v>0</v>
      </c>
      <c r="M119" s="5">
        <v>0</v>
      </c>
      <c r="N119" s="6">
        <v>45512</v>
      </c>
      <c r="O119" s="5">
        <v>4860.6099999999997</v>
      </c>
      <c r="P119" s="5">
        <v>0</v>
      </c>
      <c r="Q119" s="4" t="s">
        <v>572</v>
      </c>
      <c r="R119" s="5">
        <v>0</v>
      </c>
      <c r="S119" s="4" t="s">
        <v>44</v>
      </c>
      <c r="T119" s="4" t="s">
        <v>44</v>
      </c>
      <c r="U119" s="6" t="s">
        <v>44</v>
      </c>
      <c r="V119" s="4" t="s">
        <v>44</v>
      </c>
      <c r="W119" s="5">
        <v>0</v>
      </c>
      <c r="X119" s="5">
        <v>0</v>
      </c>
      <c r="Y119" s="5">
        <v>0</v>
      </c>
      <c r="Z119" s="4" t="s">
        <v>44</v>
      </c>
      <c r="AA119" s="4" t="s">
        <v>44</v>
      </c>
      <c r="AB119" s="6" t="s">
        <v>44</v>
      </c>
      <c r="AC119" s="5">
        <v>0</v>
      </c>
      <c r="AD119" s="5">
        <v>0</v>
      </c>
      <c r="AE119" s="5">
        <v>0</v>
      </c>
      <c r="AF119" s="4" t="s">
        <v>44</v>
      </c>
      <c r="AG119" s="6" t="s">
        <v>44</v>
      </c>
      <c r="AH119" s="4" t="s">
        <v>44</v>
      </c>
      <c r="AI119" s="4" t="s">
        <v>44</v>
      </c>
      <c r="AJ119" s="4" t="s">
        <v>44</v>
      </c>
      <c r="AK119" s="4" t="s">
        <v>44</v>
      </c>
      <c r="AL119" s="4" t="s">
        <v>44</v>
      </c>
      <c r="AM119" s="5">
        <v>0</v>
      </c>
      <c r="AN119" s="5">
        <v>0</v>
      </c>
      <c r="AO119" s="5">
        <v>0</v>
      </c>
      <c r="AP119" s="2">
        <f>VLOOKUP(K119,Tabela1[[#All],[NF Eletr.]],1,0)</f>
        <v>21304</v>
      </c>
      <c r="AQ119" s="42" t="str">
        <f>VLOOKUP(Tabela2[[#This Row],[Cliente]],'Listagem do Browse'!B118:Q418,1,0)</f>
        <v>C03263</v>
      </c>
      <c r="AR119" s="42" t="str">
        <f>VLOOKUP(Tabela2[[#This Row],[Cliente]],'Listagem do Browse'!B118:Q418,3,0)</f>
        <v>SUPERINT REGIONAL DPF RIO DE JANEIRO</v>
      </c>
    </row>
    <row r="120" spans="1:44">
      <c r="A120" s="7" t="str">
        <f t="shared" si="1"/>
        <v>KEC03262</v>
      </c>
      <c r="B120" s="7" t="s">
        <v>1969</v>
      </c>
      <c r="C120" s="7" t="s">
        <v>567</v>
      </c>
      <c r="D120" s="7" t="s">
        <v>40</v>
      </c>
      <c r="E120" s="7" t="s">
        <v>274</v>
      </c>
      <c r="F120" s="7" t="s">
        <v>275</v>
      </c>
      <c r="G120" s="7" t="s">
        <v>52</v>
      </c>
      <c r="H120" s="8">
        <v>0</v>
      </c>
      <c r="I120" s="7" t="s">
        <v>568</v>
      </c>
      <c r="J120" s="7" t="s">
        <v>44</v>
      </c>
      <c r="K120" s="39">
        <v>21303</v>
      </c>
      <c r="L120" s="8">
        <v>0</v>
      </c>
      <c r="M120" s="8">
        <v>0</v>
      </c>
      <c r="N120" s="9">
        <v>45511</v>
      </c>
      <c r="O120" s="8">
        <v>11977.76</v>
      </c>
      <c r="P120" s="8">
        <v>0</v>
      </c>
      <c r="Q120" s="7" t="s">
        <v>569</v>
      </c>
      <c r="R120" s="8">
        <v>0</v>
      </c>
      <c r="S120" s="7" t="s">
        <v>44</v>
      </c>
      <c r="T120" s="7" t="s">
        <v>44</v>
      </c>
      <c r="U120" s="9" t="s">
        <v>44</v>
      </c>
      <c r="V120" s="7" t="s">
        <v>44</v>
      </c>
      <c r="W120" s="8">
        <v>0</v>
      </c>
      <c r="X120" s="8">
        <v>0</v>
      </c>
      <c r="Y120" s="8">
        <v>0</v>
      </c>
      <c r="Z120" s="7" t="s">
        <v>44</v>
      </c>
      <c r="AA120" s="7" t="s">
        <v>44</v>
      </c>
      <c r="AB120" s="9" t="s">
        <v>44</v>
      </c>
      <c r="AC120" s="8">
        <v>0</v>
      </c>
      <c r="AD120" s="8">
        <v>0</v>
      </c>
      <c r="AE120" s="8">
        <v>0</v>
      </c>
      <c r="AF120" s="7" t="s">
        <v>44</v>
      </c>
      <c r="AG120" s="9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8">
        <v>0</v>
      </c>
      <c r="AN120" s="8">
        <v>0</v>
      </c>
      <c r="AO120" s="8">
        <v>0</v>
      </c>
      <c r="AP120" s="2">
        <f>VLOOKUP(K120,Tabela1[[#All],[NF Eletr.]],1,0)</f>
        <v>21303</v>
      </c>
      <c r="AQ120" s="42" t="str">
        <f>VLOOKUP(Tabela2[[#This Row],[Cliente]],'Listagem do Browse'!B119:Q419,1,0)</f>
        <v>C03262</v>
      </c>
      <c r="AR120" s="42" t="str">
        <f>VLOOKUP(Tabela2[[#This Row],[Cliente]],'Listagem do Browse'!B119:Q419,3,0)</f>
        <v>SUPERINT REGIONAL DPF RIO DE JANEIRO</v>
      </c>
    </row>
    <row r="121" spans="1:44">
      <c r="A121" s="4" t="str">
        <f t="shared" si="1"/>
        <v>KEC03251</v>
      </c>
      <c r="B121" s="4" t="s">
        <v>1969</v>
      </c>
      <c r="C121" s="4" t="s">
        <v>562</v>
      </c>
      <c r="D121" s="4" t="s">
        <v>40</v>
      </c>
      <c r="E121" s="4" t="s">
        <v>563</v>
      </c>
      <c r="F121" s="4" t="s">
        <v>564</v>
      </c>
      <c r="G121" s="4" t="s">
        <v>52</v>
      </c>
      <c r="H121" s="5">
        <v>0</v>
      </c>
      <c r="I121" s="4" t="s">
        <v>565</v>
      </c>
      <c r="J121" s="4" t="s">
        <v>44</v>
      </c>
      <c r="K121" s="38">
        <v>21302</v>
      </c>
      <c r="L121" s="5">
        <v>0</v>
      </c>
      <c r="M121" s="5">
        <v>0</v>
      </c>
      <c r="N121" s="6">
        <v>45511</v>
      </c>
      <c r="O121" s="5">
        <v>1467.64</v>
      </c>
      <c r="P121" s="5">
        <v>0</v>
      </c>
      <c r="Q121" s="4" t="s">
        <v>566</v>
      </c>
      <c r="R121" s="5">
        <v>0</v>
      </c>
      <c r="S121" s="4" t="s">
        <v>44</v>
      </c>
      <c r="T121" s="4" t="s">
        <v>44</v>
      </c>
      <c r="U121" s="6" t="s">
        <v>44</v>
      </c>
      <c r="V121" s="4" t="s">
        <v>44</v>
      </c>
      <c r="W121" s="5">
        <v>0</v>
      </c>
      <c r="X121" s="5">
        <v>0</v>
      </c>
      <c r="Y121" s="5">
        <v>0</v>
      </c>
      <c r="Z121" s="4" t="s">
        <v>44</v>
      </c>
      <c r="AA121" s="4" t="s">
        <v>44</v>
      </c>
      <c r="AB121" s="6" t="s">
        <v>44</v>
      </c>
      <c r="AC121" s="5">
        <v>0</v>
      </c>
      <c r="AD121" s="5">
        <v>0</v>
      </c>
      <c r="AE121" s="5">
        <v>0</v>
      </c>
      <c r="AF121" s="4" t="s">
        <v>44</v>
      </c>
      <c r="AG121" s="6" t="s">
        <v>44</v>
      </c>
      <c r="AH121" s="4" t="s">
        <v>44</v>
      </c>
      <c r="AI121" s="4" t="s">
        <v>44</v>
      </c>
      <c r="AJ121" s="4" t="s">
        <v>44</v>
      </c>
      <c r="AK121" s="4" t="s">
        <v>44</v>
      </c>
      <c r="AL121" s="4" t="s">
        <v>44</v>
      </c>
      <c r="AM121" s="5">
        <v>0</v>
      </c>
      <c r="AN121" s="5">
        <v>0</v>
      </c>
      <c r="AO121" s="5">
        <v>0</v>
      </c>
      <c r="AP121" s="2" t="e">
        <f>VLOOKUP(K121,Tabela1[[#All],[NF Eletr.]],1,0)</f>
        <v>#N/A</v>
      </c>
      <c r="AQ121" s="42" t="e">
        <f>VLOOKUP(Tabela2[[#This Row],[Cliente]],'Listagem do Browse'!B120:Q420,1,0)</f>
        <v>#N/A</v>
      </c>
      <c r="AR121" s="42" t="e">
        <f>VLOOKUP(Tabela2[[#This Row],[Cliente]],'Listagem do Browse'!B120:Q420,3,0)</f>
        <v>#N/A</v>
      </c>
    </row>
    <row r="122" spans="1:44">
      <c r="A122" s="7" t="str">
        <f t="shared" si="1"/>
        <v>KEC03246</v>
      </c>
      <c r="B122" s="7" t="s">
        <v>1969</v>
      </c>
      <c r="C122" s="7" t="s">
        <v>559</v>
      </c>
      <c r="D122" s="7" t="s">
        <v>40</v>
      </c>
      <c r="E122" s="7" t="s">
        <v>80</v>
      </c>
      <c r="F122" s="7" t="s">
        <v>46</v>
      </c>
      <c r="G122" s="7" t="s">
        <v>47</v>
      </c>
      <c r="H122" s="8">
        <v>0</v>
      </c>
      <c r="I122" s="7" t="s">
        <v>560</v>
      </c>
      <c r="J122" s="7" t="s">
        <v>44</v>
      </c>
      <c r="K122" s="39">
        <v>21301</v>
      </c>
      <c r="L122" s="8">
        <v>0</v>
      </c>
      <c r="M122" s="8">
        <v>0</v>
      </c>
      <c r="N122" s="9">
        <v>45511</v>
      </c>
      <c r="O122" s="8">
        <v>307.37</v>
      </c>
      <c r="P122" s="8">
        <v>0</v>
      </c>
      <c r="Q122" s="7" t="s">
        <v>561</v>
      </c>
      <c r="R122" s="8">
        <v>0</v>
      </c>
      <c r="S122" s="7" t="s">
        <v>44</v>
      </c>
      <c r="T122" s="7" t="s">
        <v>44</v>
      </c>
      <c r="U122" s="9" t="s">
        <v>44</v>
      </c>
      <c r="V122" s="7" t="s">
        <v>44</v>
      </c>
      <c r="W122" s="8">
        <v>0</v>
      </c>
      <c r="X122" s="8">
        <v>0</v>
      </c>
      <c r="Y122" s="8">
        <v>0</v>
      </c>
      <c r="Z122" s="7" t="s">
        <v>44</v>
      </c>
      <c r="AA122" s="7" t="s">
        <v>44</v>
      </c>
      <c r="AB122" s="9" t="s">
        <v>44</v>
      </c>
      <c r="AC122" s="8">
        <v>0</v>
      </c>
      <c r="AD122" s="8">
        <v>0</v>
      </c>
      <c r="AE122" s="8">
        <v>0</v>
      </c>
      <c r="AF122" s="7" t="s">
        <v>44</v>
      </c>
      <c r="AG122" s="9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8">
        <v>0</v>
      </c>
      <c r="AN122" s="8">
        <v>0</v>
      </c>
      <c r="AO122" s="8">
        <v>0</v>
      </c>
      <c r="AP122" s="2">
        <f>VLOOKUP(K122,Tabela1[[#All],[NF Eletr.]],1,0)</f>
        <v>21301</v>
      </c>
      <c r="AQ122" s="42" t="str">
        <f>VLOOKUP(Tabela2[[#This Row],[Cliente]],'Listagem do Browse'!B121:Q421,1,0)</f>
        <v>C03246</v>
      </c>
      <c r="AR122" s="42" t="str">
        <f>VLOOKUP(Tabela2[[#This Row],[Cliente]],'Listagem do Browse'!B121:Q421,3,0)</f>
        <v>CIA DOCAS DO RIO DE JANEIRO</v>
      </c>
    </row>
    <row r="123" spans="1:44">
      <c r="A123" s="4" t="str">
        <f t="shared" si="1"/>
        <v>KEC03216</v>
      </c>
      <c r="B123" s="4" t="s">
        <v>1969</v>
      </c>
      <c r="C123" s="4" t="s">
        <v>556</v>
      </c>
      <c r="D123" s="4" t="s">
        <v>40</v>
      </c>
      <c r="E123" s="4" t="s">
        <v>61</v>
      </c>
      <c r="F123" s="4" t="s">
        <v>46</v>
      </c>
      <c r="G123" s="4" t="s">
        <v>47</v>
      </c>
      <c r="H123" s="5">
        <v>0</v>
      </c>
      <c r="I123" s="4" t="s">
        <v>557</v>
      </c>
      <c r="J123" s="4" t="s">
        <v>44</v>
      </c>
      <c r="K123" s="38">
        <v>21300</v>
      </c>
      <c r="L123" s="5">
        <v>0</v>
      </c>
      <c r="M123" s="5">
        <v>0</v>
      </c>
      <c r="N123" s="6">
        <v>45511</v>
      </c>
      <c r="O123" s="5">
        <v>1084.8399999999999</v>
      </c>
      <c r="P123" s="5">
        <v>0</v>
      </c>
      <c r="Q123" s="4" t="s">
        <v>558</v>
      </c>
      <c r="R123" s="5">
        <v>0</v>
      </c>
      <c r="S123" s="4" t="s">
        <v>44</v>
      </c>
      <c r="T123" s="4" t="s">
        <v>44</v>
      </c>
      <c r="U123" s="6" t="s">
        <v>44</v>
      </c>
      <c r="V123" s="4" t="s">
        <v>44</v>
      </c>
      <c r="W123" s="5">
        <v>0</v>
      </c>
      <c r="X123" s="5">
        <v>0</v>
      </c>
      <c r="Y123" s="5">
        <v>0</v>
      </c>
      <c r="Z123" s="4" t="s">
        <v>44</v>
      </c>
      <c r="AA123" s="4" t="s">
        <v>44</v>
      </c>
      <c r="AB123" s="6" t="s">
        <v>44</v>
      </c>
      <c r="AC123" s="5">
        <v>0</v>
      </c>
      <c r="AD123" s="5">
        <v>0</v>
      </c>
      <c r="AE123" s="5">
        <v>0</v>
      </c>
      <c r="AF123" s="4" t="s">
        <v>44</v>
      </c>
      <c r="AG123" s="6" t="s">
        <v>44</v>
      </c>
      <c r="AH123" s="4" t="s">
        <v>44</v>
      </c>
      <c r="AI123" s="4" t="s">
        <v>44</v>
      </c>
      <c r="AJ123" s="4" t="s">
        <v>44</v>
      </c>
      <c r="AK123" s="4" t="s">
        <v>44</v>
      </c>
      <c r="AL123" s="4" t="s">
        <v>44</v>
      </c>
      <c r="AM123" s="5">
        <v>0</v>
      </c>
      <c r="AN123" s="5">
        <v>0</v>
      </c>
      <c r="AO123" s="5">
        <v>0</v>
      </c>
      <c r="AP123" s="2">
        <f>VLOOKUP(K123,Tabela1[[#All],[NF Eletr.]],1,0)</f>
        <v>21300</v>
      </c>
      <c r="AQ123" s="42" t="str">
        <f>VLOOKUP(Tabela2[[#This Row],[Cliente]],'Listagem do Browse'!B122:Q422,1,0)</f>
        <v>C03216</v>
      </c>
      <c r="AR123" s="42" t="str">
        <f>VLOOKUP(Tabela2[[#This Row],[Cliente]],'Listagem do Browse'!B122:Q422,3,0)</f>
        <v>CIA DOCAS DO RIO DE JANEIRO</v>
      </c>
    </row>
    <row r="124" spans="1:44">
      <c r="A124" s="7" t="str">
        <f t="shared" si="1"/>
        <v>KEC03215</v>
      </c>
      <c r="B124" s="7" t="s">
        <v>1969</v>
      </c>
      <c r="C124" s="7" t="s">
        <v>553</v>
      </c>
      <c r="D124" s="7" t="s">
        <v>40</v>
      </c>
      <c r="E124" s="7" t="s">
        <v>60</v>
      </c>
      <c r="F124" s="7" t="s">
        <v>46</v>
      </c>
      <c r="G124" s="7" t="s">
        <v>47</v>
      </c>
      <c r="H124" s="8">
        <v>0</v>
      </c>
      <c r="I124" s="7" t="s">
        <v>554</v>
      </c>
      <c r="J124" s="7" t="s">
        <v>44</v>
      </c>
      <c r="K124" s="39">
        <v>21299</v>
      </c>
      <c r="L124" s="8">
        <v>0</v>
      </c>
      <c r="M124" s="8">
        <v>0</v>
      </c>
      <c r="N124" s="9">
        <v>45511</v>
      </c>
      <c r="O124" s="8">
        <v>1084.8399999999999</v>
      </c>
      <c r="P124" s="8">
        <v>0</v>
      </c>
      <c r="Q124" s="7" t="s">
        <v>555</v>
      </c>
      <c r="R124" s="8">
        <v>0</v>
      </c>
      <c r="S124" s="7" t="s">
        <v>44</v>
      </c>
      <c r="T124" s="7" t="s">
        <v>44</v>
      </c>
      <c r="U124" s="9" t="s">
        <v>44</v>
      </c>
      <c r="V124" s="7" t="s">
        <v>44</v>
      </c>
      <c r="W124" s="8">
        <v>0</v>
      </c>
      <c r="X124" s="8">
        <v>0</v>
      </c>
      <c r="Y124" s="8">
        <v>0</v>
      </c>
      <c r="Z124" s="7" t="s">
        <v>44</v>
      </c>
      <c r="AA124" s="7" t="s">
        <v>44</v>
      </c>
      <c r="AB124" s="9" t="s">
        <v>44</v>
      </c>
      <c r="AC124" s="8">
        <v>0</v>
      </c>
      <c r="AD124" s="8">
        <v>0</v>
      </c>
      <c r="AE124" s="8">
        <v>0</v>
      </c>
      <c r="AF124" s="7" t="s">
        <v>44</v>
      </c>
      <c r="AG124" s="9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8">
        <v>0</v>
      </c>
      <c r="AN124" s="8">
        <v>0</v>
      </c>
      <c r="AO124" s="8">
        <v>0</v>
      </c>
      <c r="AP124" s="2">
        <f>VLOOKUP(K124,Tabela1[[#All],[NF Eletr.]],1,0)</f>
        <v>21299</v>
      </c>
      <c r="AQ124" s="42" t="str">
        <f>VLOOKUP(Tabela2[[#This Row],[Cliente]],'Listagem do Browse'!B123:Q423,1,0)</f>
        <v>C03215</v>
      </c>
      <c r="AR124" s="42" t="str">
        <f>VLOOKUP(Tabela2[[#This Row],[Cliente]],'Listagem do Browse'!B123:Q423,3,0)</f>
        <v>CIA DOCAS DO RIO DE JANEIRO</v>
      </c>
    </row>
    <row r="125" spans="1:44">
      <c r="A125" s="4" t="str">
        <f t="shared" si="1"/>
        <v>KEC03213</v>
      </c>
      <c r="B125" s="4" t="s">
        <v>1969</v>
      </c>
      <c r="C125" s="4" t="s">
        <v>550</v>
      </c>
      <c r="D125" s="4" t="s">
        <v>40</v>
      </c>
      <c r="E125" s="4" t="s">
        <v>59</v>
      </c>
      <c r="F125" s="4" t="s">
        <v>46</v>
      </c>
      <c r="G125" s="4" t="s">
        <v>47</v>
      </c>
      <c r="H125" s="5">
        <v>0</v>
      </c>
      <c r="I125" s="4" t="s">
        <v>551</v>
      </c>
      <c r="J125" s="4" t="s">
        <v>44</v>
      </c>
      <c r="K125" s="38">
        <v>21298</v>
      </c>
      <c r="L125" s="5">
        <v>0</v>
      </c>
      <c r="M125" s="5">
        <v>0</v>
      </c>
      <c r="N125" s="6">
        <v>45511</v>
      </c>
      <c r="O125" s="5">
        <v>7706.4</v>
      </c>
      <c r="P125" s="5">
        <v>0</v>
      </c>
      <c r="Q125" s="4" t="s">
        <v>552</v>
      </c>
      <c r="R125" s="5">
        <v>0</v>
      </c>
      <c r="S125" s="4" t="s">
        <v>44</v>
      </c>
      <c r="T125" s="4" t="s">
        <v>44</v>
      </c>
      <c r="U125" s="6" t="s">
        <v>44</v>
      </c>
      <c r="V125" s="4" t="s">
        <v>44</v>
      </c>
      <c r="W125" s="5">
        <v>0</v>
      </c>
      <c r="X125" s="5">
        <v>0</v>
      </c>
      <c r="Y125" s="5">
        <v>0</v>
      </c>
      <c r="Z125" s="4" t="s">
        <v>44</v>
      </c>
      <c r="AA125" s="4" t="s">
        <v>44</v>
      </c>
      <c r="AB125" s="6" t="s">
        <v>44</v>
      </c>
      <c r="AC125" s="5">
        <v>0</v>
      </c>
      <c r="AD125" s="5">
        <v>0</v>
      </c>
      <c r="AE125" s="5">
        <v>0</v>
      </c>
      <c r="AF125" s="4" t="s">
        <v>44</v>
      </c>
      <c r="AG125" s="6" t="s">
        <v>44</v>
      </c>
      <c r="AH125" s="4" t="s">
        <v>44</v>
      </c>
      <c r="AI125" s="4" t="s">
        <v>44</v>
      </c>
      <c r="AJ125" s="4" t="s">
        <v>44</v>
      </c>
      <c r="AK125" s="4" t="s">
        <v>44</v>
      </c>
      <c r="AL125" s="4" t="s">
        <v>44</v>
      </c>
      <c r="AM125" s="5">
        <v>0</v>
      </c>
      <c r="AN125" s="5">
        <v>0</v>
      </c>
      <c r="AO125" s="5">
        <v>0</v>
      </c>
      <c r="AP125" s="2">
        <f>VLOOKUP(K125,Tabela1[[#All],[NF Eletr.]],1,0)</f>
        <v>21298</v>
      </c>
      <c r="AQ125" s="42" t="str">
        <f>VLOOKUP(Tabela2[[#This Row],[Cliente]],'Listagem do Browse'!B124:Q424,1,0)</f>
        <v>C03213</v>
      </c>
      <c r="AR125" s="42" t="str">
        <f>VLOOKUP(Tabela2[[#This Row],[Cliente]],'Listagem do Browse'!B124:Q424,3,0)</f>
        <v>CIA DOCAS DO RIO DE JANEIRO</v>
      </c>
    </row>
    <row r="126" spans="1:44">
      <c r="A126" s="7" t="str">
        <f t="shared" si="1"/>
        <v>KEC03204</v>
      </c>
      <c r="B126" s="7" t="s">
        <v>1969</v>
      </c>
      <c r="C126" s="7" t="s">
        <v>547</v>
      </c>
      <c r="D126" s="7" t="s">
        <v>40</v>
      </c>
      <c r="E126" s="7" t="s">
        <v>56</v>
      </c>
      <c r="F126" s="7" t="s">
        <v>46</v>
      </c>
      <c r="G126" s="7" t="s">
        <v>47</v>
      </c>
      <c r="H126" s="8">
        <v>0</v>
      </c>
      <c r="I126" s="7" t="s">
        <v>548</v>
      </c>
      <c r="J126" s="7" t="s">
        <v>44</v>
      </c>
      <c r="K126" s="39">
        <v>21297</v>
      </c>
      <c r="L126" s="8">
        <v>0</v>
      </c>
      <c r="M126" s="8">
        <v>0</v>
      </c>
      <c r="N126" s="9">
        <v>45511</v>
      </c>
      <c r="O126" s="8">
        <v>36973.32</v>
      </c>
      <c r="P126" s="8">
        <v>0</v>
      </c>
      <c r="Q126" s="7" t="s">
        <v>549</v>
      </c>
      <c r="R126" s="8">
        <v>0</v>
      </c>
      <c r="S126" s="7" t="s">
        <v>44</v>
      </c>
      <c r="T126" s="7" t="s">
        <v>44</v>
      </c>
      <c r="U126" s="9" t="s">
        <v>44</v>
      </c>
      <c r="V126" s="7" t="s">
        <v>44</v>
      </c>
      <c r="W126" s="8">
        <v>0</v>
      </c>
      <c r="X126" s="8">
        <v>0</v>
      </c>
      <c r="Y126" s="8">
        <v>0</v>
      </c>
      <c r="Z126" s="7" t="s">
        <v>44</v>
      </c>
      <c r="AA126" s="7" t="s">
        <v>44</v>
      </c>
      <c r="AB126" s="9" t="s">
        <v>44</v>
      </c>
      <c r="AC126" s="8">
        <v>0</v>
      </c>
      <c r="AD126" s="8">
        <v>0</v>
      </c>
      <c r="AE126" s="8">
        <v>0</v>
      </c>
      <c r="AF126" s="7" t="s">
        <v>44</v>
      </c>
      <c r="AG126" s="9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8">
        <v>0</v>
      </c>
      <c r="AN126" s="8">
        <v>0</v>
      </c>
      <c r="AO126" s="8">
        <v>0</v>
      </c>
      <c r="AP126" s="2">
        <f>VLOOKUP(K126,Tabela1[[#All],[NF Eletr.]],1,0)</f>
        <v>21297</v>
      </c>
      <c r="AQ126" s="42" t="str">
        <f>VLOOKUP(Tabela2[[#This Row],[Cliente]],'Listagem do Browse'!B125:Q425,1,0)</f>
        <v>C03204</v>
      </c>
      <c r="AR126" s="42" t="str">
        <f>VLOOKUP(Tabela2[[#This Row],[Cliente]],'Listagem do Browse'!B125:Q425,3,0)</f>
        <v>CIA DOCAS DO RIO DE JANEIRO</v>
      </c>
    </row>
    <row r="127" spans="1:44">
      <c r="A127" s="4" t="str">
        <f t="shared" si="1"/>
        <v>KEC03250</v>
      </c>
      <c r="B127" s="4" t="s">
        <v>1969</v>
      </c>
      <c r="C127" s="4" t="s">
        <v>544</v>
      </c>
      <c r="D127" s="4" t="s">
        <v>40</v>
      </c>
      <c r="E127" s="4" t="s">
        <v>237</v>
      </c>
      <c r="F127" s="4" t="s">
        <v>238</v>
      </c>
      <c r="G127" s="4" t="s">
        <v>52</v>
      </c>
      <c r="H127" s="5">
        <v>0</v>
      </c>
      <c r="I127" s="4" t="s">
        <v>545</v>
      </c>
      <c r="J127" s="4" t="s">
        <v>44</v>
      </c>
      <c r="K127" s="38">
        <v>21296</v>
      </c>
      <c r="L127" s="5">
        <v>0</v>
      </c>
      <c r="M127" s="5">
        <v>0</v>
      </c>
      <c r="N127" s="6">
        <v>45511</v>
      </c>
      <c r="O127" s="5">
        <v>8972.89</v>
      </c>
      <c r="P127" s="5">
        <v>0</v>
      </c>
      <c r="Q127" s="4" t="s">
        <v>546</v>
      </c>
      <c r="R127" s="5">
        <v>0</v>
      </c>
      <c r="S127" s="4" t="s">
        <v>44</v>
      </c>
      <c r="T127" s="4" t="s">
        <v>44</v>
      </c>
      <c r="U127" s="6" t="s">
        <v>44</v>
      </c>
      <c r="V127" s="4" t="s">
        <v>44</v>
      </c>
      <c r="W127" s="5">
        <v>0</v>
      </c>
      <c r="X127" s="5">
        <v>0</v>
      </c>
      <c r="Y127" s="5">
        <v>0</v>
      </c>
      <c r="Z127" s="4" t="s">
        <v>44</v>
      </c>
      <c r="AA127" s="4" t="s">
        <v>44</v>
      </c>
      <c r="AB127" s="6" t="s">
        <v>44</v>
      </c>
      <c r="AC127" s="5">
        <v>0</v>
      </c>
      <c r="AD127" s="5">
        <v>0</v>
      </c>
      <c r="AE127" s="5">
        <v>0</v>
      </c>
      <c r="AF127" s="4" t="s">
        <v>44</v>
      </c>
      <c r="AG127" s="6" t="s">
        <v>44</v>
      </c>
      <c r="AH127" s="4" t="s">
        <v>44</v>
      </c>
      <c r="AI127" s="4" t="s">
        <v>44</v>
      </c>
      <c r="AJ127" s="4" t="s">
        <v>44</v>
      </c>
      <c r="AK127" s="4" t="s">
        <v>44</v>
      </c>
      <c r="AL127" s="4" t="s">
        <v>44</v>
      </c>
      <c r="AM127" s="5">
        <v>0</v>
      </c>
      <c r="AN127" s="5">
        <v>0</v>
      </c>
      <c r="AO127" s="5">
        <v>0</v>
      </c>
      <c r="AP127" s="2">
        <f>VLOOKUP(K127,Tabela1[[#All],[NF Eletr.]],1,0)</f>
        <v>21296</v>
      </c>
      <c r="AQ127" s="42" t="str">
        <f>VLOOKUP(Tabela2[[#This Row],[Cliente]],'Listagem do Browse'!B126:Q426,1,0)</f>
        <v>C03250</v>
      </c>
      <c r="AR127" s="42" t="str">
        <f>VLOOKUP(Tabela2[[#This Row],[Cliente]],'Listagem do Browse'!B126:Q426,3,0)</f>
        <v>SUPERINT REGIONAL DPF RIO DE JANEIRO</v>
      </c>
    </row>
    <row r="128" spans="1:44">
      <c r="A128" s="7" t="str">
        <f t="shared" si="1"/>
        <v>KEC03249</v>
      </c>
      <c r="B128" s="7" t="s">
        <v>1969</v>
      </c>
      <c r="C128" s="7" t="s">
        <v>541</v>
      </c>
      <c r="D128" s="7" t="s">
        <v>40</v>
      </c>
      <c r="E128" s="7" t="s">
        <v>243</v>
      </c>
      <c r="F128" s="7" t="s">
        <v>244</v>
      </c>
      <c r="G128" s="7" t="s">
        <v>52</v>
      </c>
      <c r="H128" s="8">
        <v>0</v>
      </c>
      <c r="I128" s="7" t="s">
        <v>542</v>
      </c>
      <c r="J128" s="7" t="s">
        <v>44</v>
      </c>
      <c r="K128" s="39">
        <v>21295</v>
      </c>
      <c r="L128" s="8">
        <v>0</v>
      </c>
      <c r="M128" s="8">
        <v>0</v>
      </c>
      <c r="N128" s="9">
        <v>45511</v>
      </c>
      <c r="O128" s="8">
        <v>4898.75</v>
      </c>
      <c r="P128" s="8">
        <v>0</v>
      </c>
      <c r="Q128" s="7" t="s">
        <v>543</v>
      </c>
      <c r="R128" s="8">
        <v>0</v>
      </c>
      <c r="S128" s="7" t="s">
        <v>44</v>
      </c>
      <c r="T128" s="7" t="s">
        <v>44</v>
      </c>
      <c r="U128" s="9" t="s">
        <v>44</v>
      </c>
      <c r="V128" s="7" t="s">
        <v>44</v>
      </c>
      <c r="W128" s="8">
        <v>0</v>
      </c>
      <c r="X128" s="8">
        <v>0</v>
      </c>
      <c r="Y128" s="8">
        <v>0</v>
      </c>
      <c r="Z128" s="7" t="s">
        <v>44</v>
      </c>
      <c r="AA128" s="7" t="s">
        <v>44</v>
      </c>
      <c r="AB128" s="9" t="s">
        <v>44</v>
      </c>
      <c r="AC128" s="8">
        <v>0</v>
      </c>
      <c r="AD128" s="8">
        <v>0</v>
      </c>
      <c r="AE128" s="8">
        <v>0</v>
      </c>
      <c r="AF128" s="7" t="s">
        <v>44</v>
      </c>
      <c r="AG128" s="9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8">
        <v>0</v>
      </c>
      <c r="AN128" s="8">
        <v>0</v>
      </c>
      <c r="AO128" s="8">
        <v>0</v>
      </c>
      <c r="AP128" s="2">
        <f>VLOOKUP(K128,Tabela1[[#All],[NF Eletr.]],1,0)</f>
        <v>21295</v>
      </c>
      <c r="AQ128" s="42" t="str">
        <f>VLOOKUP(Tabela2[[#This Row],[Cliente]],'Listagem do Browse'!B127:Q427,1,0)</f>
        <v>C03249</v>
      </c>
      <c r="AR128" s="42" t="str">
        <f>VLOOKUP(Tabela2[[#This Row],[Cliente]],'Listagem do Browse'!B127:Q427,3,0)</f>
        <v>SUPERINT REGIONAL DPF RIO DE JANEIRO</v>
      </c>
    </row>
    <row r="129" spans="1:44">
      <c r="A129" s="4" t="str">
        <f t="shared" si="1"/>
        <v>KEC03377</v>
      </c>
      <c r="B129" s="4" t="s">
        <v>1969</v>
      </c>
      <c r="C129" s="4" t="s">
        <v>538</v>
      </c>
      <c r="D129" s="4" t="s">
        <v>40</v>
      </c>
      <c r="E129" s="4" t="s">
        <v>152</v>
      </c>
      <c r="F129" s="4" t="s">
        <v>46</v>
      </c>
      <c r="G129" s="4" t="s">
        <v>97</v>
      </c>
      <c r="H129" s="5">
        <v>0</v>
      </c>
      <c r="I129" s="4" t="s">
        <v>539</v>
      </c>
      <c r="J129" s="4" t="s">
        <v>44</v>
      </c>
      <c r="K129" s="38">
        <v>21293</v>
      </c>
      <c r="L129" s="5">
        <v>0</v>
      </c>
      <c r="M129" s="5">
        <v>0</v>
      </c>
      <c r="N129" s="6">
        <v>45510</v>
      </c>
      <c r="O129" s="5">
        <v>1.7</v>
      </c>
      <c r="P129" s="5">
        <v>0</v>
      </c>
      <c r="Q129" s="4" t="s">
        <v>540</v>
      </c>
      <c r="R129" s="5">
        <v>0</v>
      </c>
      <c r="S129" s="4" t="s">
        <v>44</v>
      </c>
      <c r="T129" s="4" t="s">
        <v>44</v>
      </c>
      <c r="U129" s="6" t="s">
        <v>44</v>
      </c>
      <c r="V129" s="4" t="s">
        <v>44</v>
      </c>
      <c r="W129" s="5">
        <v>0</v>
      </c>
      <c r="X129" s="5">
        <v>0</v>
      </c>
      <c r="Y129" s="5">
        <v>0</v>
      </c>
      <c r="Z129" s="4" t="s">
        <v>44</v>
      </c>
      <c r="AA129" s="4" t="s">
        <v>44</v>
      </c>
      <c r="AB129" s="6" t="s">
        <v>44</v>
      </c>
      <c r="AC129" s="5">
        <v>0</v>
      </c>
      <c r="AD129" s="5">
        <v>0</v>
      </c>
      <c r="AE129" s="5">
        <v>0</v>
      </c>
      <c r="AF129" s="4" t="s">
        <v>44</v>
      </c>
      <c r="AG129" s="6" t="s">
        <v>44</v>
      </c>
      <c r="AH129" s="4" t="s">
        <v>44</v>
      </c>
      <c r="AI129" s="4" t="s">
        <v>44</v>
      </c>
      <c r="AJ129" s="4" t="s">
        <v>44</v>
      </c>
      <c r="AK129" s="4" t="s">
        <v>44</v>
      </c>
      <c r="AL129" s="4" t="s">
        <v>44</v>
      </c>
      <c r="AM129" s="5">
        <v>0</v>
      </c>
      <c r="AN129" s="5">
        <v>0</v>
      </c>
      <c r="AO129" s="5">
        <v>0</v>
      </c>
      <c r="AP129" s="2">
        <f>VLOOKUP(K129,Tabela1[[#All],[NF Eletr.]],1,0)</f>
        <v>21293</v>
      </c>
      <c r="AQ129" s="42" t="str">
        <f>VLOOKUP(Tabela2[[#This Row],[Cliente]],'Listagem do Browse'!B128:Q428,1,0)</f>
        <v>C03377</v>
      </c>
      <c r="AR129" s="42" t="str">
        <f>VLOOKUP(Tabela2[[#This Row],[Cliente]],'Listagem do Browse'!B128:Q428,3,0)</f>
        <v>BANCO DO BRASIL S.A. - CT 2356</v>
      </c>
    </row>
    <row r="130" spans="1:44">
      <c r="A130" s="7" t="str">
        <f t="shared" si="1"/>
        <v>KEC03400</v>
      </c>
      <c r="B130" s="7" t="s">
        <v>1969</v>
      </c>
      <c r="C130" s="7" t="s">
        <v>535</v>
      </c>
      <c r="D130" s="7" t="s">
        <v>40</v>
      </c>
      <c r="E130" s="7" t="s">
        <v>141</v>
      </c>
      <c r="F130" s="7" t="s">
        <v>46</v>
      </c>
      <c r="G130" s="7" t="s">
        <v>97</v>
      </c>
      <c r="H130" s="8">
        <v>0</v>
      </c>
      <c r="I130" s="7" t="s">
        <v>536</v>
      </c>
      <c r="J130" s="7" t="s">
        <v>44</v>
      </c>
      <c r="K130" s="39">
        <v>21292</v>
      </c>
      <c r="L130" s="8">
        <v>0</v>
      </c>
      <c r="M130" s="8">
        <v>0</v>
      </c>
      <c r="N130" s="9">
        <v>45510</v>
      </c>
      <c r="O130" s="8">
        <v>6.86</v>
      </c>
      <c r="P130" s="8">
        <v>0</v>
      </c>
      <c r="Q130" s="7" t="s">
        <v>537</v>
      </c>
      <c r="R130" s="8">
        <v>0</v>
      </c>
      <c r="S130" s="7" t="s">
        <v>44</v>
      </c>
      <c r="T130" s="7" t="s">
        <v>44</v>
      </c>
      <c r="U130" s="9" t="s">
        <v>44</v>
      </c>
      <c r="V130" s="7" t="s">
        <v>44</v>
      </c>
      <c r="W130" s="8">
        <v>0</v>
      </c>
      <c r="X130" s="8">
        <v>0</v>
      </c>
      <c r="Y130" s="8">
        <v>0</v>
      </c>
      <c r="Z130" s="7" t="s">
        <v>44</v>
      </c>
      <c r="AA130" s="7" t="s">
        <v>44</v>
      </c>
      <c r="AB130" s="9" t="s">
        <v>44</v>
      </c>
      <c r="AC130" s="8">
        <v>0</v>
      </c>
      <c r="AD130" s="8">
        <v>0</v>
      </c>
      <c r="AE130" s="8">
        <v>0</v>
      </c>
      <c r="AF130" s="7" t="s">
        <v>44</v>
      </c>
      <c r="AG130" s="9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8">
        <v>0</v>
      </c>
      <c r="AN130" s="8">
        <v>0</v>
      </c>
      <c r="AO130" s="8">
        <v>0</v>
      </c>
      <c r="AP130" s="2">
        <f>VLOOKUP(K130,Tabela1[[#All],[NF Eletr.]],1,0)</f>
        <v>21292</v>
      </c>
      <c r="AQ130" s="42" t="str">
        <f>VLOOKUP(Tabela2[[#This Row],[Cliente]],'Listagem do Browse'!B129:Q429,1,0)</f>
        <v>C03400</v>
      </c>
      <c r="AR130" s="42" t="str">
        <f>VLOOKUP(Tabela2[[#This Row],[Cliente]],'Listagem do Browse'!B129:Q429,3,0)</f>
        <v>BANCO DO BRASIL S.A. - CT 2356</v>
      </c>
    </row>
    <row r="131" spans="1:44">
      <c r="A131" s="4" t="str">
        <f t="shared" ref="A131:A194" si="2">B131&amp;E131</f>
        <v>KEC03370</v>
      </c>
      <c r="B131" s="4" t="s">
        <v>1969</v>
      </c>
      <c r="C131" s="4" t="s">
        <v>533</v>
      </c>
      <c r="D131" s="4" t="s">
        <v>40</v>
      </c>
      <c r="E131" s="4" t="s">
        <v>134</v>
      </c>
      <c r="F131" s="4" t="s">
        <v>46</v>
      </c>
      <c r="G131" s="4" t="s">
        <v>97</v>
      </c>
      <c r="H131" s="5">
        <v>0</v>
      </c>
      <c r="I131" s="4" t="s">
        <v>531</v>
      </c>
      <c r="J131" s="4" t="s">
        <v>44</v>
      </c>
      <c r="K131" s="38">
        <v>21291</v>
      </c>
      <c r="L131" s="5">
        <v>0</v>
      </c>
      <c r="M131" s="5">
        <v>0</v>
      </c>
      <c r="N131" s="6">
        <v>45510</v>
      </c>
      <c r="O131" s="5">
        <v>1.81</v>
      </c>
      <c r="P131" s="5">
        <v>0</v>
      </c>
      <c r="Q131" s="4" t="s">
        <v>534</v>
      </c>
      <c r="R131" s="5">
        <v>0</v>
      </c>
      <c r="S131" s="4" t="s">
        <v>44</v>
      </c>
      <c r="T131" s="4" t="s">
        <v>44</v>
      </c>
      <c r="U131" s="6" t="s">
        <v>44</v>
      </c>
      <c r="V131" s="4" t="s">
        <v>44</v>
      </c>
      <c r="W131" s="5">
        <v>0</v>
      </c>
      <c r="X131" s="5">
        <v>0</v>
      </c>
      <c r="Y131" s="5">
        <v>0</v>
      </c>
      <c r="Z131" s="4" t="s">
        <v>44</v>
      </c>
      <c r="AA131" s="4" t="s">
        <v>44</v>
      </c>
      <c r="AB131" s="6" t="s">
        <v>44</v>
      </c>
      <c r="AC131" s="5">
        <v>0</v>
      </c>
      <c r="AD131" s="5">
        <v>0</v>
      </c>
      <c r="AE131" s="5">
        <v>0</v>
      </c>
      <c r="AF131" s="4" t="s">
        <v>44</v>
      </c>
      <c r="AG131" s="6" t="s">
        <v>44</v>
      </c>
      <c r="AH131" s="4" t="s">
        <v>44</v>
      </c>
      <c r="AI131" s="4" t="s">
        <v>44</v>
      </c>
      <c r="AJ131" s="4" t="s">
        <v>44</v>
      </c>
      <c r="AK131" s="4" t="s">
        <v>44</v>
      </c>
      <c r="AL131" s="4" t="s">
        <v>44</v>
      </c>
      <c r="AM131" s="5">
        <v>0</v>
      </c>
      <c r="AN131" s="5">
        <v>0</v>
      </c>
      <c r="AO131" s="5">
        <v>0</v>
      </c>
      <c r="AP131" s="2">
        <f>VLOOKUP(K131,Tabela1[[#All],[NF Eletr.]],1,0)</f>
        <v>21291</v>
      </c>
      <c r="AQ131" s="42" t="str">
        <f>VLOOKUP(Tabela2[[#This Row],[Cliente]],'Listagem do Browse'!B130:Q430,1,0)</f>
        <v>C03370</v>
      </c>
      <c r="AR131" s="42" t="str">
        <f>VLOOKUP(Tabela2[[#This Row],[Cliente]],'Listagem do Browse'!B130:Q430,3,0)</f>
        <v>BANCO DO BRASIL S.A. - CT 2356</v>
      </c>
    </row>
    <row r="132" spans="1:44">
      <c r="A132" s="7" t="str">
        <f t="shared" si="2"/>
        <v>KEC03388</v>
      </c>
      <c r="B132" s="7" t="s">
        <v>1969</v>
      </c>
      <c r="C132" s="7" t="s">
        <v>530</v>
      </c>
      <c r="D132" s="7" t="s">
        <v>40</v>
      </c>
      <c r="E132" s="7" t="s">
        <v>123</v>
      </c>
      <c r="F132" s="7" t="s">
        <v>46</v>
      </c>
      <c r="G132" s="7" t="s">
        <v>97</v>
      </c>
      <c r="H132" s="8">
        <v>0</v>
      </c>
      <c r="I132" s="7" t="s">
        <v>531</v>
      </c>
      <c r="J132" s="7" t="s">
        <v>44</v>
      </c>
      <c r="K132" s="39">
        <v>21290</v>
      </c>
      <c r="L132" s="8">
        <v>0</v>
      </c>
      <c r="M132" s="8">
        <v>0</v>
      </c>
      <c r="N132" s="9">
        <v>45510</v>
      </c>
      <c r="O132" s="8">
        <v>3.53</v>
      </c>
      <c r="P132" s="8">
        <v>0</v>
      </c>
      <c r="Q132" s="7" t="s">
        <v>532</v>
      </c>
      <c r="R132" s="8">
        <v>0</v>
      </c>
      <c r="S132" s="7" t="s">
        <v>44</v>
      </c>
      <c r="T132" s="7" t="s">
        <v>44</v>
      </c>
      <c r="U132" s="9" t="s">
        <v>44</v>
      </c>
      <c r="V132" s="7" t="s">
        <v>44</v>
      </c>
      <c r="W132" s="8">
        <v>0</v>
      </c>
      <c r="X132" s="8">
        <v>0</v>
      </c>
      <c r="Y132" s="8">
        <v>0</v>
      </c>
      <c r="Z132" s="7" t="s">
        <v>44</v>
      </c>
      <c r="AA132" s="7" t="s">
        <v>44</v>
      </c>
      <c r="AB132" s="9" t="s">
        <v>44</v>
      </c>
      <c r="AC132" s="8">
        <v>0</v>
      </c>
      <c r="AD132" s="8">
        <v>0</v>
      </c>
      <c r="AE132" s="8">
        <v>0</v>
      </c>
      <c r="AF132" s="7" t="s">
        <v>44</v>
      </c>
      <c r="AG132" s="9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8">
        <v>0</v>
      </c>
      <c r="AN132" s="8">
        <v>0</v>
      </c>
      <c r="AO132" s="8">
        <v>0</v>
      </c>
      <c r="AP132" s="2">
        <f>VLOOKUP(K132,Tabela1[[#All],[NF Eletr.]],1,0)</f>
        <v>21290</v>
      </c>
      <c r="AQ132" s="42" t="str">
        <f>VLOOKUP(Tabela2[[#This Row],[Cliente]],'Listagem do Browse'!B131:Q431,1,0)</f>
        <v>C03388</v>
      </c>
      <c r="AR132" s="42" t="str">
        <f>VLOOKUP(Tabela2[[#This Row],[Cliente]],'Listagem do Browse'!B131:Q431,3,0)</f>
        <v>BANCO DO BRASIL S.A. - CT 2356</v>
      </c>
    </row>
    <row r="133" spans="1:44">
      <c r="A133" s="4" t="str">
        <f t="shared" si="2"/>
        <v>KEC03396</v>
      </c>
      <c r="B133" s="4" t="s">
        <v>1969</v>
      </c>
      <c r="C133" s="4" t="s">
        <v>528</v>
      </c>
      <c r="D133" s="4" t="s">
        <v>40</v>
      </c>
      <c r="E133" s="4" t="s">
        <v>149</v>
      </c>
      <c r="F133" s="4" t="s">
        <v>46</v>
      </c>
      <c r="G133" s="4" t="s">
        <v>97</v>
      </c>
      <c r="H133" s="5">
        <v>0</v>
      </c>
      <c r="I133" s="4" t="s">
        <v>526</v>
      </c>
      <c r="J133" s="4" t="s">
        <v>44</v>
      </c>
      <c r="K133" s="38">
        <v>21289</v>
      </c>
      <c r="L133" s="5">
        <v>0</v>
      </c>
      <c r="M133" s="5">
        <v>0</v>
      </c>
      <c r="N133" s="6">
        <v>45510</v>
      </c>
      <c r="O133" s="5">
        <v>50.77</v>
      </c>
      <c r="P133" s="5">
        <v>0</v>
      </c>
      <c r="Q133" s="4" t="s">
        <v>529</v>
      </c>
      <c r="R133" s="5">
        <v>0</v>
      </c>
      <c r="S133" s="4" t="s">
        <v>44</v>
      </c>
      <c r="T133" s="4" t="s">
        <v>44</v>
      </c>
      <c r="U133" s="6" t="s">
        <v>44</v>
      </c>
      <c r="V133" s="4" t="s">
        <v>44</v>
      </c>
      <c r="W133" s="5">
        <v>0</v>
      </c>
      <c r="X133" s="5">
        <v>0</v>
      </c>
      <c r="Y133" s="5">
        <v>0</v>
      </c>
      <c r="Z133" s="4" t="s">
        <v>44</v>
      </c>
      <c r="AA133" s="4" t="s">
        <v>44</v>
      </c>
      <c r="AB133" s="6" t="s">
        <v>44</v>
      </c>
      <c r="AC133" s="5">
        <v>0</v>
      </c>
      <c r="AD133" s="5">
        <v>0</v>
      </c>
      <c r="AE133" s="5">
        <v>0</v>
      </c>
      <c r="AF133" s="4" t="s">
        <v>44</v>
      </c>
      <c r="AG133" s="6" t="s">
        <v>44</v>
      </c>
      <c r="AH133" s="4" t="s">
        <v>44</v>
      </c>
      <c r="AI133" s="4" t="s">
        <v>44</v>
      </c>
      <c r="AJ133" s="4" t="s">
        <v>44</v>
      </c>
      <c r="AK133" s="4" t="s">
        <v>44</v>
      </c>
      <c r="AL133" s="4" t="s">
        <v>44</v>
      </c>
      <c r="AM133" s="5">
        <v>0</v>
      </c>
      <c r="AN133" s="5">
        <v>0</v>
      </c>
      <c r="AO133" s="5">
        <v>0</v>
      </c>
      <c r="AP133" s="2">
        <f>VLOOKUP(K133,Tabela1[[#All],[NF Eletr.]],1,0)</f>
        <v>21289</v>
      </c>
      <c r="AQ133" s="42" t="str">
        <f>VLOOKUP(Tabela2[[#This Row],[Cliente]],'Listagem do Browse'!B132:Q432,1,0)</f>
        <v>C03396</v>
      </c>
      <c r="AR133" s="42" t="str">
        <f>VLOOKUP(Tabela2[[#This Row],[Cliente]],'Listagem do Browse'!B132:Q432,3,0)</f>
        <v>BANCO DO BRASIL S.A. - CT 2356</v>
      </c>
    </row>
    <row r="134" spans="1:44">
      <c r="A134" s="7" t="str">
        <f t="shared" si="2"/>
        <v>KEC03390</v>
      </c>
      <c r="B134" s="7" t="s">
        <v>1969</v>
      </c>
      <c r="C134" s="7" t="s">
        <v>525</v>
      </c>
      <c r="D134" s="7" t="s">
        <v>40</v>
      </c>
      <c r="E134" s="7" t="s">
        <v>147</v>
      </c>
      <c r="F134" s="7" t="s">
        <v>46</v>
      </c>
      <c r="G134" s="7" t="s">
        <v>97</v>
      </c>
      <c r="H134" s="8">
        <v>0</v>
      </c>
      <c r="I134" s="7" t="s">
        <v>526</v>
      </c>
      <c r="J134" s="7" t="s">
        <v>44</v>
      </c>
      <c r="K134" s="39">
        <v>21288</v>
      </c>
      <c r="L134" s="8">
        <v>0</v>
      </c>
      <c r="M134" s="8">
        <v>0</v>
      </c>
      <c r="N134" s="9">
        <v>45510</v>
      </c>
      <c r="O134" s="8">
        <v>50.17</v>
      </c>
      <c r="P134" s="8">
        <v>0</v>
      </c>
      <c r="Q134" s="7" t="s">
        <v>527</v>
      </c>
      <c r="R134" s="8">
        <v>0</v>
      </c>
      <c r="S134" s="7" t="s">
        <v>44</v>
      </c>
      <c r="T134" s="7" t="s">
        <v>44</v>
      </c>
      <c r="U134" s="9" t="s">
        <v>44</v>
      </c>
      <c r="V134" s="7" t="s">
        <v>44</v>
      </c>
      <c r="W134" s="8">
        <v>0</v>
      </c>
      <c r="X134" s="8">
        <v>0</v>
      </c>
      <c r="Y134" s="8">
        <v>0</v>
      </c>
      <c r="Z134" s="7" t="s">
        <v>44</v>
      </c>
      <c r="AA134" s="7" t="s">
        <v>44</v>
      </c>
      <c r="AB134" s="9" t="s">
        <v>44</v>
      </c>
      <c r="AC134" s="8">
        <v>0</v>
      </c>
      <c r="AD134" s="8">
        <v>0</v>
      </c>
      <c r="AE134" s="8">
        <v>0</v>
      </c>
      <c r="AF134" s="7" t="s">
        <v>44</v>
      </c>
      <c r="AG134" s="9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8">
        <v>0</v>
      </c>
      <c r="AN134" s="8">
        <v>0</v>
      </c>
      <c r="AO134" s="8">
        <v>0</v>
      </c>
      <c r="AP134" s="2">
        <f>VLOOKUP(K134,Tabela1[[#All],[NF Eletr.]],1,0)</f>
        <v>21288</v>
      </c>
      <c r="AQ134" s="42" t="str">
        <f>VLOOKUP(Tabela2[[#This Row],[Cliente]],'Listagem do Browse'!B133:Q433,1,0)</f>
        <v>C03390</v>
      </c>
      <c r="AR134" s="42" t="str">
        <f>VLOOKUP(Tabela2[[#This Row],[Cliente]],'Listagem do Browse'!B133:Q433,3,0)</f>
        <v>BANCO DO BRASIL S.A. - CT 2356</v>
      </c>
    </row>
    <row r="135" spans="1:44">
      <c r="A135" s="4" t="str">
        <f t="shared" si="2"/>
        <v>KEC03381</v>
      </c>
      <c r="B135" s="4" t="s">
        <v>1969</v>
      </c>
      <c r="C135" s="4" t="s">
        <v>522</v>
      </c>
      <c r="D135" s="4" t="s">
        <v>40</v>
      </c>
      <c r="E135" s="4" t="s">
        <v>146</v>
      </c>
      <c r="F135" s="4" t="s">
        <v>46</v>
      </c>
      <c r="G135" s="4" t="s">
        <v>97</v>
      </c>
      <c r="H135" s="5">
        <v>0</v>
      </c>
      <c r="I135" s="4" t="s">
        <v>523</v>
      </c>
      <c r="J135" s="4" t="s">
        <v>44</v>
      </c>
      <c r="K135" s="38">
        <v>21287</v>
      </c>
      <c r="L135" s="5">
        <v>0</v>
      </c>
      <c r="M135" s="5">
        <v>0</v>
      </c>
      <c r="N135" s="6">
        <v>45510</v>
      </c>
      <c r="O135" s="5">
        <v>51.62</v>
      </c>
      <c r="P135" s="5">
        <v>0</v>
      </c>
      <c r="Q135" s="4" t="s">
        <v>524</v>
      </c>
      <c r="R135" s="5">
        <v>0</v>
      </c>
      <c r="S135" s="4" t="s">
        <v>44</v>
      </c>
      <c r="T135" s="4" t="s">
        <v>44</v>
      </c>
      <c r="U135" s="6" t="s">
        <v>44</v>
      </c>
      <c r="V135" s="4" t="s">
        <v>44</v>
      </c>
      <c r="W135" s="5">
        <v>0</v>
      </c>
      <c r="X135" s="5">
        <v>0</v>
      </c>
      <c r="Y135" s="5">
        <v>0</v>
      </c>
      <c r="Z135" s="4" t="s">
        <v>44</v>
      </c>
      <c r="AA135" s="4" t="s">
        <v>44</v>
      </c>
      <c r="AB135" s="6" t="s">
        <v>44</v>
      </c>
      <c r="AC135" s="5">
        <v>0</v>
      </c>
      <c r="AD135" s="5">
        <v>0</v>
      </c>
      <c r="AE135" s="5">
        <v>0</v>
      </c>
      <c r="AF135" s="4" t="s">
        <v>44</v>
      </c>
      <c r="AG135" s="6" t="s">
        <v>44</v>
      </c>
      <c r="AH135" s="4" t="s">
        <v>44</v>
      </c>
      <c r="AI135" s="4" t="s">
        <v>44</v>
      </c>
      <c r="AJ135" s="4" t="s">
        <v>44</v>
      </c>
      <c r="AK135" s="4" t="s">
        <v>44</v>
      </c>
      <c r="AL135" s="4" t="s">
        <v>44</v>
      </c>
      <c r="AM135" s="5">
        <v>0</v>
      </c>
      <c r="AN135" s="5">
        <v>0</v>
      </c>
      <c r="AO135" s="5">
        <v>0</v>
      </c>
      <c r="AP135" s="2">
        <f>VLOOKUP(K135,Tabela1[[#All],[NF Eletr.]],1,0)</f>
        <v>21287</v>
      </c>
      <c r="AQ135" s="42" t="str">
        <f>VLOOKUP(Tabela2[[#This Row],[Cliente]],'Listagem do Browse'!B134:Q434,1,0)</f>
        <v>C03381</v>
      </c>
      <c r="AR135" s="42" t="str">
        <f>VLOOKUP(Tabela2[[#This Row],[Cliente]],'Listagem do Browse'!B134:Q434,3,0)</f>
        <v>BANCO DO BRASIL S.A. - CT 2356</v>
      </c>
    </row>
    <row r="136" spans="1:44">
      <c r="A136" s="7" t="str">
        <f t="shared" si="2"/>
        <v>KEC03379</v>
      </c>
      <c r="B136" s="7" t="s">
        <v>1969</v>
      </c>
      <c r="C136" s="7" t="s">
        <v>519</v>
      </c>
      <c r="D136" s="7" t="s">
        <v>40</v>
      </c>
      <c r="E136" s="7" t="s">
        <v>145</v>
      </c>
      <c r="F136" s="7" t="s">
        <v>46</v>
      </c>
      <c r="G136" s="7" t="s">
        <v>97</v>
      </c>
      <c r="H136" s="8">
        <v>0</v>
      </c>
      <c r="I136" s="7" t="s">
        <v>520</v>
      </c>
      <c r="J136" s="7" t="s">
        <v>44</v>
      </c>
      <c r="K136" s="39">
        <v>21286</v>
      </c>
      <c r="L136" s="8">
        <v>0</v>
      </c>
      <c r="M136" s="8">
        <v>0</v>
      </c>
      <c r="N136" s="9">
        <v>45510</v>
      </c>
      <c r="O136" s="8">
        <v>49.8</v>
      </c>
      <c r="P136" s="8">
        <v>0</v>
      </c>
      <c r="Q136" s="7" t="s">
        <v>521</v>
      </c>
      <c r="R136" s="8">
        <v>0</v>
      </c>
      <c r="S136" s="7" t="s">
        <v>44</v>
      </c>
      <c r="T136" s="7" t="s">
        <v>44</v>
      </c>
      <c r="U136" s="9" t="s">
        <v>44</v>
      </c>
      <c r="V136" s="7" t="s">
        <v>44</v>
      </c>
      <c r="W136" s="8">
        <v>0</v>
      </c>
      <c r="X136" s="8">
        <v>0</v>
      </c>
      <c r="Y136" s="8">
        <v>0</v>
      </c>
      <c r="Z136" s="7" t="s">
        <v>44</v>
      </c>
      <c r="AA136" s="7" t="s">
        <v>44</v>
      </c>
      <c r="AB136" s="9" t="s">
        <v>44</v>
      </c>
      <c r="AC136" s="8">
        <v>0</v>
      </c>
      <c r="AD136" s="8">
        <v>0</v>
      </c>
      <c r="AE136" s="8">
        <v>0</v>
      </c>
      <c r="AF136" s="7" t="s">
        <v>44</v>
      </c>
      <c r="AG136" s="9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8">
        <v>0</v>
      </c>
      <c r="AN136" s="8">
        <v>0</v>
      </c>
      <c r="AO136" s="8">
        <v>0</v>
      </c>
      <c r="AP136" s="2">
        <f>VLOOKUP(K136,Tabela1[[#All],[NF Eletr.]],1,0)</f>
        <v>21286</v>
      </c>
      <c r="AQ136" s="42" t="str">
        <f>VLOOKUP(Tabela2[[#This Row],[Cliente]],'Listagem do Browse'!B135:Q435,1,0)</f>
        <v>C03379</v>
      </c>
      <c r="AR136" s="42" t="str">
        <f>VLOOKUP(Tabela2[[#This Row],[Cliente]],'Listagem do Browse'!B135:Q435,3,0)</f>
        <v>BANCO DO BRASIL S.A. - CT 2356</v>
      </c>
    </row>
    <row r="137" spans="1:44">
      <c r="A137" s="4" t="str">
        <f t="shared" si="2"/>
        <v>KEC03400</v>
      </c>
      <c r="B137" s="4" t="s">
        <v>1969</v>
      </c>
      <c r="C137" s="4" t="s">
        <v>515</v>
      </c>
      <c r="D137" s="4" t="s">
        <v>40</v>
      </c>
      <c r="E137" s="4" t="s">
        <v>141</v>
      </c>
      <c r="F137" s="4" t="s">
        <v>46</v>
      </c>
      <c r="G137" s="4" t="s">
        <v>97</v>
      </c>
      <c r="H137" s="5">
        <v>0</v>
      </c>
      <c r="I137" s="4" t="s">
        <v>516</v>
      </c>
      <c r="J137" s="4" t="s">
        <v>44</v>
      </c>
      <c r="K137" s="38">
        <v>21285</v>
      </c>
      <c r="L137" s="5">
        <v>0</v>
      </c>
      <c r="M137" s="5">
        <v>0</v>
      </c>
      <c r="N137" s="6">
        <v>45510</v>
      </c>
      <c r="O137" s="5">
        <v>85.37</v>
      </c>
      <c r="P137" s="5">
        <v>0</v>
      </c>
      <c r="Q137" s="4" t="s">
        <v>518</v>
      </c>
      <c r="R137" s="5">
        <v>0</v>
      </c>
      <c r="S137" s="4" t="s">
        <v>44</v>
      </c>
      <c r="T137" s="4" t="s">
        <v>44</v>
      </c>
      <c r="U137" s="6" t="s">
        <v>44</v>
      </c>
      <c r="V137" s="4" t="s">
        <v>44</v>
      </c>
      <c r="W137" s="5">
        <v>0</v>
      </c>
      <c r="X137" s="5">
        <v>0</v>
      </c>
      <c r="Y137" s="5">
        <v>0</v>
      </c>
      <c r="Z137" s="4" t="s">
        <v>44</v>
      </c>
      <c r="AA137" s="4" t="s">
        <v>44</v>
      </c>
      <c r="AB137" s="6" t="s">
        <v>44</v>
      </c>
      <c r="AC137" s="5">
        <v>0</v>
      </c>
      <c r="AD137" s="5">
        <v>0</v>
      </c>
      <c r="AE137" s="5">
        <v>0</v>
      </c>
      <c r="AF137" s="4" t="s">
        <v>44</v>
      </c>
      <c r="AG137" s="6" t="s">
        <v>44</v>
      </c>
      <c r="AH137" s="4" t="s">
        <v>44</v>
      </c>
      <c r="AI137" s="4" t="s">
        <v>44</v>
      </c>
      <c r="AJ137" s="4" t="s">
        <v>44</v>
      </c>
      <c r="AK137" s="4" t="s">
        <v>44</v>
      </c>
      <c r="AL137" s="4" t="s">
        <v>44</v>
      </c>
      <c r="AM137" s="5">
        <v>0</v>
      </c>
      <c r="AN137" s="5">
        <v>0</v>
      </c>
      <c r="AO137" s="5">
        <v>0</v>
      </c>
      <c r="AP137" s="2" t="e">
        <f>VLOOKUP(K137,Tabela1[[#All],[NF Eletr.]],1,0)</f>
        <v>#N/A</v>
      </c>
      <c r="AQ137" s="42" t="str">
        <f>VLOOKUP(Tabela2[[#This Row],[Cliente]],'Listagem do Browse'!B136:Q436,1,0)</f>
        <v>C03400</v>
      </c>
      <c r="AR137" s="42" t="str">
        <f>VLOOKUP(Tabela2[[#This Row],[Cliente]],'Listagem do Browse'!B136:Q436,3,0)</f>
        <v>BANCO DO BRASIL S.A. - CT 2356</v>
      </c>
    </row>
    <row r="138" spans="1:44">
      <c r="A138" s="7" t="str">
        <f t="shared" si="2"/>
        <v>KEC03386</v>
      </c>
      <c r="B138" s="7" t="s">
        <v>1969</v>
      </c>
      <c r="C138" s="7" t="s">
        <v>512</v>
      </c>
      <c r="D138" s="7" t="s">
        <v>40</v>
      </c>
      <c r="E138" s="7" t="s">
        <v>140</v>
      </c>
      <c r="F138" s="7" t="s">
        <v>46</v>
      </c>
      <c r="G138" s="7" t="s">
        <v>97</v>
      </c>
      <c r="H138" s="8">
        <v>0</v>
      </c>
      <c r="I138" s="7" t="s">
        <v>513</v>
      </c>
      <c r="J138" s="7" t="s">
        <v>44</v>
      </c>
      <c r="K138" s="39">
        <v>21284</v>
      </c>
      <c r="L138" s="8">
        <v>0</v>
      </c>
      <c r="M138" s="8">
        <v>0</v>
      </c>
      <c r="N138" s="9">
        <v>45510</v>
      </c>
      <c r="O138" s="8">
        <v>101.56</v>
      </c>
      <c r="P138" s="8">
        <v>0</v>
      </c>
      <c r="Q138" s="7" t="s">
        <v>514</v>
      </c>
      <c r="R138" s="8">
        <v>0</v>
      </c>
      <c r="S138" s="7" t="s">
        <v>44</v>
      </c>
      <c r="T138" s="7" t="s">
        <v>44</v>
      </c>
      <c r="U138" s="9" t="s">
        <v>44</v>
      </c>
      <c r="V138" s="7" t="s">
        <v>44</v>
      </c>
      <c r="W138" s="8">
        <v>0</v>
      </c>
      <c r="X138" s="8">
        <v>0</v>
      </c>
      <c r="Y138" s="8">
        <v>0</v>
      </c>
      <c r="Z138" s="7" t="s">
        <v>44</v>
      </c>
      <c r="AA138" s="7" t="s">
        <v>44</v>
      </c>
      <c r="AB138" s="9" t="s">
        <v>44</v>
      </c>
      <c r="AC138" s="8">
        <v>0</v>
      </c>
      <c r="AD138" s="8">
        <v>0</v>
      </c>
      <c r="AE138" s="8">
        <v>0</v>
      </c>
      <c r="AF138" s="7" t="s">
        <v>44</v>
      </c>
      <c r="AG138" s="9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8">
        <v>0</v>
      </c>
      <c r="AN138" s="8">
        <v>0</v>
      </c>
      <c r="AO138" s="8">
        <v>0</v>
      </c>
      <c r="AP138" s="2">
        <f>VLOOKUP(K138,Tabela1[[#All],[NF Eletr.]],1,0)</f>
        <v>21284</v>
      </c>
      <c r="AQ138" s="42" t="str">
        <f>VLOOKUP(Tabela2[[#This Row],[Cliente]],'Listagem do Browse'!B137:Q437,1,0)</f>
        <v>C03386</v>
      </c>
      <c r="AR138" s="42" t="str">
        <f>VLOOKUP(Tabela2[[#This Row],[Cliente]],'Listagem do Browse'!B137:Q437,3,0)</f>
        <v>BANCO DO BRASIL S.A. - CT 2356</v>
      </c>
    </row>
    <row r="139" spans="1:44">
      <c r="A139" s="4" t="str">
        <f t="shared" si="2"/>
        <v>KEC03375</v>
      </c>
      <c r="B139" s="4" t="s">
        <v>1969</v>
      </c>
      <c r="C139" s="4" t="s">
        <v>509</v>
      </c>
      <c r="D139" s="4" t="s">
        <v>40</v>
      </c>
      <c r="E139" s="4" t="s">
        <v>138</v>
      </c>
      <c r="F139" s="4" t="s">
        <v>46</v>
      </c>
      <c r="G139" s="4" t="s">
        <v>97</v>
      </c>
      <c r="H139" s="5">
        <v>0</v>
      </c>
      <c r="I139" s="4" t="s">
        <v>510</v>
      </c>
      <c r="J139" s="4" t="s">
        <v>44</v>
      </c>
      <c r="K139" s="38">
        <v>21283</v>
      </c>
      <c r="L139" s="5">
        <v>0</v>
      </c>
      <c r="M139" s="5">
        <v>0</v>
      </c>
      <c r="N139" s="6">
        <v>45510</v>
      </c>
      <c r="O139" s="5">
        <v>49.8</v>
      </c>
      <c r="P139" s="5">
        <v>0</v>
      </c>
      <c r="Q139" s="4" t="s">
        <v>511</v>
      </c>
      <c r="R139" s="5">
        <v>0</v>
      </c>
      <c r="S139" s="4" t="s">
        <v>44</v>
      </c>
      <c r="T139" s="4" t="s">
        <v>44</v>
      </c>
      <c r="U139" s="6" t="s">
        <v>44</v>
      </c>
      <c r="V139" s="4" t="s">
        <v>44</v>
      </c>
      <c r="W139" s="5">
        <v>0</v>
      </c>
      <c r="X139" s="5">
        <v>0</v>
      </c>
      <c r="Y139" s="5">
        <v>0</v>
      </c>
      <c r="Z139" s="4" t="s">
        <v>44</v>
      </c>
      <c r="AA139" s="4" t="s">
        <v>44</v>
      </c>
      <c r="AB139" s="6" t="s">
        <v>44</v>
      </c>
      <c r="AC139" s="5">
        <v>0</v>
      </c>
      <c r="AD139" s="5">
        <v>0</v>
      </c>
      <c r="AE139" s="5">
        <v>0</v>
      </c>
      <c r="AF139" s="4" t="s">
        <v>44</v>
      </c>
      <c r="AG139" s="6" t="s">
        <v>44</v>
      </c>
      <c r="AH139" s="4" t="s">
        <v>44</v>
      </c>
      <c r="AI139" s="4" t="s">
        <v>44</v>
      </c>
      <c r="AJ139" s="4" t="s">
        <v>44</v>
      </c>
      <c r="AK139" s="4" t="s">
        <v>44</v>
      </c>
      <c r="AL139" s="4" t="s">
        <v>44</v>
      </c>
      <c r="AM139" s="5">
        <v>0</v>
      </c>
      <c r="AN139" s="5">
        <v>0</v>
      </c>
      <c r="AO139" s="5">
        <v>0</v>
      </c>
      <c r="AP139" s="2">
        <f>VLOOKUP(K139,Tabela1[[#All],[NF Eletr.]],1,0)</f>
        <v>21283</v>
      </c>
      <c r="AQ139" s="42" t="str">
        <f>VLOOKUP(Tabela2[[#This Row],[Cliente]],'Listagem do Browse'!B138:Q438,1,0)</f>
        <v>C03375</v>
      </c>
      <c r="AR139" s="42" t="str">
        <f>VLOOKUP(Tabela2[[#This Row],[Cliente]],'Listagem do Browse'!B138:Q438,3,0)</f>
        <v>BANCO DO BRASIL S.A. - CT 2356</v>
      </c>
    </row>
    <row r="140" spans="1:44">
      <c r="A140" s="7" t="str">
        <f t="shared" si="2"/>
        <v>KEC03374</v>
      </c>
      <c r="B140" s="7" t="s">
        <v>1969</v>
      </c>
      <c r="C140" s="7" t="s">
        <v>506</v>
      </c>
      <c r="D140" s="7" t="s">
        <v>40</v>
      </c>
      <c r="E140" s="7" t="s">
        <v>137</v>
      </c>
      <c r="F140" s="7" t="s">
        <v>46</v>
      </c>
      <c r="G140" s="7" t="s">
        <v>97</v>
      </c>
      <c r="H140" s="8">
        <v>0</v>
      </c>
      <c r="I140" s="7" t="s">
        <v>507</v>
      </c>
      <c r="J140" s="7" t="s">
        <v>44</v>
      </c>
      <c r="K140" s="39">
        <v>21282</v>
      </c>
      <c r="L140" s="8">
        <v>0</v>
      </c>
      <c r="M140" s="8">
        <v>0</v>
      </c>
      <c r="N140" s="9">
        <v>45510</v>
      </c>
      <c r="O140" s="8">
        <v>51.05</v>
      </c>
      <c r="P140" s="8">
        <v>0</v>
      </c>
      <c r="Q140" s="7" t="s">
        <v>508</v>
      </c>
      <c r="R140" s="8">
        <v>0</v>
      </c>
      <c r="S140" s="7" t="s">
        <v>44</v>
      </c>
      <c r="T140" s="7" t="s">
        <v>44</v>
      </c>
      <c r="U140" s="9" t="s">
        <v>44</v>
      </c>
      <c r="V140" s="7" t="s">
        <v>44</v>
      </c>
      <c r="W140" s="8">
        <v>0</v>
      </c>
      <c r="X140" s="8">
        <v>0</v>
      </c>
      <c r="Y140" s="8">
        <v>0</v>
      </c>
      <c r="Z140" s="7" t="s">
        <v>44</v>
      </c>
      <c r="AA140" s="7" t="s">
        <v>44</v>
      </c>
      <c r="AB140" s="9" t="s">
        <v>44</v>
      </c>
      <c r="AC140" s="8">
        <v>0</v>
      </c>
      <c r="AD140" s="8">
        <v>0</v>
      </c>
      <c r="AE140" s="8">
        <v>0</v>
      </c>
      <c r="AF140" s="7" t="s">
        <v>44</v>
      </c>
      <c r="AG140" s="9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8">
        <v>0</v>
      </c>
      <c r="AN140" s="8">
        <v>0</v>
      </c>
      <c r="AO140" s="8">
        <v>0</v>
      </c>
      <c r="AP140" s="2">
        <f>VLOOKUP(K140,Tabela1[[#All],[NF Eletr.]],1,0)</f>
        <v>21282</v>
      </c>
      <c r="AQ140" s="42" t="str">
        <f>VLOOKUP(Tabela2[[#This Row],[Cliente]],'Listagem do Browse'!B139:Q439,1,0)</f>
        <v>C03374</v>
      </c>
      <c r="AR140" s="42" t="str">
        <f>VLOOKUP(Tabela2[[#This Row],[Cliente]],'Listagem do Browse'!B139:Q439,3,0)</f>
        <v>BANCO DO BRASIL S.A. - CT 2356</v>
      </c>
    </row>
    <row r="141" spans="1:44">
      <c r="A141" s="4" t="str">
        <f t="shared" si="2"/>
        <v>KEC03368</v>
      </c>
      <c r="B141" s="4" t="s">
        <v>1969</v>
      </c>
      <c r="C141" s="4" t="s">
        <v>503</v>
      </c>
      <c r="D141" s="4" t="s">
        <v>40</v>
      </c>
      <c r="E141" s="4" t="s">
        <v>135</v>
      </c>
      <c r="F141" s="4" t="s">
        <v>46</v>
      </c>
      <c r="G141" s="4" t="s">
        <v>97</v>
      </c>
      <c r="H141" s="5">
        <v>0</v>
      </c>
      <c r="I141" s="4" t="s">
        <v>504</v>
      </c>
      <c r="J141" s="4" t="s">
        <v>44</v>
      </c>
      <c r="K141" s="38">
        <v>21281</v>
      </c>
      <c r="L141" s="5">
        <v>0</v>
      </c>
      <c r="M141" s="5">
        <v>0</v>
      </c>
      <c r="N141" s="6">
        <v>45510</v>
      </c>
      <c r="O141" s="5">
        <v>53.24</v>
      </c>
      <c r="P141" s="5">
        <v>0</v>
      </c>
      <c r="Q141" s="4" t="s">
        <v>505</v>
      </c>
      <c r="R141" s="5">
        <v>0</v>
      </c>
      <c r="S141" s="4" t="s">
        <v>44</v>
      </c>
      <c r="T141" s="4" t="s">
        <v>44</v>
      </c>
      <c r="U141" s="6" t="s">
        <v>44</v>
      </c>
      <c r="V141" s="4" t="s">
        <v>44</v>
      </c>
      <c r="W141" s="5">
        <v>0</v>
      </c>
      <c r="X141" s="5">
        <v>0</v>
      </c>
      <c r="Y141" s="5">
        <v>0</v>
      </c>
      <c r="Z141" s="4" t="s">
        <v>44</v>
      </c>
      <c r="AA141" s="4" t="s">
        <v>44</v>
      </c>
      <c r="AB141" s="6" t="s">
        <v>44</v>
      </c>
      <c r="AC141" s="5">
        <v>0</v>
      </c>
      <c r="AD141" s="5">
        <v>0</v>
      </c>
      <c r="AE141" s="5">
        <v>0</v>
      </c>
      <c r="AF141" s="4" t="s">
        <v>44</v>
      </c>
      <c r="AG141" s="6" t="s">
        <v>44</v>
      </c>
      <c r="AH141" s="4" t="s">
        <v>44</v>
      </c>
      <c r="AI141" s="4" t="s">
        <v>44</v>
      </c>
      <c r="AJ141" s="4" t="s">
        <v>44</v>
      </c>
      <c r="AK141" s="4" t="s">
        <v>44</v>
      </c>
      <c r="AL141" s="4" t="s">
        <v>44</v>
      </c>
      <c r="AM141" s="5">
        <v>0</v>
      </c>
      <c r="AN141" s="5">
        <v>0</v>
      </c>
      <c r="AO141" s="5">
        <v>0</v>
      </c>
      <c r="AP141" s="2">
        <f>VLOOKUP(K141,Tabela1[[#All],[NF Eletr.]],1,0)</f>
        <v>21281</v>
      </c>
      <c r="AQ141" s="42" t="str">
        <f>VLOOKUP(Tabela2[[#This Row],[Cliente]],'Listagem do Browse'!B140:Q440,1,0)</f>
        <v>C03368</v>
      </c>
      <c r="AR141" s="42" t="str">
        <f>VLOOKUP(Tabela2[[#This Row],[Cliente]],'Listagem do Browse'!B140:Q440,3,0)</f>
        <v>BANCO DO BRASIL S.A. - CT 2356</v>
      </c>
    </row>
    <row r="142" spans="1:44">
      <c r="A142" s="7" t="str">
        <f t="shared" si="2"/>
        <v>KEC03370</v>
      </c>
      <c r="B142" s="7" t="s">
        <v>1969</v>
      </c>
      <c r="C142" s="7" t="s">
        <v>499</v>
      </c>
      <c r="D142" s="7" t="s">
        <v>40</v>
      </c>
      <c r="E142" s="7" t="s">
        <v>134</v>
      </c>
      <c r="F142" s="7" t="s">
        <v>46</v>
      </c>
      <c r="G142" s="7" t="s">
        <v>97</v>
      </c>
      <c r="H142" s="8">
        <v>0</v>
      </c>
      <c r="I142" s="7" t="s">
        <v>500</v>
      </c>
      <c r="J142" s="7" t="s">
        <v>44</v>
      </c>
      <c r="K142" s="39">
        <v>21280</v>
      </c>
      <c r="L142" s="8">
        <v>0</v>
      </c>
      <c r="M142" s="8">
        <v>0</v>
      </c>
      <c r="N142" s="9">
        <v>45510</v>
      </c>
      <c r="O142" s="8">
        <v>52.26</v>
      </c>
      <c r="P142" s="8">
        <v>0</v>
      </c>
      <c r="Q142" s="7" t="s">
        <v>502</v>
      </c>
      <c r="R142" s="8">
        <v>0</v>
      </c>
      <c r="S142" s="7" t="s">
        <v>44</v>
      </c>
      <c r="T142" s="7" t="s">
        <v>44</v>
      </c>
      <c r="U142" s="9" t="s">
        <v>44</v>
      </c>
      <c r="V142" s="7" t="s">
        <v>44</v>
      </c>
      <c r="W142" s="8">
        <v>0</v>
      </c>
      <c r="X142" s="8">
        <v>0</v>
      </c>
      <c r="Y142" s="8">
        <v>0</v>
      </c>
      <c r="Z142" s="7" t="s">
        <v>44</v>
      </c>
      <c r="AA142" s="7" t="s">
        <v>44</v>
      </c>
      <c r="AB142" s="9" t="s">
        <v>44</v>
      </c>
      <c r="AC142" s="8">
        <v>0</v>
      </c>
      <c r="AD142" s="8">
        <v>0</v>
      </c>
      <c r="AE142" s="8">
        <v>0</v>
      </c>
      <c r="AF142" s="7" t="s">
        <v>44</v>
      </c>
      <c r="AG142" s="9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8">
        <v>0</v>
      </c>
      <c r="AN142" s="8">
        <v>0</v>
      </c>
      <c r="AO142" s="8">
        <v>0</v>
      </c>
      <c r="AP142" s="2" t="e">
        <f>VLOOKUP(K142,Tabela1[[#All],[NF Eletr.]],1,0)</f>
        <v>#N/A</v>
      </c>
      <c r="AQ142" s="42" t="str">
        <f>VLOOKUP(Tabela2[[#This Row],[Cliente]],'Listagem do Browse'!B141:Q441,1,0)</f>
        <v>C03370</v>
      </c>
      <c r="AR142" s="42" t="str">
        <f>VLOOKUP(Tabela2[[#This Row],[Cliente]],'Listagem do Browse'!B141:Q441,3,0)</f>
        <v>BANCO DO BRASIL S.A. - CT 2356</v>
      </c>
    </row>
    <row r="143" spans="1:44">
      <c r="A143" s="4" t="str">
        <f t="shared" si="2"/>
        <v>KEC03359</v>
      </c>
      <c r="B143" s="4" t="s">
        <v>1969</v>
      </c>
      <c r="C143" s="4" t="s">
        <v>496</v>
      </c>
      <c r="D143" s="4" t="s">
        <v>40</v>
      </c>
      <c r="E143" s="4" t="s">
        <v>131</v>
      </c>
      <c r="F143" s="4" t="s">
        <v>46</v>
      </c>
      <c r="G143" s="4" t="s">
        <v>97</v>
      </c>
      <c r="H143" s="5">
        <v>0</v>
      </c>
      <c r="I143" s="4" t="s">
        <v>497</v>
      </c>
      <c r="J143" s="4" t="s">
        <v>44</v>
      </c>
      <c r="K143" s="38">
        <v>21279</v>
      </c>
      <c r="L143" s="5">
        <v>0</v>
      </c>
      <c r="M143" s="5">
        <v>0</v>
      </c>
      <c r="N143" s="6">
        <v>45510</v>
      </c>
      <c r="O143" s="5">
        <v>51.11</v>
      </c>
      <c r="P143" s="5">
        <v>0</v>
      </c>
      <c r="Q143" s="4" t="s">
        <v>498</v>
      </c>
      <c r="R143" s="5">
        <v>0</v>
      </c>
      <c r="S143" s="4" t="s">
        <v>44</v>
      </c>
      <c r="T143" s="4" t="s">
        <v>44</v>
      </c>
      <c r="U143" s="6" t="s">
        <v>44</v>
      </c>
      <c r="V143" s="4" t="s">
        <v>44</v>
      </c>
      <c r="W143" s="5">
        <v>0</v>
      </c>
      <c r="X143" s="5">
        <v>0</v>
      </c>
      <c r="Y143" s="5">
        <v>0</v>
      </c>
      <c r="Z143" s="4" t="s">
        <v>44</v>
      </c>
      <c r="AA143" s="4" t="s">
        <v>44</v>
      </c>
      <c r="AB143" s="6" t="s">
        <v>44</v>
      </c>
      <c r="AC143" s="5">
        <v>0</v>
      </c>
      <c r="AD143" s="5">
        <v>0</v>
      </c>
      <c r="AE143" s="5">
        <v>0</v>
      </c>
      <c r="AF143" s="4" t="s">
        <v>44</v>
      </c>
      <c r="AG143" s="6" t="s">
        <v>44</v>
      </c>
      <c r="AH143" s="4" t="s">
        <v>44</v>
      </c>
      <c r="AI143" s="4" t="s">
        <v>44</v>
      </c>
      <c r="AJ143" s="4" t="s">
        <v>44</v>
      </c>
      <c r="AK143" s="4" t="s">
        <v>44</v>
      </c>
      <c r="AL143" s="4" t="s">
        <v>44</v>
      </c>
      <c r="AM143" s="5">
        <v>0</v>
      </c>
      <c r="AN143" s="5">
        <v>0</v>
      </c>
      <c r="AO143" s="5">
        <v>0</v>
      </c>
      <c r="AP143" s="2">
        <f>VLOOKUP(K143,Tabela1[[#All],[NF Eletr.]],1,0)</f>
        <v>21279</v>
      </c>
      <c r="AQ143" s="42" t="str">
        <f>VLOOKUP(Tabela2[[#This Row],[Cliente]],'Listagem do Browse'!B142:Q442,1,0)</f>
        <v>C03359</v>
      </c>
      <c r="AR143" s="42" t="str">
        <f>VLOOKUP(Tabela2[[#This Row],[Cliente]],'Listagem do Browse'!B142:Q442,3,0)</f>
        <v>BANCO DO BRASIL S.A. - CT 2356</v>
      </c>
    </row>
    <row r="144" spans="1:44">
      <c r="A144" s="7" t="str">
        <f t="shared" si="2"/>
        <v>KEC03358</v>
      </c>
      <c r="B144" s="7" t="s">
        <v>1969</v>
      </c>
      <c r="C144" s="7" t="s">
        <v>493</v>
      </c>
      <c r="D144" s="7" t="s">
        <v>40</v>
      </c>
      <c r="E144" s="7" t="s">
        <v>130</v>
      </c>
      <c r="F144" s="7" t="s">
        <v>46</v>
      </c>
      <c r="G144" s="7" t="s">
        <v>97</v>
      </c>
      <c r="H144" s="8">
        <v>0</v>
      </c>
      <c r="I144" s="7" t="s">
        <v>494</v>
      </c>
      <c r="J144" s="7" t="s">
        <v>44</v>
      </c>
      <c r="K144" s="39">
        <v>21278</v>
      </c>
      <c r="L144" s="8">
        <v>0</v>
      </c>
      <c r="M144" s="8">
        <v>0</v>
      </c>
      <c r="N144" s="9">
        <v>45510</v>
      </c>
      <c r="O144" s="8">
        <v>5.48</v>
      </c>
      <c r="P144" s="8">
        <v>0</v>
      </c>
      <c r="Q144" s="7" t="s">
        <v>495</v>
      </c>
      <c r="R144" s="8">
        <v>0</v>
      </c>
      <c r="S144" s="7" t="s">
        <v>44</v>
      </c>
      <c r="T144" s="7" t="s">
        <v>44</v>
      </c>
      <c r="U144" s="9" t="s">
        <v>44</v>
      </c>
      <c r="V144" s="7" t="s">
        <v>44</v>
      </c>
      <c r="W144" s="8">
        <v>0</v>
      </c>
      <c r="X144" s="8">
        <v>0</v>
      </c>
      <c r="Y144" s="8">
        <v>0</v>
      </c>
      <c r="Z144" s="7" t="s">
        <v>44</v>
      </c>
      <c r="AA144" s="7" t="s">
        <v>44</v>
      </c>
      <c r="AB144" s="9" t="s">
        <v>44</v>
      </c>
      <c r="AC144" s="8">
        <v>0</v>
      </c>
      <c r="AD144" s="8">
        <v>0</v>
      </c>
      <c r="AE144" s="8">
        <v>0</v>
      </c>
      <c r="AF144" s="7" t="s">
        <v>44</v>
      </c>
      <c r="AG144" s="9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8">
        <v>0</v>
      </c>
      <c r="AN144" s="8">
        <v>0</v>
      </c>
      <c r="AO144" s="8">
        <v>0</v>
      </c>
      <c r="AP144" s="2">
        <f>VLOOKUP(K144,Tabela1[[#All],[NF Eletr.]],1,0)</f>
        <v>21278</v>
      </c>
      <c r="AQ144" s="42" t="str">
        <f>VLOOKUP(Tabela2[[#This Row],[Cliente]],'Listagem do Browse'!B143:Q443,1,0)</f>
        <v>C03358</v>
      </c>
      <c r="AR144" s="42" t="str">
        <f>VLOOKUP(Tabela2[[#This Row],[Cliente]],'Listagem do Browse'!B143:Q443,3,0)</f>
        <v>BANCO DO BRASIL S.A. - CT 2356</v>
      </c>
    </row>
    <row r="145" spans="1:44">
      <c r="A145" s="4" t="str">
        <f t="shared" si="2"/>
        <v>KEC03369</v>
      </c>
      <c r="B145" s="4" t="s">
        <v>1969</v>
      </c>
      <c r="C145" s="4" t="s">
        <v>490</v>
      </c>
      <c r="D145" s="4" t="s">
        <v>40</v>
      </c>
      <c r="E145" s="4" t="s">
        <v>129</v>
      </c>
      <c r="F145" s="4" t="s">
        <v>46</v>
      </c>
      <c r="G145" s="4" t="s">
        <v>97</v>
      </c>
      <c r="H145" s="5">
        <v>0</v>
      </c>
      <c r="I145" s="4" t="s">
        <v>491</v>
      </c>
      <c r="J145" s="4" t="s">
        <v>44</v>
      </c>
      <c r="K145" s="38">
        <v>21277</v>
      </c>
      <c r="L145" s="5">
        <v>0</v>
      </c>
      <c r="M145" s="5">
        <v>0</v>
      </c>
      <c r="N145" s="6">
        <v>45510</v>
      </c>
      <c r="O145" s="5">
        <v>50.22</v>
      </c>
      <c r="P145" s="5">
        <v>0</v>
      </c>
      <c r="Q145" s="4" t="s">
        <v>492</v>
      </c>
      <c r="R145" s="5">
        <v>0</v>
      </c>
      <c r="S145" s="4" t="s">
        <v>44</v>
      </c>
      <c r="T145" s="4" t="s">
        <v>44</v>
      </c>
      <c r="U145" s="6" t="s">
        <v>44</v>
      </c>
      <c r="V145" s="4" t="s">
        <v>44</v>
      </c>
      <c r="W145" s="5">
        <v>0</v>
      </c>
      <c r="X145" s="5">
        <v>0</v>
      </c>
      <c r="Y145" s="5">
        <v>0</v>
      </c>
      <c r="Z145" s="4" t="s">
        <v>44</v>
      </c>
      <c r="AA145" s="4" t="s">
        <v>44</v>
      </c>
      <c r="AB145" s="6" t="s">
        <v>44</v>
      </c>
      <c r="AC145" s="5">
        <v>0</v>
      </c>
      <c r="AD145" s="5">
        <v>0</v>
      </c>
      <c r="AE145" s="5">
        <v>0</v>
      </c>
      <c r="AF145" s="4" t="s">
        <v>44</v>
      </c>
      <c r="AG145" s="6" t="s">
        <v>44</v>
      </c>
      <c r="AH145" s="4" t="s">
        <v>44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5">
        <v>0</v>
      </c>
      <c r="AN145" s="5">
        <v>0</v>
      </c>
      <c r="AO145" s="5">
        <v>0</v>
      </c>
      <c r="AP145" s="2">
        <f>VLOOKUP(K145,Tabela1[[#All],[NF Eletr.]],1,0)</f>
        <v>21277</v>
      </c>
      <c r="AQ145" s="42" t="str">
        <f>VLOOKUP(Tabela2[[#This Row],[Cliente]],'Listagem do Browse'!B144:Q444,1,0)</f>
        <v>C03369</v>
      </c>
      <c r="AR145" s="42" t="str">
        <f>VLOOKUP(Tabela2[[#This Row],[Cliente]],'Listagem do Browse'!B144:Q444,3,0)</f>
        <v>BANCO DO BRASIL S.A. - CT 2356</v>
      </c>
    </row>
    <row r="146" spans="1:44">
      <c r="A146" s="7" t="str">
        <f t="shared" si="2"/>
        <v>KEC03351</v>
      </c>
      <c r="B146" s="7" t="s">
        <v>1969</v>
      </c>
      <c r="C146" s="7" t="s">
        <v>488</v>
      </c>
      <c r="D146" s="7" t="s">
        <v>40</v>
      </c>
      <c r="E146" s="7" t="s">
        <v>128</v>
      </c>
      <c r="F146" s="7" t="s">
        <v>46</v>
      </c>
      <c r="G146" s="7" t="s">
        <v>97</v>
      </c>
      <c r="H146" s="8">
        <v>0</v>
      </c>
      <c r="I146" s="7" t="s">
        <v>486</v>
      </c>
      <c r="J146" s="7" t="s">
        <v>44</v>
      </c>
      <c r="K146" s="39">
        <v>21276</v>
      </c>
      <c r="L146" s="8">
        <v>0</v>
      </c>
      <c r="M146" s="8">
        <v>0</v>
      </c>
      <c r="N146" s="9">
        <v>45510</v>
      </c>
      <c r="O146" s="8">
        <v>2.1800000000000002</v>
      </c>
      <c r="P146" s="8">
        <v>0</v>
      </c>
      <c r="Q146" s="7" t="s">
        <v>489</v>
      </c>
      <c r="R146" s="8">
        <v>0</v>
      </c>
      <c r="S146" s="7" t="s">
        <v>44</v>
      </c>
      <c r="T146" s="7" t="s">
        <v>44</v>
      </c>
      <c r="U146" s="9" t="s">
        <v>44</v>
      </c>
      <c r="V146" s="7" t="s">
        <v>44</v>
      </c>
      <c r="W146" s="8">
        <v>0</v>
      </c>
      <c r="X146" s="8">
        <v>0</v>
      </c>
      <c r="Y146" s="8">
        <v>0</v>
      </c>
      <c r="Z146" s="7" t="s">
        <v>44</v>
      </c>
      <c r="AA146" s="7" t="s">
        <v>44</v>
      </c>
      <c r="AB146" s="9" t="s">
        <v>44</v>
      </c>
      <c r="AC146" s="8">
        <v>0</v>
      </c>
      <c r="AD146" s="8">
        <v>0</v>
      </c>
      <c r="AE146" s="8">
        <v>0</v>
      </c>
      <c r="AF146" s="7" t="s">
        <v>44</v>
      </c>
      <c r="AG146" s="9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8">
        <v>0</v>
      </c>
      <c r="AN146" s="8">
        <v>0</v>
      </c>
      <c r="AO146" s="8">
        <v>0</v>
      </c>
      <c r="AP146" s="2">
        <f>VLOOKUP(K146,Tabela1[[#All],[NF Eletr.]],1,0)</f>
        <v>21276</v>
      </c>
      <c r="AQ146" s="42" t="str">
        <f>VLOOKUP(Tabela2[[#This Row],[Cliente]],'Listagem do Browse'!B145:Q445,1,0)</f>
        <v>C03351</v>
      </c>
      <c r="AR146" s="42" t="str">
        <f>VLOOKUP(Tabela2[[#This Row],[Cliente]],'Listagem do Browse'!B145:Q445,3,0)</f>
        <v>BANCO DO BRASIL S.A. - CT 2356</v>
      </c>
    </row>
    <row r="147" spans="1:44">
      <c r="A147" s="4" t="str">
        <f t="shared" si="2"/>
        <v>KEC03404</v>
      </c>
      <c r="B147" s="4" t="s">
        <v>1969</v>
      </c>
      <c r="C147" s="4" t="s">
        <v>485</v>
      </c>
      <c r="D147" s="4" t="s">
        <v>40</v>
      </c>
      <c r="E147" s="4" t="s">
        <v>127</v>
      </c>
      <c r="F147" s="4" t="s">
        <v>46</v>
      </c>
      <c r="G147" s="4" t="s">
        <v>97</v>
      </c>
      <c r="H147" s="5">
        <v>0</v>
      </c>
      <c r="I147" s="4" t="s">
        <v>486</v>
      </c>
      <c r="J147" s="4" t="s">
        <v>44</v>
      </c>
      <c r="K147" s="38">
        <v>21275</v>
      </c>
      <c r="L147" s="5">
        <v>0</v>
      </c>
      <c r="M147" s="5">
        <v>0</v>
      </c>
      <c r="N147" s="6">
        <v>45510</v>
      </c>
      <c r="O147" s="5">
        <v>48.16</v>
      </c>
      <c r="P147" s="5">
        <v>0</v>
      </c>
      <c r="Q147" s="4" t="s">
        <v>487</v>
      </c>
      <c r="R147" s="5">
        <v>0</v>
      </c>
      <c r="S147" s="4" t="s">
        <v>44</v>
      </c>
      <c r="T147" s="4" t="s">
        <v>44</v>
      </c>
      <c r="U147" s="6" t="s">
        <v>44</v>
      </c>
      <c r="V147" s="4" t="s">
        <v>44</v>
      </c>
      <c r="W147" s="5">
        <v>0</v>
      </c>
      <c r="X147" s="5">
        <v>0</v>
      </c>
      <c r="Y147" s="5">
        <v>0</v>
      </c>
      <c r="Z147" s="4" t="s">
        <v>44</v>
      </c>
      <c r="AA147" s="4" t="s">
        <v>44</v>
      </c>
      <c r="AB147" s="6" t="s">
        <v>44</v>
      </c>
      <c r="AC147" s="5">
        <v>0</v>
      </c>
      <c r="AD147" s="5">
        <v>0</v>
      </c>
      <c r="AE147" s="5">
        <v>0</v>
      </c>
      <c r="AF147" s="4" t="s">
        <v>44</v>
      </c>
      <c r="AG147" s="6" t="s">
        <v>44</v>
      </c>
      <c r="AH147" s="4" t="s">
        <v>44</v>
      </c>
      <c r="AI147" s="4" t="s">
        <v>44</v>
      </c>
      <c r="AJ147" s="4" t="s">
        <v>44</v>
      </c>
      <c r="AK147" s="4" t="s">
        <v>44</v>
      </c>
      <c r="AL147" s="4" t="s">
        <v>44</v>
      </c>
      <c r="AM147" s="5">
        <v>0</v>
      </c>
      <c r="AN147" s="5">
        <v>0</v>
      </c>
      <c r="AO147" s="5">
        <v>0</v>
      </c>
      <c r="AP147" s="2">
        <f>VLOOKUP(K147,Tabela1[[#All],[NF Eletr.]],1,0)</f>
        <v>21275</v>
      </c>
      <c r="AQ147" s="42" t="str">
        <f>VLOOKUP(Tabela2[[#This Row],[Cliente]],'Listagem do Browse'!B146:Q446,1,0)</f>
        <v>C03404</v>
      </c>
      <c r="AR147" s="42" t="str">
        <f>VLOOKUP(Tabela2[[#This Row],[Cliente]],'Listagem do Browse'!B146:Q446,3,0)</f>
        <v>BANCO DO BRASIL S.A. - CT 2356</v>
      </c>
    </row>
    <row r="148" spans="1:44">
      <c r="A148" s="7" t="str">
        <f t="shared" si="2"/>
        <v>KEC03399</v>
      </c>
      <c r="B148" s="7" t="s">
        <v>1969</v>
      </c>
      <c r="C148" s="7" t="s">
        <v>482</v>
      </c>
      <c r="D148" s="7" t="s">
        <v>40</v>
      </c>
      <c r="E148" s="7" t="s">
        <v>126</v>
      </c>
      <c r="F148" s="7" t="s">
        <v>46</v>
      </c>
      <c r="G148" s="7" t="s">
        <v>97</v>
      </c>
      <c r="H148" s="8">
        <v>0</v>
      </c>
      <c r="I148" s="7" t="s">
        <v>483</v>
      </c>
      <c r="J148" s="7" t="s">
        <v>44</v>
      </c>
      <c r="K148" s="39">
        <v>21274</v>
      </c>
      <c r="L148" s="8">
        <v>0</v>
      </c>
      <c r="M148" s="8">
        <v>0</v>
      </c>
      <c r="N148" s="9">
        <v>45510</v>
      </c>
      <c r="O148" s="8">
        <v>51.05</v>
      </c>
      <c r="P148" s="8">
        <v>0</v>
      </c>
      <c r="Q148" s="7" t="s">
        <v>484</v>
      </c>
      <c r="R148" s="8">
        <v>0</v>
      </c>
      <c r="S148" s="7" t="s">
        <v>44</v>
      </c>
      <c r="T148" s="7" t="s">
        <v>44</v>
      </c>
      <c r="U148" s="9" t="s">
        <v>44</v>
      </c>
      <c r="V148" s="7" t="s">
        <v>44</v>
      </c>
      <c r="W148" s="8">
        <v>0</v>
      </c>
      <c r="X148" s="8">
        <v>0</v>
      </c>
      <c r="Y148" s="8">
        <v>0</v>
      </c>
      <c r="Z148" s="7" t="s">
        <v>44</v>
      </c>
      <c r="AA148" s="7" t="s">
        <v>44</v>
      </c>
      <c r="AB148" s="9" t="s">
        <v>44</v>
      </c>
      <c r="AC148" s="8">
        <v>0</v>
      </c>
      <c r="AD148" s="8">
        <v>0</v>
      </c>
      <c r="AE148" s="8">
        <v>0</v>
      </c>
      <c r="AF148" s="7" t="s">
        <v>44</v>
      </c>
      <c r="AG148" s="9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8">
        <v>0</v>
      </c>
      <c r="AN148" s="8">
        <v>0</v>
      </c>
      <c r="AO148" s="8">
        <v>0</v>
      </c>
      <c r="AP148" s="2">
        <f>VLOOKUP(K148,Tabela1[[#All],[NF Eletr.]],1,0)</f>
        <v>21274</v>
      </c>
      <c r="AQ148" s="42" t="str">
        <f>VLOOKUP(Tabela2[[#This Row],[Cliente]],'Listagem do Browse'!B147:Q447,1,0)</f>
        <v>C03399</v>
      </c>
      <c r="AR148" s="42" t="str">
        <f>VLOOKUP(Tabela2[[#This Row],[Cliente]],'Listagem do Browse'!B147:Q447,3,0)</f>
        <v>BANCO DO BRASIL S.A. - CT 2356</v>
      </c>
    </row>
    <row r="149" spans="1:44">
      <c r="A149" s="4" t="str">
        <f t="shared" si="2"/>
        <v>KEC03388</v>
      </c>
      <c r="B149" s="4" t="s">
        <v>1969</v>
      </c>
      <c r="C149" s="4" t="s">
        <v>479</v>
      </c>
      <c r="D149" s="4" t="s">
        <v>40</v>
      </c>
      <c r="E149" s="4" t="s">
        <v>123</v>
      </c>
      <c r="F149" s="4" t="s">
        <v>46</v>
      </c>
      <c r="G149" s="4" t="s">
        <v>97</v>
      </c>
      <c r="H149" s="5">
        <v>0</v>
      </c>
      <c r="I149" s="4" t="s">
        <v>477</v>
      </c>
      <c r="J149" s="4" t="s">
        <v>44</v>
      </c>
      <c r="K149" s="38">
        <v>21273</v>
      </c>
      <c r="L149" s="5">
        <v>0</v>
      </c>
      <c r="M149" s="5">
        <v>0</v>
      </c>
      <c r="N149" s="6">
        <v>45510</v>
      </c>
      <c r="O149" s="5">
        <v>51.05</v>
      </c>
      <c r="P149" s="5">
        <v>0</v>
      </c>
      <c r="Q149" s="4" t="s">
        <v>481</v>
      </c>
      <c r="R149" s="5">
        <v>0</v>
      </c>
      <c r="S149" s="4" t="s">
        <v>44</v>
      </c>
      <c r="T149" s="4" t="s">
        <v>44</v>
      </c>
      <c r="U149" s="6" t="s">
        <v>44</v>
      </c>
      <c r="V149" s="4" t="s">
        <v>44</v>
      </c>
      <c r="W149" s="5">
        <v>0</v>
      </c>
      <c r="X149" s="5">
        <v>0</v>
      </c>
      <c r="Y149" s="5">
        <v>0</v>
      </c>
      <c r="Z149" s="4" t="s">
        <v>44</v>
      </c>
      <c r="AA149" s="4" t="s">
        <v>44</v>
      </c>
      <c r="AB149" s="6" t="s">
        <v>44</v>
      </c>
      <c r="AC149" s="5">
        <v>0</v>
      </c>
      <c r="AD149" s="5">
        <v>0</v>
      </c>
      <c r="AE149" s="5">
        <v>0</v>
      </c>
      <c r="AF149" s="4" t="s">
        <v>44</v>
      </c>
      <c r="AG149" s="6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5">
        <v>0</v>
      </c>
      <c r="AN149" s="5">
        <v>0</v>
      </c>
      <c r="AO149" s="5">
        <v>0</v>
      </c>
      <c r="AP149" s="2" t="e">
        <f>VLOOKUP(K149,Tabela1[[#All],[NF Eletr.]],1,0)</f>
        <v>#N/A</v>
      </c>
      <c r="AQ149" s="42" t="str">
        <f>VLOOKUP(Tabela2[[#This Row],[Cliente]],'Listagem do Browse'!B148:Q448,1,0)</f>
        <v>C03388</v>
      </c>
      <c r="AR149" s="42" t="str">
        <f>VLOOKUP(Tabela2[[#This Row],[Cliente]],'Listagem do Browse'!B148:Q448,3,0)</f>
        <v>BANCO DO BRASIL S.A. - CT 2356</v>
      </c>
    </row>
    <row r="150" spans="1:44">
      <c r="A150" s="7" t="str">
        <f t="shared" si="2"/>
        <v>KEC03393</v>
      </c>
      <c r="B150" s="7" t="s">
        <v>1969</v>
      </c>
      <c r="C150" s="7" t="s">
        <v>476</v>
      </c>
      <c r="D150" s="7" t="s">
        <v>40</v>
      </c>
      <c r="E150" s="7" t="s">
        <v>122</v>
      </c>
      <c r="F150" s="7" t="s">
        <v>46</v>
      </c>
      <c r="G150" s="7" t="s">
        <v>97</v>
      </c>
      <c r="H150" s="8">
        <v>0</v>
      </c>
      <c r="I150" s="7" t="s">
        <v>477</v>
      </c>
      <c r="J150" s="7" t="s">
        <v>44</v>
      </c>
      <c r="K150" s="39">
        <v>21272</v>
      </c>
      <c r="L150" s="8">
        <v>0</v>
      </c>
      <c r="M150" s="8">
        <v>0</v>
      </c>
      <c r="N150" s="9">
        <v>45510</v>
      </c>
      <c r="O150" s="8">
        <v>49.62</v>
      </c>
      <c r="P150" s="8">
        <v>0</v>
      </c>
      <c r="Q150" s="7" t="s">
        <v>478</v>
      </c>
      <c r="R150" s="8">
        <v>0</v>
      </c>
      <c r="S150" s="7" t="s">
        <v>44</v>
      </c>
      <c r="T150" s="7" t="s">
        <v>44</v>
      </c>
      <c r="U150" s="9" t="s">
        <v>44</v>
      </c>
      <c r="V150" s="7" t="s">
        <v>44</v>
      </c>
      <c r="W150" s="8">
        <v>0</v>
      </c>
      <c r="X150" s="8">
        <v>0</v>
      </c>
      <c r="Y150" s="8">
        <v>0</v>
      </c>
      <c r="Z150" s="7" t="s">
        <v>44</v>
      </c>
      <c r="AA150" s="7" t="s">
        <v>44</v>
      </c>
      <c r="AB150" s="9" t="s">
        <v>44</v>
      </c>
      <c r="AC150" s="8">
        <v>0</v>
      </c>
      <c r="AD150" s="8">
        <v>0</v>
      </c>
      <c r="AE150" s="8">
        <v>0</v>
      </c>
      <c r="AF150" s="7" t="s">
        <v>44</v>
      </c>
      <c r="AG150" s="9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8">
        <v>0</v>
      </c>
      <c r="AN150" s="8">
        <v>0</v>
      </c>
      <c r="AO150" s="8">
        <v>0</v>
      </c>
      <c r="AP150" s="2">
        <f>VLOOKUP(K150,Tabela1[[#All],[NF Eletr.]],1,0)</f>
        <v>21272</v>
      </c>
      <c r="AQ150" s="42" t="str">
        <f>VLOOKUP(Tabela2[[#This Row],[Cliente]],'Listagem do Browse'!B149:Q449,1,0)</f>
        <v>C03393</v>
      </c>
      <c r="AR150" s="42" t="str">
        <f>VLOOKUP(Tabela2[[#This Row],[Cliente]],'Listagem do Browse'!B149:Q449,3,0)</f>
        <v>BANCO DO BRASIL S.A. - CT 2356</v>
      </c>
    </row>
    <row r="151" spans="1:44">
      <c r="A151" s="4" t="str">
        <f t="shared" si="2"/>
        <v>KEC03402</v>
      </c>
      <c r="B151" s="4" t="s">
        <v>1969</v>
      </c>
      <c r="C151" s="4" t="s">
        <v>474</v>
      </c>
      <c r="D151" s="4" t="s">
        <v>40</v>
      </c>
      <c r="E151" s="4" t="s">
        <v>121</v>
      </c>
      <c r="F151" s="4" t="s">
        <v>46</v>
      </c>
      <c r="G151" s="4" t="s">
        <v>97</v>
      </c>
      <c r="H151" s="5">
        <v>0</v>
      </c>
      <c r="I151" s="4" t="s">
        <v>472</v>
      </c>
      <c r="J151" s="4" t="s">
        <v>44</v>
      </c>
      <c r="K151" s="38">
        <v>21271</v>
      </c>
      <c r="L151" s="5">
        <v>0</v>
      </c>
      <c r="M151" s="5">
        <v>0</v>
      </c>
      <c r="N151" s="6">
        <v>45510</v>
      </c>
      <c r="O151" s="5">
        <v>51.31</v>
      </c>
      <c r="P151" s="5">
        <v>0</v>
      </c>
      <c r="Q151" s="4" t="s">
        <v>475</v>
      </c>
      <c r="R151" s="5">
        <v>0</v>
      </c>
      <c r="S151" s="4" t="s">
        <v>44</v>
      </c>
      <c r="T151" s="4" t="s">
        <v>44</v>
      </c>
      <c r="U151" s="6" t="s">
        <v>44</v>
      </c>
      <c r="V151" s="4" t="s">
        <v>44</v>
      </c>
      <c r="W151" s="5">
        <v>0</v>
      </c>
      <c r="X151" s="5">
        <v>0</v>
      </c>
      <c r="Y151" s="5">
        <v>0</v>
      </c>
      <c r="Z151" s="4" t="s">
        <v>44</v>
      </c>
      <c r="AA151" s="4" t="s">
        <v>44</v>
      </c>
      <c r="AB151" s="6" t="s">
        <v>44</v>
      </c>
      <c r="AC151" s="5">
        <v>0</v>
      </c>
      <c r="AD151" s="5">
        <v>0</v>
      </c>
      <c r="AE151" s="5">
        <v>0</v>
      </c>
      <c r="AF151" s="4" t="s">
        <v>44</v>
      </c>
      <c r="AG151" s="6" t="s">
        <v>44</v>
      </c>
      <c r="AH151" s="4" t="s">
        <v>44</v>
      </c>
      <c r="AI151" s="4" t="s">
        <v>44</v>
      </c>
      <c r="AJ151" s="4" t="s">
        <v>44</v>
      </c>
      <c r="AK151" s="4" t="s">
        <v>44</v>
      </c>
      <c r="AL151" s="4" t="s">
        <v>44</v>
      </c>
      <c r="AM151" s="5">
        <v>0</v>
      </c>
      <c r="AN151" s="5">
        <v>0</v>
      </c>
      <c r="AO151" s="5">
        <v>0</v>
      </c>
      <c r="AP151" s="2">
        <f>VLOOKUP(K151,Tabela1[[#All],[NF Eletr.]],1,0)</f>
        <v>21271</v>
      </c>
      <c r="AQ151" s="42" t="str">
        <f>VLOOKUP(Tabela2[[#This Row],[Cliente]],'Listagem do Browse'!B150:Q450,1,0)</f>
        <v>C03402</v>
      </c>
      <c r="AR151" s="42" t="str">
        <f>VLOOKUP(Tabela2[[#This Row],[Cliente]],'Listagem do Browse'!B150:Q450,3,0)</f>
        <v>BANCO DO BRASIL S.A. - CT 2356</v>
      </c>
    </row>
    <row r="152" spans="1:44">
      <c r="A152" s="7" t="str">
        <f t="shared" si="2"/>
        <v>KEC03382</v>
      </c>
      <c r="B152" s="7" t="s">
        <v>1969</v>
      </c>
      <c r="C152" s="7" t="s">
        <v>471</v>
      </c>
      <c r="D152" s="7" t="s">
        <v>40</v>
      </c>
      <c r="E152" s="7" t="s">
        <v>119</v>
      </c>
      <c r="F152" s="7" t="s">
        <v>46</v>
      </c>
      <c r="G152" s="7" t="s">
        <v>97</v>
      </c>
      <c r="H152" s="8">
        <v>0</v>
      </c>
      <c r="I152" s="7" t="s">
        <v>472</v>
      </c>
      <c r="J152" s="7" t="s">
        <v>44</v>
      </c>
      <c r="K152" s="39">
        <v>21270</v>
      </c>
      <c r="L152" s="8">
        <v>0</v>
      </c>
      <c r="M152" s="8">
        <v>0</v>
      </c>
      <c r="N152" s="9">
        <v>45510</v>
      </c>
      <c r="O152" s="8">
        <v>51.05</v>
      </c>
      <c r="P152" s="8">
        <v>0</v>
      </c>
      <c r="Q152" s="7" t="s">
        <v>473</v>
      </c>
      <c r="R152" s="8">
        <v>0</v>
      </c>
      <c r="S152" s="7" t="s">
        <v>44</v>
      </c>
      <c r="T152" s="7" t="s">
        <v>44</v>
      </c>
      <c r="U152" s="9" t="s">
        <v>44</v>
      </c>
      <c r="V152" s="7" t="s">
        <v>44</v>
      </c>
      <c r="W152" s="8">
        <v>0</v>
      </c>
      <c r="X152" s="8">
        <v>0</v>
      </c>
      <c r="Y152" s="8">
        <v>0</v>
      </c>
      <c r="Z152" s="7" t="s">
        <v>44</v>
      </c>
      <c r="AA152" s="7" t="s">
        <v>44</v>
      </c>
      <c r="AB152" s="9" t="s">
        <v>44</v>
      </c>
      <c r="AC152" s="8">
        <v>0</v>
      </c>
      <c r="AD152" s="8">
        <v>0</v>
      </c>
      <c r="AE152" s="8">
        <v>0</v>
      </c>
      <c r="AF152" s="7" t="s">
        <v>44</v>
      </c>
      <c r="AG152" s="9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8">
        <v>0</v>
      </c>
      <c r="AN152" s="8">
        <v>0</v>
      </c>
      <c r="AO152" s="8">
        <v>0</v>
      </c>
      <c r="AP152" s="2">
        <f>VLOOKUP(K152,Tabela1[[#All],[NF Eletr.]],1,0)</f>
        <v>21270</v>
      </c>
      <c r="AQ152" s="42" t="str">
        <f>VLOOKUP(Tabela2[[#This Row],[Cliente]],'Listagem do Browse'!B151:Q451,1,0)</f>
        <v>C03382</v>
      </c>
      <c r="AR152" s="42" t="str">
        <f>VLOOKUP(Tabela2[[#This Row],[Cliente]],'Listagem do Browse'!B151:Q451,3,0)</f>
        <v>BANCO DO BRASIL S.A. - CT 2356</v>
      </c>
    </row>
    <row r="153" spans="1:44">
      <c r="A153" s="4" t="str">
        <f t="shared" si="2"/>
        <v>KEC03385</v>
      </c>
      <c r="B153" s="4" t="s">
        <v>1969</v>
      </c>
      <c r="C153" s="4" t="s">
        <v>469</v>
      </c>
      <c r="D153" s="4" t="s">
        <v>40</v>
      </c>
      <c r="E153" s="4" t="s">
        <v>113</v>
      </c>
      <c r="F153" s="4" t="s">
        <v>46</v>
      </c>
      <c r="G153" s="4" t="s">
        <v>97</v>
      </c>
      <c r="H153" s="5">
        <v>0</v>
      </c>
      <c r="I153" s="4" t="s">
        <v>467</v>
      </c>
      <c r="J153" s="4" t="s">
        <v>44</v>
      </c>
      <c r="K153" s="38">
        <v>21269</v>
      </c>
      <c r="L153" s="5">
        <v>0</v>
      </c>
      <c r="M153" s="5">
        <v>0</v>
      </c>
      <c r="N153" s="6">
        <v>45510</v>
      </c>
      <c r="O153" s="5">
        <v>180.39</v>
      </c>
      <c r="P153" s="5">
        <v>0</v>
      </c>
      <c r="Q153" s="4" t="s">
        <v>470</v>
      </c>
      <c r="R153" s="5">
        <v>0</v>
      </c>
      <c r="S153" s="4" t="s">
        <v>44</v>
      </c>
      <c r="T153" s="4" t="s">
        <v>44</v>
      </c>
      <c r="U153" s="6" t="s">
        <v>44</v>
      </c>
      <c r="V153" s="4" t="s">
        <v>44</v>
      </c>
      <c r="W153" s="5">
        <v>0</v>
      </c>
      <c r="X153" s="5">
        <v>0</v>
      </c>
      <c r="Y153" s="5">
        <v>0</v>
      </c>
      <c r="Z153" s="4" t="s">
        <v>44</v>
      </c>
      <c r="AA153" s="4" t="s">
        <v>44</v>
      </c>
      <c r="AB153" s="6" t="s">
        <v>44</v>
      </c>
      <c r="AC153" s="5">
        <v>0</v>
      </c>
      <c r="AD153" s="5">
        <v>0</v>
      </c>
      <c r="AE153" s="5">
        <v>0</v>
      </c>
      <c r="AF153" s="4" t="s">
        <v>44</v>
      </c>
      <c r="AG153" s="6" t="s">
        <v>44</v>
      </c>
      <c r="AH153" s="4" t="s">
        <v>44</v>
      </c>
      <c r="AI153" s="4" t="s">
        <v>44</v>
      </c>
      <c r="AJ153" s="4" t="s">
        <v>44</v>
      </c>
      <c r="AK153" s="4" t="s">
        <v>44</v>
      </c>
      <c r="AL153" s="4" t="s">
        <v>44</v>
      </c>
      <c r="AM153" s="5">
        <v>0</v>
      </c>
      <c r="AN153" s="5">
        <v>0</v>
      </c>
      <c r="AO153" s="5">
        <v>0</v>
      </c>
      <c r="AP153" s="2">
        <f>VLOOKUP(K153,Tabela1[[#All],[NF Eletr.]],1,0)</f>
        <v>21269</v>
      </c>
      <c r="AQ153" s="42" t="str">
        <f>VLOOKUP(Tabela2[[#This Row],[Cliente]],'Listagem do Browse'!B152:Q452,1,0)</f>
        <v>C03385</v>
      </c>
      <c r="AR153" s="42" t="str">
        <f>VLOOKUP(Tabela2[[#This Row],[Cliente]],'Listagem do Browse'!B152:Q452,3,0)</f>
        <v>BANCO DO BRASIL S.A. - CT 2356</v>
      </c>
    </row>
    <row r="154" spans="1:44">
      <c r="A154" s="7" t="str">
        <f t="shared" si="2"/>
        <v>KEC03384</v>
      </c>
      <c r="B154" s="7" t="s">
        <v>1969</v>
      </c>
      <c r="C154" s="7" t="s">
        <v>466</v>
      </c>
      <c r="D154" s="7" t="s">
        <v>40</v>
      </c>
      <c r="E154" s="7" t="s">
        <v>112</v>
      </c>
      <c r="F154" s="7" t="s">
        <v>46</v>
      </c>
      <c r="G154" s="7" t="s">
        <v>97</v>
      </c>
      <c r="H154" s="8">
        <v>0</v>
      </c>
      <c r="I154" s="7" t="s">
        <v>467</v>
      </c>
      <c r="J154" s="7" t="s">
        <v>44</v>
      </c>
      <c r="K154" s="39">
        <v>21268</v>
      </c>
      <c r="L154" s="8">
        <v>0</v>
      </c>
      <c r="M154" s="8">
        <v>0</v>
      </c>
      <c r="N154" s="9">
        <v>45510</v>
      </c>
      <c r="O154" s="8">
        <v>159.94</v>
      </c>
      <c r="P154" s="8">
        <v>0</v>
      </c>
      <c r="Q154" s="7" t="s">
        <v>468</v>
      </c>
      <c r="R154" s="8">
        <v>0</v>
      </c>
      <c r="S154" s="7" t="s">
        <v>44</v>
      </c>
      <c r="T154" s="7" t="s">
        <v>44</v>
      </c>
      <c r="U154" s="9" t="s">
        <v>44</v>
      </c>
      <c r="V154" s="7" t="s">
        <v>44</v>
      </c>
      <c r="W154" s="8">
        <v>0</v>
      </c>
      <c r="X154" s="8">
        <v>0</v>
      </c>
      <c r="Y154" s="8">
        <v>0</v>
      </c>
      <c r="Z154" s="7" t="s">
        <v>44</v>
      </c>
      <c r="AA154" s="7" t="s">
        <v>44</v>
      </c>
      <c r="AB154" s="9" t="s">
        <v>44</v>
      </c>
      <c r="AC154" s="8">
        <v>0</v>
      </c>
      <c r="AD154" s="8">
        <v>0</v>
      </c>
      <c r="AE154" s="8">
        <v>0</v>
      </c>
      <c r="AF154" s="7" t="s">
        <v>44</v>
      </c>
      <c r="AG154" s="9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8">
        <v>0</v>
      </c>
      <c r="AN154" s="8">
        <v>0</v>
      </c>
      <c r="AO154" s="8">
        <v>0</v>
      </c>
      <c r="AP154" s="2">
        <f>VLOOKUP(K154,Tabela1[[#All],[NF Eletr.]],1,0)</f>
        <v>21268</v>
      </c>
      <c r="AQ154" s="42" t="str">
        <f>VLOOKUP(Tabela2[[#This Row],[Cliente]],'Listagem do Browse'!B153:Q453,1,0)</f>
        <v>C03384</v>
      </c>
      <c r="AR154" s="42" t="str">
        <f>VLOOKUP(Tabela2[[#This Row],[Cliente]],'Listagem do Browse'!B153:Q453,3,0)</f>
        <v>BANCO DO BRASIL S.A. - CT 2356</v>
      </c>
    </row>
    <row r="155" spans="1:44">
      <c r="A155" s="4" t="str">
        <f t="shared" si="2"/>
        <v>KEC03361</v>
      </c>
      <c r="B155" s="4" t="s">
        <v>1969</v>
      </c>
      <c r="C155" s="4" t="s">
        <v>463</v>
      </c>
      <c r="D155" s="4" t="s">
        <v>40</v>
      </c>
      <c r="E155" s="4" t="s">
        <v>106</v>
      </c>
      <c r="F155" s="4" t="s">
        <v>46</v>
      </c>
      <c r="G155" s="4" t="s">
        <v>97</v>
      </c>
      <c r="H155" s="5">
        <v>0</v>
      </c>
      <c r="I155" s="4" t="s">
        <v>464</v>
      </c>
      <c r="J155" s="4" t="s">
        <v>44</v>
      </c>
      <c r="K155" s="38">
        <v>21267</v>
      </c>
      <c r="L155" s="5">
        <v>0</v>
      </c>
      <c r="M155" s="5">
        <v>0</v>
      </c>
      <c r="N155" s="6">
        <v>45510</v>
      </c>
      <c r="O155" s="5">
        <v>52.71</v>
      </c>
      <c r="P155" s="5">
        <v>0</v>
      </c>
      <c r="Q155" s="4" t="s">
        <v>465</v>
      </c>
      <c r="R155" s="5">
        <v>0</v>
      </c>
      <c r="S155" s="4" t="s">
        <v>44</v>
      </c>
      <c r="T155" s="4" t="s">
        <v>44</v>
      </c>
      <c r="U155" s="6" t="s">
        <v>44</v>
      </c>
      <c r="V155" s="4" t="s">
        <v>44</v>
      </c>
      <c r="W155" s="5">
        <v>0</v>
      </c>
      <c r="X155" s="5">
        <v>0</v>
      </c>
      <c r="Y155" s="5">
        <v>0</v>
      </c>
      <c r="Z155" s="4" t="s">
        <v>44</v>
      </c>
      <c r="AA155" s="4" t="s">
        <v>44</v>
      </c>
      <c r="AB155" s="6" t="s">
        <v>44</v>
      </c>
      <c r="AC155" s="5">
        <v>0</v>
      </c>
      <c r="AD155" s="5">
        <v>0</v>
      </c>
      <c r="AE155" s="5">
        <v>0</v>
      </c>
      <c r="AF155" s="4" t="s">
        <v>44</v>
      </c>
      <c r="AG155" s="6" t="s">
        <v>44</v>
      </c>
      <c r="AH155" s="4" t="s">
        <v>44</v>
      </c>
      <c r="AI155" s="4" t="s">
        <v>44</v>
      </c>
      <c r="AJ155" s="4" t="s">
        <v>44</v>
      </c>
      <c r="AK155" s="4" t="s">
        <v>44</v>
      </c>
      <c r="AL155" s="4" t="s">
        <v>44</v>
      </c>
      <c r="AM155" s="5">
        <v>0</v>
      </c>
      <c r="AN155" s="5">
        <v>0</v>
      </c>
      <c r="AO155" s="5">
        <v>0</v>
      </c>
      <c r="AP155" s="2">
        <f>VLOOKUP(K155,Tabela1[[#All],[NF Eletr.]],1,0)</f>
        <v>21267</v>
      </c>
      <c r="AQ155" s="42" t="str">
        <f>VLOOKUP(Tabela2[[#This Row],[Cliente]],'Listagem do Browse'!B154:Q454,1,0)</f>
        <v>C03361</v>
      </c>
      <c r="AR155" s="42" t="str">
        <f>VLOOKUP(Tabela2[[#This Row],[Cliente]],'Listagem do Browse'!B154:Q454,3,0)</f>
        <v>BANCO DO BRASIL S.A. - CT 2356</v>
      </c>
    </row>
    <row r="156" spans="1:44">
      <c r="A156" s="7" t="str">
        <f t="shared" si="2"/>
        <v>KEC03360</v>
      </c>
      <c r="B156" s="7" t="s">
        <v>1969</v>
      </c>
      <c r="C156" s="7" t="s">
        <v>461</v>
      </c>
      <c r="D156" s="7" t="s">
        <v>40</v>
      </c>
      <c r="E156" s="7" t="s">
        <v>105</v>
      </c>
      <c r="F156" s="7" t="s">
        <v>46</v>
      </c>
      <c r="G156" s="7" t="s">
        <v>97</v>
      </c>
      <c r="H156" s="8">
        <v>0</v>
      </c>
      <c r="I156" s="7" t="s">
        <v>459</v>
      </c>
      <c r="J156" s="7" t="s">
        <v>44</v>
      </c>
      <c r="K156" s="39">
        <v>21266</v>
      </c>
      <c r="L156" s="8">
        <v>0</v>
      </c>
      <c r="M156" s="8">
        <v>0</v>
      </c>
      <c r="N156" s="9">
        <v>45510</v>
      </c>
      <c r="O156" s="8">
        <v>82.15</v>
      </c>
      <c r="P156" s="8">
        <v>0</v>
      </c>
      <c r="Q156" s="7" t="s">
        <v>462</v>
      </c>
      <c r="R156" s="8">
        <v>0</v>
      </c>
      <c r="S156" s="7" t="s">
        <v>44</v>
      </c>
      <c r="T156" s="7" t="s">
        <v>44</v>
      </c>
      <c r="U156" s="9" t="s">
        <v>44</v>
      </c>
      <c r="V156" s="7" t="s">
        <v>44</v>
      </c>
      <c r="W156" s="8">
        <v>0</v>
      </c>
      <c r="X156" s="8">
        <v>0</v>
      </c>
      <c r="Y156" s="8">
        <v>0</v>
      </c>
      <c r="Z156" s="7" t="s">
        <v>44</v>
      </c>
      <c r="AA156" s="7" t="s">
        <v>44</v>
      </c>
      <c r="AB156" s="9" t="s">
        <v>44</v>
      </c>
      <c r="AC156" s="8">
        <v>0</v>
      </c>
      <c r="AD156" s="8">
        <v>0</v>
      </c>
      <c r="AE156" s="8">
        <v>0</v>
      </c>
      <c r="AF156" s="7" t="s">
        <v>44</v>
      </c>
      <c r="AG156" s="9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8">
        <v>0</v>
      </c>
      <c r="AN156" s="8">
        <v>0</v>
      </c>
      <c r="AO156" s="8">
        <v>0</v>
      </c>
      <c r="AP156" s="2">
        <f>VLOOKUP(K156,Tabela1[[#All],[NF Eletr.]],1,0)</f>
        <v>21266</v>
      </c>
      <c r="AQ156" s="42" t="str">
        <f>VLOOKUP(Tabela2[[#This Row],[Cliente]],'Listagem do Browse'!B155:Q455,1,0)</f>
        <v>C03360</v>
      </c>
      <c r="AR156" s="42" t="str">
        <f>VLOOKUP(Tabela2[[#This Row],[Cliente]],'Listagem do Browse'!B155:Q455,3,0)</f>
        <v>BANCO DO BRASIL S.A. - CT 2356</v>
      </c>
    </row>
    <row r="157" spans="1:44">
      <c r="A157" s="4" t="str">
        <f t="shared" si="2"/>
        <v>KEC03355</v>
      </c>
      <c r="B157" s="4" t="s">
        <v>1969</v>
      </c>
      <c r="C157" s="4" t="s">
        <v>458</v>
      </c>
      <c r="D157" s="4" t="s">
        <v>40</v>
      </c>
      <c r="E157" s="4" t="s">
        <v>103</v>
      </c>
      <c r="F157" s="4" t="s">
        <v>46</v>
      </c>
      <c r="G157" s="4" t="s">
        <v>97</v>
      </c>
      <c r="H157" s="5">
        <v>0</v>
      </c>
      <c r="I157" s="4" t="s">
        <v>459</v>
      </c>
      <c r="J157" s="4" t="s">
        <v>44</v>
      </c>
      <c r="K157" s="38">
        <v>21265</v>
      </c>
      <c r="L157" s="5">
        <v>0</v>
      </c>
      <c r="M157" s="5">
        <v>0</v>
      </c>
      <c r="N157" s="6">
        <v>45510</v>
      </c>
      <c r="O157" s="5">
        <v>99.53</v>
      </c>
      <c r="P157" s="5">
        <v>0</v>
      </c>
      <c r="Q157" s="4" t="s">
        <v>460</v>
      </c>
      <c r="R157" s="5">
        <v>0</v>
      </c>
      <c r="S157" s="4" t="s">
        <v>44</v>
      </c>
      <c r="T157" s="4" t="s">
        <v>44</v>
      </c>
      <c r="U157" s="6" t="s">
        <v>44</v>
      </c>
      <c r="V157" s="4" t="s">
        <v>44</v>
      </c>
      <c r="W157" s="5">
        <v>0</v>
      </c>
      <c r="X157" s="5">
        <v>0</v>
      </c>
      <c r="Y157" s="5">
        <v>0</v>
      </c>
      <c r="Z157" s="4" t="s">
        <v>44</v>
      </c>
      <c r="AA157" s="4" t="s">
        <v>44</v>
      </c>
      <c r="AB157" s="6" t="s">
        <v>44</v>
      </c>
      <c r="AC157" s="5">
        <v>0</v>
      </c>
      <c r="AD157" s="5">
        <v>0</v>
      </c>
      <c r="AE157" s="5">
        <v>0</v>
      </c>
      <c r="AF157" s="4" t="s">
        <v>44</v>
      </c>
      <c r="AG157" s="6" t="s">
        <v>44</v>
      </c>
      <c r="AH157" s="4" t="s">
        <v>44</v>
      </c>
      <c r="AI157" s="4" t="s">
        <v>44</v>
      </c>
      <c r="AJ157" s="4" t="s">
        <v>44</v>
      </c>
      <c r="AK157" s="4" t="s">
        <v>44</v>
      </c>
      <c r="AL157" s="4" t="s">
        <v>44</v>
      </c>
      <c r="AM157" s="5">
        <v>0</v>
      </c>
      <c r="AN157" s="5">
        <v>0</v>
      </c>
      <c r="AO157" s="5">
        <v>0</v>
      </c>
      <c r="AP157" s="2">
        <f>VLOOKUP(K157,Tabela1[[#All],[NF Eletr.]],1,0)</f>
        <v>21265</v>
      </c>
      <c r="AQ157" s="42" t="str">
        <f>VLOOKUP(Tabela2[[#This Row],[Cliente]],'Listagem do Browse'!B156:Q456,1,0)</f>
        <v>C03355</v>
      </c>
      <c r="AR157" s="42" t="str">
        <f>VLOOKUP(Tabela2[[#This Row],[Cliente]],'Listagem do Browse'!B156:Q456,3,0)</f>
        <v>BANCO DO BRASIL S.A. - CT 2356</v>
      </c>
    </row>
    <row r="158" spans="1:44">
      <c r="A158" s="7" t="str">
        <f t="shared" si="2"/>
        <v>KEC03352</v>
      </c>
      <c r="B158" s="7" t="s">
        <v>1969</v>
      </c>
      <c r="C158" s="7" t="s">
        <v>455</v>
      </c>
      <c r="D158" s="7" t="s">
        <v>40</v>
      </c>
      <c r="E158" s="7" t="s">
        <v>100</v>
      </c>
      <c r="F158" s="7" t="s">
        <v>46</v>
      </c>
      <c r="G158" s="7" t="s">
        <v>97</v>
      </c>
      <c r="H158" s="8">
        <v>0</v>
      </c>
      <c r="I158" s="7" t="s">
        <v>456</v>
      </c>
      <c r="J158" s="7" t="s">
        <v>44</v>
      </c>
      <c r="K158" s="39">
        <v>21264</v>
      </c>
      <c r="L158" s="8">
        <v>0</v>
      </c>
      <c r="M158" s="8">
        <v>0</v>
      </c>
      <c r="N158" s="9">
        <v>45510</v>
      </c>
      <c r="O158" s="8">
        <v>48.69</v>
      </c>
      <c r="P158" s="8">
        <v>0</v>
      </c>
      <c r="Q158" s="7" t="s">
        <v>457</v>
      </c>
      <c r="R158" s="8">
        <v>0</v>
      </c>
      <c r="S158" s="7" t="s">
        <v>44</v>
      </c>
      <c r="T158" s="7" t="s">
        <v>44</v>
      </c>
      <c r="U158" s="9" t="s">
        <v>44</v>
      </c>
      <c r="V158" s="7" t="s">
        <v>44</v>
      </c>
      <c r="W158" s="8">
        <v>0</v>
      </c>
      <c r="X158" s="8">
        <v>0</v>
      </c>
      <c r="Y158" s="8">
        <v>0</v>
      </c>
      <c r="Z158" s="7" t="s">
        <v>44</v>
      </c>
      <c r="AA158" s="7" t="s">
        <v>44</v>
      </c>
      <c r="AB158" s="9" t="s">
        <v>44</v>
      </c>
      <c r="AC158" s="8">
        <v>0</v>
      </c>
      <c r="AD158" s="8">
        <v>0</v>
      </c>
      <c r="AE158" s="8">
        <v>0</v>
      </c>
      <c r="AF158" s="7" t="s">
        <v>44</v>
      </c>
      <c r="AG158" s="9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8">
        <v>0</v>
      </c>
      <c r="AN158" s="8">
        <v>0</v>
      </c>
      <c r="AO158" s="8">
        <v>0</v>
      </c>
      <c r="AP158" s="2">
        <f>VLOOKUP(K158,Tabela1[[#All],[NF Eletr.]],1,0)</f>
        <v>21264</v>
      </c>
      <c r="AQ158" s="42" t="str">
        <f>VLOOKUP(Tabela2[[#This Row],[Cliente]],'Listagem do Browse'!B157:Q457,1,0)</f>
        <v>C03352</v>
      </c>
      <c r="AR158" s="42" t="str">
        <f>VLOOKUP(Tabela2[[#This Row],[Cliente]],'Listagem do Browse'!B157:Q457,3,0)</f>
        <v>BANCO DO BRASIL S.A. - CT 2356</v>
      </c>
    </row>
    <row r="159" spans="1:44">
      <c r="A159" s="4" t="str">
        <f t="shared" si="2"/>
        <v>KEC03347</v>
      </c>
      <c r="B159" s="4" t="s">
        <v>1969</v>
      </c>
      <c r="C159" s="4" t="s">
        <v>452</v>
      </c>
      <c r="D159" s="4" t="s">
        <v>40</v>
      </c>
      <c r="E159" s="4" t="s">
        <v>96</v>
      </c>
      <c r="F159" s="4" t="s">
        <v>46</v>
      </c>
      <c r="G159" s="4" t="s">
        <v>97</v>
      </c>
      <c r="H159" s="5">
        <v>0</v>
      </c>
      <c r="I159" s="4" t="s">
        <v>453</v>
      </c>
      <c r="J159" s="4" t="s">
        <v>44</v>
      </c>
      <c r="K159" s="38">
        <v>21263</v>
      </c>
      <c r="L159" s="5">
        <v>0</v>
      </c>
      <c r="M159" s="5">
        <v>0</v>
      </c>
      <c r="N159" s="6">
        <v>45510</v>
      </c>
      <c r="O159" s="5">
        <v>51.1</v>
      </c>
      <c r="P159" s="5">
        <v>0</v>
      </c>
      <c r="Q159" s="4" t="s">
        <v>454</v>
      </c>
      <c r="R159" s="5">
        <v>0</v>
      </c>
      <c r="S159" s="4" t="s">
        <v>44</v>
      </c>
      <c r="T159" s="4" t="s">
        <v>44</v>
      </c>
      <c r="U159" s="6" t="s">
        <v>44</v>
      </c>
      <c r="V159" s="4" t="s">
        <v>44</v>
      </c>
      <c r="W159" s="5">
        <v>0</v>
      </c>
      <c r="X159" s="5">
        <v>0</v>
      </c>
      <c r="Y159" s="5">
        <v>0</v>
      </c>
      <c r="Z159" s="4" t="s">
        <v>44</v>
      </c>
      <c r="AA159" s="4" t="s">
        <v>44</v>
      </c>
      <c r="AB159" s="6" t="s">
        <v>44</v>
      </c>
      <c r="AC159" s="5">
        <v>0</v>
      </c>
      <c r="AD159" s="5">
        <v>0</v>
      </c>
      <c r="AE159" s="5">
        <v>0</v>
      </c>
      <c r="AF159" s="4" t="s">
        <v>44</v>
      </c>
      <c r="AG159" s="6" t="s">
        <v>44</v>
      </c>
      <c r="AH159" s="4" t="s">
        <v>44</v>
      </c>
      <c r="AI159" s="4" t="s">
        <v>44</v>
      </c>
      <c r="AJ159" s="4" t="s">
        <v>44</v>
      </c>
      <c r="AK159" s="4" t="s">
        <v>44</v>
      </c>
      <c r="AL159" s="4" t="s">
        <v>44</v>
      </c>
      <c r="AM159" s="5">
        <v>0</v>
      </c>
      <c r="AN159" s="5">
        <v>0</v>
      </c>
      <c r="AO159" s="5">
        <v>0</v>
      </c>
      <c r="AP159" s="2">
        <f>VLOOKUP(K159,Tabela1[[#All],[NF Eletr.]],1,0)</f>
        <v>21263</v>
      </c>
      <c r="AQ159" s="42" t="str">
        <f>VLOOKUP(Tabela2[[#This Row],[Cliente]],'Listagem do Browse'!B158:Q458,1,0)</f>
        <v>C03347</v>
      </c>
      <c r="AR159" s="42" t="str">
        <f>VLOOKUP(Tabela2[[#This Row],[Cliente]],'Listagem do Browse'!B158:Q458,3,0)</f>
        <v>BANCO DO BRASIL S.A. - CT 2356</v>
      </c>
    </row>
    <row r="160" spans="1:44">
      <c r="A160" s="7" t="str">
        <f t="shared" si="2"/>
        <v>KEC03301</v>
      </c>
      <c r="B160" s="7" t="s">
        <v>1969</v>
      </c>
      <c r="C160" s="7" t="s">
        <v>449</v>
      </c>
      <c r="D160" s="7" t="s">
        <v>40</v>
      </c>
      <c r="E160" s="7" t="s">
        <v>161</v>
      </c>
      <c r="F160" s="7" t="s">
        <v>46</v>
      </c>
      <c r="G160" s="7" t="s">
        <v>97</v>
      </c>
      <c r="H160" s="8">
        <v>0</v>
      </c>
      <c r="I160" s="7" t="s">
        <v>450</v>
      </c>
      <c r="J160" s="7" t="s">
        <v>44</v>
      </c>
      <c r="K160" s="39">
        <v>21262</v>
      </c>
      <c r="L160" s="8">
        <v>0</v>
      </c>
      <c r="M160" s="8">
        <v>0</v>
      </c>
      <c r="N160" s="9">
        <v>45510</v>
      </c>
      <c r="O160" s="8">
        <v>2.86</v>
      </c>
      <c r="P160" s="8">
        <v>0</v>
      </c>
      <c r="Q160" s="7" t="s">
        <v>451</v>
      </c>
      <c r="R160" s="8">
        <v>0</v>
      </c>
      <c r="S160" s="7" t="s">
        <v>44</v>
      </c>
      <c r="T160" s="7" t="s">
        <v>44</v>
      </c>
      <c r="U160" s="9" t="s">
        <v>44</v>
      </c>
      <c r="V160" s="7" t="s">
        <v>44</v>
      </c>
      <c r="W160" s="8">
        <v>0</v>
      </c>
      <c r="X160" s="8">
        <v>0</v>
      </c>
      <c r="Y160" s="8">
        <v>0</v>
      </c>
      <c r="Z160" s="7" t="s">
        <v>44</v>
      </c>
      <c r="AA160" s="7" t="s">
        <v>44</v>
      </c>
      <c r="AB160" s="9" t="s">
        <v>44</v>
      </c>
      <c r="AC160" s="8">
        <v>0</v>
      </c>
      <c r="AD160" s="8">
        <v>0</v>
      </c>
      <c r="AE160" s="8">
        <v>0</v>
      </c>
      <c r="AF160" s="7" t="s">
        <v>44</v>
      </c>
      <c r="AG160" s="9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8">
        <v>0</v>
      </c>
      <c r="AN160" s="8">
        <v>0</v>
      </c>
      <c r="AO160" s="8">
        <v>0</v>
      </c>
      <c r="AP160" s="2" t="e">
        <f>VLOOKUP(K160,Tabela1[[#All],[NF Eletr.]],1,0)</f>
        <v>#N/A</v>
      </c>
      <c r="AQ160" s="42" t="str">
        <f>VLOOKUP(Tabela2[[#This Row],[Cliente]],'Listagem do Browse'!B159:Q459,1,0)</f>
        <v>C03301</v>
      </c>
      <c r="AR160" s="42" t="str">
        <f>VLOOKUP(Tabela2[[#This Row],[Cliente]],'Listagem do Browse'!B159:Q459,3,0)</f>
        <v>BANCO DO BRASIL S.A. - CT 2355</v>
      </c>
    </row>
    <row r="161" spans="1:44">
      <c r="A161" s="4" t="str">
        <f t="shared" si="2"/>
        <v>KEC03293</v>
      </c>
      <c r="B161" s="4" t="s">
        <v>1969</v>
      </c>
      <c r="C161" s="4" t="s">
        <v>446</v>
      </c>
      <c r="D161" s="4" t="s">
        <v>40</v>
      </c>
      <c r="E161" s="4" t="s">
        <v>177</v>
      </c>
      <c r="F161" s="4" t="s">
        <v>46</v>
      </c>
      <c r="G161" s="4" t="s">
        <v>97</v>
      </c>
      <c r="H161" s="5">
        <v>0</v>
      </c>
      <c r="I161" s="4" t="s">
        <v>447</v>
      </c>
      <c r="J161" s="4" t="s">
        <v>44</v>
      </c>
      <c r="K161" s="38">
        <v>21261</v>
      </c>
      <c r="L161" s="5">
        <v>0</v>
      </c>
      <c r="M161" s="5">
        <v>0</v>
      </c>
      <c r="N161" s="6">
        <v>45510</v>
      </c>
      <c r="O161" s="5">
        <v>46.21</v>
      </c>
      <c r="P161" s="5">
        <v>0</v>
      </c>
      <c r="Q161" s="4" t="s">
        <v>448</v>
      </c>
      <c r="R161" s="5">
        <v>0</v>
      </c>
      <c r="S161" s="4" t="s">
        <v>44</v>
      </c>
      <c r="T161" s="4" t="s">
        <v>44</v>
      </c>
      <c r="U161" s="6" t="s">
        <v>44</v>
      </c>
      <c r="V161" s="4" t="s">
        <v>44</v>
      </c>
      <c r="W161" s="5">
        <v>0</v>
      </c>
      <c r="X161" s="5">
        <v>0</v>
      </c>
      <c r="Y161" s="5">
        <v>0</v>
      </c>
      <c r="Z161" s="4" t="s">
        <v>44</v>
      </c>
      <c r="AA161" s="4" t="s">
        <v>44</v>
      </c>
      <c r="AB161" s="6" t="s">
        <v>44</v>
      </c>
      <c r="AC161" s="5">
        <v>0</v>
      </c>
      <c r="AD161" s="5">
        <v>0</v>
      </c>
      <c r="AE161" s="5">
        <v>0</v>
      </c>
      <c r="AF161" s="4" t="s">
        <v>44</v>
      </c>
      <c r="AG161" s="6" t="s">
        <v>44</v>
      </c>
      <c r="AH161" s="4" t="s">
        <v>44</v>
      </c>
      <c r="AI161" s="4" t="s">
        <v>44</v>
      </c>
      <c r="AJ161" s="4" t="s">
        <v>44</v>
      </c>
      <c r="AK161" s="4" t="s">
        <v>44</v>
      </c>
      <c r="AL161" s="4" t="s">
        <v>44</v>
      </c>
      <c r="AM161" s="5">
        <v>0</v>
      </c>
      <c r="AN161" s="5">
        <v>0</v>
      </c>
      <c r="AO161" s="5">
        <v>0</v>
      </c>
      <c r="AP161" s="2" t="e">
        <f>VLOOKUP(K161,Tabela1[[#All],[NF Eletr.]],1,0)</f>
        <v>#N/A</v>
      </c>
      <c r="AQ161" s="42" t="str">
        <f>VLOOKUP(Tabela2[[#This Row],[Cliente]],'Listagem do Browse'!B160:Q460,1,0)</f>
        <v>C03293</v>
      </c>
      <c r="AR161" s="42" t="str">
        <f>VLOOKUP(Tabela2[[#This Row],[Cliente]],'Listagem do Browse'!B160:Q460,3,0)</f>
        <v>BANCO DO BRASIL S.A. - CT 2355</v>
      </c>
    </row>
    <row r="162" spans="1:44">
      <c r="A162" s="7" t="str">
        <f t="shared" si="2"/>
        <v>KEC03326</v>
      </c>
      <c r="B162" s="7" t="s">
        <v>1969</v>
      </c>
      <c r="C162" s="7" t="s">
        <v>443</v>
      </c>
      <c r="D162" s="7" t="s">
        <v>40</v>
      </c>
      <c r="E162" s="7" t="s">
        <v>176</v>
      </c>
      <c r="F162" s="7" t="s">
        <v>46</v>
      </c>
      <c r="G162" s="7" t="s">
        <v>97</v>
      </c>
      <c r="H162" s="8">
        <v>0</v>
      </c>
      <c r="I162" s="7" t="s">
        <v>444</v>
      </c>
      <c r="J162" s="7" t="s">
        <v>44</v>
      </c>
      <c r="K162" s="39">
        <v>21260</v>
      </c>
      <c r="L162" s="8">
        <v>0</v>
      </c>
      <c r="M162" s="8">
        <v>0</v>
      </c>
      <c r="N162" s="9">
        <v>45510</v>
      </c>
      <c r="O162" s="8">
        <v>47.17</v>
      </c>
      <c r="P162" s="8">
        <v>0</v>
      </c>
      <c r="Q162" s="7" t="s">
        <v>445</v>
      </c>
      <c r="R162" s="8">
        <v>0</v>
      </c>
      <c r="S162" s="7" t="s">
        <v>44</v>
      </c>
      <c r="T162" s="7" t="s">
        <v>44</v>
      </c>
      <c r="U162" s="9" t="s">
        <v>44</v>
      </c>
      <c r="V162" s="7" t="s">
        <v>44</v>
      </c>
      <c r="W162" s="8">
        <v>0</v>
      </c>
      <c r="X162" s="8">
        <v>0</v>
      </c>
      <c r="Y162" s="8">
        <v>0</v>
      </c>
      <c r="Z162" s="7" t="s">
        <v>44</v>
      </c>
      <c r="AA162" s="7" t="s">
        <v>44</v>
      </c>
      <c r="AB162" s="9" t="s">
        <v>44</v>
      </c>
      <c r="AC162" s="8">
        <v>0</v>
      </c>
      <c r="AD162" s="8">
        <v>0</v>
      </c>
      <c r="AE162" s="8">
        <v>0</v>
      </c>
      <c r="AF162" s="7" t="s">
        <v>44</v>
      </c>
      <c r="AG162" s="9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8">
        <v>0</v>
      </c>
      <c r="AN162" s="8">
        <v>0</v>
      </c>
      <c r="AO162" s="8">
        <v>0</v>
      </c>
      <c r="AP162" s="2" t="e">
        <f>VLOOKUP(K162,Tabela1[[#All],[NF Eletr.]],1,0)</f>
        <v>#N/A</v>
      </c>
      <c r="AQ162" s="42" t="str">
        <f>VLOOKUP(Tabela2[[#This Row],[Cliente]],'Listagem do Browse'!B161:Q461,1,0)</f>
        <v>C03326</v>
      </c>
      <c r="AR162" s="42" t="str">
        <f>VLOOKUP(Tabela2[[#This Row],[Cliente]],'Listagem do Browse'!B161:Q461,3,0)</f>
        <v>BANCO DO BRASIL S.A. - CT 2355</v>
      </c>
    </row>
    <row r="163" spans="1:44">
      <c r="A163" s="4" t="str">
        <f t="shared" si="2"/>
        <v>KEC03325</v>
      </c>
      <c r="B163" s="4" t="s">
        <v>1969</v>
      </c>
      <c r="C163" s="4" t="s">
        <v>440</v>
      </c>
      <c r="D163" s="4" t="s">
        <v>40</v>
      </c>
      <c r="E163" s="4" t="s">
        <v>175</v>
      </c>
      <c r="F163" s="4" t="s">
        <v>46</v>
      </c>
      <c r="G163" s="4" t="s">
        <v>97</v>
      </c>
      <c r="H163" s="5">
        <v>0</v>
      </c>
      <c r="I163" s="4" t="s">
        <v>441</v>
      </c>
      <c r="J163" s="4" t="s">
        <v>44</v>
      </c>
      <c r="K163" s="38">
        <v>21259</v>
      </c>
      <c r="L163" s="5">
        <v>0</v>
      </c>
      <c r="M163" s="5">
        <v>0</v>
      </c>
      <c r="N163" s="6">
        <v>45510</v>
      </c>
      <c r="O163" s="5">
        <v>47.55</v>
      </c>
      <c r="P163" s="5">
        <v>0</v>
      </c>
      <c r="Q163" s="4" t="s">
        <v>442</v>
      </c>
      <c r="R163" s="5">
        <v>0</v>
      </c>
      <c r="S163" s="4" t="s">
        <v>44</v>
      </c>
      <c r="T163" s="4" t="s">
        <v>44</v>
      </c>
      <c r="U163" s="6" t="s">
        <v>44</v>
      </c>
      <c r="V163" s="4" t="s">
        <v>44</v>
      </c>
      <c r="W163" s="5">
        <v>0</v>
      </c>
      <c r="X163" s="5">
        <v>0</v>
      </c>
      <c r="Y163" s="5">
        <v>0</v>
      </c>
      <c r="Z163" s="4" t="s">
        <v>44</v>
      </c>
      <c r="AA163" s="4" t="s">
        <v>44</v>
      </c>
      <c r="AB163" s="6" t="s">
        <v>44</v>
      </c>
      <c r="AC163" s="5">
        <v>0</v>
      </c>
      <c r="AD163" s="5">
        <v>0</v>
      </c>
      <c r="AE163" s="5">
        <v>0</v>
      </c>
      <c r="AF163" s="4" t="s">
        <v>44</v>
      </c>
      <c r="AG163" s="6" t="s">
        <v>44</v>
      </c>
      <c r="AH163" s="4" t="s">
        <v>44</v>
      </c>
      <c r="AI163" s="4" t="s">
        <v>44</v>
      </c>
      <c r="AJ163" s="4" t="s">
        <v>44</v>
      </c>
      <c r="AK163" s="4" t="s">
        <v>44</v>
      </c>
      <c r="AL163" s="4" t="s">
        <v>44</v>
      </c>
      <c r="AM163" s="5">
        <v>0</v>
      </c>
      <c r="AN163" s="5">
        <v>0</v>
      </c>
      <c r="AO163" s="5">
        <v>0</v>
      </c>
      <c r="AP163" s="2" t="e">
        <f>VLOOKUP(K163,Tabela1[[#All],[NF Eletr.]],1,0)</f>
        <v>#N/A</v>
      </c>
      <c r="AQ163" s="42" t="str">
        <f>VLOOKUP(Tabela2[[#This Row],[Cliente]],'Listagem do Browse'!B162:Q462,1,0)</f>
        <v>C03325</v>
      </c>
      <c r="AR163" s="42" t="str">
        <f>VLOOKUP(Tabela2[[#This Row],[Cliente]],'Listagem do Browse'!B162:Q462,3,0)</f>
        <v>BANCO DO BRASIL S.A. - CT 2355</v>
      </c>
    </row>
    <row r="164" spans="1:44">
      <c r="A164" s="7" t="str">
        <f t="shared" si="2"/>
        <v>KEC03313</v>
      </c>
      <c r="B164" s="7" t="s">
        <v>1969</v>
      </c>
      <c r="C164" s="7" t="s">
        <v>438</v>
      </c>
      <c r="D164" s="7" t="s">
        <v>40</v>
      </c>
      <c r="E164" s="7" t="s">
        <v>173</v>
      </c>
      <c r="F164" s="7" t="s">
        <v>46</v>
      </c>
      <c r="G164" s="7" t="s">
        <v>97</v>
      </c>
      <c r="H164" s="8">
        <v>0</v>
      </c>
      <c r="I164" s="7" t="s">
        <v>436</v>
      </c>
      <c r="J164" s="7" t="s">
        <v>44</v>
      </c>
      <c r="K164" s="39">
        <v>21258</v>
      </c>
      <c r="L164" s="8">
        <v>0</v>
      </c>
      <c r="M164" s="8">
        <v>0</v>
      </c>
      <c r="N164" s="9">
        <v>45510</v>
      </c>
      <c r="O164" s="8">
        <v>29.38</v>
      </c>
      <c r="P164" s="8">
        <v>0</v>
      </c>
      <c r="Q164" s="7" t="s">
        <v>439</v>
      </c>
      <c r="R164" s="8">
        <v>0</v>
      </c>
      <c r="S164" s="7" t="s">
        <v>44</v>
      </c>
      <c r="T164" s="7" t="s">
        <v>44</v>
      </c>
      <c r="U164" s="9" t="s">
        <v>44</v>
      </c>
      <c r="V164" s="7" t="s">
        <v>44</v>
      </c>
      <c r="W164" s="8">
        <v>0</v>
      </c>
      <c r="X164" s="8">
        <v>0</v>
      </c>
      <c r="Y164" s="8">
        <v>0</v>
      </c>
      <c r="Z164" s="7" t="s">
        <v>44</v>
      </c>
      <c r="AA164" s="7" t="s">
        <v>44</v>
      </c>
      <c r="AB164" s="9" t="s">
        <v>44</v>
      </c>
      <c r="AC164" s="8">
        <v>0</v>
      </c>
      <c r="AD164" s="8">
        <v>0</v>
      </c>
      <c r="AE164" s="8">
        <v>0</v>
      </c>
      <c r="AF164" s="7" t="s">
        <v>44</v>
      </c>
      <c r="AG164" s="9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8">
        <v>0</v>
      </c>
      <c r="AN164" s="8">
        <v>0</v>
      </c>
      <c r="AO164" s="8">
        <v>0</v>
      </c>
      <c r="AP164" s="2" t="e">
        <f>VLOOKUP(K164,Tabela1[[#All],[NF Eletr.]],1,0)</f>
        <v>#N/A</v>
      </c>
      <c r="AQ164" s="42" t="str">
        <f>VLOOKUP(Tabela2[[#This Row],[Cliente]],'Listagem do Browse'!B163:Q463,1,0)</f>
        <v>C03313</v>
      </c>
      <c r="AR164" s="42" t="str">
        <f>VLOOKUP(Tabela2[[#This Row],[Cliente]],'Listagem do Browse'!B163:Q463,3,0)</f>
        <v>BANCO DO BRASIL S.A. - CT 2355</v>
      </c>
    </row>
    <row r="165" spans="1:44">
      <c r="A165" s="4" t="str">
        <f t="shared" si="2"/>
        <v>KEC03309</v>
      </c>
      <c r="B165" s="4" t="s">
        <v>1969</v>
      </c>
      <c r="C165" s="4" t="s">
        <v>435</v>
      </c>
      <c r="D165" s="4" t="s">
        <v>40</v>
      </c>
      <c r="E165" s="4" t="s">
        <v>172</v>
      </c>
      <c r="F165" s="4" t="s">
        <v>46</v>
      </c>
      <c r="G165" s="4" t="s">
        <v>97</v>
      </c>
      <c r="H165" s="5">
        <v>0</v>
      </c>
      <c r="I165" s="4" t="s">
        <v>436</v>
      </c>
      <c r="J165" s="4" t="s">
        <v>44</v>
      </c>
      <c r="K165" s="38">
        <v>21257</v>
      </c>
      <c r="L165" s="5">
        <v>0</v>
      </c>
      <c r="M165" s="5">
        <v>0</v>
      </c>
      <c r="N165" s="6">
        <v>45510</v>
      </c>
      <c r="O165" s="5">
        <v>51.65</v>
      </c>
      <c r="P165" s="5">
        <v>0</v>
      </c>
      <c r="Q165" s="4" t="s">
        <v>437</v>
      </c>
      <c r="R165" s="5">
        <v>0</v>
      </c>
      <c r="S165" s="4" t="s">
        <v>44</v>
      </c>
      <c r="T165" s="4" t="s">
        <v>44</v>
      </c>
      <c r="U165" s="6" t="s">
        <v>44</v>
      </c>
      <c r="V165" s="4" t="s">
        <v>44</v>
      </c>
      <c r="W165" s="5">
        <v>0</v>
      </c>
      <c r="X165" s="5">
        <v>0</v>
      </c>
      <c r="Y165" s="5">
        <v>0</v>
      </c>
      <c r="Z165" s="4" t="s">
        <v>44</v>
      </c>
      <c r="AA165" s="4" t="s">
        <v>44</v>
      </c>
      <c r="AB165" s="6" t="s">
        <v>44</v>
      </c>
      <c r="AC165" s="5">
        <v>0</v>
      </c>
      <c r="AD165" s="5">
        <v>0</v>
      </c>
      <c r="AE165" s="5">
        <v>0</v>
      </c>
      <c r="AF165" s="4" t="s">
        <v>44</v>
      </c>
      <c r="AG165" s="6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5">
        <v>0</v>
      </c>
      <c r="AN165" s="5">
        <v>0</v>
      </c>
      <c r="AO165" s="5">
        <v>0</v>
      </c>
      <c r="AP165" s="2" t="e">
        <f>VLOOKUP(K165,Tabela1[[#All],[NF Eletr.]],1,0)</f>
        <v>#N/A</v>
      </c>
      <c r="AQ165" s="42" t="str">
        <f>VLOOKUP(Tabela2[[#This Row],[Cliente]],'Listagem do Browse'!B164:Q464,1,0)</f>
        <v>C03309</v>
      </c>
      <c r="AR165" s="42" t="str">
        <f>VLOOKUP(Tabela2[[#This Row],[Cliente]],'Listagem do Browse'!B164:Q464,3,0)</f>
        <v>BANCO DO BRASIL S.A. - CT 2355</v>
      </c>
    </row>
    <row r="166" spans="1:44">
      <c r="A166" s="7" t="str">
        <f t="shared" si="2"/>
        <v>KEC03306</v>
      </c>
      <c r="B166" s="7" t="s">
        <v>1969</v>
      </c>
      <c r="C166" s="7" t="s">
        <v>432</v>
      </c>
      <c r="D166" s="7" t="s">
        <v>40</v>
      </c>
      <c r="E166" s="7" t="s">
        <v>171</v>
      </c>
      <c r="F166" s="7" t="s">
        <v>46</v>
      </c>
      <c r="G166" s="7" t="s">
        <v>97</v>
      </c>
      <c r="H166" s="8">
        <v>0</v>
      </c>
      <c r="I166" s="7" t="s">
        <v>433</v>
      </c>
      <c r="J166" s="7" t="s">
        <v>44</v>
      </c>
      <c r="K166" s="39">
        <v>21256</v>
      </c>
      <c r="L166" s="8">
        <v>0</v>
      </c>
      <c r="M166" s="8">
        <v>0</v>
      </c>
      <c r="N166" s="9">
        <v>45510</v>
      </c>
      <c r="O166" s="8">
        <v>45.69</v>
      </c>
      <c r="P166" s="8">
        <v>0</v>
      </c>
      <c r="Q166" s="7" t="s">
        <v>434</v>
      </c>
      <c r="R166" s="8">
        <v>0</v>
      </c>
      <c r="S166" s="7" t="s">
        <v>44</v>
      </c>
      <c r="T166" s="7" t="s">
        <v>44</v>
      </c>
      <c r="U166" s="9" t="s">
        <v>44</v>
      </c>
      <c r="V166" s="7" t="s">
        <v>44</v>
      </c>
      <c r="W166" s="8">
        <v>0</v>
      </c>
      <c r="X166" s="8">
        <v>0</v>
      </c>
      <c r="Y166" s="8">
        <v>0</v>
      </c>
      <c r="Z166" s="7" t="s">
        <v>44</v>
      </c>
      <c r="AA166" s="7" t="s">
        <v>44</v>
      </c>
      <c r="AB166" s="9" t="s">
        <v>44</v>
      </c>
      <c r="AC166" s="8">
        <v>0</v>
      </c>
      <c r="AD166" s="8">
        <v>0</v>
      </c>
      <c r="AE166" s="8">
        <v>0</v>
      </c>
      <c r="AF166" s="7" t="s">
        <v>44</v>
      </c>
      <c r="AG166" s="9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8">
        <v>0</v>
      </c>
      <c r="AN166" s="8">
        <v>0</v>
      </c>
      <c r="AO166" s="8">
        <v>0</v>
      </c>
      <c r="AP166" s="2" t="e">
        <f>VLOOKUP(K166,Tabela1[[#All],[NF Eletr.]],1,0)</f>
        <v>#N/A</v>
      </c>
      <c r="AQ166" s="42" t="str">
        <f>VLOOKUP(Tabela2[[#This Row],[Cliente]],'Listagem do Browse'!B165:Q465,1,0)</f>
        <v>C03306</v>
      </c>
      <c r="AR166" s="42" t="str">
        <f>VLOOKUP(Tabela2[[#This Row],[Cliente]],'Listagem do Browse'!B165:Q465,3,0)</f>
        <v>BANCO DO BRASIL S.A. - CT 2355</v>
      </c>
    </row>
    <row r="167" spans="1:44">
      <c r="A167" s="4" t="str">
        <f t="shared" si="2"/>
        <v>KEC03304</v>
      </c>
      <c r="B167" s="4" t="s">
        <v>1969</v>
      </c>
      <c r="C167" s="4" t="s">
        <v>429</v>
      </c>
      <c r="D167" s="4" t="s">
        <v>40</v>
      </c>
      <c r="E167" s="4" t="s">
        <v>170</v>
      </c>
      <c r="F167" s="4" t="s">
        <v>46</v>
      </c>
      <c r="G167" s="4" t="s">
        <v>97</v>
      </c>
      <c r="H167" s="5">
        <v>0</v>
      </c>
      <c r="I167" s="4" t="s">
        <v>430</v>
      </c>
      <c r="J167" s="4" t="s">
        <v>44</v>
      </c>
      <c r="K167" s="38">
        <v>21255</v>
      </c>
      <c r="L167" s="5">
        <v>0</v>
      </c>
      <c r="M167" s="5">
        <v>0</v>
      </c>
      <c r="N167" s="6">
        <v>45510</v>
      </c>
      <c r="O167" s="5">
        <v>31.68</v>
      </c>
      <c r="P167" s="5">
        <v>0</v>
      </c>
      <c r="Q167" s="4" t="s">
        <v>431</v>
      </c>
      <c r="R167" s="5">
        <v>0</v>
      </c>
      <c r="S167" s="4" t="s">
        <v>44</v>
      </c>
      <c r="T167" s="4" t="s">
        <v>44</v>
      </c>
      <c r="U167" s="6" t="s">
        <v>44</v>
      </c>
      <c r="V167" s="4" t="s">
        <v>44</v>
      </c>
      <c r="W167" s="5">
        <v>0</v>
      </c>
      <c r="X167" s="5">
        <v>0</v>
      </c>
      <c r="Y167" s="5">
        <v>0</v>
      </c>
      <c r="Z167" s="4" t="s">
        <v>44</v>
      </c>
      <c r="AA167" s="4" t="s">
        <v>44</v>
      </c>
      <c r="AB167" s="6" t="s">
        <v>44</v>
      </c>
      <c r="AC167" s="5">
        <v>0</v>
      </c>
      <c r="AD167" s="5">
        <v>0</v>
      </c>
      <c r="AE167" s="5">
        <v>0</v>
      </c>
      <c r="AF167" s="4" t="s">
        <v>44</v>
      </c>
      <c r="AG167" s="6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5">
        <v>0</v>
      </c>
      <c r="AN167" s="5">
        <v>0</v>
      </c>
      <c r="AO167" s="5">
        <v>0</v>
      </c>
      <c r="AP167" s="2" t="e">
        <f>VLOOKUP(K167,Tabela1[[#All],[NF Eletr.]],1,0)</f>
        <v>#N/A</v>
      </c>
      <c r="AQ167" s="42" t="str">
        <f>VLOOKUP(Tabela2[[#This Row],[Cliente]],'Listagem do Browse'!B166:Q466,1,0)</f>
        <v>C03304</v>
      </c>
      <c r="AR167" s="42" t="str">
        <f>VLOOKUP(Tabela2[[#This Row],[Cliente]],'Listagem do Browse'!B166:Q466,3,0)</f>
        <v>BANCO DO BRASIL S.A. - CT 2355</v>
      </c>
    </row>
    <row r="168" spans="1:44">
      <c r="A168" s="7" t="str">
        <f t="shared" si="2"/>
        <v>KEC03279</v>
      </c>
      <c r="B168" s="7" t="s">
        <v>1969</v>
      </c>
      <c r="C168" s="7" t="s">
        <v>426</v>
      </c>
      <c r="D168" s="7" t="s">
        <v>40</v>
      </c>
      <c r="E168" s="7" t="s">
        <v>168</v>
      </c>
      <c r="F168" s="7" t="s">
        <v>46</v>
      </c>
      <c r="G168" s="7" t="s">
        <v>97</v>
      </c>
      <c r="H168" s="8">
        <v>0</v>
      </c>
      <c r="I168" s="7" t="s">
        <v>427</v>
      </c>
      <c r="J168" s="7" t="s">
        <v>44</v>
      </c>
      <c r="K168" s="39">
        <v>21254</v>
      </c>
      <c r="L168" s="8">
        <v>0</v>
      </c>
      <c r="M168" s="8">
        <v>0</v>
      </c>
      <c r="N168" s="9">
        <v>45510</v>
      </c>
      <c r="O168" s="8">
        <v>2</v>
      </c>
      <c r="P168" s="8">
        <v>0</v>
      </c>
      <c r="Q168" s="7" t="s">
        <v>428</v>
      </c>
      <c r="R168" s="8">
        <v>0</v>
      </c>
      <c r="S168" s="7" t="s">
        <v>44</v>
      </c>
      <c r="T168" s="7" t="s">
        <v>44</v>
      </c>
      <c r="U168" s="9" t="s">
        <v>44</v>
      </c>
      <c r="V168" s="7" t="s">
        <v>44</v>
      </c>
      <c r="W168" s="8">
        <v>0</v>
      </c>
      <c r="X168" s="8">
        <v>0</v>
      </c>
      <c r="Y168" s="8">
        <v>0</v>
      </c>
      <c r="Z168" s="7" t="s">
        <v>44</v>
      </c>
      <c r="AA168" s="7" t="s">
        <v>44</v>
      </c>
      <c r="AB168" s="9" t="s">
        <v>44</v>
      </c>
      <c r="AC168" s="8">
        <v>0</v>
      </c>
      <c r="AD168" s="8">
        <v>0</v>
      </c>
      <c r="AE168" s="8">
        <v>0</v>
      </c>
      <c r="AF168" s="7" t="s">
        <v>44</v>
      </c>
      <c r="AG168" s="9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8">
        <v>0</v>
      </c>
      <c r="AN168" s="8">
        <v>0</v>
      </c>
      <c r="AO168" s="8">
        <v>0</v>
      </c>
      <c r="AP168" s="2" t="e">
        <f>VLOOKUP(K168,Tabela1[[#All],[NF Eletr.]],1,0)</f>
        <v>#N/A</v>
      </c>
      <c r="AQ168" s="42" t="str">
        <f>VLOOKUP(Tabela2[[#This Row],[Cliente]],'Listagem do Browse'!B167:Q467,1,0)</f>
        <v>C03279</v>
      </c>
      <c r="AR168" s="42" t="str">
        <f>VLOOKUP(Tabela2[[#This Row],[Cliente]],'Listagem do Browse'!B167:Q467,3,0)</f>
        <v>BANCO DO BRASIL S.A. - CT 2355</v>
      </c>
    </row>
    <row r="169" spans="1:44">
      <c r="A169" s="4" t="str">
        <f t="shared" si="2"/>
        <v>KEC03315</v>
      </c>
      <c r="B169" s="4" t="s">
        <v>1969</v>
      </c>
      <c r="C169" s="4" t="s">
        <v>424</v>
      </c>
      <c r="D169" s="4" t="s">
        <v>40</v>
      </c>
      <c r="E169" s="4" t="s">
        <v>163</v>
      </c>
      <c r="F169" s="4" t="s">
        <v>46</v>
      </c>
      <c r="G169" s="4" t="s">
        <v>97</v>
      </c>
      <c r="H169" s="5">
        <v>0</v>
      </c>
      <c r="I169" s="4" t="s">
        <v>422</v>
      </c>
      <c r="J169" s="4" t="s">
        <v>44</v>
      </c>
      <c r="K169" s="38">
        <v>21253</v>
      </c>
      <c r="L169" s="5">
        <v>0</v>
      </c>
      <c r="M169" s="5">
        <v>0</v>
      </c>
      <c r="N169" s="6">
        <v>45510</v>
      </c>
      <c r="O169" s="5">
        <v>47.96</v>
      </c>
      <c r="P169" s="5">
        <v>0</v>
      </c>
      <c r="Q169" s="4" t="s">
        <v>425</v>
      </c>
      <c r="R169" s="5">
        <v>0</v>
      </c>
      <c r="S169" s="4" t="s">
        <v>44</v>
      </c>
      <c r="T169" s="4" t="s">
        <v>44</v>
      </c>
      <c r="U169" s="6" t="s">
        <v>44</v>
      </c>
      <c r="V169" s="4" t="s">
        <v>44</v>
      </c>
      <c r="W169" s="5">
        <v>0</v>
      </c>
      <c r="X169" s="5">
        <v>0</v>
      </c>
      <c r="Y169" s="5">
        <v>0</v>
      </c>
      <c r="Z169" s="4" t="s">
        <v>44</v>
      </c>
      <c r="AA169" s="4" t="s">
        <v>44</v>
      </c>
      <c r="AB169" s="6" t="s">
        <v>44</v>
      </c>
      <c r="AC169" s="5">
        <v>0</v>
      </c>
      <c r="AD169" s="5">
        <v>0</v>
      </c>
      <c r="AE169" s="5">
        <v>0</v>
      </c>
      <c r="AF169" s="4" t="s">
        <v>44</v>
      </c>
      <c r="AG169" s="6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5">
        <v>0</v>
      </c>
      <c r="AN169" s="5">
        <v>0</v>
      </c>
      <c r="AO169" s="5">
        <v>0</v>
      </c>
      <c r="AP169" s="2" t="e">
        <f>VLOOKUP(K169,Tabela1[[#All],[NF Eletr.]],1,0)</f>
        <v>#N/A</v>
      </c>
      <c r="AQ169" s="42" t="str">
        <f>VLOOKUP(Tabela2[[#This Row],[Cliente]],'Listagem do Browse'!B168:Q468,1,0)</f>
        <v>C03315</v>
      </c>
      <c r="AR169" s="42" t="str">
        <f>VLOOKUP(Tabela2[[#This Row],[Cliente]],'Listagem do Browse'!B168:Q468,3,0)</f>
        <v>BANCO DO BRASIL S.A. - CT 2355</v>
      </c>
    </row>
    <row r="170" spans="1:44">
      <c r="A170" s="7" t="str">
        <f t="shared" si="2"/>
        <v>KEC03305</v>
      </c>
      <c r="B170" s="7" t="s">
        <v>1969</v>
      </c>
      <c r="C170" s="7" t="s">
        <v>421</v>
      </c>
      <c r="D170" s="7" t="s">
        <v>40</v>
      </c>
      <c r="E170" s="7" t="s">
        <v>162</v>
      </c>
      <c r="F170" s="7" t="s">
        <v>46</v>
      </c>
      <c r="G170" s="7" t="s">
        <v>97</v>
      </c>
      <c r="H170" s="8">
        <v>0</v>
      </c>
      <c r="I170" s="7" t="s">
        <v>422</v>
      </c>
      <c r="J170" s="7" t="s">
        <v>44</v>
      </c>
      <c r="K170" s="39">
        <v>21252</v>
      </c>
      <c r="L170" s="8">
        <v>0</v>
      </c>
      <c r="M170" s="8">
        <v>0</v>
      </c>
      <c r="N170" s="9">
        <v>45510</v>
      </c>
      <c r="O170" s="8">
        <v>46.73</v>
      </c>
      <c r="P170" s="8">
        <v>0</v>
      </c>
      <c r="Q170" s="7" t="s">
        <v>423</v>
      </c>
      <c r="R170" s="8">
        <v>0</v>
      </c>
      <c r="S170" s="7" t="s">
        <v>44</v>
      </c>
      <c r="T170" s="7" t="s">
        <v>44</v>
      </c>
      <c r="U170" s="9" t="s">
        <v>44</v>
      </c>
      <c r="V170" s="7" t="s">
        <v>44</v>
      </c>
      <c r="W170" s="8">
        <v>0</v>
      </c>
      <c r="X170" s="8">
        <v>0</v>
      </c>
      <c r="Y170" s="8">
        <v>0</v>
      </c>
      <c r="Z170" s="7" t="s">
        <v>44</v>
      </c>
      <c r="AA170" s="7" t="s">
        <v>44</v>
      </c>
      <c r="AB170" s="9" t="s">
        <v>44</v>
      </c>
      <c r="AC170" s="8">
        <v>0</v>
      </c>
      <c r="AD170" s="8">
        <v>0</v>
      </c>
      <c r="AE170" s="8">
        <v>0</v>
      </c>
      <c r="AF170" s="7" t="s">
        <v>44</v>
      </c>
      <c r="AG170" s="9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8">
        <v>0</v>
      </c>
      <c r="AN170" s="8">
        <v>0</v>
      </c>
      <c r="AO170" s="8">
        <v>0</v>
      </c>
      <c r="AP170" s="2" t="e">
        <f>VLOOKUP(K170,Tabela1[[#All],[NF Eletr.]],1,0)</f>
        <v>#N/A</v>
      </c>
      <c r="AQ170" s="42" t="str">
        <f>VLOOKUP(Tabela2[[#This Row],[Cliente]],'Listagem do Browse'!B169:Q469,1,0)</f>
        <v>C03305</v>
      </c>
      <c r="AR170" s="42" t="str">
        <f>VLOOKUP(Tabela2[[#This Row],[Cliente]],'Listagem do Browse'!B169:Q469,3,0)</f>
        <v>BANCO DO BRASIL S.A. - CT 2355</v>
      </c>
    </row>
    <row r="171" spans="1:44">
      <c r="A171" s="4" t="str">
        <f t="shared" si="2"/>
        <v>KEC03301</v>
      </c>
      <c r="B171" s="4" t="s">
        <v>1969</v>
      </c>
      <c r="C171" s="4" t="s">
        <v>418</v>
      </c>
      <c r="D171" s="4" t="s">
        <v>40</v>
      </c>
      <c r="E171" s="4" t="s">
        <v>161</v>
      </c>
      <c r="F171" s="4" t="s">
        <v>46</v>
      </c>
      <c r="G171" s="4" t="s">
        <v>97</v>
      </c>
      <c r="H171" s="5">
        <v>0</v>
      </c>
      <c r="I171" s="4" t="s">
        <v>419</v>
      </c>
      <c r="J171" s="4" t="s">
        <v>44</v>
      </c>
      <c r="K171" s="38">
        <v>21251</v>
      </c>
      <c r="L171" s="5">
        <v>0</v>
      </c>
      <c r="M171" s="5">
        <v>0</v>
      </c>
      <c r="N171" s="6">
        <v>45510</v>
      </c>
      <c r="O171" s="5">
        <v>369.18</v>
      </c>
      <c r="P171" s="5">
        <v>0</v>
      </c>
      <c r="Q171" s="4" t="s">
        <v>420</v>
      </c>
      <c r="R171" s="5">
        <v>0</v>
      </c>
      <c r="S171" s="4" t="s">
        <v>44</v>
      </c>
      <c r="T171" s="4" t="s">
        <v>44</v>
      </c>
      <c r="U171" s="6" t="s">
        <v>44</v>
      </c>
      <c r="V171" s="4" t="s">
        <v>44</v>
      </c>
      <c r="W171" s="5">
        <v>0</v>
      </c>
      <c r="X171" s="5">
        <v>0</v>
      </c>
      <c r="Y171" s="5">
        <v>0</v>
      </c>
      <c r="Z171" s="4" t="s">
        <v>44</v>
      </c>
      <c r="AA171" s="4" t="s">
        <v>44</v>
      </c>
      <c r="AB171" s="6" t="s">
        <v>44</v>
      </c>
      <c r="AC171" s="5">
        <v>0</v>
      </c>
      <c r="AD171" s="5">
        <v>0</v>
      </c>
      <c r="AE171" s="5">
        <v>0</v>
      </c>
      <c r="AF171" s="4" t="s">
        <v>44</v>
      </c>
      <c r="AG171" s="6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5">
        <v>0</v>
      </c>
      <c r="AN171" s="5">
        <v>0</v>
      </c>
      <c r="AO171" s="5">
        <v>0</v>
      </c>
      <c r="AP171" s="2" t="e">
        <f>VLOOKUP(K171,Tabela1[[#All],[NF Eletr.]],1,0)</f>
        <v>#N/A</v>
      </c>
      <c r="AQ171" s="42" t="str">
        <f>VLOOKUP(Tabela2[[#This Row],[Cliente]],'Listagem do Browse'!B170:Q470,1,0)</f>
        <v>C03301</v>
      </c>
      <c r="AR171" s="42" t="str">
        <f>VLOOKUP(Tabela2[[#This Row],[Cliente]],'Listagem do Browse'!B170:Q470,3,0)</f>
        <v>BANCO DO BRASIL S.A. - CT 2355</v>
      </c>
    </row>
    <row r="172" spans="1:44">
      <c r="A172" s="7" t="str">
        <f t="shared" si="2"/>
        <v>KEC03278</v>
      </c>
      <c r="B172" s="7" t="s">
        <v>1969</v>
      </c>
      <c r="C172" s="7" t="s">
        <v>415</v>
      </c>
      <c r="D172" s="7" t="s">
        <v>40</v>
      </c>
      <c r="E172" s="7" t="s">
        <v>159</v>
      </c>
      <c r="F172" s="7" t="s">
        <v>46</v>
      </c>
      <c r="G172" s="7" t="s">
        <v>97</v>
      </c>
      <c r="H172" s="8">
        <v>0</v>
      </c>
      <c r="I172" s="7" t="s">
        <v>416</v>
      </c>
      <c r="J172" s="7" t="s">
        <v>44</v>
      </c>
      <c r="K172" s="39">
        <v>21250</v>
      </c>
      <c r="L172" s="8">
        <v>0</v>
      </c>
      <c r="M172" s="8">
        <v>0</v>
      </c>
      <c r="N172" s="9">
        <v>45510</v>
      </c>
      <c r="O172" s="8">
        <v>45.7</v>
      </c>
      <c r="P172" s="8">
        <v>0</v>
      </c>
      <c r="Q172" s="7" t="s">
        <v>417</v>
      </c>
      <c r="R172" s="8">
        <v>0</v>
      </c>
      <c r="S172" s="7" t="s">
        <v>44</v>
      </c>
      <c r="T172" s="7" t="s">
        <v>44</v>
      </c>
      <c r="U172" s="9" t="s">
        <v>44</v>
      </c>
      <c r="V172" s="7" t="s">
        <v>44</v>
      </c>
      <c r="W172" s="8">
        <v>0</v>
      </c>
      <c r="X172" s="8">
        <v>0</v>
      </c>
      <c r="Y172" s="8">
        <v>0</v>
      </c>
      <c r="Z172" s="7" t="s">
        <v>44</v>
      </c>
      <c r="AA172" s="7" t="s">
        <v>44</v>
      </c>
      <c r="AB172" s="9" t="s">
        <v>44</v>
      </c>
      <c r="AC172" s="8">
        <v>0</v>
      </c>
      <c r="AD172" s="8">
        <v>0</v>
      </c>
      <c r="AE172" s="8">
        <v>0</v>
      </c>
      <c r="AF172" s="7" t="s">
        <v>44</v>
      </c>
      <c r="AG172" s="9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8">
        <v>0</v>
      </c>
      <c r="AN172" s="8">
        <v>0</v>
      </c>
      <c r="AO172" s="8">
        <v>0</v>
      </c>
      <c r="AP172" s="2" t="e">
        <f>VLOOKUP(K172,Tabela1[[#All],[NF Eletr.]],1,0)</f>
        <v>#N/A</v>
      </c>
      <c r="AQ172" s="42" t="str">
        <f>VLOOKUP(Tabela2[[#This Row],[Cliente]],'Listagem do Browse'!B171:Q471,1,0)</f>
        <v>C03278</v>
      </c>
      <c r="AR172" s="42" t="str">
        <f>VLOOKUP(Tabela2[[#This Row],[Cliente]],'Listagem do Browse'!B171:Q471,3,0)</f>
        <v>BANCO DO BRASIL S.A. - CT 2355</v>
      </c>
    </row>
    <row r="173" spans="1:44">
      <c r="A173" s="4" t="str">
        <f t="shared" si="2"/>
        <v>KEC03259</v>
      </c>
      <c r="B173" s="4" t="s">
        <v>1969</v>
      </c>
      <c r="C173" s="4" t="s">
        <v>412</v>
      </c>
      <c r="D173" s="4" t="s">
        <v>40</v>
      </c>
      <c r="E173" s="4" t="s">
        <v>241</v>
      </c>
      <c r="F173" s="4" t="s">
        <v>242</v>
      </c>
      <c r="G173" s="4" t="s">
        <v>52</v>
      </c>
      <c r="H173" s="5">
        <v>0</v>
      </c>
      <c r="I173" s="4" t="s">
        <v>413</v>
      </c>
      <c r="J173" s="4" t="s">
        <v>44</v>
      </c>
      <c r="K173" s="38">
        <v>21249</v>
      </c>
      <c r="L173" s="5">
        <v>0</v>
      </c>
      <c r="M173" s="5">
        <v>0</v>
      </c>
      <c r="N173" s="6">
        <v>45510</v>
      </c>
      <c r="O173" s="5">
        <v>2924.84</v>
      </c>
      <c r="P173" s="5">
        <v>0</v>
      </c>
      <c r="Q173" s="4" t="s">
        <v>414</v>
      </c>
      <c r="R173" s="5">
        <v>0</v>
      </c>
      <c r="S173" s="4" t="s">
        <v>44</v>
      </c>
      <c r="T173" s="4" t="s">
        <v>44</v>
      </c>
      <c r="U173" s="6" t="s">
        <v>44</v>
      </c>
      <c r="V173" s="4" t="s">
        <v>44</v>
      </c>
      <c r="W173" s="5">
        <v>0</v>
      </c>
      <c r="X173" s="5">
        <v>0</v>
      </c>
      <c r="Y173" s="5">
        <v>0</v>
      </c>
      <c r="Z173" s="4" t="s">
        <v>44</v>
      </c>
      <c r="AA173" s="4" t="s">
        <v>44</v>
      </c>
      <c r="AB173" s="6" t="s">
        <v>44</v>
      </c>
      <c r="AC173" s="5">
        <v>0</v>
      </c>
      <c r="AD173" s="5">
        <v>0</v>
      </c>
      <c r="AE173" s="5">
        <v>0</v>
      </c>
      <c r="AF173" s="4" t="s">
        <v>44</v>
      </c>
      <c r="AG173" s="6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5">
        <v>0</v>
      </c>
      <c r="AN173" s="5">
        <v>0</v>
      </c>
      <c r="AO173" s="5">
        <v>0</v>
      </c>
      <c r="AP173" s="2">
        <f>VLOOKUP(K173,Tabela1[[#All],[NF Eletr.]],1,0)</f>
        <v>21249</v>
      </c>
      <c r="AQ173" s="42" t="e">
        <f>VLOOKUP(Tabela2[[#This Row],[Cliente]],'Listagem do Browse'!B172:Q472,1,0)</f>
        <v>#N/A</v>
      </c>
      <c r="AR173" s="42" t="e">
        <f>VLOOKUP(Tabela2[[#This Row],[Cliente]],'Listagem do Browse'!B172:Q472,3,0)</f>
        <v>#N/A</v>
      </c>
    </row>
    <row r="174" spans="1:44">
      <c r="A174" s="7" t="str">
        <f t="shared" si="2"/>
        <v>KEC03264</v>
      </c>
      <c r="B174" s="7" t="s">
        <v>1969</v>
      </c>
      <c r="C174" s="7" t="s">
        <v>407</v>
      </c>
      <c r="D174" s="7" t="s">
        <v>40</v>
      </c>
      <c r="E174" s="7" t="s">
        <v>408</v>
      </c>
      <c r="F174" s="7" t="s">
        <v>409</v>
      </c>
      <c r="G174" s="7" t="s">
        <v>52</v>
      </c>
      <c r="H174" s="8">
        <v>0</v>
      </c>
      <c r="I174" s="7" t="s">
        <v>410</v>
      </c>
      <c r="J174" s="7" t="s">
        <v>44</v>
      </c>
      <c r="K174" s="39">
        <v>21248</v>
      </c>
      <c r="L174" s="8">
        <v>0</v>
      </c>
      <c r="M174" s="8">
        <v>0</v>
      </c>
      <c r="N174" s="9">
        <v>45510</v>
      </c>
      <c r="O174" s="8">
        <v>7187.23</v>
      </c>
      <c r="P174" s="8">
        <v>0</v>
      </c>
      <c r="Q174" s="7" t="s">
        <v>411</v>
      </c>
      <c r="R174" s="8">
        <v>0</v>
      </c>
      <c r="S174" s="7" t="s">
        <v>44</v>
      </c>
      <c r="T174" s="7" t="s">
        <v>44</v>
      </c>
      <c r="U174" s="9" t="s">
        <v>44</v>
      </c>
      <c r="V174" s="7" t="s">
        <v>44</v>
      </c>
      <c r="W174" s="8">
        <v>0</v>
      </c>
      <c r="X174" s="8">
        <v>0</v>
      </c>
      <c r="Y174" s="8">
        <v>0</v>
      </c>
      <c r="Z174" s="7" t="s">
        <v>44</v>
      </c>
      <c r="AA174" s="7" t="s">
        <v>44</v>
      </c>
      <c r="AB174" s="9" t="s">
        <v>44</v>
      </c>
      <c r="AC174" s="8">
        <v>0</v>
      </c>
      <c r="AD174" s="8">
        <v>0</v>
      </c>
      <c r="AE174" s="8">
        <v>0</v>
      </c>
      <c r="AF174" s="7" t="s">
        <v>44</v>
      </c>
      <c r="AG174" s="9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8">
        <v>0</v>
      </c>
      <c r="AN174" s="8">
        <v>0</v>
      </c>
      <c r="AO174" s="8">
        <v>0</v>
      </c>
      <c r="AP174" s="2" t="e">
        <f>VLOOKUP(K174,Tabela1[[#All],[NF Eletr.]],1,0)</f>
        <v>#N/A</v>
      </c>
      <c r="AQ174" s="42" t="e">
        <f>VLOOKUP(Tabela2[[#This Row],[Cliente]],'Listagem do Browse'!B173:Q473,1,0)</f>
        <v>#N/A</v>
      </c>
      <c r="AR174" s="42" t="e">
        <f>VLOOKUP(Tabela2[[#This Row],[Cliente]],'Listagem do Browse'!B173:Q473,3,0)</f>
        <v>#N/A</v>
      </c>
    </row>
    <row r="175" spans="1:44">
      <c r="A175" s="4" t="str">
        <f t="shared" si="2"/>
        <v>KEC00648</v>
      </c>
      <c r="B175" s="4" t="s">
        <v>1969</v>
      </c>
      <c r="C175" s="4" t="s">
        <v>404</v>
      </c>
      <c r="D175" s="4" t="s">
        <v>40</v>
      </c>
      <c r="E175" s="4" t="s">
        <v>85</v>
      </c>
      <c r="F175" s="4" t="s">
        <v>42</v>
      </c>
      <c r="G175" s="4" t="s">
        <v>47</v>
      </c>
      <c r="H175" s="5">
        <v>0</v>
      </c>
      <c r="I175" s="4" t="s">
        <v>405</v>
      </c>
      <c r="J175" s="4" t="s">
        <v>44</v>
      </c>
      <c r="K175" s="38">
        <v>21247</v>
      </c>
      <c r="L175" s="5">
        <v>0</v>
      </c>
      <c r="M175" s="5">
        <v>0</v>
      </c>
      <c r="N175" s="6">
        <v>45510</v>
      </c>
      <c r="O175" s="5">
        <v>51821.599999999999</v>
      </c>
      <c r="P175" s="5">
        <v>0</v>
      </c>
      <c r="Q175" s="4" t="s">
        <v>406</v>
      </c>
      <c r="R175" s="5">
        <v>0</v>
      </c>
      <c r="S175" s="4" t="s">
        <v>44</v>
      </c>
      <c r="T175" s="4" t="s">
        <v>44</v>
      </c>
      <c r="U175" s="6" t="s">
        <v>44</v>
      </c>
      <c r="V175" s="4" t="s">
        <v>44</v>
      </c>
      <c r="W175" s="5">
        <v>0</v>
      </c>
      <c r="X175" s="5">
        <v>0</v>
      </c>
      <c r="Y175" s="5">
        <v>0</v>
      </c>
      <c r="Z175" s="4" t="s">
        <v>44</v>
      </c>
      <c r="AA175" s="4" t="s">
        <v>44</v>
      </c>
      <c r="AB175" s="6" t="s">
        <v>44</v>
      </c>
      <c r="AC175" s="5">
        <v>0</v>
      </c>
      <c r="AD175" s="5">
        <v>0</v>
      </c>
      <c r="AE175" s="5">
        <v>0</v>
      </c>
      <c r="AF175" s="4" t="s">
        <v>44</v>
      </c>
      <c r="AG175" s="6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5">
        <v>0</v>
      </c>
      <c r="AN175" s="5">
        <v>0</v>
      </c>
      <c r="AO175" s="5">
        <v>0</v>
      </c>
      <c r="AP175" s="2">
        <f>VLOOKUP(K175,Tabela1[[#All],[NF Eletr.]],1,0)</f>
        <v>21247</v>
      </c>
      <c r="AQ175" s="42" t="e">
        <f>VLOOKUP(Tabela2[[#This Row],[Cliente]],'Listagem do Browse'!B174:Q474,1,0)</f>
        <v>#N/A</v>
      </c>
      <c r="AR175" s="42" t="e">
        <f>VLOOKUP(Tabela2[[#This Row],[Cliente]],'Listagem do Browse'!B174:Q474,3,0)</f>
        <v>#N/A</v>
      </c>
    </row>
    <row r="176" spans="1:44">
      <c r="A176" s="7" t="str">
        <f t="shared" si="2"/>
        <v>KEC03261</v>
      </c>
      <c r="B176" s="7" t="s">
        <v>1969</v>
      </c>
      <c r="C176" s="7" t="s">
        <v>401</v>
      </c>
      <c r="D176" s="7" t="s">
        <v>40</v>
      </c>
      <c r="E176" s="7" t="s">
        <v>276</v>
      </c>
      <c r="F176" s="7" t="s">
        <v>277</v>
      </c>
      <c r="G176" s="7" t="s">
        <v>52</v>
      </c>
      <c r="H176" s="8">
        <v>0</v>
      </c>
      <c r="I176" s="7" t="s">
        <v>402</v>
      </c>
      <c r="J176" s="7" t="s">
        <v>44</v>
      </c>
      <c r="K176" s="39">
        <v>21246</v>
      </c>
      <c r="L176" s="8">
        <v>0</v>
      </c>
      <c r="M176" s="8">
        <v>0</v>
      </c>
      <c r="N176" s="9">
        <v>45510</v>
      </c>
      <c r="O176" s="8">
        <v>11863.09</v>
      </c>
      <c r="P176" s="8">
        <v>0</v>
      </c>
      <c r="Q176" s="7" t="s">
        <v>403</v>
      </c>
      <c r="R176" s="8">
        <v>0</v>
      </c>
      <c r="S176" s="7" t="s">
        <v>44</v>
      </c>
      <c r="T176" s="7" t="s">
        <v>44</v>
      </c>
      <c r="U176" s="9" t="s">
        <v>44</v>
      </c>
      <c r="V176" s="7" t="s">
        <v>44</v>
      </c>
      <c r="W176" s="8">
        <v>0</v>
      </c>
      <c r="X176" s="8">
        <v>0</v>
      </c>
      <c r="Y176" s="8">
        <v>0</v>
      </c>
      <c r="Z176" s="7" t="s">
        <v>44</v>
      </c>
      <c r="AA176" s="7" t="s">
        <v>44</v>
      </c>
      <c r="AB176" s="9" t="s">
        <v>44</v>
      </c>
      <c r="AC176" s="8">
        <v>0</v>
      </c>
      <c r="AD176" s="8">
        <v>0</v>
      </c>
      <c r="AE176" s="8">
        <v>0</v>
      </c>
      <c r="AF176" s="7" t="s">
        <v>44</v>
      </c>
      <c r="AG176" s="9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8">
        <v>0</v>
      </c>
      <c r="AN176" s="8">
        <v>0</v>
      </c>
      <c r="AO176" s="8">
        <v>0</v>
      </c>
      <c r="AP176" s="2">
        <f>VLOOKUP(K176,Tabela1[[#All],[NF Eletr.]],1,0)</f>
        <v>21246</v>
      </c>
      <c r="AQ176" s="42" t="e">
        <f>VLOOKUP(Tabela2[[#This Row],[Cliente]],'Listagem do Browse'!B175:Q475,1,0)</f>
        <v>#N/A</v>
      </c>
      <c r="AR176" s="42" t="e">
        <f>VLOOKUP(Tabela2[[#This Row],[Cliente]],'Listagem do Browse'!B175:Q475,3,0)</f>
        <v>#N/A</v>
      </c>
    </row>
    <row r="177" spans="1:44">
      <c r="A177" s="4" t="str">
        <f t="shared" si="2"/>
        <v>KEC03109</v>
      </c>
      <c r="B177" s="4" t="s">
        <v>1969</v>
      </c>
      <c r="C177" s="4" t="s">
        <v>398</v>
      </c>
      <c r="D177" s="4" t="s">
        <v>40</v>
      </c>
      <c r="E177" s="4" t="s">
        <v>93</v>
      </c>
      <c r="F177" s="4" t="s">
        <v>42</v>
      </c>
      <c r="G177" s="4" t="s">
        <v>47</v>
      </c>
      <c r="H177" s="5">
        <v>0</v>
      </c>
      <c r="I177" s="4" t="s">
        <v>399</v>
      </c>
      <c r="J177" s="4" t="s">
        <v>44</v>
      </c>
      <c r="K177" s="38">
        <v>21245</v>
      </c>
      <c r="L177" s="5">
        <v>0</v>
      </c>
      <c r="M177" s="5">
        <v>0</v>
      </c>
      <c r="N177" s="6">
        <v>45510</v>
      </c>
      <c r="O177" s="5">
        <v>14490.15</v>
      </c>
      <c r="P177" s="5">
        <v>0</v>
      </c>
      <c r="Q177" s="4" t="s">
        <v>400</v>
      </c>
      <c r="R177" s="5">
        <v>0</v>
      </c>
      <c r="S177" s="4" t="s">
        <v>44</v>
      </c>
      <c r="T177" s="4" t="s">
        <v>44</v>
      </c>
      <c r="U177" s="6" t="s">
        <v>44</v>
      </c>
      <c r="V177" s="4" t="s">
        <v>44</v>
      </c>
      <c r="W177" s="5">
        <v>0</v>
      </c>
      <c r="X177" s="5">
        <v>0</v>
      </c>
      <c r="Y177" s="5">
        <v>0</v>
      </c>
      <c r="Z177" s="4" t="s">
        <v>44</v>
      </c>
      <c r="AA177" s="4" t="s">
        <v>44</v>
      </c>
      <c r="AB177" s="6" t="s">
        <v>44</v>
      </c>
      <c r="AC177" s="5">
        <v>0</v>
      </c>
      <c r="AD177" s="5">
        <v>0</v>
      </c>
      <c r="AE177" s="5">
        <v>0</v>
      </c>
      <c r="AF177" s="4" t="s">
        <v>44</v>
      </c>
      <c r="AG177" s="6" t="s">
        <v>44</v>
      </c>
      <c r="AH177" s="4" t="s">
        <v>44</v>
      </c>
      <c r="AI177" s="4" t="s">
        <v>44</v>
      </c>
      <c r="AJ177" s="4" t="s">
        <v>94</v>
      </c>
      <c r="AK177" s="4" t="s">
        <v>95</v>
      </c>
      <c r="AL177" s="4" t="s">
        <v>44</v>
      </c>
      <c r="AM177" s="5">
        <v>0</v>
      </c>
      <c r="AN177" s="5">
        <v>0</v>
      </c>
      <c r="AO177" s="5">
        <v>0</v>
      </c>
      <c r="AP177" s="2">
        <f>VLOOKUP(K177,Tabela1[[#All],[NF Eletr.]],1,0)</f>
        <v>21245</v>
      </c>
      <c r="AQ177" s="42" t="e">
        <f>VLOOKUP(Tabela2[[#This Row],[Cliente]],'Listagem do Browse'!B176:Q476,1,0)</f>
        <v>#N/A</v>
      </c>
      <c r="AR177" s="42" t="e">
        <f>VLOOKUP(Tabela2[[#This Row],[Cliente]],'Listagem do Browse'!B176:Q476,3,0)</f>
        <v>#N/A</v>
      </c>
    </row>
    <row r="178" spans="1:44">
      <c r="A178" s="7" t="str">
        <f t="shared" si="2"/>
        <v>KEC03108</v>
      </c>
      <c r="B178" s="7" t="s">
        <v>1969</v>
      </c>
      <c r="C178" s="7" t="s">
        <v>395</v>
      </c>
      <c r="D178" s="7" t="s">
        <v>40</v>
      </c>
      <c r="E178" s="7" t="s">
        <v>247</v>
      </c>
      <c r="F178" s="7" t="s">
        <v>42</v>
      </c>
      <c r="G178" s="7" t="s">
        <v>47</v>
      </c>
      <c r="H178" s="8">
        <v>0</v>
      </c>
      <c r="I178" s="7" t="s">
        <v>396</v>
      </c>
      <c r="J178" s="7" t="s">
        <v>44</v>
      </c>
      <c r="K178" s="39">
        <v>21244</v>
      </c>
      <c r="L178" s="8">
        <v>0</v>
      </c>
      <c r="M178" s="8">
        <v>0</v>
      </c>
      <c r="N178" s="9">
        <v>45510</v>
      </c>
      <c r="O178" s="8">
        <v>523520.28</v>
      </c>
      <c r="P178" s="8">
        <v>0</v>
      </c>
      <c r="Q178" s="7" t="s">
        <v>397</v>
      </c>
      <c r="R178" s="8">
        <v>0</v>
      </c>
      <c r="S178" s="7" t="s">
        <v>44</v>
      </c>
      <c r="T178" s="7" t="s">
        <v>44</v>
      </c>
      <c r="U178" s="9" t="s">
        <v>44</v>
      </c>
      <c r="V178" s="7" t="s">
        <v>44</v>
      </c>
      <c r="W178" s="8">
        <v>0</v>
      </c>
      <c r="X178" s="8">
        <v>0</v>
      </c>
      <c r="Y178" s="8">
        <v>0</v>
      </c>
      <c r="Z178" s="7" t="s">
        <v>44</v>
      </c>
      <c r="AA178" s="7" t="s">
        <v>44</v>
      </c>
      <c r="AB178" s="9" t="s">
        <v>44</v>
      </c>
      <c r="AC178" s="8">
        <v>0</v>
      </c>
      <c r="AD178" s="8">
        <v>0</v>
      </c>
      <c r="AE178" s="8">
        <v>0</v>
      </c>
      <c r="AF178" s="7" t="s">
        <v>44</v>
      </c>
      <c r="AG178" s="9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8">
        <v>0</v>
      </c>
      <c r="AN178" s="8">
        <v>0</v>
      </c>
      <c r="AO178" s="8">
        <v>0</v>
      </c>
      <c r="AP178" s="2">
        <f>VLOOKUP(K178,Tabela1[[#All],[NF Eletr.]],1,0)</f>
        <v>21244</v>
      </c>
      <c r="AQ178" s="42" t="e">
        <f>VLOOKUP(Tabela2[[#This Row],[Cliente]],'Listagem do Browse'!B177:Q477,1,0)</f>
        <v>#N/A</v>
      </c>
      <c r="AR178" s="42" t="e">
        <f>VLOOKUP(Tabela2[[#This Row],[Cliente]],'Listagem do Browse'!B177:Q477,3,0)</f>
        <v>#N/A</v>
      </c>
    </row>
    <row r="179" spans="1:44">
      <c r="A179" s="4" t="str">
        <f t="shared" si="2"/>
        <v>KEC00485</v>
      </c>
      <c r="B179" s="4" t="s">
        <v>1969</v>
      </c>
      <c r="C179" s="4" t="s">
        <v>392</v>
      </c>
      <c r="D179" s="4" t="s">
        <v>40</v>
      </c>
      <c r="E179" s="4" t="s">
        <v>86</v>
      </c>
      <c r="F179" s="4" t="s">
        <v>42</v>
      </c>
      <c r="G179" s="4" t="s">
        <v>47</v>
      </c>
      <c r="H179" s="5">
        <v>0</v>
      </c>
      <c r="I179" s="4" t="s">
        <v>393</v>
      </c>
      <c r="J179" s="4" t="s">
        <v>44</v>
      </c>
      <c r="K179" s="38">
        <v>21241</v>
      </c>
      <c r="L179" s="5">
        <v>0</v>
      </c>
      <c r="M179" s="5">
        <v>0</v>
      </c>
      <c r="N179" s="6">
        <v>45510</v>
      </c>
      <c r="O179" s="5">
        <v>29020.29</v>
      </c>
      <c r="P179" s="5">
        <v>0</v>
      </c>
      <c r="Q179" s="4" t="s">
        <v>394</v>
      </c>
      <c r="R179" s="5">
        <v>0</v>
      </c>
      <c r="S179" s="4" t="s">
        <v>44</v>
      </c>
      <c r="T179" s="4" t="s">
        <v>44</v>
      </c>
      <c r="U179" s="6" t="s">
        <v>44</v>
      </c>
      <c r="V179" s="4" t="s">
        <v>44</v>
      </c>
      <c r="W179" s="5">
        <v>0</v>
      </c>
      <c r="X179" s="5">
        <v>0</v>
      </c>
      <c r="Y179" s="5">
        <v>0</v>
      </c>
      <c r="Z179" s="4" t="s">
        <v>44</v>
      </c>
      <c r="AA179" s="4" t="s">
        <v>44</v>
      </c>
      <c r="AB179" s="6" t="s">
        <v>44</v>
      </c>
      <c r="AC179" s="5">
        <v>0</v>
      </c>
      <c r="AD179" s="5">
        <v>0</v>
      </c>
      <c r="AE179" s="5">
        <v>0</v>
      </c>
      <c r="AF179" s="4" t="s">
        <v>44</v>
      </c>
      <c r="AG179" s="6" t="s">
        <v>44</v>
      </c>
      <c r="AH179" s="4" t="s">
        <v>44</v>
      </c>
      <c r="AI179" s="4" t="s">
        <v>44</v>
      </c>
      <c r="AJ179" s="4" t="s">
        <v>44</v>
      </c>
      <c r="AK179" s="4" t="s">
        <v>44</v>
      </c>
      <c r="AL179" s="4" t="s">
        <v>44</v>
      </c>
      <c r="AM179" s="5">
        <v>0</v>
      </c>
      <c r="AN179" s="5">
        <v>0</v>
      </c>
      <c r="AO179" s="5">
        <v>0</v>
      </c>
      <c r="AP179" s="2">
        <f>VLOOKUP(K179,Tabela1[[#All],[NF Eletr.]],1,0)</f>
        <v>21241</v>
      </c>
      <c r="AQ179" s="42" t="e">
        <f>VLOOKUP(Tabela2[[#This Row],[Cliente]],'Listagem do Browse'!B178:Q478,1,0)</f>
        <v>#N/A</v>
      </c>
      <c r="AR179" s="42" t="e">
        <f>VLOOKUP(Tabela2[[#This Row],[Cliente]],'Listagem do Browse'!B178:Q478,3,0)</f>
        <v>#N/A</v>
      </c>
    </row>
    <row r="180" spans="1:44">
      <c r="A180" s="7" t="str">
        <f t="shared" si="2"/>
        <v>KEC00785</v>
      </c>
      <c r="B180" s="7" t="s">
        <v>1969</v>
      </c>
      <c r="C180" s="7" t="s">
        <v>389</v>
      </c>
      <c r="D180" s="7" t="s">
        <v>40</v>
      </c>
      <c r="E180" s="7" t="s">
        <v>83</v>
      </c>
      <c r="F180" s="7" t="s">
        <v>46</v>
      </c>
      <c r="G180" s="7" t="s">
        <v>47</v>
      </c>
      <c r="H180" s="8">
        <v>0</v>
      </c>
      <c r="I180" s="7" t="s">
        <v>390</v>
      </c>
      <c r="J180" s="7" t="s">
        <v>44</v>
      </c>
      <c r="K180" s="39">
        <v>21240</v>
      </c>
      <c r="L180" s="8">
        <v>0</v>
      </c>
      <c r="M180" s="8">
        <v>0</v>
      </c>
      <c r="N180" s="9">
        <v>45510</v>
      </c>
      <c r="O180" s="8">
        <v>64110.99</v>
      </c>
      <c r="P180" s="8">
        <v>0</v>
      </c>
      <c r="Q180" s="7" t="s">
        <v>391</v>
      </c>
      <c r="R180" s="8">
        <v>0</v>
      </c>
      <c r="S180" s="7" t="s">
        <v>44</v>
      </c>
      <c r="T180" s="7" t="s">
        <v>44</v>
      </c>
      <c r="U180" s="9" t="s">
        <v>44</v>
      </c>
      <c r="V180" s="7" t="s">
        <v>44</v>
      </c>
      <c r="W180" s="8">
        <v>0</v>
      </c>
      <c r="X180" s="8">
        <v>0</v>
      </c>
      <c r="Y180" s="8">
        <v>0</v>
      </c>
      <c r="Z180" s="7" t="s">
        <v>44</v>
      </c>
      <c r="AA180" s="7" t="s">
        <v>44</v>
      </c>
      <c r="AB180" s="9" t="s">
        <v>44</v>
      </c>
      <c r="AC180" s="8">
        <v>0</v>
      </c>
      <c r="AD180" s="8">
        <v>0</v>
      </c>
      <c r="AE180" s="8">
        <v>0</v>
      </c>
      <c r="AF180" s="7" t="s">
        <v>44</v>
      </c>
      <c r="AG180" s="9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8">
        <v>0</v>
      </c>
      <c r="AN180" s="8">
        <v>0</v>
      </c>
      <c r="AO180" s="8">
        <v>0</v>
      </c>
      <c r="AP180" s="2">
        <f>VLOOKUP(K180,Tabela1[[#All],[NF Eletr.]],1,0)</f>
        <v>21240</v>
      </c>
      <c r="AQ180" s="42" t="e">
        <f>VLOOKUP(Tabela2[[#This Row],[Cliente]],'Listagem do Browse'!B179:Q479,1,0)</f>
        <v>#N/A</v>
      </c>
      <c r="AR180" s="42" t="e">
        <f>VLOOKUP(Tabela2[[#This Row],[Cliente]],'Listagem do Browse'!B179:Q479,3,0)</f>
        <v>#N/A</v>
      </c>
    </row>
    <row r="181" spans="1:44">
      <c r="A181" s="4" t="str">
        <f t="shared" si="2"/>
        <v>KEC00776</v>
      </c>
      <c r="B181" s="4" t="s">
        <v>1969</v>
      </c>
      <c r="C181" s="4" t="s">
        <v>386</v>
      </c>
      <c r="D181" s="4" t="s">
        <v>40</v>
      </c>
      <c r="E181" s="4" t="s">
        <v>84</v>
      </c>
      <c r="F181" s="4" t="s">
        <v>42</v>
      </c>
      <c r="G181" s="4" t="s">
        <v>47</v>
      </c>
      <c r="H181" s="5">
        <v>0</v>
      </c>
      <c r="I181" s="4" t="s">
        <v>387</v>
      </c>
      <c r="J181" s="4" t="s">
        <v>44</v>
      </c>
      <c r="K181" s="38">
        <v>21239</v>
      </c>
      <c r="L181" s="5">
        <v>0</v>
      </c>
      <c r="M181" s="5">
        <v>0</v>
      </c>
      <c r="N181" s="6">
        <v>45509</v>
      </c>
      <c r="O181" s="5">
        <v>63116.5</v>
      </c>
      <c r="P181" s="5">
        <v>0</v>
      </c>
      <c r="Q181" s="4" t="s">
        <v>388</v>
      </c>
      <c r="R181" s="5">
        <v>0</v>
      </c>
      <c r="S181" s="4" t="s">
        <v>44</v>
      </c>
      <c r="T181" s="4" t="s">
        <v>44</v>
      </c>
      <c r="U181" s="6" t="s">
        <v>44</v>
      </c>
      <c r="V181" s="4" t="s">
        <v>44</v>
      </c>
      <c r="W181" s="5">
        <v>0</v>
      </c>
      <c r="X181" s="5">
        <v>0</v>
      </c>
      <c r="Y181" s="5">
        <v>0</v>
      </c>
      <c r="Z181" s="4" t="s">
        <v>44</v>
      </c>
      <c r="AA181" s="4" t="s">
        <v>44</v>
      </c>
      <c r="AB181" s="6" t="s">
        <v>44</v>
      </c>
      <c r="AC181" s="5">
        <v>0</v>
      </c>
      <c r="AD181" s="5">
        <v>0</v>
      </c>
      <c r="AE181" s="5">
        <v>0</v>
      </c>
      <c r="AF181" s="4" t="s">
        <v>44</v>
      </c>
      <c r="AG181" s="6" t="s">
        <v>44</v>
      </c>
      <c r="AH181" s="4" t="s">
        <v>44</v>
      </c>
      <c r="AI181" s="4" t="s">
        <v>44</v>
      </c>
      <c r="AJ181" s="4" t="s">
        <v>44</v>
      </c>
      <c r="AK181" s="4" t="s">
        <v>44</v>
      </c>
      <c r="AL181" s="4" t="s">
        <v>44</v>
      </c>
      <c r="AM181" s="5">
        <v>0</v>
      </c>
      <c r="AN181" s="5">
        <v>0</v>
      </c>
      <c r="AO181" s="5">
        <v>0</v>
      </c>
      <c r="AP181" s="2">
        <f>VLOOKUP(K181,Tabela1[[#All],[NF Eletr.]],1,0)</f>
        <v>21239</v>
      </c>
      <c r="AQ181" s="42" t="e">
        <f>VLOOKUP(Tabela2[[#This Row],[Cliente]],'Listagem do Browse'!B180:Q480,1,0)</f>
        <v>#N/A</v>
      </c>
      <c r="AR181" s="42" t="e">
        <f>VLOOKUP(Tabela2[[#This Row],[Cliente]],'Listagem do Browse'!B180:Q480,3,0)</f>
        <v>#N/A</v>
      </c>
    </row>
    <row r="182" spans="1:44">
      <c r="A182" s="7" t="str">
        <f t="shared" si="2"/>
        <v>KEC03246</v>
      </c>
      <c r="B182" s="7" t="s">
        <v>1969</v>
      </c>
      <c r="C182" s="7" t="s">
        <v>383</v>
      </c>
      <c r="D182" s="7" t="s">
        <v>40</v>
      </c>
      <c r="E182" s="7" t="s">
        <v>80</v>
      </c>
      <c r="F182" s="7" t="s">
        <v>46</v>
      </c>
      <c r="G182" s="7" t="s">
        <v>47</v>
      </c>
      <c r="H182" s="8">
        <v>0</v>
      </c>
      <c r="I182" s="7" t="s">
        <v>384</v>
      </c>
      <c r="J182" s="7" t="s">
        <v>44</v>
      </c>
      <c r="K182" s="39">
        <v>21238</v>
      </c>
      <c r="L182" s="8">
        <v>0</v>
      </c>
      <c r="M182" s="8">
        <v>0</v>
      </c>
      <c r="N182" s="9">
        <v>45509</v>
      </c>
      <c r="O182" s="8">
        <v>5237.16</v>
      </c>
      <c r="P182" s="8">
        <v>0</v>
      </c>
      <c r="Q182" s="7" t="s">
        <v>385</v>
      </c>
      <c r="R182" s="8">
        <v>0</v>
      </c>
      <c r="S182" s="7" t="s">
        <v>44</v>
      </c>
      <c r="T182" s="7" t="s">
        <v>44</v>
      </c>
      <c r="U182" s="9" t="s">
        <v>44</v>
      </c>
      <c r="V182" s="7" t="s">
        <v>44</v>
      </c>
      <c r="W182" s="8">
        <v>0</v>
      </c>
      <c r="X182" s="8">
        <v>0</v>
      </c>
      <c r="Y182" s="8">
        <v>0</v>
      </c>
      <c r="Z182" s="7" t="s">
        <v>44</v>
      </c>
      <c r="AA182" s="7" t="s">
        <v>44</v>
      </c>
      <c r="AB182" s="9" t="s">
        <v>44</v>
      </c>
      <c r="AC182" s="8">
        <v>0</v>
      </c>
      <c r="AD182" s="8">
        <v>0</v>
      </c>
      <c r="AE182" s="8">
        <v>0</v>
      </c>
      <c r="AF182" s="7" t="s">
        <v>44</v>
      </c>
      <c r="AG182" s="9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8">
        <v>0</v>
      </c>
      <c r="AN182" s="8">
        <v>0</v>
      </c>
      <c r="AO182" s="8">
        <v>0</v>
      </c>
      <c r="AP182" s="2" t="e">
        <f>VLOOKUP(K182,Tabela1[[#All],[NF Eletr.]],1,0)</f>
        <v>#N/A</v>
      </c>
      <c r="AQ182" s="42" t="e">
        <f>VLOOKUP(Tabela2[[#This Row],[Cliente]],'Listagem do Browse'!B181:Q481,1,0)</f>
        <v>#N/A</v>
      </c>
      <c r="AR182" s="42" t="e">
        <f>VLOOKUP(Tabela2[[#This Row],[Cliente]],'Listagem do Browse'!B181:Q481,3,0)</f>
        <v>#N/A</v>
      </c>
    </row>
    <row r="183" spans="1:44">
      <c r="A183" s="4" t="str">
        <f t="shared" si="2"/>
        <v>KEC00718</v>
      </c>
      <c r="B183" s="4" t="s">
        <v>1969</v>
      </c>
      <c r="C183" s="4" t="s">
        <v>380</v>
      </c>
      <c r="D183" s="4" t="s">
        <v>40</v>
      </c>
      <c r="E183" s="4" t="s">
        <v>377</v>
      </c>
      <c r="F183" s="4" t="s">
        <v>42</v>
      </c>
      <c r="G183" s="4" t="s">
        <v>252</v>
      </c>
      <c r="H183" s="5">
        <v>0</v>
      </c>
      <c r="I183" s="4" t="s">
        <v>381</v>
      </c>
      <c r="J183" s="4" t="s">
        <v>44</v>
      </c>
      <c r="K183" s="38">
        <v>21237</v>
      </c>
      <c r="L183" s="5">
        <v>0</v>
      </c>
      <c r="M183" s="5">
        <v>0</v>
      </c>
      <c r="N183" s="6">
        <v>45509</v>
      </c>
      <c r="O183" s="5">
        <v>1880</v>
      </c>
      <c r="P183" s="5">
        <v>0</v>
      </c>
      <c r="Q183" s="4" t="s">
        <v>382</v>
      </c>
      <c r="R183" s="5">
        <v>0</v>
      </c>
      <c r="S183" s="4" t="s">
        <v>44</v>
      </c>
      <c r="T183" s="4" t="s">
        <v>44</v>
      </c>
      <c r="U183" s="6" t="s">
        <v>44</v>
      </c>
      <c r="V183" s="4" t="s">
        <v>44</v>
      </c>
      <c r="W183" s="5">
        <v>0</v>
      </c>
      <c r="X183" s="5">
        <v>0</v>
      </c>
      <c r="Y183" s="5">
        <v>0</v>
      </c>
      <c r="Z183" s="4" t="s">
        <v>44</v>
      </c>
      <c r="AA183" s="4" t="s">
        <v>44</v>
      </c>
      <c r="AB183" s="6" t="s">
        <v>44</v>
      </c>
      <c r="AC183" s="5">
        <v>0</v>
      </c>
      <c r="AD183" s="5">
        <v>0</v>
      </c>
      <c r="AE183" s="5">
        <v>0</v>
      </c>
      <c r="AF183" s="4" t="s">
        <v>44</v>
      </c>
      <c r="AG183" s="6" t="s">
        <v>44</v>
      </c>
      <c r="AH183" s="4" t="s">
        <v>44</v>
      </c>
      <c r="AI183" s="4" t="s">
        <v>44</v>
      </c>
      <c r="AJ183" s="4" t="s">
        <v>44</v>
      </c>
      <c r="AK183" s="4" t="s">
        <v>44</v>
      </c>
      <c r="AL183" s="4" t="s">
        <v>44</v>
      </c>
      <c r="AM183" s="5">
        <v>0</v>
      </c>
      <c r="AN183" s="5">
        <v>0</v>
      </c>
      <c r="AO183" s="5">
        <v>0</v>
      </c>
      <c r="AP183" s="2" t="e">
        <f>VLOOKUP(K183,Tabela1[[#All],[NF Eletr.]],1,0)</f>
        <v>#N/A</v>
      </c>
      <c r="AQ183" s="42" t="e">
        <f>VLOOKUP(Tabela2[[#This Row],[Cliente]],'Listagem do Browse'!B182:Q482,1,0)</f>
        <v>#N/A</v>
      </c>
      <c r="AR183" s="42" t="e">
        <f>VLOOKUP(Tabela2[[#This Row],[Cliente]],'Listagem do Browse'!B182:Q482,3,0)</f>
        <v>#N/A</v>
      </c>
    </row>
    <row r="184" spans="1:44">
      <c r="A184" s="7" t="str">
        <f t="shared" si="2"/>
        <v>KEC00718</v>
      </c>
      <c r="B184" s="7" t="s">
        <v>1969</v>
      </c>
      <c r="C184" s="7" t="s">
        <v>376</v>
      </c>
      <c r="D184" s="7" t="s">
        <v>40</v>
      </c>
      <c r="E184" s="7" t="s">
        <v>377</v>
      </c>
      <c r="F184" s="7" t="s">
        <v>42</v>
      </c>
      <c r="G184" s="7" t="s">
        <v>252</v>
      </c>
      <c r="H184" s="8">
        <v>0</v>
      </c>
      <c r="I184" s="7" t="s">
        <v>378</v>
      </c>
      <c r="J184" s="7" t="s">
        <v>44</v>
      </c>
      <c r="K184" s="39">
        <v>21236</v>
      </c>
      <c r="L184" s="8">
        <v>0</v>
      </c>
      <c r="M184" s="8">
        <v>0</v>
      </c>
      <c r="N184" s="9">
        <v>45509</v>
      </c>
      <c r="O184" s="8">
        <v>1880</v>
      </c>
      <c r="P184" s="8">
        <v>0</v>
      </c>
      <c r="Q184" s="7" t="s">
        <v>379</v>
      </c>
      <c r="R184" s="8">
        <v>0</v>
      </c>
      <c r="S184" s="7" t="s">
        <v>44</v>
      </c>
      <c r="T184" s="7" t="s">
        <v>44</v>
      </c>
      <c r="U184" s="9" t="s">
        <v>44</v>
      </c>
      <c r="V184" s="7" t="s">
        <v>44</v>
      </c>
      <c r="W184" s="8">
        <v>0</v>
      </c>
      <c r="X184" s="8">
        <v>0</v>
      </c>
      <c r="Y184" s="8">
        <v>0</v>
      </c>
      <c r="Z184" s="7" t="s">
        <v>44</v>
      </c>
      <c r="AA184" s="7" t="s">
        <v>44</v>
      </c>
      <c r="AB184" s="9" t="s">
        <v>44</v>
      </c>
      <c r="AC184" s="8">
        <v>0</v>
      </c>
      <c r="AD184" s="8">
        <v>0</v>
      </c>
      <c r="AE184" s="8">
        <v>0</v>
      </c>
      <c r="AF184" s="7" t="s">
        <v>44</v>
      </c>
      <c r="AG184" s="9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8">
        <v>0</v>
      </c>
      <c r="AN184" s="8">
        <v>0</v>
      </c>
      <c r="AO184" s="8">
        <v>0</v>
      </c>
      <c r="AP184" s="2" t="e">
        <f>VLOOKUP(K184,Tabela1[[#All],[NF Eletr.]],1,0)</f>
        <v>#N/A</v>
      </c>
      <c r="AQ184" s="42" t="e">
        <f>VLOOKUP(Tabela2[[#This Row],[Cliente]],'Listagem do Browse'!B183:Q483,1,0)</f>
        <v>#N/A</v>
      </c>
      <c r="AR184" s="42" t="e">
        <f>VLOOKUP(Tabela2[[#This Row],[Cliente]],'Listagem do Browse'!B183:Q483,3,0)</f>
        <v>#N/A</v>
      </c>
    </row>
    <row r="185" spans="1:44">
      <c r="A185" s="4" t="str">
        <f t="shared" si="2"/>
        <v>KEC03118</v>
      </c>
      <c r="B185" s="4" t="s">
        <v>1969</v>
      </c>
      <c r="C185" s="4" t="s">
        <v>373</v>
      </c>
      <c r="D185" s="4" t="s">
        <v>40</v>
      </c>
      <c r="E185" s="4" t="s">
        <v>374</v>
      </c>
      <c r="F185" s="4" t="s">
        <v>42</v>
      </c>
      <c r="G185" s="4" t="s">
        <v>51</v>
      </c>
      <c r="H185" s="5">
        <v>0</v>
      </c>
      <c r="I185" s="4" t="s">
        <v>371</v>
      </c>
      <c r="J185" s="4" t="s">
        <v>44</v>
      </c>
      <c r="K185" s="38">
        <v>21234</v>
      </c>
      <c r="L185" s="5">
        <v>0</v>
      </c>
      <c r="M185" s="5">
        <v>0</v>
      </c>
      <c r="N185" s="6">
        <v>45509</v>
      </c>
      <c r="O185" s="5">
        <v>0</v>
      </c>
      <c r="P185" s="5">
        <v>0</v>
      </c>
      <c r="Q185" s="4" t="s">
        <v>375</v>
      </c>
      <c r="R185" s="5">
        <v>0</v>
      </c>
      <c r="S185" s="4" t="s">
        <v>44</v>
      </c>
      <c r="T185" s="4" t="s">
        <v>44</v>
      </c>
      <c r="U185" s="6" t="s">
        <v>44</v>
      </c>
      <c r="V185" s="4" t="s">
        <v>44</v>
      </c>
      <c r="W185" s="5">
        <v>0</v>
      </c>
      <c r="X185" s="5">
        <v>0</v>
      </c>
      <c r="Y185" s="5">
        <v>0</v>
      </c>
      <c r="Z185" s="4" t="s">
        <v>44</v>
      </c>
      <c r="AA185" s="4" t="s">
        <v>44</v>
      </c>
      <c r="AB185" s="6" t="s">
        <v>44</v>
      </c>
      <c r="AC185" s="5">
        <v>0</v>
      </c>
      <c r="AD185" s="5">
        <v>0</v>
      </c>
      <c r="AE185" s="5">
        <v>0</v>
      </c>
      <c r="AF185" s="4" t="s">
        <v>44</v>
      </c>
      <c r="AG185" s="6" t="s">
        <v>44</v>
      </c>
      <c r="AH185" s="4" t="s">
        <v>44</v>
      </c>
      <c r="AI185" s="4" t="s">
        <v>44</v>
      </c>
      <c r="AJ185" s="4" t="s">
        <v>44</v>
      </c>
      <c r="AK185" s="4" t="s">
        <v>44</v>
      </c>
      <c r="AL185" s="4" t="s">
        <v>44</v>
      </c>
      <c r="AM185" s="5">
        <v>0</v>
      </c>
      <c r="AN185" s="5">
        <v>0</v>
      </c>
      <c r="AO185" s="5">
        <v>0</v>
      </c>
      <c r="AP185" s="2" t="e">
        <f>VLOOKUP(K185,Tabela1[[#All],[NF Eletr.]],1,0)</f>
        <v>#N/A</v>
      </c>
      <c r="AQ185" s="42" t="e">
        <f>VLOOKUP(Tabela2[[#This Row],[Cliente]],'Listagem do Browse'!B184:Q484,1,0)</f>
        <v>#N/A</v>
      </c>
      <c r="AR185" s="42" t="e">
        <f>VLOOKUP(Tabela2[[#This Row],[Cliente]],'Listagem do Browse'!B184:Q484,3,0)</f>
        <v>#N/A</v>
      </c>
    </row>
    <row r="186" spans="1:44">
      <c r="A186" s="7" t="str">
        <f t="shared" si="2"/>
        <v>KEC00502</v>
      </c>
      <c r="B186" s="7" t="s">
        <v>1969</v>
      </c>
      <c r="C186" s="7" t="s">
        <v>369</v>
      </c>
      <c r="D186" s="7" t="s">
        <v>40</v>
      </c>
      <c r="E186" s="7" t="s">
        <v>370</v>
      </c>
      <c r="F186" s="7" t="s">
        <v>46</v>
      </c>
      <c r="G186" s="7" t="s">
        <v>43</v>
      </c>
      <c r="H186" s="8">
        <v>0</v>
      </c>
      <c r="I186" s="7" t="s">
        <v>371</v>
      </c>
      <c r="J186" s="7" t="s">
        <v>44</v>
      </c>
      <c r="K186" s="39">
        <v>21233</v>
      </c>
      <c r="L186" s="8">
        <v>0</v>
      </c>
      <c r="M186" s="8">
        <v>0</v>
      </c>
      <c r="N186" s="9">
        <v>45509</v>
      </c>
      <c r="O186" s="8">
        <v>0</v>
      </c>
      <c r="P186" s="8">
        <v>0</v>
      </c>
      <c r="Q186" s="7" t="s">
        <v>372</v>
      </c>
      <c r="R186" s="8">
        <v>0</v>
      </c>
      <c r="S186" s="7" t="s">
        <v>44</v>
      </c>
      <c r="T186" s="7" t="s">
        <v>44</v>
      </c>
      <c r="U186" s="9" t="s">
        <v>44</v>
      </c>
      <c r="V186" s="7" t="s">
        <v>44</v>
      </c>
      <c r="W186" s="8">
        <v>0</v>
      </c>
      <c r="X186" s="8">
        <v>0</v>
      </c>
      <c r="Y186" s="8">
        <v>0</v>
      </c>
      <c r="Z186" s="7" t="s">
        <v>44</v>
      </c>
      <c r="AA186" s="7" t="s">
        <v>44</v>
      </c>
      <c r="AB186" s="9" t="s">
        <v>44</v>
      </c>
      <c r="AC186" s="8">
        <v>0</v>
      </c>
      <c r="AD186" s="8">
        <v>0</v>
      </c>
      <c r="AE186" s="8">
        <v>0</v>
      </c>
      <c r="AF186" s="7" t="s">
        <v>44</v>
      </c>
      <c r="AG186" s="9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8">
        <v>0</v>
      </c>
      <c r="AN186" s="8">
        <v>0</v>
      </c>
      <c r="AO186" s="8">
        <v>0</v>
      </c>
      <c r="AP186" s="2" t="e">
        <f>VLOOKUP(K186,Tabela1[[#All],[NF Eletr.]],1,0)</f>
        <v>#N/A</v>
      </c>
      <c r="AQ186" s="42" t="e">
        <f>VLOOKUP(Tabela2[[#This Row],[Cliente]],'Listagem do Browse'!B185:Q485,1,0)</f>
        <v>#N/A</v>
      </c>
      <c r="AR186" s="42" t="e">
        <f>VLOOKUP(Tabela2[[#This Row],[Cliente]],'Listagem do Browse'!B185:Q485,3,0)</f>
        <v>#N/A</v>
      </c>
    </row>
    <row r="187" spans="1:44">
      <c r="A187" s="4" t="str">
        <f t="shared" si="2"/>
        <v>KEC03185</v>
      </c>
      <c r="B187" s="4" t="s">
        <v>1969</v>
      </c>
      <c r="C187" s="4" t="s">
        <v>366</v>
      </c>
      <c r="D187" s="4" t="s">
        <v>40</v>
      </c>
      <c r="E187" s="4" t="s">
        <v>182</v>
      </c>
      <c r="F187" s="4" t="s">
        <v>46</v>
      </c>
      <c r="G187" s="4" t="s">
        <v>51</v>
      </c>
      <c r="H187" s="5">
        <v>0</v>
      </c>
      <c r="I187" s="4" t="s">
        <v>367</v>
      </c>
      <c r="J187" s="4" t="s">
        <v>44</v>
      </c>
      <c r="K187" s="38">
        <v>21232</v>
      </c>
      <c r="L187" s="5">
        <v>0</v>
      </c>
      <c r="M187" s="5">
        <v>0</v>
      </c>
      <c r="N187" s="6">
        <v>45509</v>
      </c>
      <c r="O187" s="5">
        <v>0</v>
      </c>
      <c r="P187" s="5">
        <v>0</v>
      </c>
      <c r="Q187" s="4" t="s">
        <v>368</v>
      </c>
      <c r="R187" s="5">
        <v>0</v>
      </c>
      <c r="S187" s="4" t="s">
        <v>44</v>
      </c>
      <c r="T187" s="4" t="s">
        <v>44</v>
      </c>
      <c r="U187" s="6" t="s">
        <v>44</v>
      </c>
      <c r="V187" s="4" t="s">
        <v>44</v>
      </c>
      <c r="W187" s="5">
        <v>0</v>
      </c>
      <c r="X187" s="5">
        <v>0</v>
      </c>
      <c r="Y187" s="5">
        <v>0</v>
      </c>
      <c r="Z187" s="4" t="s">
        <v>44</v>
      </c>
      <c r="AA187" s="4" t="s">
        <v>44</v>
      </c>
      <c r="AB187" s="6" t="s">
        <v>44</v>
      </c>
      <c r="AC187" s="5">
        <v>0</v>
      </c>
      <c r="AD187" s="5">
        <v>0</v>
      </c>
      <c r="AE187" s="5">
        <v>0</v>
      </c>
      <c r="AF187" s="4" t="s">
        <v>44</v>
      </c>
      <c r="AG187" s="6" t="s">
        <v>44</v>
      </c>
      <c r="AH187" s="4" t="s">
        <v>44</v>
      </c>
      <c r="AI187" s="4" t="s">
        <v>44</v>
      </c>
      <c r="AJ187" s="4" t="s">
        <v>44</v>
      </c>
      <c r="AK187" s="4" t="s">
        <v>44</v>
      </c>
      <c r="AL187" s="4" t="s">
        <v>44</v>
      </c>
      <c r="AM187" s="5">
        <v>0</v>
      </c>
      <c r="AN187" s="5">
        <v>0</v>
      </c>
      <c r="AO187" s="5">
        <v>0</v>
      </c>
      <c r="AP187" s="2" t="e">
        <f>VLOOKUP(K187,Tabela1[[#All],[NF Eletr.]],1,0)</f>
        <v>#N/A</v>
      </c>
      <c r="AQ187" s="42" t="e">
        <f>VLOOKUP(Tabela2[[#This Row],[Cliente]],'Listagem do Browse'!B186:Q486,1,0)</f>
        <v>#N/A</v>
      </c>
      <c r="AR187" s="42" t="e">
        <f>VLOOKUP(Tabela2[[#This Row],[Cliente]],'Listagem do Browse'!B186:Q486,3,0)</f>
        <v>#N/A</v>
      </c>
    </row>
    <row r="188" spans="1:44">
      <c r="A188" s="7" t="str">
        <f t="shared" si="2"/>
        <v>KEC03190</v>
      </c>
      <c r="B188" s="7" t="s">
        <v>1969</v>
      </c>
      <c r="C188" s="7" t="s">
        <v>363</v>
      </c>
      <c r="D188" s="7" t="s">
        <v>40</v>
      </c>
      <c r="E188" s="7" t="s">
        <v>90</v>
      </c>
      <c r="F188" s="7" t="s">
        <v>46</v>
      </c>
      <c r="G188" s="7" t="s">
        <v>91</v>
      </c>
      <c r="H188" s="8">
        <v>0</v>
      </c>
      <c r="I188" s="7" t="s">
        <v>364</v>
      </c>
      <c r="J188" s="7" t="s">
        <v>44</v>
      </c>
      <c r="K188" s="39">
        <v>21231</v>
      </c>
      <c r="L188" s="8">
        <v>0</v>
      </c>
      <c r="M188" s="8">
        <v>0</v>
      </c>
      <c r="N188" s="9">
        <v>45509</v>
      </c>
      <c r="O188" s="8">
        <v>0</v>
      </c>
      <c r="P188" s="8">
        <v>0</v>
      </c>
      <c r="Q188" s="7" t="s">
        <v>365</v>
      </c>
      <c r="R188" s="8">
        <v>0</v>
      </c>
      <c r="S188" s="7" t="s">
        <v>44</v>
      </c>
      <c r="T188" s="7" t="s">
        <v>44</v>
      </c>
      <c r="U188" s="9" t="s">
        <v>44</v>
      </c>
      <c r="V188" s="7" t="s">
        <v>44</v>
      </c>
      <c r="W188" s="8">
        <v>0</v>
      </c>
      <c r="X188" s="8">
        <v>0</v>
      </c>
      <c r="Y188" s="8">
        <v>0</v>
      </c>
      <c r="Z188" s="7" t="s">
        <v>44</v>
      </c>
      <c r="AA188" s="7" t="s">
        <v>44</v>
      </c>
      <c r="AB188" s="9" t="s">
        <v>44</v>
      </c>
      <c r="AC188" s="8">
        <v>0</v>
      </c>
      <c r="AD188" s="8">
        <v>0</v>
      </c>
      <c r="AE188" s="8">
        <v>0</v>
      </c>
      <c r="AF188" s="7" t="s">
        <v>44</v>
      </c>
      <c r="AG188" s="9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8">
        <v>0</v>
      </c>
      <c r="AN188" s="8">
        <v>0</v>
      </c>
      <c r="AO188" s="8">
        <v>0</v>
      </c>
      <c r="AP188" s="2" t="e">
        <f>VLOOKUP(K188,Tabela1[[#All],[NF Eletr.]],1,0)</f>
        <v>#N/A</v>
      </c>
      <c r="AQ188" s="42" t="e">
        <f>VLOOKUP(Tabela2[[#This Row],[Cliente]],'Listagem do Browse'!B187:Q487,1,0)</f>
        <v>#N/A</v>
      </c>
      <c r="AR188" s="42" t="e">
        <f>VLOOKUP(Tabela2[[#This Row],[Cliente]],'Listagem do Browse'!B187:Q487,3,0)</f>
        <v>#N/A</v>
      </c>
    </row>
    <row r="189" spans="1:44">
      <c r="A189" s="4" t="str">
        <f t="shared" si="2"/>
        <v>KEC00346</v>
      </c>
      <c r="B189" s="4" t="s">
        <v>1969</v>
      </c>
      <c r="C189" s="4" t="s">
        <v>360</v>
      </c>
      <c r="D189" s="4" t="s">
        <v>40</v>
      </c>
      <c r="E189" s="4" t="s">
        <v>361</v>
      </c>
      <c r="F189" s="4" t="s">
        <v>42</v>
      </c>
      <c r="G189" s="4" t="s">
        <v>272</v>
      </c>
      <c r="H189" s="5">
        <v>0</v>
      </c>
      <c r="I189" s="4" t="s">
        <v>358</v>
      </c>
      <c r="J189" s="4" t="s">
        <v>44</v>
      </c>
      <c r="K189" s="38">
        <v>21230</v>
      </c>
      <c r="L189" s="5">
        <v>0</v>
      </c>
      <c r="M189" s="5">
        <v>0</v>
      </c>
      <c r="N189" s="6">
        <v>45509</v>
      </c>
      <c r="O189" s="5">
        <v>0</v>
      </c>
      <c r="P189" s="5">
        <v>0</v>
      </c>
      <c r="Q189" s="4" t="s">
        <v>362</v>
      </c>
      <c r="R189" s="5">
        <v>0</v>
      </c>
      <c r="S189" s="4" t="s">
        <v>44</v>
      </c>
      <c r="T189" s="4" t="s">
        <v>44</v>
      </c>
      <c r="U189" s="6" t="s">
        <v>44</v>
      </c>
      <c r="V189" s="4" t="s">
        <v>44</v>
      </c>
      <c r="W189" s="5">
        <v>0</v>
      </c>
      <c r="X189" s="5">
        <v>0</v>
      </c>
      <c r="Y189" s="5">
        <v>0</v>
      </c>
      <c r="Z189" s="4" t="s">
        <v>44</v>
      </c>
      <c r="AA189" s="4" t="s">
        <v>44</v>
      </c>
      <c r="AB189" s="6" t="s">
        <v>44</v>
      </c>
      <c r="AC189" s="5">
        <v>0</v>
      </c>
      <c r="AD189" s="5">
        <v>0</v>
      </c>
      <c r="AE189" s="5">
        <v>0</v>
      </c>
      <c r="AF189" s="4" t="s">
        <v>44</v>
      </c>
      <c r="AG189" s="6" t="s">
        <v>44</v>
      </c>
      <c r="AH189" s="4" t="s">
        <v>44</v>
      </c>
      <c r="AI189" s="4" t="s">
        <v>44</v>
      </c>
      <c r="AJ189" s="4" t="s">
        <v>44</v>
      </c>
      <c r="AK189" s="4" t="s">
        <v>44</v>
      </c>
      <c r="AL189" s="4" t="s">
        <v>44</v>
      </c>
      <c r="AM189" s="5">
        <v>0</v>
      </c>
      <c r="AN189" s="5">
        <v>0</v>
      </c>
      <c r="AO189" s="5">
        <v>0</v>
      </c>
      <c r="AP189" s="2" t="e">
        <f>VLOOKUP(K189,Tabela1[[#All],[NF Eletr.]],1,0)</f>
        <v>#N/A</v>
      </c>
      <c r="AQ189" s="42" t="e">
        <f>VLOOKUP(Tabela2[[#This Row],[Cliente]],'Listagem do Browse'!B188:Q488,1,0)</f>
        <v>#N/A</v>
      </c>
      <c r="AR189" s="42" t="e">
        <f>VLOOKUP(Tabela2[[#This Row],[Cliente]],'Listagem do Browse'!B188:Q488,3,0)</f>
        <v>#N/A</v>
      </c>
    </row>
    <row r="190" spans="1:44">
      <c r="A190" s="7" t="str">
        <f t="shared" si="2"/>
        <v>KEC00129</v>
      </c>
      <c r="B190" s="7" t="s">
        <v>1969</v>
      </c>
      <c r="C190" s="7" t="s">
        <v>357</v>
      </c>
      <c r="D190" s="7" t="s">
        <v>40</v>
      </c>
      <c r="E190" s="7" t="s">
        <v>250</v>
      </c>
      <c r="F190" s="7" t="s">
        <v>42</v>
      </c>
      <c r="G190" s="7" t="s">
        <v>51</v>
      </c>
      <c r="H190" s="8">
        <v>0</v>
      </c>
      <c r="I190" s="7" t="s">
        <v>358</v>
      </c>
      <c r="J190" s="7" t="s">
        <v>44</v>
      </c>
      <c r="K190" s="39">
        <v>21229</v>
      </c>
      <c r="L190" s="8">
        <v>0</v>
      </c>
      <c r="M190" s="8">
        <v>0</v>
      </c>
      <c r="N190" s="9">
        <v>45509</v>
      </c>
      <c r="O190" s="8">
        <v>0</v>
      </c>
      <c r="P190" s="8">
        <v>0</v>
      </c>
      <c r="Q190" s="7" t="s">
        <v>359</v>
      </c>
      <c r="R190" s="8">
        <v>0</v>
      </c>
      <c r="S190" s="7" t="s">
        <v>44</v>
      </c>
      <c r="T190" s="7" t="s">
        <v>44</v>
      </c>
      <c r="U190" s="9" t="s">
        <v>44</v>
      </c>
      <c r="V190" s="7" t="s">
        <v>44</v>
      </c>
      <c r="W190" s="8">
        <v>0</v>
      </c>
      <c r="X190" s="8">
        <v>0</v>
      </c>
      <c r="Y190" s="8">
        <v>0</v>
      </c>
      <c r="Z190" s="7" t="s">
        <v>44</v>
      </c>
      <c r="AA190" s="7" t="s">
        <v>44</v>
      </c>
      <c r="AB190" s="9" t="s">
        <v>44</v>
      </c>
      <c r="AC190" s="8">
        <v>0</v>
      </c>
      <c r="AD190" s="8">
        <v>0</v>
      </c>
      <c r="AE190" s="8">
        <v>0</v>
      </c>
      <c r="AF190" s="7" t="s">
        <v>44</v>
      </c>
      <c r="AG190" s="9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8">
        <v>0</v>
      </c>
      <c r="AN190" s="8">
        <v>0</v>
      </c>
      <c r="AO190" s="8">
        <v>0</v>
      </c>
      <c r="AP190" s="2" t="e">
        <f>VLOOKUP(K190,Tabela1[[#All],[NF Eletr.]],1,0)</f>
        <v>#N/A</v>
      </c>
      <c r="AQ190" s="42" t="e">
        <f>VLOOKUP(Tabela2[[#This Row],[Cliente]],'Listagem do Browse'!B189:Q489,1,0)</f>
        <v>#N/A</v>
      </c>
      <c r="AR190" s="42" t="e">
        <f>VLOOKUP(Tabela2[[#This Row],[Cliente]],'Listagem do Browse'!B189:Q489,3,0)</f>
        <v>#N/A</v>
      </c>
    </row>
    <row r="191" spans="1:44">
      <c r="A191" s="4" t="str">
        <f t="shared" si="2"/>
        <v>KEC00133</v>
      </c>
      <c r="B191" s="4" t="s">
        <v>1969</v>
      </c>
      <c r="C191" s="4" t="s">
        <v>354</v>
      </c>
      <c r="D191" s="4" t="s">
        <v>40</v>
      </c>
      <c r="E191" s="4" t="s">
        <v>251</v>
      </c>
      <c r="F191" s="4" t="s">
        <v>42</v>
      </c>
      <c r="G191" s="4" t="s">
        <v>252</v>
      </c>
      <c r="H191" s="5">
        <v>0</v>
      </c>
      <c r="I191" s="4" t="s">
        <v>355</v>
      </c>
      <c r="J191" s="4" t="s">
        <v>44</v>
      </c>
      <c r="K191" s="38">
        <v>21228</v>
      </c>
      <c r="L191" s="5">
        <v>0</v>
      </c>
      <c r="M191" s="5">
        <v>0</v>
      </c>
      <c r="N191" s="6">
        <v>45509</v>
      </c>
      <c r="O191" s="5">
        <v>0</v>
      </c>
      <c r="P191" s="5">
        <v>0</v>
      </c>
      <c r="Q191" s="4" t="s">
        <v>356</v>
      </c>
      <c r="R191" s="5">
        <v>0</v>
      </c>
      <c r="S191" s="4" t="s">
        <v>44</v>
      </c>
      <c r="T191" s="4" t="s">
        <v>44</v>
      </c>
      <c r="U191" s="6" t="s">
        <v>44</v>
      </c>
      <c r="V191" s="4" t="s">
        <v>44</v>
      </c>
      <c r="W191" s="5">
        <v>0</v>
      </c>
      <c r="X191" s="5">
        <v>0</v>
      </c>
      <c r="Y191" s="5">
        <v>0</v>
      </c>
      <c r="Z191" s="4" t="s">
        <v>44</v>
      </c>
      <c r="AA191" s="4" t="s">
        <v>44</v>
      </c>
      <c r="AB191" s="6" t="s">
        <v>44</v>
      </c>
      <c r="AC191" s="5">
        <v>0</v>
      </c>
      <c r="AD191" s="5">
        <v>0</v>
      </c>
      <c r="AE191" s="5">
        <v>0</v>
      </c>
      <c r="AF191" s="4" t="s">
        <v>44</v>
      </c>
      <c r="AG191" s="6" t="s">
        <v>44</v>
      </c>
      <c r="AH191" s="4" t="s">
        <v>44</v>
      </c>
      <c r="AI191" s="4" t="s">
        <v>44</v>
      </c>
      <c r="AJ191" s="4" t="s">
        <v>44</v>
      </c>
      <c r="AK191" s="4" t="s">
        <v>44</v>
      </c>
      <c r="AL191" s="4" t="s">
        <v>44</v>
      </c>
      <c r="AM191" s="5">
        <v>0</v>
      </c>
      <c r="AN191" s="5">
        <v>0</v>
      </c>
      <c r="AO191" s="5">
        <v>0</v>
      </c>
      <c r="AP191" s="2" t="e">
        <f>VLOOKUP(K191,Tabela1[[#All],[NF Eletr.]],1,0)</f>
        <v>#N/A</v>
      </c>
      <c r="AQ191" s="42" t="e">
        <f>VLOOKUP(Tabela2[[#This Row],[Cliente]],'Listagem do Browse'!B190:Q490,1,0)</f>
        <v>#N/A</v>
      </c>
      <c r="AR191" s="42" t="e">
        <f>VLOOKUP(Tabela2[[#This Row],[Cliente]],'Listagem do Browse'!B190:Q490,3,0)</f>
        <v>#N/A</v>
      </c>
    </row>
    <row r="192" spans="1:44">
      <c r="A192" s="7" t="str">
        <f t="shared" si="2"/>
        <v>KEC03242</v>
      </c>
      <c r="B192" s="7" t="s">
        <v>1969</v>
      </c>
      <c r="C192" s="7" t="s">
        <v>351</v>
      </c>
      <c r="D192" s="7" t="s">
        <v>40</v>
      </c>
      <c r="E192" s="7" t="s">
        <v>92</v>
      </c>
      <c r="F192" s="7" t="s">
        <v>46</v>
      </c>
      <c r="G192" s="7" t="s">
        <v>47</v>
      </c>
      <c r="H192" s="8">
        <v>0</v>
      </c>
      <c r="I192" s="7" t="s">
        <v>352</v>
      </c>
      <c r="J192" s="7" t="s">
        <v>44</v>
      </c>
      <c r="K192" s="39">
        <v>21227</v>
      </c>
      <c r="L192" s="8">
        <v>0</v>
      </c>
      <c r="M192" s="8">
        <v>0</v>
      </c>
      <c r="N192" s="9">
        <v>45509</v>
      </c>
      <c r="O192" s="8">
        <v>241071.25</v>
      </c>
      <c r="P192" s="8">
        <v>0</v>
      </c>
      <c r="Q192" s="7" t="s">
        <v>353</v>
      </c>
      <c r="R192" s="8">
        <v>0</v>
      </c>
      <c r="S192" s="7" t="s">
        <v>44</v>
      </c>
      <c r="T192" s="7" t="s">
        <v>44</v>
      </c>
      <c r="U192" s="9" t="s">
        <v>44</v>
      </c>
      <c r="V192" s="7" t="s">
        <v>44</v>
      </c>
      <c r="W192" s="8">
        <v>0</v>
      </c>
      <c r="X192" s="8">
        <v>0</v>
      </c>
      <c r="Y192" s="8">
        <v>0</v>
      </c>
      <c r="Z192" s="7" t="s">
        <v>44</v>
      </c>
      <c r="AA192" s="7" t="s">
        <v>44</v>
      </c>
      <c r="AB192" s="9" t="s">
        <v>44</v>
      </c>
      <c r="AC192" s="8">
        <v>0</v>
      </c>
      <c r="AD192" s="8">
        <v>0</v>
      </c>
      <c r="AE192" s="8">
        <v>0</v>
      </c>
      <c r="AF192" s="7" t="s">
        <v>44</v>
      </c>
      <c r="AG192" s="9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8">
        <v>0</v>
      </c>
      <c r="AN192" s="8">
        <v>0</v>
      </c>
      <c r="AO192" s="8">
        <v>0</v>
      </c>
      <c r="AP192" s="2">
        <f>VLOOKUP(K192,Tabela1[[#All],[NF Eletr.]],1,0)</f>
        <v>21227</v>
      </c>
      <c r="AQ192" s="42" t="e">
        <f>VLOOKUP(Tabela2[[#This Row],[Cliente]],'Listagem do Browse'!B191:Q491,1,0)</f>
        <v>#N/A</v>
      </c>
      <c r="AR192" s="42" t="e">
        <f>VLOOKUP(Tabela2[[#This Row],[Cliente]],'Listagem do Browse'!B191:Q491,3,0)</f>
        <v>#N/A</v>
      </c>
    </row>
    <row r="193" spans="1:44">
      <c r="A193" s="4" t="str">
        <f t="shared" si="2"/>
        <v>KEC01109</v>
      </c>
      <c r="B193" s="4" t="s">
        <v>1969</v>
      </c>
      <c r="C193" s="4" t="s">
        <v>343</v>
      </c>
      <c r="D193" s="4" t="s">
        <v>40</v>
      </c>
      <c r="E193" s="4" t="s">
        <v>71</v>
      </c>
      <c r="F193" s="4" t="s">
        <v>72</v>
      </c>
      <c r="G193" s="4" t="s">
        <v>47</v>
      </c>
      <c r="H193" s="5">
        <v>0</v>
      </c>
      <c r="I193" s="4" t="s">
        <v>341</v>
      </c>
      <c r="J193" s="4" t="s">
        <v>44</v>
      </c>
      <c r="K193" s="38">
        <v>21226</v>
      </c>
      <c r="L193" s="5">
        <v>0</v>
      </c>
      <c r="M193" s="5">
        <v>0</v>
      </c>
      <c r="N193" s="6">
        <v>45506</v>
      </c>
      <c r="O193" s="5">
        <v>111362.76</v>
      </c>
      <c r="P193" s="5">
        <v>0</v>
      </c>
      <c r="Q193" s="4" t="s">
        <v>344</v>
      </c>
      <c r="R193" s="5">
        <v>0</v>
      </c>
      <c r="S193" s="4" t="s">
        <v>44</v>
      </c>
      <c r="T193" s="4" t="s">
        <v>44</v>
      </c>
      <c r="U193" s="6" t="s">
        <v>44</v>
      </c>
      <c r="V193" s="4" t="s">
        <v>44</v>
      </c>
      <c r="W193" s="5">
        <v>0</v>
      </c>
      <c r="X193" s="5">
        <v>0</v>
      </c>
      <c r="Y193" s="5">
        <v>0</v>
      </c>
      <c r="Z193" s="4" t="s">
        <v>44</v>
      </c>
      <c r="AA193" s="4" t="s">
        <v>44</v>
      </c>
      <c r="AB193" s="6" t="s">
        <v>44</v>
      </c>
      <c r="AC193" s="5">
        <v>0</v>
      </c>
      <c r="AD193" s="5">
        <v>0</v>
      </c>
      <c r="AE193" s="5">
        <v>0</v>
      </c>
      <c r="AF193" s="4" t="s">
        <v>44</v>
      </c>
      <c r="AG193" s="6" t="s">
        <v>44</v>
      </c>
      <c r="AH193" s="4" t="s">
        <v>44</v>
      </c>
      <c r="AI193" s="4" t="s">
        <v>44</v>
      </c>
      <c r="AJ193" s="4" t="s">
        <v>54</v>
      </c>
      <c r="AK193" s="4" t="s">
        <v>73</v>
      </c>
      <c r="AL193" s="4" t="s">
        <v>44</v>
      </c>
      <c r="AM193" s="5">
        <v>0</v>
      </c>
      <c r="AN193" s="5">
        <v>0</v>
      </c>
      <c r="AO193" s="5">
        <v>0</v>
      </c>
      <c r="AP193" s="2">
        <f>VLOOKUP(K193,Tabela1[[#All],[NF Eletr.]],1,0)</f>
        <v>21226</v>
      </c>
      <c r="AQ193" s="42" t="e">
        <f>VLOOKUP(Tabela2[[#This Row],[Cliente]],'Listagem do Browse'!B192:Q492,1,0)</f>
        <v>#N/A</v>
      </c>
      <c r="AR193" s="42" t="e">
        <f>VLOOKUP(Tabela2[[#This Row],[Cliente]],'Listagem do Browse'!B192:Q492,3,0)</f>
        <v>#N/A</v>
      </c>
    </row>
    <row r="194" spans="1:44">
      <c r="A194" s="7" t="str">
        <f t="shared" si="2"/>
        <v>KEC01111</v>
      </c>
      <c r="B194" s="7" t="s">
        <v>1969</v>
      </c>
      <c r="C194" s="7" t="s">
        <v>345</v>
      </c>
      <c r="D194" s="7" t="s">
        <v>40</v>
      </c>
      <c r="E194" s="7" t="s">
        <v>74</v>
      </c>
      <c r="F194" s="7" t="s">
        <v>75</v>
      </c>
      <c r="G194" s="7" t="s">
        <v>47</v>
      </c>
      <c r="H194" s="8">
        <v>0</v>
      </c>
      <c r="I194" s="7" t="s">
        <v>346</v>
      </c>
      <c r="J194" s="7" t="s">
        <v>44</v>
      </c>
      <c r="K194" s="39">
        <v>21225</v>
      </c>
      <c r="L194" s="8">
        <v>0</v>
      </c>
      <c r="M194" s="8">
        <v>0</v>
      </c>
      <c r="N194" s="9">
        <v>45506</v>
      </c>
      <c r="O194" s="8">
        <v>27097.84</v>
      </c>
      <c r="P194" s="8">
        <v>0</v>
      </c>
      <c r="Q194" s="7" t="s">
        <v>347</v>
      </c>
      <c r="R194" s="8">
        <v>0</v>
      </c>
      <c r="S194" s="7" t="s">
        <v>44</v>
      </c>
      <c r="T194" s="7" t="s">
        <v>44</v>
      </c>
      <c r="U194" s="9" t="s">
        <v>44</v>
      </c>
      <c r="V194" s="7" t="s">
        <v>44</v>
      </c>
      <c r="W194" s="8">
        <v>0</v>
      </c>
      <c r="X194" s="8">
        <v>0</v>
      </c>
      <c r="Y194" s="8">
        <v>0</v>
      </c>
      <c r="Z194" s="7" t="s">
        <v>44</v>
      </c>
      <c r="AA194" s="7" t="s">
        <v>44</v>
      </c>
      <c r="AB194" s="9" t="s">
        <v>44</v>
      </c>
      <c r="AC194" s="8">
        <v>0</v>
      </c>
      <c r="AD194" s="8">
        <v>0</v>
      </c>
      <c r="AE194" s="8">
        <v>0</v>
      </c>
      <c r="AF194" s="7" t="s">
        <v>44</v>
      </c>
      <c r="AG194" s="9" t="s">
        <v>44</v>
      </c>
      <c r="AH194" s="7" t="s">
        <v>44</v>
      </c>
      <c r="AI194" s="7" t="s">
        <v>44</v>
      </c>
      <c r="AJ194" s="7" t="s">
        <v>54</v>
      </c>
      <c r="AK194" s="7" t="s">
        <v>76</v>
      </c>
      <c r="AL194" s="7" t="s">
        <v>44</v>
      </c>
      <c r="AM194" s="8">
        <v>0</v>
      </c>
      <c r="AN194" s="8">
        <v>0</v>
      </c>
      <c r="AO194" s="8">
        <v>0</v>
      </c>
      <c r="AP194" s="2">
        <f>VLOOKUP(K194,Tabela1[[#All],[NF Eletr.]],1,0)</f>
        <v>21225</v>
      </c>
      <c r="AQ194" s="42" t="e">
        <f>VLOOKUP(Tabela2[[#This Row],[Cliente]],'Listagem do Browse'!B193:Q493,1,0)</f>
        <v>#N/A</v>
      </c>
      <c r="AR194" s="42" t="e">
        <f>VLOOKUP(Tabela2[[#This Row],[Cliente]],'Listagem do Browse'!B193:Q493,3,0)</f>
        <v>#N/A</v>
      </c>
    </row>
    <row r="195" spans="1:44">
      <c r="A195" s="4" t="str">
        <f t="shared" ref="A195:A215" si="3">B195&amp;E195</f>
        <v>KEC01103</v>
      </c>
      <c r="B195" s="4" t="s">
        <v>1969</v>
      </c>
      <c r="C195" s="4" t="s">
        <v>332</v>
      </c>
      <c r="D195" s="4" t="s">
        <v>40</v>
      </c>
      <c r="E195" s="4" t="s">
        <v>57</v>
      </c>
      <c r="F195" s="4" t="s">
        <v>40</v>
      </c>
      <c r="G195" s="4" t="s">
        <v>47</v>
      </c>
      <c r="H195" s="5">
        <v>0</v>
      </c>
      <c r="I195" s="4" t="s">
        <v>333</v>
      </c>
      <c r="J195" s="4" t="s">
        <v>44</v>
      </c>
      <c r="K195" s="38">
        <v>21224</v>
      </c>
      <c r="L195" s="5">
        <v>0</v>
      </c>
      <c r="M195" s="5">
        <v>0</v>
      </c>
      <c r="N195" s="6">
        <v>45506</v>
      </c>
      <c r="O195" s="5">
        <v>128849.76</v>
      </c>
      <c r="P195" s="5">
        <v>0</v>
      </c>
      <c r="Q195" s="4" t="s">
        <v>334</v>
      </c>
      <c r="R195" s="5">
        <v>0</v>
      </c>
      <c r="S195" s="4" t="s">
        <v>44</v>
      </c>
      <c r="T195" s="4" t="s">
        <v>44</v>
      </c>
      <c r="U195" s="6" t="s">
        <v>44</v>
      </c>
      <c r="V195" s="4" t="s">
        <v>44</v>
      </c>
      <c r="W195" s="5">
        <v>0</v>
      </c>
      <c r="X195" s="5">
        <v>0</v>
      </c>
      <c r="Y195" s="5">
        <v>0</v>
      </c>
      <c r="Z195" s="4" t="s">
        <v>44</v>
      </c>
      <c r="AA195" s="4" t="s">
        <v>44</v>
      </c>
      <c r="AB195" s="6" t="s">
        <v>44</v>
      </c>
      <c r="AC195" s="5">
        <v>0</v>
      </c>
      <c r="AD195" s="5">
        <v>0</v>
      </c>
      <c r="AE195" s="5">
        <v>0</v>
      </c>
      <c r="AF195" s="4" t="s">
        <v>44</v>
      </c>
      <c r="AG195" s="6" t="s">
        <v>44</v>
      </c>
      <c r="AH195" s="4" t="s">
        <v>44</v>
      </c>
      <c r="AI195" s="4" t="s">
        <v>44</v>
      </c>
      <c r="AJ195" s="4" t="s">
        <v>54</v>
      </c>
      <c r="AK195" s="4" t="s">
        <v>58</v>
      </c>
      <c r="AL195" s="4" t="s">
        <v>44</v>
      </c>
      <c r="AM195" s="5">
        <v>0</v>
      </c>
      <c r="AN195" s="5">
        <v>0</v>
      </c>
      <c r="AO195" s="5">
        <v>0</v>
      </c>
      <c r="AP195" s="2">
        <f>VLOOKUP(K195,Tabela1[[#All],[NF Eletr.]],1,0)</f>
        <v>21224</v>
      </c>
      <c r="AQ195" s="42" t="e">
        <f>VLOOKUP(Tabela2[[#This Row],[Cliente]],'Listagem do Browse'!B194:Q494,1,0)</f>
        <v>#N/A</v>
      </c>
      <c r="AR195" s="42" t="e">
        <f>VLOOKUP(Tabela2[[#This Row],[Cliente]],'Listagem do Browse'!B194:Q494,3,0)</f>
        <v>#N/A</v>
      </c>
    </row>
    <row r="196" spans="1:44">
      <c r="A196" s="30" t="str">
        <f t="shared" si="3"/>
        <v>KEC01107</v>
      </c>
      <c r="B196" s="30" t="s">
        <v>1969</v>
      </c>
      <c r="C196" s="30" t="s">
        <v>338</v>
      </c>
      <c r="D196" s="30" t="s">
        <v>40</v>
      </c>
      <c r="E196" s="30" t="s">
        <v>65</v>
      </c>
      <c r="F196" s="30" t="s">
        <v>66</v>
      </c>
      <c r="G196" s="30" t="s">
        <v>47</v>
      </c>
      <c r="H196" s="32">
        <v>0</v>
      </c>
      <c r="I196" s="30" t="s">
        <v>336</v>
      </c>
      <c r="J196" s="30" t="s">
        <v>44</v>
      </c>
      <c r="K196" s="40">
        <v>21223</v>
      </c>
      <c r="L196" s="32">
        <v>0</v>
      </c>
      <c r="M196" s="32">
        <v>0</v>
      </c>
      <c r="N196" s="34">
        <v>45506</v>
      </c>
      <c r="O196" s="32">
        <v>69417.33</v>
      </c>
      <c r="P196" s="32">
        <v>0</v>
      </c>
      <c r="Q196" s="30" t="s">
        <v>339</v>
      </c>
      <c r="R196" s="32">
        <v>0</v>
      </c>
      <c r="S196" s="30" t="s">
        <v>44</v>
      </c>
      <c r="T196" s="30" t="s">
        <v>44</v>
      </c>
      <c r="U196" s="34" t="s">
        <v>44</v>
      </c>
      <c r="V196" s="30" t="s">
        <v>44</v>
      </c>
      <c r="W196" s="32">
        <v>0</v>
      </c>
      <c r="X196" s="32">
        <v>0</v>
      </c>
      <c r="Y196" s="32">
        <v>0</v>
      </c>
      <c r="Z196" s="30" t="s">
        <v>44</v>
      </c>
      <c r="AA196" s="30" t="s">
        <v>44</v>
      </c>
      <c r="AB196" s="34" t="s">
        <v>44</v>
      </c>
      <c r="AC196" s="32">
        <v>0</v>
      </c>
      <c r="AD196" s="32">
        <v>0</v>
      </c>
      <c r="AE196" s="32">
        <v>0</v>
      </c>
      <c r="AF196" s="30" t="s">
        <v>44</v>
      </c>
      <c r="AG196" s="34" t="s">
        <v>44</v>
      </c>
      <c r="AH196" s="30" t="s">
        <v>44</v>
      </c>
      <c r="AI196" s="30" t="s">
        <v>44</v>
      </c>
      <c r="AJ196" s="30" t="s">
        <v>54</v>
      </c>
      <c r="AK196" s="30" t="s">
        <v>67</v>
      </c>
      <c r="AL196" s="30" t="s">
        <v>44</v>
      </c>
      <c r="AM196" s="32">
        <v>0</v>
      </c>
      <c r="AN196" s="32">
        <v>0</v>
      </c>
      <c r="AO196" s="32">
        <v>0</v>
      </c>
      <c r="AP196" s="2">
        <f>VLOOKUP(K196,Tabela1[[#All],[NF Eletr.]],1,0)</f>
        <v>21223</v>
      </c>
      <c r="AQ196" s="42" t="e">
        <f>VLOOKUP(Tabela2[[#This Row],[Cliente]],'Listagem do Browse'!B195:Q495,1,0)</f>
        <v>#N/A</v>
      </c>
      <c r="AR196" s="42" t="e">
        <f>VLOOKUP(Tabela2[[#This Row],[Cliente]],'Listagem do Browse'!B195:Q495,3,0)</f>
        <v>#N/A</v>
      </c>
    </row>
    <row r="197" spans="1:44">
      <c r="A197" s="4" t="str">
        <f t="shared" si="3"/>
        <v>KEC01112</v>
      </c>
      <c r="B197" s="4" t="s">
        <v>1969</v>
      </c>
      <c r="C197" s="4" t="s">
        <v>348</v>
      </c>
      <c r="D197" s="4" t="s">
        <v>40</v>
      </c>
      <c r="E197" s="4" t="s">
        <v>77</v>
      </c>
      <c r="F197" s="4" t="s">
        <v>78</v>
      </c>
      <c r="G197" s="4" t="s">
        <v>47</v>
      </c>
      <c r="H197" s="5">
        <v>0</v>
      </c>
      <c r="I197" s="4" t="s">
        <v>349</v>
      </c>
      <c r="J197" s="4" t="s">
        <v>44</v>
      </c>
      <c r="K197" s="38">
        <v>21222</v>
      </c>
      <c r="L197" s="5">
        <v>0</v>
      </c>
      <c r="M197" s="5">
        <v>0</v>
      </c>
      <c r="N197" s="6">
        <v>45506</v>
      </c>
      <c r="O197" s="5">
        <v>46371.71</v>
      </c>
      <c r="P197" s="5">
        <v>0</v>
      </c>
      <c r="Q197" s="4" t="s">
        <v>350</v>
      </c>
      <c r="R197" s="5">
        <v>0</v>
      </c>
      <c r="S197" s="4" t="s">
        <v>44</v>
      </c>
      <c r="T197" s="4" t="s">
        <v>44</v>
      </c>
      <c r="U197" s="6" t="s">
        <v>44</v>
      </c>
      <c r="V197" s="4" t="s">
        <v>44</v>
      </c>
      <c r="W197" s="5">
        <v>0</v>
      </c>
      <c r="X197" s="5">
        <v>0</v>
      </c>
      <c r="Y197" s="5">
        <v>0</v>
      </c>
      <c r="Z197" s="4" t="s">
        <v>44</v>
      </c>
      <c r="AA197" s="4" t="s">
        <v>44</v>
      </c>
      <c r="AB197" s="6" t="s">
        <v>44</v>
      </c>
      <c r="AC197" s="5">
        <v>0</v>
      </c>
      <c r="AD197" s="5">
        <v>0</v>
      </c>
      <c r="AE197" s="5">
        <v>0</v>
      </c>
      <c r="AF197" s="4" t="s">
        <v>44</v>
      </c>
      <c r="AG197" s="6" t="s">
        <v>44</v>
      </c>
      <c r="AH197" s="4" t="s">
        <v>44</v>
      </c>
      <c r="AI197" s="4" t="s">
        <v>44</v>
      </c>
      <c r="AJ197" s="4" t="s">
        <v>54</v>
      </c>
      <c r="AK197" s="4" t="s">
        <v>79</v>
      </c>
      <c r="AL197" s="4" t="s">
        <v>44</v>
      </c>
      <c r="AM197" s="5">
        <v>0</v>
      </c>
      <c r="AN197" s="5">
        <v>0</v>
      </c>
      <c r="AO197" s="5">
        <v>0</v>
      </c>
      <c r="AP197" s="2">
        <f>VLOOKUP(K197,Tabela1[[#All],[NF Eletr.]],1,0)</f>
        <v>21222</v>
      </c>
      <c r="AQ197" s="42" t="e">
        <f>VLOOKUP(Tabela2[[#This Row],[Cliente]],'Listagem do Browse'!B196:Q496,1,0)</f>
        <v>#N/A</v>
      </c>
      <c r="AR197" s="42" t="e">
        <f>VLOOKUP(Tabela2[[#This Row],[Cliente]],'Listagem do Browse'!B196:Q496,3,0)</f>
        <v>#N/A</v>
      </c>
    </row>
    <row r="198" spans="1:44">
      <c r="A198" s="7" t="str">
        <f t="shared" si="3"/>
        <v>KEC01108</v>
      </c>
      <c r="B198" s="7" t="s">
        <v>1969</v>
      </c>
      <c r="C198" s="7" t="s">
        <v>340</v>
      </c>
      <c r="D198" s="7" t="s">
        <v>40</v>
      </c>
      <c r="E198" s="7" t="s">
        <v>68</v>
      </c>
      <c r="F198" s="7" t="s">
        <v>69</v>
      </c>
      <c r="G198" s="7" t="s">
        <v>47</v>
      </c>
      <c r="H198" s="8">
        <v>0</v>
      </c>
      <c r="I198" s="7" t="s">
        <v>341</v>
      </c>
      <c r="J198" s="7" t="s">
        <v>44</v>
      </c>
      <c r="K198" s="39">
        <v>21221</v>
      </c>
      <c r="L198" s="8">
        <v>0</v>
      </c>
      <c r="M198" s="8">
        <v>0</v>
      </c>
      <c r="N198" s="9">
        <v>45506</v>
      </c>
      <c r="O198" s="8">
        <v>113134.39</v>
      </c>
      <c r="P198" s="8">
        <v>0</v>
      </c>
      <c r="Q198" s="7" t="s">
        <v>342</v>
      </c>
      <c r="R198" s="8">
        <v>0</v>
      </c>
      <c r="S198" s="7" t="s">
        <v>44</v>
      </c>
      <c r="T198" s="7" t="s">
        <v>44</v>
      </c>
      <c r="U198" s="9" t="s">
        <v>44</v>
      </c>
      <c r="V198" s="7" t="s">
        <v>44</v>
      </c>
      <c r="W198" s="8">
        <v>0</v>
      </c>
      <c r="X198" s="8">
        <v>0</v>
      </c>
      <c r="Y198" s="8">
        <v>0</v>
      </c>
      <c r="Z198" s="7" t="s">
        <v>44</v>
      </c>
      <c r="AA198" s="7" t="s">
        <v>44</v>
      </c>
      <c r="AB198" s="9" t="s">
        <v>44</v>
      </c>
      <c r="AC198" s="8">
        <v>0</v>
      </c>
      <c r="AD198" s="8">
        <v>0</v>
      </c>
      <c r="AE198" s="8">
        <v>0</v>
      </c>
      <c r="AF198" s="7" t="s">
        <v>44</v>
      </c>
      <c r="AG198" s="9" t="s">
        <v>44</v>
      </c>
      <c r="AH198" s="7" t="s">
        <v>44</v>
      </c>
      <c r="AI198" s="7" t="s">
        <v>44</v>
      </c>
      <c r="AJ198" s="7" t="s">
        <v>54</v>
      </c>
      <c r="AK198" s="7" t="s">
        <v>70</v>
      </c>
      <c r="AL198" s="7" t="s">
        <v>44</v>
      </c>
      <c r="AM198" s="8">
        <v>0</v>
      </c>
      <c r="AN198" s="8">
        <v>0</v>
      </c>
      <c r="AO198" s="8">
        <v>0</v>
      </c>
      <c r="AP198" s="2">
        <f>VLOOKUP(K198,Tabela1[[#All],[NF Eletr.]],1,0)</f>
        <v>21221</v>
      </c>
      <c r="AQ198" s="42" t="e">
        <f>VLOOKUP(Tabela2[[#This Row],[Cliente]],'Listagem do Browse'!B197:Q497,1,0)</f>
        <v>#N/A</v>
      </c>
      <c r="AR198" s="42" t="e">
        <f>VLOOKUP(Tabela2[[#This Row],[Cliente]],'Listagem do Browse'!B197:Q497,3,0)</f>
        <v>#N/A</v>
      </c>
    </row>
    <row r="199" spans="1:44">
      <c r="A199" s="31" t="str">
        <f t="shared" si="3"/>
        <v>KEC01105</v>
      </c>
      <c r="B199" s="31" t="s">
        <v>1969</v>
      </c>
      <c r="C199" s="31" t="s">
        <v>335</v>
      </c>
      <c r="D199" s="31" t="s">
        <v>40</v>
      </c>
      <c r="E199" s="31" t="s">
        <v>62</v>
      </c>
      <c r="F199" s="31" t="s">
        <v>63</v>
      </c>
      <c r="G199" s="31" t="s">
        <v>47</v>
      </c>
      <c r="H199" s="33">
        <v>0</v>
      </c>
      <c r="I199" s="31" t="s">
        <v>336</v>
      </c>
      <c r="J199" s="31" t="s">
        <v>44</v>
      </c>
      <c r="K199" s="41">
        <v>21220</v>
      </c>
      <c r="L199" s="33">
        <v>0</v>
      </c>
      <c r="M199" s="33">
        <v>0</v>
      </c>
      <c r="N199" s="35">
        <v>45506</v>
      </c>
      <c r="O199" s="33">
        <v>19699.990000000002</v>
      </c>
      <c r="P199" s="33">
        <v>0</v>
      </c>
      <c r="Q199" s="31" t="s">
        <v>337</v>
      </c>
      <c r="R199" s="33">
        <v>0</v>
      </c>
      <c r="S199" s="31" t="s">
        <v>44</v>
      </c>
      <c r="T199" s="31" t="s">
        <v>44</v>
      </c>
      <c r="U199" s="35" t="s">
        <v>44</v>
      </c>
      <c r="V199" s="31" t="s">
        <v>44</v>
      </c>
      <c r="W199" s="33">
        <v>0</v>
      </c>
      <c r="X199" s="33">
        <v>0</v>
      </c>
      <c r="Y199" s="33">
        <v>0</v>
      </c>
      <c r="Z199" s="31" t="s">
        <v>44</v>
      </c>
      <c r="AA199" s="31" t="s">
        <v>44</v>
      </c>
      <c r="AB199" s="35" t="s">
        <v>44</v>
      </c>
      <c r="AC199" s="33">
        <v>0</v>
      </c>
      <c r="AD199" s="33">
        <v>0</v>
      </c>
      <c r="AE199" s="33">
        <v>0</v>
      </c>
      <c r="AF199" s="31" t="s">
        <v>44</v>
      </c>
      <c r="AG199" s="35" t="s">
        <v>44</v>
      </c>
      <c r="AH199" s="31" t="s">
        <v>44</v>
      </c>
      <c r="AI199" s="31" t="s">
        <v>44</v>
      </c>
      <c r="AJ199" s="31" t="s">
        <v>54</v>
      </c>
      <c r="AK199" s="31" t="s">
        <v>64</v>
      </c>
      <c r="AL199" s="31" t="s">
        <v>44</v>
      </c>
      <c r="AM199" s="33">
        <v>0</v>
      </c>
      <c r="AN199" s="33">
        <v>0</v>
      </c>
      <c r="AO199" s="33">
        <v>0</v>
      </c>
      <c r="AP199" s="2">
        <f>VLOOKUP(K199,Tabela1[[#All],[NF Eletr.]],1,0)</f>
        <v>21220</v>
      </c>
      <c r="AQ199" s="42" t="e">
        <f>VLOOKUP(Tabela2[[#This Row],[Cliente]],'Listagem do Browse'!B198:Q498,1,0)</f>
        <v>#N/A</v>
      </c>
      <c r="AR199" s="42" t="e">
        <f>VLOOKUP(Tabela2[[#This Row],[Cliente]],'Listagem do Browse'!B198:Q498,3,0)</f>
        <v>#N/A</v>
      </c>
    </row>
    <row r="200" spans="1:44">
      <c r="A200" s="7" t="str">
        <f t="shared" si="3"/>
        <v>KEC01102</v>
      </c>
      <c r="B200" s="7" t="s">
        <v>1969</v>
      </c>
      <c r="C200" s="7" t="s">
        <v>329</v>
      </c>
      <c r="D200" s="7" t="s">
        <v>40</v>
      </c>
      <c r="E200" s="7" t="s">
        <v>53</v>
      </c>
      <c r="F200" s="7" t="s">
        <v>42</v>
      </c>
      <c r="G200" s="7" t="s">
        <v>47</v>
      </c>
      <c r="H200" s="8">
        <v>0</v>
      </c>
      <c r="I200" s="7" t="s">
        <v>330</v>
      </c>
      <c r="J200" s="7" t="s">
        <v>44</v>
      </c>
      <c r="K200" s="39">
        <v>21219</v>
      </c>
      <c r="L200" s="8">
        <v>0</v>
      </c>
      <c r="M200" s="8">
        <v>0</v>
      </c>
      <c r="N200" s="9">
        <v>45506</v>
      </c>
      <c r="O200" s="8">
        <v>60625.03</v>
      </c>
      <c r="P200" s="8">
        <v>0</v>
      </c>
      <c r="Q200" s="7" t="s">
        <v>331</v>
      </c>
      <c r="R200" s="8">
        <v>0</v>
      </c>
      <c r="S200" s="7" t="s">
        <v>44</v>
      </c>
      <c r="T200" s="7" t="s">
        <v>44</v>
      </c>
      <c r="U200" s="9" t="s">
        <v>44</v>
      </c>
      <c r="V200" s="7" t="s">
        <v>44</v>
      </c>
      <c r="W200" s="8">
        <v>0</v>
      </c>
      <c r="X200" s="8">
        <v>0</v>
      </c>
      <c r="Y200" s="8">
        <v>0</v>
      </c>
      <c r="Z200" s="7" t="s">
        <v>44</v>
      </c>
      <c r="AA200" s="7" t="s">
        <v>44</v>
      </c>
      <c r="AB200" s="9" t="s">
        <v>44</v>
      </c>
      <c r="AC200" s="8">
        <v>0</v>
      </c>
      <c r="AD200" s="8">
        <v>0</v>
      </c>
      <c r="AE200" s="8">
        <v>0</v>
      </c>
      <c r="AF200" s="7" t="s">
        <v>44</v>
      </c>
      <c r="AG200" s="9" t="s">
        <v>44</v>
      </c>
      <c r="AH200" s="7" t="s">
        <v>44</v>
      </c>
      <c r="AI200" s="7" t="s">
        <v>44</v>
      </c>
      <c r="AJ200" s="7" t="s">
        <v>54</v>
      </c>
      <c r="AK200" s="7" t="s">
        <v>55</v>
      </c>
      <c r="AL200" s="7" t="s">
        <v>44</v>
      </c>
      <c r="AM200" s="8">
        <v>0</v>
      </c>
      <c r="AN200" s="8">
        <v>0</v>
      </c>
      <c r="AO200" s="8">
        <v>0</v>
      </c>
      <c r="AP200" s="2">
        <f>VLOOKUP(K200,Tabela1[[#All],[NF Eletr.]],1,0)</f>
        <v>21219</v>
      </c>
      <c r="AQ200" s="42" t="e">
        <f>VLOOKUP(Tabela2[[#This Row],[Cliente]],'Listagem do Browse'!B199:Q499,1,0)</f>
        <v>#N/A</v>
      </c>
      <c r="AR200" s="42" t="e">
        <f>VLOOKUP(Tabela2[[#This Row],[Cliente]],'Listagem do Browse'!B199:Q499,3,0)</f>
        <v>#N/A</v>
      </c>
    </row>
    <row r="201" spans="1:44">
      <c r="A201" s="4" t="str">
        <f t="shared" si="3"/>
        <v>KEC03216</v>
      </c>
      <c r="B201" s="4" t="s">
        <v>1969</v>
      </c>
      <c r="C201" s="4" t="s">
        <v>326</v>
      </c>
      <c r="D201" s="4" t="s">
        <v>40</v>
      </c>
      <c r="E201" s="4" t="s">
        <v>61</v>
      </c>
      <c r="F201" s="4" t="s">
        <v>46</v>
      </c>
      <c r="G201" s="4" t="s">
        <v>47</v>
      </c>
      <c r="H201" s="5">
        <v>0</v>
      </c>
      <c r="I201" s="4" t="s">
        <v>327</v>
      </c>
      <c r="J201" s="4" t="s">
        <v>44</v>
      </c>
      <c r="K201" s="38">
        <v>21218</v>
      </c>
      <c r="L201" s="5">
        <v>0</v>
      </c>
      <c r="M201" s="5">
        <v>0</v>
      </c>
      <c r="N201" s="6">
        <v>45505</v>
      </c>
      <c r="O201" s="5">
        <v>5237.16</v>
      </c>
      <c r="P201" s="5">
        <v>0</v>
      </c>
      <c r="Q201" s="4" t="s">
        <v>328</v>
      </c>
      <c r="R201" s="5">
        <v>0</v>
      </c>
      <c r="S201" s="4" t="s">
        <v>44</v>
      </c>
      <c r="T201" s="4" t="s">
        <v>44</v>
      </c>
      <c r="U201" s="6" t="s">
        <v>44</v>
      </c>
      <c r="V201" s="4" t="s">
        <v>44</v>
      </c>
      <c r="W201" s="5">
        <v>0</v>
      </c>
      <c r="X201" s="5">
        <v>0</v>
      </c>
      <c r="Y201" s="5">
        <v>0</v>
      </c>
      <c r="Z201" s="4" t="s">
        <v>44</v>
      </c>
      <c r="AA201" s="4" t="s">
        <v>44</v>
      </c>
      <c r="AB201" s="6" t="s">
        <v>44</v>
      </c>
      <c r="AC201" s="5">
        <v>0</v>
      </c>
      <c r="AD201" s="5">
        <v>0</v>
      </c>
      <c r="AE201" s="5">
        <v>0</v>
      </c>
      <c r="AF201" s="4" t="s">
        <v>44</v>
      </c>
      <c r="AG201" s="6" t="s">
        <v>44</v>
      </c>
      <c r="AH201" s="4" t="s">
        <v>44</v>
      </c>
      <c r="AI201" s="4" t="s">
        <v>44</v>
      </c>
      <c r="AJ201" s="4" t="s">
        <v>44</v>
      </c>
      <c r="AK201" s="4" t="s">
        <v>44</v>
      </c>
      <c r="AL201" s="4" t="s">
        <v>44</v>
      </c>
      <c r="AM201" s="5">
        <v>0</v>
      </c>
      <c r="AN201" s="5">
        <v>0</v>
      </c>
      <c r="AO201" s="5">
        <v>0</v>
      </c>
      <c r="AP201" s="2" t="e">
        <f>VLOOKUP(K201,Tabela1[[#All],[NF Eletr.]],1,0)</f>
        <v>#N/A</v>
      </c>
      <c r="AQ201" s="42" t="e">
        <f>VLOOKUP(Tabela2[[#This Row],[Cliente]],'Listagem do Browse'!B200:Q500,1,0)</f>
        <v>#N/A</v>
      </c>
      <c r="AR201" s="42" t="e">
        <f>VLOOKUP(Tabela2[[#This Row],[Cliente]],'Listagem do Browse'!B200:Q500,3,0)</f>
        <v>#N/A</v>
      </c>
    </row>
    <row r="202" spans="1:44">
      <c r="A202" s="7" t="str">
        <f t="shared" si="3"/>
        <v>KEC03215</v>
      </c>
      <c r="B202" s="7" t="s">
        <v>1969</v>
      </c>
      <c r="C202" s="7" t="s">
        <v>324</v>
      </c>
      <c r="D202" s="7" t="s">
        <v>40</v>
      </c>
      <c r="E202" s="7" t="s">
        <v>60</v>
      </c>
      <c r="F202" s="7" t="s">
        <v>46</v>
      </c>
      <c r="G202" s="7" t="s">
        <v>47</v>
      </c>
      <c r="H202" s="8">
        <v>0</v>
      </c>
      <c r="I202" s="7" t="s">
        <v>322</v>
      </c>
      <c r="J202" s="7" t="s">
        <v>44</v>
      </c>
      <c r="K202" s="39">
        <v>21217</v>
      </c>
      <c r="L202" s="8">
        <v>0</v>
      </c>
      <c r="M202" s="8">
        <v>0</v>
      </c>
      <c r="N202" s="9">
        <v>45505</v>
      </c>
      <c r="O202" s="8">
        <v>5237.16</v>
      </c>
      <c r="P202" s="8">
        <v>0</v>
      </c>
      <c r="Q202" s="7" t="s">
        <v>325</v>
      </c>
      <c r="R202" s="8">
        <v>0</v>
      </c>
      <c r="S202" s="7" t="s">
        <v>44</v>
      </c>
      <c r="T202" s="7" t="s">
        <v>44</v>
      </c>
      <c r="U202" s="9" t="s">
        <v>44</v>
      </c>
      <c r="V202" s="7" t="s">
        <v>44</v>
      </c>
      <c r="W202" s="8">
        <v>0</v>
      </c>
      <c r="X202" s="8">
        <v>0</v>
      </c>
      <c r="Y202" s="8">
        <v>0</v>
      </c>
      <c r="Z202" s="7" t="s">
        <v>44</v>
      </c>
      <c r="AA202" s="7" t="s">
        <v>44</v>
      </c>
      <c r="AB202" s="9" t="s">
        <v>44</v>
      </c>
      <c r="AC202" s="8">
        <v>0</v>
      </c>
      <c r="AD202" s="8">
        <v>0</v>
      </c>
      <c r="AE202" s="8">
        <v>0</v>
      </c>
      <c r="AF202" s="7" t="s">
        <v>44</v>
      </c>
      <c r="AG202" s="9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8">
        <v>0</v>
      </c>
      <c r="AN202" s="8">
        <v>0</v>
      </c>
      <c r="AO202" s="8">
        <v>0</v>
      </c>
      <c r="AP202" s="2" t="e">
        <f>VLOOKUP(K202,Tabela1[[#All],[NF Eletr.]],1,0)</f>
        <v>#N/A</v>
      </c>
      <c r="AQ202" s="42" t="e">
        <f>VLOOKUP(Tabela2[[#This Row],[Cliente]],'Listagem do Browse'!B201:Q501,1,0)</f>
        <v>#N/A</v>
      </c>
      <c r="AR202" s="42" t="e">
        <f>VLOOKUP(Tabela2[[#This Row],[Cliente]],'Listagem do Browse'!B201:Q501,3,0)</f>
        <v>#N/A</v>
      </c>
    </row>
    <row r="203" spans="1:44">
      <c r="A203" s="4" t="str">
        <f t="shared" si="3"/>
        <v>KEC03213</v>
      </c>
      <c r="B203" s="4" t="s">
        <v>1969</v>
      </c>
      <c r="C203" s="4" t="s">
        <v>321</v>
      </c>
      <c r="D203" s="4" t="s">
        <v>40</v>
      </c>
      <c r="E203" s="4" t="s">
        <v>59</v>
      </c>
      <c r="F203" s="4" t="s">
        <v>46</v>
      </c>
      <c r="G203" s="4" t="s">
        <v>47</v>
      </c>
      <c r="H203" s="5">
        <v>0</v>
      </c>
      <c r="I203" s="4" t="s">
        <v>322</v>
      </c>
      <c r="J203" s="4" t="s">
        <v>44</v>
      </c>
      <c r="K203" s="38">
        <v>21216</v>
      </c>
      <c r="L203" s="5">
        <v>0</v>
      </c>
      <c r="M203" s="5">
        <v>0</v>
      </c>
      <c r="N203" s="6">
        <v>45505</v>
      </c>
      <c r="O203" s="5">
        <v>37073.660000000003</v>
      </c>
      <c r="P203" s="5">
        <v>0</v>
      </c>
      <c r="Q203" s="4" t="s">
        <v>323</v>
      </c>
      <c r="R203" s="5">
        <v>0</v>
      </c>
      <c r="S203" s="4" t="s">
        <v>44</v>
      </c>
      <c r="T203" s="4" t="s">
        <v>44</v>
      </c>
      <c r="U203" s="6" t="s">
        <v>44</v>
      </c>
      <c r="V203" s="4" t="s">
        <v>44</v>
      </c>
      <c r="W203" s="5">
        <v>0</v>
      </c>
      <c r="X203" s="5">
        <v>0</v>
      </c>
      <c r="Y203" s="5">
        <v>0</v>
      </c>
      <c r="Z203" s="4" t="s">
        <v>44</v>
      </c>
      <c r="AA203" s="4" t="s">
        <v>44</v>
      </c>
      <c r="AB203" s="6" t="s">
        <v>44</v>
      </c>
      <c r="AC203" s="5">
        <v>0</v>
      </c>
      <c r="AD203" s="5">
        <v>0</v>
      </c>
      <c r="AE203" s="5">
        <v>0</v>
      </c>
      <c r="AF203" s="4" t="s">
        <v>44</v>
      </c>
      <c r="AG203" s="6" t="s">
        <v>44</v>
      </c>
      <c r="AH203" s="4" t="s">
        <v>44</v>
      </c>
      <c r="AI203" s="4" t="s">
        <v>44</v>
      </c>
      <c r="AJ203" s="4" t="s">
        <v>44</v>
      </c>
      <c r="AK203" s="4" t="s">
        <v>44</v>
      </c>
      <c r="AL203" s="4" t="s">
        <v>44</v>
      </c>
      <c r="AM203" s="5">
        <v>0</v>
      </c>
      <c r="AN203" s="5">
        <v>0</v>
      </c>
      <c r="AO203" s="5">
        <v>0</v>
      </c>
      <c r="AP203" s="2" t="e">
        <f>VLOOKUP(K203,Tabela1[[#All],[NF Eletr.]],1,0)</f>
        <v>#N/A</v>
      </c>
      <c r="AQ203" s="42" t="e">
        <f>VLOOKUP(Tabela2[[#This Row],[Cliente]],'Listagem do Browse'!B202:Q502,1,0)</f>
        <v>#N/A</v>
      </c>
      <c r="AR203" s="42" t="e">
        <f>VLOOKUP(Tabela2[[#This Row],[Cliente]],'Listagem do Browse'!B202:Q502,3,0)</f>
        <v>#N/A</v>
      </c>
    </row>
    <row r="204" spans="1:44">
      <c r="A204" s="7" t="str">
        <f t="shared" si="3"/>
        <v>KEC03204</v>
      </c>
      <c r="B204" s="7" t="s">
        <v>1969</v>
      </c>
      <c r="C204" s="7" t="s">
        <v>318</v>
      </c>
      <c r="D204" s="7" t="s">
        <v>40</v>
      </c>
      <c r="E204" s="7" t="s">
        <v>56</v>
      </c>
      <c r="F204" s="7" t="s">
        <v>46</v>
      </c>
      <c r="G204" s="7" t="s">
        <v>47</v>
      </c>
      <c r="H204" s="8">
        <v>0</v>
      </c>
      <c r="I204" s="7" t="s">
        <v>319</v>
      </c>
      <c r="J204" s="7" t="s">
        <v>44</v>
      </c>
      <c r="K204" s="39">
        <v>21215</v>
      </c>
      <c r="L204" s="8">
        <v>0</v>
      </c>
      <c r="M204" s="8">
        <v>0</v>
      </c>
      <c r="N204" s="9">
        <v>45505</v>
      </c>
      <c r="O204" s="8">
        <v>175401.17</v>
      </c>
      <c r="P204" s="8">
        <v>0</v>
      </c>
      <c r="Q204" s="7" t="s">
        <v>320</v>
      </c>
      <c r="R204" s="8">
        <v>0</v>
      </c>
      <c r="S204" s="7" t="s">
        <v>44</v>
      </c>
      <c r="T204" s="7" t="s">
        <v>44</v>
      </c>
      <c r="U204" s="9" t="s">
        <v>44</v>
      </c>
      <c r="V204" s="7" t="s">
        <v>44</v>
      </c>
      <c r="W204" s="8">
        <v>0</v>
      </c>
      <c r="X204" s="8">
        <v>0</v>
      </c>
      <c r="Y204" s="8">
        <v>0</v>
      </c>
      <c r="Z204" s="7" t="s">
        <v>44</v>
      </c>
      <c r="AA204" s="7" t="s">
        <v>44</v>
      </c>
      <c r="AB204" s="9" t="s">
        <v>44</v>
      </c>
      <c r="AC204" s="8">
        <v>0</v>
      </c>
      <c r="AD204" s="8">
        <v>0</v>
      </c>
      <c r="AE204" s="8">
        <v>0</v>
      </c>
      <c r="AF204" s="7" t="s">
        <v>44</v>
      </c>
      <c r="AG204" s="9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8">
        <v>0</v>
      </c>
      <c r="AN204" s="8">
        <v>0</v>
      </c>
      <c r="AO204" s="8">
        <v>0</v>
      </c>
      <c r="AP204" s="2" t="e">
        <f>VLOOKUP(K204,Tabela1[[#All],[NF Eletr.]],1,0)</f>
        <v>#N/A</v>
      </c>
      <c r="AQ204" s="42" t="e">
        <f>VLOOKUP(Tabela2[[#This Row],[Cliente]],'Listagem do Browse'!B203:Q503,1,0)</f>
        <v>#N/A</v>
      </c>
      <c r="AR204" s="42" t="e">
        <f>VLOOKUP(Tabela2[[#This Row],[Cliente]],'Listagem do Browse'!B203:Q503,3,0)</f>
        <v>#N/A</v>
      </c>
    </row>
    <row r="205" spans="1:44">
      <c r="A205" s="31" t="str">
        <f t="shared" si="3"/>
        <v>KEC00764</v>
      </c>
      <c r="B205" s="31" t="s">
        <v>1969</v>
      </c>
      <c r="C205" s="31" t="s">
        <v>312</v>
      </c>
      <c r="D205" s="31" t="s">
        <v>40</v>
      </c>
      <c r="E205" s="31" t="s">
        <v>81</v>
      </c>
      <c r="F205" s="31" t="s">
        <v>42</v>
      </c>
      <c r="G205" s="31" t="s">
        <v>47</v>
      </c>
      <c r="H205" s="33">
        <v>0</v>
      </c>
      <c r="I205" s="31" t="s">
        <v>313</v>
      </c>
      <c r="J205" s="31" t="s">
        <v>44</v>
      </c>
      <c r="K205" s="41">
        <v>21214</v>
      </c>
      <c r="L205" s="33">
        <v>0</v>
      </c>
      <c r="M205" s="33">
        <v>0</v>
      </c>
      <c r="N205" s="35">
        <v>45505</v>
      </c>
      <c r="O205" s="33">
        <v>214316.4</v>
      </c>
      <c r="P205" s="33">
        <v>0</v>
      </c>
      <c r="Q205" s="31" t="s">
        <v>314</v>
      </c>
      <c r="R205" s="33">
        <v>0</v>
      </c>
      <c r="S205" s="31" t="s">
        <v>44</v>
      </c>
      <c r="T205" s="31" t="s">
        <v>44</v>
      </c>
      <c r="U205" s="35" t="s">
        <v>44</v>
      </c>
      <c r="V205" s="31" t="s">
        <v>44</v>
      </c>
      <c r="W205" s="33">
        <v>0</v>
      </c>
      <c r="X205" s="33">
        <v>0</v>
      </c>
      <c r="Y205" s="33">
        <v>0</v>
      </c>
      <c r="Z205" s="31" t="s">
        <v>44</v>
      </c>
      <c r="AA205" s="31" t="s">
        <v>44</v>
      </c>
      <c r="AB205" s="35" t="s">
        <v>44</v>
      </c>
      <c r="AC205" s="33">
        <v>0</v>
      </c>
      <c r="AD205" s="33">
        <v>0</v>
      </c>
      <c r="AE205" s="33">
        <v>0</v>
      </c>
      <c r="AF205" s="31" t="s">
        <v>44</v>
      </c>
      <c r="AG205" s="35" t="s">
        <v>44</v>
      </c>
      <c r="AH205" s="31" t="s">
        <v>44</v>
      </c>
      <c r="AI205" s="31" t="s">
        <v>44</v>
      </c>
      <c r="AJ205" s="31" t="s">
        <v>44</v>
      </c>
      <c r="AK205" s="31" t="s">
        <v>44</v>
      </c>
      <c r="AL205" s="31" t="s">
        <v>44</v>
      </c>
      <c r="AM205" s="33">
        <v>0</v>
      </c>
      <c r="AN205" s="33">
        <v>0</v>
      </c>
      <c r="AO205" s="33">
        <v>0</v>
      </c>
      <c r="AP205" s="2">
        <f>VLOOKUP(K205,Tabela1[[#All],[NF Eletr.]],1,0)</f>
        <v>21214</v>
      </c>
      <c r="AQ205" s="42" t="e">
        <f>VLOOKUP(Tabela2[[#This Row],[Cliente]],'Listagem do Browse'!B204:Q504,1,0)</f>
        <v>#N/A</v>
      </c>
      <c r="AR205" s="42" t="e">
        <f>VLOOKUP(Tabela2[[#This Row],[Cliente]],'Listagem do Browse'!B204:Q504,3,0)</f>
        <v>#N/A</v>
      </c>
    </row>
    <row r="206" spans="1:44">
      <c r="A206" s="30" t="str">
        <f t="shared" si="3"/>
        <v>KEC00001</v>
      </c>
      <c r="B206" s="30" t="s">
        <v>1969</v>
      </c>
      <c r="C206" s="30" t="s">
        <v>315</v>
      </c>
      <c r="D206" s="30" t="s">
        <v>40</v>
      </c>
      <c r="E206" s="30" t="s">
        <v>50</v>
      </c>
      <c r="F206" s="30" t="s">
        <v>42</v>
      </c>
      <c r="G206" s="30" t="s">
        <v>47</v>
      </c>
      <c r="H206" s="32">
        <v>0</v>
      </c>
      <c r="I206" s="30" t="s">
        <v>316</v>
      </c>
      <c r="J206" s="30" t="s">
        <v>44</v>
      </c>
      <c r="K206" s="40">
        <v>21213</v>
      </c>
      <c r="L206" s="32">
        <v>0</v>
      </c>
      <c r="M206" s="32">
        <v>0</v>
      </c>
      <c r="N206" s="34">
        <v>45505</v>
      </c>
      <c r="O206" s="32">
        <v>610366.98</v>
      </c>
      <c r="P206" s="32">
        <v>0</v>
      </c>
      <c r="Q206" s="30" t="s">
        <v>317</v>
      </c>
      <c r="R206" s="32">
        <v>0</v>
      </c>
      <c r="S206" s="30" t="s">
        <v>44</v>
      </c>
      <c r="T206" s="30" t="s">
        <v>44</v>
      </c>
      <c r="U206" s="34" t="s">
        <v>44</v>
      </c>
      <c r="V206" s="30" t="s">
        <v>44</v>
      </c>
      <c r="W206" s="32">
        <v>0</v>
      </c>
      <c r="X206" s="32">
        <v>0</v>
      </c>
      <c r="Y206" s="32">
        <v>0</v>
      </c>
      <c r="Z206" s="30" t="s">
        <v>44</v>
      </c>
      <c r="AA206" s="30" t="s">
        <v>44</v>
      </c>
      <c r="AB206" s="34" t="s">
        <v>44</v>
      </c>
      <c r="AC206" s="32">
        <v>0</v>
      </c>
      <c r="AD206" s="32">
        <v>0</v>
      </c>
      <c r="AE206" s="32">
        <v>0</v>
      </c>
      <c r="AF206" s="30" t="s">
        <v>44</v>
      </c>
      <c r="AG206" s="34" t="s">
        <v>44</v>
      </c>
      <c r="AH206" s="30" t="s">
        <v>44</v>
      </c>
      <c r="AI206" s="30" t="s">
        <v>44</v>
      </c>
      <c r="AJ206" s="30" t="s">
        <v>44</v>
      </c>
      <c r="AK206" s="30" t="s">
        <v>44</v>
      </c>
      <c r="AL206" s="30" t="s">
        <v>44</v>
      </c>
      <c r="AM206" s="32">
        <v>0</v>
      </c>
      <c r="AN206" s="32">
        <v>0</v>
      </c>
      <c r="AO206" s="32">
        <v>0</v>
      </c>
      <c r="AP206" s="2">
        <f>VLOOKUP(K206,Tabela1[[#All],[NF Eletr.]],1,0)</f>
        <v>21213</v>
      </c>
      <c r="AQ206" s="42" t="e">
        <f>VLOOKUP(Tabela2[[#This Row],[Cliente]],'Listagem do Browse'!B205:Q505,1,0)</f>
        <v>#N/A</v>
      </c>
      <c r="AR206" s="42" t="e">
        <f>VLOOKUP(Tabela2[[#This Row],[Cliente]],'Listagem do Browse'!B205:Q505,3,0)</f>
        <v>#N/A</v>
      </c>
    </row>
    <row r="207" spans="1:44">
      <c r="A207" s="4" t="str">
        <f t="shared" si="3"/>
        <v>KEC00443</v>
      </c>
      <c r="B207" s="4" t="s">
        <v>1969</v>
      </c>
      <c r="C207" s="4" t="s">
        <v>309</v>
      </c>
      <c r="D207" s="4" t="s">
        <v>40</v>
      </c>
      <c r="E207" s="4" t="s">
        <v>278</v>
      </c>
      <c r="F207" s="4" t="s">
        <v>42</v>
      </c>
      <c r="G207" s="4" t="s">
        <v>51</v>
      </c>
      <c r="H207" s="5">
        <v>0</v>
      </c>
      <c r="I207" s="4" t="s">
        <v>310</v>
      </c>
      <c r="J207" s="4" t="s">
        <v>44</v>
      </c>
      <c r="K207" s="38">
        <v>21212</v>
      </c>
      <c r="L207" s="5">
        <v>0</v>
      </c>
      <c r="M207" s="5">
        <v>0</v>
      </c>
      <c r="N207" s="6">
        <v>45505</v>
      </c>
      <c r="O207" s="5">
        <v>0</v>
      </c>
      <c r="P207" s="5">
        <v>0</v>
      </c>
      <c r="Q207" s="4" t="s">
        <v>311</v>
      </c>
      <c r="R207" s="5">
        <v>0</v>
      </c>
      <c r="S207" s="4" t="s">
        <v>44</v>
      </c>
      <c r="T207" s="4" t="s">
        <v>44</v>
      </c>
      <c r="U207" s="6" t="s">
        <v>44</v>
      </c>
      <c r="V207" s="4" t="s">
        <v>44</v>
      </c>
      <c r="W207" s="5">
        <v>0</v>
      </c>
      <c r="X207" s="5">
        <v>0</v>
      </c>
      <c r="Y207" s="5">
        <v>0</v>
      </c>
      <c r="Z207" s="4" t="s">
        <v>44</v>
      </c>
      <c r="AA207" s="4" t="s">
        <v>44</v>
      </c>
      <c r="AB207" s="6" t="s">
        <v>44</v>
      </c>
      <c r="AC207" s="5">
        <v>0</v>
      </c>
      <c r="AD207" s="5">
        <v>0</v>
      </c>
      <c r="AE207" s="5">
        <v>0</v>
      </c>
      <c r="AF207" s="4" t="s">
        <v>44</v>
      </c>
      <c r="AG207" s="6" t="s">
        <v>44</v>
      </c>
      <c r="AH207" s="4" t="s">
        <v>44</v>
      </c>
      <c r="AI207" s="4" t="s">
        <v>44</v>
      </c>
      <c r="AJ207" s="4" t="s">
        <v>44</v>
      </c>
      <c r="AK207" s="4" t="s">
        <v>44</v>
      </c>
      <c r="AL207" s="4" t="s">
        <v>44</v>
      </c>
      <c r="AM207" s="5">
        <v>0</v>
      </c>
      <c r="AN207" s="5">
        <v>0</v>
      </c>
      <c r="AO207" s="5">
        <v>0</v>
      </c>
      <c r="AP207" s="2" t="e">
        <f>VLOOKUP(K207,Tabela1[[#All],[NF Eletr.]],1,0)</f>
        <v>#N/A</v>
      </c>
      <c r="AQ207" s="42" t="e">
        <f>VLOOKUP(Tabela2[[#This Row],[Cliente]],'Listagem do Browse'!B206:Q506,1,0)</f>
        <v>#N/A</v>
      </c>
      <c r="AR207" s="42" t="e">
        <f>VLOOKUP(Tabela2[[#This Row],[Cliente]],'Listagem do Browse'!B206:Q506,3,0)</f>
        <v>#N/A</v>
      </c>
    </row>
    <row r="208" spans="1:44">
      <c r="A208" s="7" t="str">
        <f t="shared" si="3"/>
        <v>KEC00456</v>
      </c>
      <c r="B208" s="7" t="s">
        <v>1969</v>
      </c>
      <c r="C208" s="7" t="s">
        <v>305</v>
      </c>
      <c r="D208" s="7" t="s">
        <v>40</v>
      </c>
      <c r="E208" s="7" t="s">
        <v>306</v>
      </c>
      <c r="F208" s="7" t="s">
        <v>42</v>
      </c>
      <c r="G208" s="7" t="s">
        <v>91</v>
      </c>
      <c r="H208" s="8">
        <v>0</v>
      </c>
      <c r="I208" s="7" t="s">
        <v>307</v>
      </c>
      <c r="J208" s="7" t="s">
        <v>44</v>
      </c>
      <c r="K208" s="39">
        <v>21211</v>
      </c>
      <c r="L208" s="8">
        <v>0</v>
      </c>
      <c r="M208" s="8">
        <v>0</v>
      </c>
      <c r="N208" s="9">
        <v>45505</v>
      </c>
      <c r="O208" s="8">
        <v>12329.49</v>
      </c>
      <c r="P208" s="8">
        <v>0</v>
      </c>
      <c r="Q208" s="7" t="s">
        <v>308</v>
      </c>
      <c r="R208" s="8">
        <v>0</v>
      </c>
      <c r="S208" s="7" t="s">
        <v>44</v>
      </c>
      <c r="T208" s="7" t="s">
        <v>44</v>
      </c>
      <c r="U208" s="9" t="s">
        <v>44</v>
      </c>
      <c r="V208" s="7" t="s">
        <v>44</v>
      </c>
      <c r="W208" s="8">
        <v>0</v>
      </c>
      <c r="X208" s="8">
        <v>0</v>
      </c>
      <c r="Y208" s="8">
        <v>0</v>
      </c>
      <c r="Z208" s="7" t="s">
        <v>44</v>
      </c>
      <c r="AA208" s="7" t="s">
        <v>44</v>
      </c>
      <c r="AB208" s="9" t="s">
        <v>44</v>
      </c>
      <c r="AC208" s="8">
        <v>0</v>
      </c>
      <c r="AD208" s="8">
        <v>0</v>
      </c>
      <c r="AE208" s="8">
        <v>0</v>
      </c>
      <c r="AF208" s="7" t="s">
        <v>44</v>
      </c>
      <c r="AG208" s="9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8">
        <v>0</v>
      </c>
      <c r="AN208" s="8">
        <v>0</v>
      </c>
      <c r="AO208" s="8">
        <v>0</v>
      </c>
      <c r="AP208" s="2" t="e">
        <f>VLOOKUP(K208,Tabela1[[#All],[NF Eletr.]],1,0)</f>
        <v>#N/A</v>
      </c>
      <c r="AQ208" s="42" t="e">
        <f>VLOOKUP(Tabela2[[#This Row],[Cliente]],'Listagem do Browse'!B207:Q507,1,0)</f>
        <v>#N/A</v>
      </c>
      <c r="AR208" s="42" t="e">
        <f>VLOOKUP(Tabela2[[#This Row],[Cliente]],'Listagem do Browse'!B207:Q507,3,0)</f>
        <v>#N/A</v>
      </c>
    </row>
    <row r="209" spans="1:44">
      <c r="A209" s="4" t="str">
        <f t="shared" si="3"/>
        <v>KEC00409</v>
      </c>
      <c r="B209" s="4" t="s">
        <v>1969</v>
      </c>
      <c r="C209" s="4" t="s">
        <v>302</v>
      </c>
      <c r="D209" s="4" t="s">
        <v>40</v>
      </c>
      <c r="E209" s="4" t="s">
        <v>303</v>
      </c>
      <c r="F209" s="4" t="s">
        <v>42</v>
      </c>
      <c r="G209" s="4" t="s">
        <v>91</v>
      </c>
      <c r="H209" s="5">
        <v>0</v>
      </c>
      <c r="I209" s="4" t="s">
        <v>300</v>
      </c>
      <c r="J209" s="4" t="s">
        <v>44</v>
      </c>
      <c r="K209" s="38">
        <v>21210</v>
      </c>
      <c r="L209" s="5">
        <v>0</v>
      </c>
      <c r="M209" s="5">
        <v>0</v>
      </c>
      <c r="N209" s="6">
        <v>45505</v>
      </c>
      <c r="O209" s="5">
        <v>2086.73</v>
      </c>
      <c r="P209" s="5">
        <v>0</v>
      </c>
      <c r="Q209" s="4" t="s">
        <v>304</v>
      </c>
      <c r="R209" s="5">
        <v>0</v>
      </c>
      <c r="S209" s="4" t="s">
        <v>44</v>
      </c>
      <c r="T209" s="4" t="s">
        <v>44</v>
      </c>
      <c r="U209" s="6" t="s">
        <v>44</v>
      </c>
      <c r="V209" s="4" t="s">
        <v>44</v>
      </c>
      <c r="W209" s="5">
        <v>0</v>
      </c>
      <c r="X209" s="5">
        <v>0</v>
      </c>
      <c r="Y209" s="5">
        <v>0</v>
      </c>
      <c r="Z209" s="4" t="s">
        <v>44</v>
      </c>
      <c r="AA209" s="4" t="s">
        <v>44</v>
      </c>
      <c r="AB209" s="6" t="s">
        <v>44</v>
      </c>
      <c r="AC209" s="5">
        <v>0</v>
      </c>
      <c r="AD209" s="5">
        <v>0</v>
      </c>
      <c r="AE209" s="5">
        <v>0</v>
      </c>
      <c r="AF209" s="4" t="s">
        <v>44</v>
      </c>
      <c r="AG209" s="6" t="s">
        <v>44</v>
      </c>
      <c r="AH209" s="4" t="s">
        <v>44</v>
      </c>
      <c r="AI209" s="4" t="s">
        <v>44</v>
      </c>
      <c r="AJ209" s="4" t="s">
        <v>44</v>
      </c>
      <c r="AK209" s="4" t="s">
        <v>44</v>
      </c>
      <c r="AL209" s="4" t="s">
        <v>44</v>
      </c>
      <c r="AM209" s="5">
        <v>0</v>
      </c>
      <c r="AN209" s="5">
        <v>0</v>
      </c>
      <c r="AO209" s="5">
        <v>0</v>
      </c>
      <c r="AP209" s="2" t="e">
        <f>VLOOKUP(K209,Tabela1[[#All],[NF Eletr.]],1,0)</f>
        <v>#N/A</v>
      </c>
      <c r="AQ209" s="42" t="e">
        <f>VLOOKUP(Tabela2[[#This Row],[Cliente]],'Listagem do Browse'!B208:Q508,1,0)</f>
        <v>#N/A</v>
      </c>
      <c r="AR209" s="42" t="e">
        <f>VLOOKUP(Tabela2[[#This Row],[Cliente]],'Listagem do Browse'!B208:Q508,3,0)</f>
        <v>#N/A</v>
      </c>
    </row>
    <row r="210" spans="1:44">
      <c r="A210" s="7" t="str">
        <f t="shared" si="3"/>
        <v>KEC00792</v>
      </c>
      <c r="B210" s="7" t="s">
        <v>1969</v>
      </c>
      <c r="C210" s="7" t="s">
        <v>298</v>
      </c>
      <c r="D210" s="7" t="s">
        <v>40</v>
      </c>
      <c r="E210" s="7" t="s">
        <v>299</v>
      </c>
      <c r="F210" s="7" t="s">
        <v>42</v>
      </c>
      <c r="G210" s="7" t="s">
        <v>47</v>
      </c>
      <c r="H210" s="8">
        <v>0</v>
      </c>
      <c r="I210" s="7" t="s">
        <v>300</v>
      </c>
      <c r="J210" s="7" t="s">
        <v>44</v>
      </c>
      <c r="K210" s="39">
        <v>21209</v>
      </c>
      <c r="L210" s="8">
        <v>0</v>
      </c>
      <c r="M210" s="8">
        <v>0</v>
      </c>
      <c r="N210" s="9">
        <v>45505</v>
      </c>
      <c r="O210" s="8">
        <v>2091.17</v>
      </c>
      <c r="P210" s="8">
        <v>0</v>
      </c>
      <c r="Q210" s="7" t="s">
        <v>301</v>
      </c>
      <c r="R210" s="8">
        <v>0</v>
      </c>
      <c r="S210" s="7" t="s">
        <v>44</v>
      </c>
      <c r="T210" s="7" t="s">
        <v>44</v>
      </c>
      <c r="U210" s="9" t="s">
        <v>44</v>
      </c>
      <c r="V210" s="7" t="s">
        <v>44</v>
      </c>
      <c r="W210" s="8">
        <v>0</v>
      </c>
      <c r="X210" s="8">
        <v>0</v>
      </c>
      <c r="Y210" s="8">
        <v>0</v>
      </c>
      <c r="Z210" s="7" t="s">
        <v>44</v>
      </c>
      <c r="AA210" s="7" t="s">
        <v>44</v>
      </c>
      <c r="AB210" s="9" t="s">
        <v>44</v>
      </c>
      <c r="AC210" s="8">
        <v>0</v>
      </c>
      <c r="AD210" s="8">
        <v>0</v>
      </c>
      <c r="AE210" s="8">
        <v>0</v>
      </c>
      <c r="AF210" s="7" t="s">
        <v>44</v>
      </c>
      <c r="AG210" s="9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8">
        <v>0</v>
      </c>
      <c r="AN210" s="8">
        <v>0</v>
      </c>
      <c r="AO210" s="8">
        <v>0</v>
      </c>
      <c r="AP210" s="2" t="e">
        <f>VLOOKUP(K210,Tabela1[[#All],[NF Eletr.]],1,0)</f>
        <v>#N/A</v>
      </c>
      <c r="AQ210" s="42" t="e">
        <f>VLOOKUP(Tabela2[[#This Row],[Cliente]],'Listagem do Browse'!B209:Q509,1,0)</f>
        <v>#N/A</v>
      </c>
      <c r="AR210" s="42" t="e">
        <f>VLOOKUP(Tabela2[[#This Row],[Cliente]],'Listagem do Browse'!B209:Q509,3,0)</f>
        <v>#N/A</v>
      </c>
    </row>
    <row r="211" spans="1:44">
      <c r="A211" s="4" t="str">
        <f t="shared" si="3"/>
        <v>KEC00791</v>
      </c>
      <c r="B211" s="4" t="s">
        <v>1969</v>
      </c>
      <c r="C211" s="4" t="s">
        <v>295</v>
      </c>
      <c r="D211" s="4" t="s">
        <v>40</v>
      </c>
      <c r="E211" s="4" t="s">
        <v>296</v>
      </c>
      <c r="F211" s="4" t="s">
        <v>42</v>
      </c>
      <c r="G211" s="4" t="s">
        <v>91</v>
      </c>
      <c r="H211" s="5">
        <v>0</v>
      </c>
      <c r="I211" s="4" t="s">
        <v>293</v>
      </c>
      <c r="J211" s="4" t="s">
        <v>44</v>
      </c>
      <c r="K211" s="38">
        <v>21208</v>
      </c>
      <c r="L211" s="5">
        <v>0</v>
      </c>
      <c r="M211" s="5">
        <v>0</v>
      </c>
      <c r="N211" s="6">
        <v>45505</v>
      </c>
      <c r="O211" s="5">
        <v>2182.29</v>
      </c>
      <c r="P211" s="5">
        <v>0</v>
      </c>
      <c r="Q211" s="4" t="s">
        <v>297</v>
      </c>
      <c r="R211" s="5">
        <v>0</v>
      </c>
      <c r="S211" s="4" t="s">
        <v>44</v>
      </c>
      <c r="T211" s="4" t="s">
        <v>44</v>
      </c>
      <c r="U211" s="6" t="s">
        <v>44</v>
      </c>
      <c r="V211" s="4" t="s">
        <v>44</v>
      </c>
      <c r="W211" s="5">
        <v>0</v>
      </c>
      <c r="X211" s="5">
        <v>0</v>
      </c>
      <c r="Y211" s="5">
        <v>0</v>
      </c>
      <c r="Z211" s="4" t="s">
        <v>44</v>
      </c>
      <c r="AA211" s="4" t="s">
        <v>44</v>
      </c>
      <c r="AB211" s="6" t="s">
        <v>44</v>
      </c>
      <c r="AC211" s="5">
        <v>0</v>
      </c>
      <c r="AD211" s="5">
        <v>0</v>
      </c>
      <c r="AE211" s="5">
        <v>0</v>
      </c>
      <c r="AF211" s="4" t="s">
        <v>44</v>
      </c>
      <c r="AG211" s="6" t="s">
        <v>44</v>
      </c>
      <c r="AH211" s="4" t="s">
        <v>44</v>
      </c>
      <c r="AI211" s="4" t="s">
        <v>44</v>
      </c>
      <c r="AJ211" s="4" t="s">
        <v>44</v>
      </c>
      <c r="AK211" s="4" t="s">
        <v>44</v>
      </c>
      <c r="AL211" s="4" t="s">
        <v>44</v>
      </c>
      <c r="AM211" s="5">
        <v>0</v>
      </c>
      <c r="AN211" s="5">
        <v>0</v>
      </c>
      <c r="AO211" s="5">
        <v>0</v>
      </c>
      <c r="AP211" s="2" t="e">
        <f>VLOOKUP(K211,Tabela1[[#All],[NF Eletr.]],1,0)</f>
        <v>#N/A</v>
      </c>
      <c r="AQ211" s="42" t="e">
        <f>VLOOKUP(Tabela2[[#This Row],[Cliente]],'Listagem do Browse'!B210:Q510,1,0)</f>
        <v>#N/A</v>
      </c>
      <c r="AR211" s="42" t="e">
        <f>VLOOKUP(Tabela2[[#This Row],[Cliente]],'Listagem do Browse'!B210:Q510,3,0)</f>
        <v>#N/A</v>
      </c>
    </row>
    <row r="212" spans="1:44">
      <c r="A212" s="7" t="str">
        <f t="shared" si="3"/>
        <v>KEC03207</v>
      </c>
      <c r="B212" s="7" t="s">
        <v>1969</v>
      </c>
      <c r="C212" s="7" t="s">
        <v>291</v>
      </c>
      <c r="D212" s="7" t="s">
        <v>40</v>
      </c>
      <c r="E212" s="7" t="s">
        <v>292</v>
      </c>
      <c r="F212" s="7" t="s">
        <v>46</v>
      </c>
      <c r="G212" s="7" t="s">
        <v>47</v>
      </c>
      <c r="H212" s="8">
        <v>0</v>
      </c>
      <c r="I212" s="7" t="s">
        <v>293</v>
      </c>
      <c r="J212" s="7" t="s">
        <v>44</v>
      </c>
      <c r="K212" s="39">
        <v>21207</v>
      </c>
      <c r="L212" s="8">
        <v>0</v>
      </c>
      <c r="M212" s="8">
        <v>0</v>
      </c>
      <c r="N212" s="9">
        <v>45505</v>
      </c>
      <c r="O212" s="8">
        <v>92.24</v>
      </c>
      <c r="P212" s="8">
        <v>0</v>
      </c>
      <c r="Q212" s="7" t="s">
        <v>294</v>
      </c>
      <c r="R212" s="8">
        <v>0</v>
      </c>
      <c r="S212" s="7" t="s">
        <v>44</v>
      </c>
      <c r="T212" s="7" t="s">
        <v>44</v>
      </c>
      <c r="U212" s="9" t="s">
        <v>44</v>
      </c>
      <c r="V212" s="7" t="s">
        <v>44</v>
      </c>
      <c r="W212" s="8">
        <v>0</v>
      </c>
      <c r="X212" s="8">
        <v>0</v>
      </c>
      <c r="Y212" s="8">
        <v>0</v>
      </c>
      <c r="Z212" s="7" t="s">
        <v>44</v>
      </c>
      <c r="AA212" s="7" t="s">
        <v>44</v>
      </c>
      <c r="AB212" s="9" t="s">
        <v>44</v>
      </c>
      <c r="AC212" s="8">
        <v>0</v>
      </c>
      <c r="AD212" s="8">
        <v>0</v>
      </c>
      <c r="AE212" s="8">
        <v>0</v>
      </c>
      <c r="AF212" s="7" t="s">
        <v>44</v>
      </c>
      <c r="AG212" s="9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8">
        <v>0</v>
      </c>
      <c r="AN212" s="8">
        <v>0</v>
      </c>
      <c r="AO212" s="8">
        <v>0</v>
      </c>
      <c r="AP212" s="2" t="e">
        <f>VLOOKUP(K212,Tabela1[[#All],[NF Eletr.]],1,0)</f>
        <v>#N/A</v>
      </c>
      <c r="AQ212" s="42" t="e">
        <f>VLOOKUP(Tabela2[[#This Row],[Cliente]],'Listagem do Browse'!B211:Q511,1,0)</f>
        <v>#N/A</v>
      </c>
      <c r="AR212" s="42" t="e">
        <f>VLOOKUP(Tabela2[[#This Row],[Cliente]],'Listagem do Browse'!B211:Q511,3,0)</f>
        <v>#N/A</v>
      </c>
    </row>
    <row r="213" spans="1:44">
      <c r="A213" s="4" t="str">
        <f t="shared" si="3"/>
        <v>KEC00788</v>
      </c>
      <c r="B213" s="4" t="s">
        <v>1969</v>
      </c>
      <c r="C213" s="4" t="s">
        <v>287</v>
      </c>
      <c r="D213" s="4" t="s">
        <v>40</v>
      </c>
      <c r="E213" s="4" t="s">
        <v>288</v>
      </c>
      <c r="F213" s="4" t="s">
        <v>42</v>
      </c>
      <c r="G213" s="4" t="s">
        <v>47</v>
      </c>
      <c r="H213" s="5">
        <v>0</v>
      </c>
      <c r="I213" s="4" t="s">
        <v>289</v>
      </c>
      <c r="J213" s="4" t="s">
        <v>44</v>
      </c>
      <c r="K213" s="38">
        <v>21206</v>
      </c>
      <c r="L213" s="5">
        <v>0</v>
      </c>
      <c r="M213" s="5">
        <v>0</v>
      </c>
      <c r="N213" s="6">
        <v>45505</v>
      </c>
      <c r="O213" s="5">
        <v>14487.18</v>
      </c>
      <c r="P213" s="5">
        <v>0</v>
      </c>
      <c r="Q213" s="4" t="s">
        <v>290</v>
      </c>
      <c r="R213" s="5">
        <v>0</v>
      </c>
      <c r="S213" s="4" t="s">
        <v>44</v>
      </c>
      <c r="T213" s="4" t="s">
        <v>44</v>
      </c>
      <c r="U213" s="6" t="s">
        <v>44</v>
      </c>
      <c r="V213" s="4" t="s">
        <v>44</v>
      </c>
      <c r="W213" s="5">
        <v>0</v>
      </c>
      <c r="X213" s="5">
        <v>0</v>
      </c>
      <c r="Y213" s="5">
        <v>0</v>
      </c>
      <c r="Z213" s="4" t="s">
        <v>44</v>
      </c>
      <c r="AA213" s="4" t="s">
        <v>44</v>
      </c>
      <c r="AB213" s="6" t="s">
        <v>44</v>
      </c>
      <c r="AC213" s="5">
        <v>0</v>
      </c>
      <c r="AD213" s="5">
        <v>0</v>
      </c>
      <c r="AE213" s="5">
        <v>0</v>
      </c>
      <c r="AF213" s="4" t="s">
        <v>44</v>
      </c>
      <c r="AG213" s="6" t="s">
        <v>44</v>
      </c>
      <c r="AH213" s="4" t="s">
        <v>44</v>
      </c>
      <c r="AI213" s="4" t="s">
        <v>44</v>
      </c>
      <c r="AJ213" s="4" t="s">
        <v>44</v>
      </c>
      <c r="AK213" s="4" t="s">
        <v>44</v>
      </c>
      <c r="AL213" s="4" t="s">
        <v>44</v>
      </c>
      <c r="AM213" s="5">
        <v>0</v>
      </c>
      <c r="AN213" s="5">
        <v>0</v>
      </c>
      <c r="AO213" s="5">
        <v>0</v>
      </c>
      <c r="AP213" s="2" t="e">
        <f>VLOOKUP(K213,Tabela1[[#All],[NF Eletr.]],1,0)</f>
        <v>#N/A</v>
      </c>
      <c r="AQ213" s="42" t="e">
        <f>VLOOKUP(Tabela2[[#This Row],[Cliente]],'Listagem do Browse'!B212:Q512,1,0)</f>
        <v>#N/A</v>
      </c>
      <c r="AR213" s="42" t="e">
        <f>VLOOKUP(Tabela2[[#This Row],[Cliente]],'Listagem do Browse'!B212:Q512,3,0)</f>
        <v>#N/A</v>
      </c>
    </row>
    <row r="214" spans="1:44">
      <c r="A214" s="7" t="str">
        <f t="shared" si="3"/>
        <v>KEC00789</v>
      </c>
      <c r="B214" s="7" t="s">
        <v>1969</v>
      </c>
      <c r="C214" s="7" t="s">
        <v>283</v>
      </c>
      <c r="D214" s="7" t="s">
        <v>40</v>
      </c>
      <c r="E214" s="7" t="s">
        <v>284</v>
      </c>
      <c r="F214" s="7" t="s">
        <v>42</v>
      </c>
      <c r="G214" s="7" t="s">
        <v>47</v>
      </c>
      <c r="H214" s="8">
        <v>0</v>
      </c>
      <c r="I214" s="7" t="s">
        <v>285</v>
      </c>
      <c r="J214" s="7" t="s">
        <v>44</v>
      </c>
      <c r="K214" s="39">
        <v>21205</v>
      </c>
      <c r="L214" s="8">
        <v>0</v>
      </c>
      <c r="M214" s="8">
        <v>0</v>
      </c>
      <c r="N214" s="9">
        <v>45505</v>
      </c>
      <c r="O214" s="8">
        <v>6283.33</v>
      </c>
      <c r="P214" s="8">
        <v>0</v>
      </c>
      <c r="Q214" s="7" t="s">
        <v>286</v>
      </c>
      <c r="R214" s="8">
        <v>0</v>
      </c>
      <c r="S214" s="7" t="s">
        <v>44</v>
      </c>
      <c r="T214" s="7" t="s">
        <v>44</v>
      </c>
      <c r="U214" s="9" t="s">
        <v>44</v>
      </c>
      <c r="V214" s="7" t="s">
        <v>44</v>
      </c>
      <c r="W214" s="8">
        <v>0</v>
      </c>
      <c r="X214" s="8">
        <v>0</v>
      </c>
      <c r="Y214" s="8">
        <v>0</v>
      </c>
      <c r="Z214" s="7" t="s">
        <v>44</v>
      </c>
      <c r="AA214" s="7" t="s">
        <v>44</v>
      </c>
      <c r="AB214" s="9" t="s">
        <v>44</v>
      </c>
      <c r="AC214" s="8">
        <v>0</v>
      </c>
      <c r="AD214" s="8">
        <v>0</v>
      </c>
      <c r="AE214" s="8">
        <v>0</v>
      </c>
      <c r="AF214" s="7" t="s">
        <v>44</v>
      </c>
      <c r="AG214" s="9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8">
        <v>0</v>
      </c>
      <c r="AN214" s="8">
        <v>0</v>
      </c>
      <c r="AO214" s="8">
        <v>0</v>
      </c>
      <c r="AP214" s="2" t="e">
        <f>VLOOKUP(K214,Tabela1[[#All],[NF Eletr.]],1,0)</f>
        <v>#N/A</v>
      </c>
      <c r="AQ214" s="42" t="e">
        <f>VLOOKUP(Tabela2[[#This Row],[Cliente]],'Listagem do Browse'!B213:Q513,1,0)</f>
        <v>#N/A</v>
      </c>
      <c r="AR214" s="42" t="e">
        <f>VLOOKUP(Tabela2[[#This Row],[Cliente]],'Listagem do Browse'!B213:Q513,3,0)</f>
        <v>#N/A</v>
      </c>
    </row>
    <row r="215" spans="1:44">
      <c r="A215" s="4" t="str">
        <f t="shared" si="3"/>
        <v>KEC00787</v>
      </c>
      <c r="B215" s="4" t="s">
        <v>1969</v>
      </c>
      <c r="C215" s="4" t="s">
        <v>279</v>
      </c>
      <c r="D215" s="4" t="s">
        <v>40</v>
      </c>
      <c r="E215" s="4" t="s">
        <v>280</v>
      </c>
      <c r="F215" s="4" t="s">
        <v>42</v>
      </c>
      <c r="G215" s="4" t="s">
        <v>47</v>
      </c>
      <c r="H215" s="5">
        <v>0</v>
      </c>
      <c r="I215" s="4" t="s">
        <v>281</v>
      </c>
      <c r="J215" s="4" t="s">
        <v>44</v>
      </c>
      <c r="K215" s="38">
        <v>21204</v>
      </c>
      <c r="L215" s="5">
        <v>0</v>
      </c>
      <c r="M215" s="5">
        <v>0</v>
      </c>
      <c r="N215" s="6">
        <v>45505</v>
      </c>
      <c r="O215" s="5">
        <v>9940.18</v>
      </c>
      <c r="P215" s="5">
        <v>0</v>
      </c>
      <c r="Q215" s="4" t="s">
        <v>282</v>
      </c>
      <c r="R215" s="5">
        <v>0</v>
      </c>
      <c r="S215" s="4" t="s">
        <v>44</v>
      </c>
      <c r="T215" s="4" t="s">
        <v>44</v>
      </c>
      <c r="U215" s="6" t="s">
        <v>44</v>
      </c>
      <c r="V215" s="4" t="s">
        <v>44</v>
      </c>
      <c r="W215" s="5">
        <v>0</v>
      </c>
      <c r="X215" s="5">
        <v>0</v>
      </c>
      <c r="Y215" s="5">
        <v>0</v>
      </c>
      <c r="Z215" s="4" t="s">
        <v>44</v>
      </c>
      <c r="AA215" s="4" t="s">
        <v>44</v>
      </c>
      <c r="AB215" s="6" t="s">
        <v>44</v>
      </c>
      <c r="AC215" s="5">
        <v>0</v>
      </c>
      <c r="AD215" s="5">
        <v>0</v>
      </c>
      <c r="AE215" s="5">
        <v>0</v>
      </c>
      <c r="AF215" s="4" t="s">
        <v>44</v>
      </c>
      <c r="AG215" s="6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5">
        <v>0</v>
      </c>
      <c r="AN215" s="5">
        <v>0</v>
      </c>
      <c r="AO215" s="5">
        <v>0</v>
      </c>
      <c r="AP215" s="2" t="e">
        <f>VLOOKUP(K215,Tabela1[[#All],[NF Eletr.]],1,0)</f>
        <v>#N/A</v>
      </c>
      <c r="AQ215" s="42" t="e">
        <f>VLOOKUP(Tabela2[[#This Row],[Cliente]],'Listagem do Browse'!B214:Q514,1,0)</f>
        <v>#N/A</v>
      </c>
      <c r="AR215" s="42" t="e">
        <f>VLOOKUP(Tabela2[[#This Row],[Cliente]],'Listagem do Browse'!B214:Q514,3,0)</f>
        <v>#N/A</v>
      </c>
    </row>
  </sheetData>
  <mergeCells count="1">
    <mergeCell ref="C1:AO1"/>
  </mergeCells>
  <conditionalFormatting sqref="A1:A1048576">
    <cfRule type="duplicateValues" dxfId="2" priority="2"/>
  </conditionalFormatting>
  <conditionalFormatting sqref="K1:K1048576">
    <cfRule type="duplicateValues" dxfId="1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E1BA-4A21-49D1-B33D-7C8F637223A8}">
  <dimension ref="A1:AR120"/>
  <sheetViews>
    <sheetView topLeftCell="A75" zoomScale="130" zoomScaleNormal="130" workbookViewId="0">
      <selection activeCell="A104" sqref="A104"/>
    </sheetView>
  </sheetViews>
  <sheetFormatPr defaultRowHeight="8.25" outlineLevelCol="1"/>
  <cols>
    <col min="1" max="1" width="12.19921875" bestFit="1" customWidth="1"/>
    <col min="2" max="2" width="14" bestFit="1" customWidth="1"/>
    <col min="3" max="3" width="13.3984375" bestFit="1" customWidth="1"/>
    <col min="4" max="4" width="16.796875" bestFit="1" customWidth="1"/>
    <col min="5" max="5" width="12.796875" bestFit="1" customWidth="1"/>
    <col min="6" max="6" width="10.796875" bestFit="1" customWidth="1"/>
    <col min="7" max="7" width="17" bestFit="1" customWidth="1"/>
    <col min="8" max="8" width="16" bestFit="1" customWidth="1"/>
    <col min="9" max="9" width="15.19921875" bestFit="1" customWidth="1"/>
    <col min="10" max="10" width="16.3984375" bestFit="1" customWidth="1"/>
    <col min="11" max="11" width="14.19921875" bestFit="1" customWidth="1"/>
    <col min="12" max="12" width="15.796875" hidden="1" customWidth="1" outlineLevel="1"/>
    <col min="13" max="13" width="15.19921875" hidden="1" customWidth="1" outlineLevel="1"/>
    <col min="14" max="14" width="17.796875" hidden="1" customWidth="1" outlineLevel="1"/>
    <col min="15" max="15" width="13.3984375" hidden="1" customWidth="1" outlineLevel="1"/>
    <col min="16" max="16" width="14.796875" hidden="1" customWidth="1" outlineLevel="1"/>
    <col min="17" max="17" width="17.3984375" hidden="1" customWidth="1" outlineLevel="1"/>
    <col min="18" max="18" width="17.796875" hidden="1" customWidth="1" outlineLevel="1"/>
    <col min="19" max="19" width="18" hidden="1" customWidth="1" outlineLevel="1"/>
    <col min="20" max="20" width="17.59765625" hidden="1" customWidth="1" outlineLevel="1"/>
    <col min="21" max="21" width="15.3984375" hidden="1" customWidth="1" outlineLevel="1"/>
    <col min="22" max="22" width="13.59765625" hidden="1" customWidth="1" outlineLevel="1"/>
    <col min="23" max="23" width="16.3984375" hidden="1" customWidth="1" outlineLevel="1"/>
    <col min="24" max="24" width="16.59765625" hidden="1" customWidth="1" outlineLevel="1"/>
    <col min="25" max="25" width="15.3984375" hidden="1" customWidth="1" outlineLevel="1"/>
    <col min="26" max="26" width="17" hidden="1" customWidth="1" outlineLevel="1"/>
    <col min="27" max="27" width="17.3984375" hidden="1" customWidth="1" outlineLevel="1"/>
    <col min="28" max="28" width="17" hidden="1" customWidth="1" outlineLevel="1"/>
    <col min="29" max="29" width="18.19921875" hidden="1" customWidth="1" outlineLevel="1"/>
    <col min="30" max="30" width="17.19921875" hidden="1" customWidth="1" outlineLevel="1"/>
    <col min="31" max="31" width="17.796875" hidden="1" customWidth="1" outlineLevel="1"/>
    <col min="32" max="32" width="14.796875" hidden="1" customWidth="1" outlineLevel="1"/>
    <col min="33" max="33" width="17.3984375" hidden="1" customWidth="1" outlineLevel="1"/>
    <col min="34" max="34" width="16.3984375" hidden="1" customWidth="1" outlineLevel="1"/>
    <col min="35" max="35" width="18.3984375" hidden="1" customWidth="1" outlineLevel="1"/>
    <col min="36" max="36" width="15" hidden="1" customWidth="1" outlineLevel="1"/>
    <col min="37" max="37" width="15.59765625" hidden="1" customWidth="1" outlineLevel="1"/>
    <col min="38" max="38" width="16.3984375" hidden="1" customWidth="1" outlineLevel="1"/>
    <col min="39" max="40" width="17.3984375" hidden="1" customWidth="1" outlineLevel="1"/>
    <col min="41" max="41" width="18.796875" hidden="1" customWidth="1" outlineLevel="1"/>
    <col min="42" max="42" width="9.59765625" collapsed="1"/>
  </cols>
  <sheetData>
    <row r="1" spans="1:44" ht="9" thickBot="1">
      <c r="C1" s="52" t="s">
        <v>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</row>
    <row r="2" spans="1:44" ht="9" thickTop="1">
      <c r="A2" s="46" t="s">
        <v>1982</v>
      </c>
      <c r="B2" s="46" t="s">
        <v>1968</v>
      </c>
      <c r="C2" s="46" t="s">
        <v>1</v>
      </c>
      <c r="D2" s="46" t="s">
        <v>2</v>
      </c>
      <c r="E2" s="46" t="s">
        <v>3</v>
      </c>
      <c r="F2" s="46" t="s">
        <v>4</v>
      </c>
      <c r="G2" s="46" t="s">
        <v>5</v>
      </c>
      <c r="H2" s="46" t="s">
        <v>6</v>
      </c>
      <c r="I2" s="46" t="s">
        <v>7</v>
      </c>
      <c r="J2" s="46" t="s">
        <v>8</v>
      </c>
      <c r="K2" s="46" t="s">
        <v>9</v>
      </c>
      <c r="L2" s="46" t="s">
        <v>10</v>
      </c>
      <c r="M2" s="46" t="s">
        <v>11</v>
      </c>
      <c r="N2" s="46" t="s">
        <v>12</v>
      </c>
      <c r="O2" s="46" t="s">
        <v>13</v>
      </c>
      <c r="P2" s="46" t="s">
        <v>14</v>
      </c>
      <c r="Q2" s="46" t="s">
        <v>15</v>
      </c>
      <c r="R2" s="46" t="s">
        <v>16</v>
      </c>
      <c r="S2" s="46" t="s">
        <v>17</v>
      </c>
      <c r="T2" s="46" t="s">
        <v>18</v>
      </c>
      <c r="U2" s="46" t="s">
        <v>19</v>
      </c>
      <c r="V2" s="46" t="s">
        <v>20</v>
      </c>
      <c r="W2" s="46" t="s">
        <v>21</v>
      </c>
      <c r="X2" s="46" t="s">
        <v>22</v>
      </c>
      <c r="Y2" s="46" t="s">
        <v>23</v>
      </c>
      <c r="Z2" s="46" t="s">
        <v>24</v>
      </c>
      <c r="AA2" s="46" t="s">
        <v>25</v>
      </c>
      <c r="AB2" s="46" t="s">
        <v>26</v>
      </c>
      <c r="AC2" s="46" t="s">
        <v>27</v>
      </c>
      <c r="AD2" s="46" t="s">
        <v>28</v>
      </c>
      <c r="AE2" s="46" t="s">
        <v>29</v>
      </c>
      <c r="AF2" s="46" t="s">
        <v>30</v>
      </c>
      <c r="AG2" s="46" t="s">
        <v>31</v>
      </c>
      <c r="AH2" s="46" t="s">
        <v>32</v>
      </c>
      <c r="AI2" s="46" t="s">
        <v>33</v>
      </c>
      <c r="AJ2" s="46" t="s">
        <v>34</v>
      </c>
      <c r="AK2" s="46" t="s">
        <v>35</v>
      </c>
      <c r="AL2" s="46" t="s">
        <v>36</v>
      </c>
      <c r="AM2" s="46" t="s">
        <v>37</v>
      </c>
      <c r="AN2" s="46" t="s">
        <v>38</v>
      </c>
      <c r="AO2" s="46" t="s">
        <v>39</v>
      </c>
      <c r="AP2" s="49" t="s">
        <v>2014</v>
      </c>
      <c r="AQ2" s="49" t="s">
        <v>2015</v>
      </c>
      <c r="AR2" s="50" t="s">
        <v>923</v>
      </c>
    </row>
    <row r="3" spans="1:44">
      <c r="A3" s="12" t="str">
        <f t="shared" ref="A3:A66" si="0">B3&amp;E3</f>
        <v>KTC00515</v>
      </c>
      <c r="B3" s="12" t="s">
        <v>1967</v>
      </c>
      <c r="C3" s="12" t="s">
        <v>1033</v>
      </c>
      <c r="D3" s="12" t="s">
        <v>40</v>
      </c>
      <c r="E3" s="12" t="s">
        <v>1034</v>
      </c>
      <c r="F3" s="12" t="s">
        <v>46</v>
      </c>
      <c r="G3" s="12" t="s">
        <v>97</v>
      </c>
      <c r="H3" s="13">
        <v>0</v>
      </c>
      <c r="I3" s="12" t="s">
        <v>142</v>
      </c>
      <c r="J3" s="12" t="s">
        <v>44</v>
      </c>
      <c r="K3" s="12" t="s">
        <v>1035</v>
      </c>
      <c r="L3" s="13">
        <v>0</v>
      </c>
      <c r="M3" s="13">
        <v>0</v>
      </c>
      <c r="N3" s="14">
        <v>45505</v>
      </c>
      <c r="O3" s="13">
        <v>29591.599999999999</v>
      </c>
      <c r="P3" s="13">
        <v>0</v>
      </c>
      <c r="Q3" s="12" t="s">
        <v>1036</v>
      </c>
      <c r="R3" s="13">
        <v>0</v>
      </c>
      <c r="S3" s="12" t="s">
        <v>44</v>
      </c>
      <c r="T3" s="12" t="s">
        <v>44</v>
      </c>
      <c r="U3" s="14" t="s">
        <v>44</v>
      </c>
      <c r="V3" s="12" t="s">
        <v>44</v>
      </c>
      <c r="W3" s="13">
        <v>0</v>
      </c>
      <c r="X3" s="13">
        <v>0</v>
      </c>
      <c r="Y3" s="13">
        <v>0</v>
      </c>
      <c r="Z3" s="12" t="s">
        <v>44</v>
      </c>
      <c r="AA3" s="12" t="s">
        <v>44</v>
      </c>
      <c r="AB3" s="14" t="s">
        <v>44</v>
      </c>
      <c r="AC3" s="13">
        <v>0</v>
      </c>
      <c r="AD3" s="13">
        <v>0</v>
      </c>
      <c r="AE3" s="13">
        <v>0</v>
      </c>
      <c r="AF3" s="12" t="s">
        <v>44</v>
      </c>
      <c r="AG3" s="14" t="s">
        <v>44</v>
      </c>
      <c r="AH3" s="12" t="s">
        <v>44</v>
      </c>
      <c r="AI3" s="12" t="s">
        <v>44</v>
      </c>
      <c r="AJ3" s="12" t="s">
        <v>44</v>
      </c>
      <c r="AK3" s="12" t="s">
        <v>44</v>
      </c>
      <c r="AL3" s="12" t="s">
        <v>44</v>
      </c>
      <c r="AM3" s="13">
        <v>0</v>
      </c>
      <c r="AN3" s="13">
        <v>0</v>
      </c>
      <c r="AO3" s="13">
        <v>0</v>
      </c>
      <c r="AP3" s="47" t="e">
        <f>VLOOKUP(K3,Tabela1[[#All],[NF Eletr.]],1,0)</f>
        <v>#N/A</v>
      </c>
      <c r="AQ3" s="48" t="e">
        <f>VLOOKUP(Tabela3[[#This Row],[Cliente]],'Listagem do Browse'!B2:Q302,1,0)</f>
        <v>#N/A</v>
      </c>
      <c r="AR3" s="48" t="e">
        <f>VLOOKUP(Tabela3[[#This Row],[Cliente]],'Listagem do Browse'!B2:Q302,3,0)</f>
        <v>#N/A</v>
      </c>
    </row>
    <row r="4" spans="1:44">
      <c r="A4" s="15" t="str">
        <f t="shared" si="0"/>
        <v>KTC00516</v>
      </c>
      <c r="B4" s="15" t="s">
        <v>1967</v>
      </c>
      <c r="C4" s="15" t="s">
        <v>1037</v>
      </c>
      <c r="D4" s="15" t="s">
        <v>40</v>
      </c>
      <c r="E4" s="15" t="s">
        <v>1038</v>
      </c>
      <c r="F4" s="15" t="s">
        <v>46</v>
      </c>
      <c r="G4" s="15" t="s">
        <v>97</v>
      </c>
      <c r="H4" s="16">
        <v>0</v>
      </c>
      <c r="I4" s="15" t="s">
        <v>1039</v>
      </c>
      <c r="J4" s="15" t="s">
        <v>44</v>
      </c>
      <c r="K4" s="15" t="s">
        <v>1040</v>
      </c>
      <c r="L4" s="16">
        <v>0</v>
      </c>
      <c r="M4" s="16">
        <v>0</v>
      </c>
      <c r="N4" s="17">
        <v>45505</v>
      </c>
      <c r="O4" s="16">
        <v>7429.8</v>
      </c>
      <c r="P4" s="16">
        <v>0</v>
      </c>
      <c r="Q4" s="15" t="s">
        <v>1041</v>
      </c>
      <c r="R4" s="16">
        <v>0</v>
      </c>
      <c r="S4" s="15" t="s">
        <v>44</v>
      </c>
      <c r="T4" s="15" t="s">
        <v>44</v>
      </c>
      <c r="U4" s="17" t="s">
        <v>44</v>
      </c>
      <c r="V4" s="15" t="s">
        <v>44</v>
      </c>
      <c r="W4" s="16">
        <v>0</v>
      </c>
      <c r="X4" s="16">
        <v>0</v>
      </c>
      <c r="Y4" s="16">
        <v>0</v>
      </c>
      <c r="Z4" s="15" t="s">
        <v>44</v>
      </c>
      <c r="AA4" s="15" t="s">
        <v>44</v>
      </c>
      <c r="AB4" s="17" t="s">
        <v>44</v>
      </c>
      <c r="AC4" s="16">
        <v>0</v>
      </c>
      <c r="AD4" s="16">
        <v>0</v>
      </c>
      <c r="AE4" s="16">
        <v>0</v>
      </c>
      <c r="AF4" s="15" t="s">
        <v>44</v>
      </c>
      <c r="AG4" s="17" t="s">
        <v>44</v>
      </c>
      <c r="AH4" s="15" t="s">
        <v>44</v>
      </c>
      <c r="AI4" s="15" t="s">
        <v>44</v>
      </c>
      <c r="AJ4" s="15" t="s">
        <v>44</v>
      </c>
      <c r="AK4" s="15" t="s">
        <v>44</v>
      </c>
      <c r="AL4" s="15" t="s">
        <v>44</v>
      </c>
      <c r="AM4" s="16">
        <v>0</v>
      </c>
      <c r="AN4" s="16">
        <v>0</v>
      </c>
      <c r="AO4" s="16">
        <v>0</v>
      </c>
      <c r="AP4" s="47" t="e">
        <f>VLOOKUP(K4,Tabela1[[#All],[NF Eletr.]],1,0)</f>
        <v>#N/A</v>
      </c>
      <c r="AQ4" s="48" t="e">
        <f>VLOOKUP(Tabela3[[#This Row],[Cliente]],'Listagem do Browse'!B3:Q303,1,0)</f>
        <v>#N/A</v>
      </c>
      <c r="AR4" s="48" t="e">
        <f>VLOOKUP(Tabela3[[#This Row],[Cliente]],'Listagem do Browse'!B3:Q303,3,0)</f>
        <v>#N/A</v>
      </c>
    </row>
    <row r="5" spans="1:44">
      <c r="A5" s="12" t="str">
        <f t="shared" si="0"/>
        <v>KTC00517</v>
      </c>
      <c r="B5" s="12" t="s">
        <v>1967</v>
      </c>
      <c r="C5" s="12" t="s">
        <v>1042</v>
      </c>
      <c r="D5" s="12" t="s">
        <v>40</v>
      </c>
      <c r="E5" s="12" t="s">
        <v>1043</v>
      </c>
      <c r="F5" s="12" t="s">
        <v>46</v>
      </c>
      <c r="G5" s="12" t="s">
        <v>97</v>
      </c>
      <c r="H5" s="13">
        <v>0</v>
      </c>
      <c r="I5" s="12" t="s">
        <v>1039</v>
      </c>
      <c r="J5" s="12" t="s">
        <v>44</v>
      </c>
      <c r="K5" s="12" t="s">
        <v>1044</v>
      </c>
      <c r="L5" s="13">
        <v>0</v>
      </c>
      <c r="M5" s="13">
        <v>0</v>
      </c>
      <c r="N5" s="14">
        <v>45505</v>
      </c>
      <c r="O5" s="13">
        <v>37763.53</v>
      </c>
      <c r="P5" s="13">
        <v>0</v>
      </c>
      <c r="Q5" s="12" t="s">
        <v>1045</v>
      </c>
      <c r="R5" s="13">
        <v>0</v>
      </c>
      <c r="S5" s="12" t="s">
        <v>44</v>
      </c>
      <c r="T5" s="12" t="s">
        <v>44</v>
      </c>
      <c r="U5" s="14" t="s">
        <v>44</v>
      </c>
      <c r="V5" s="12" t="s">
        <v>44</v>
      </c>
      <c r="W5" s="13">
        <v>0</v>
      </c>
      <c r="X5" s="13">
        <v>0</v>
      </c>
      <c r="Y5" s="13">
        <v>0</v>
      </c>
      <c r="Z5" s="12" t="s">
        <v>44</v>
      </c>
      <c r="AA5" s="12" t="s">
        <v>44</v>
      </c>
      <c r="AB5" s="14" t="s">
        <v>44</v>
      </c>
      <c r="AC5" s="13">
        <v>0</v>
      </c>
      <c r="AD5" s="13">
        <v>0</v>
      </c>
      <c r="AE5" s="13">
        <v>0</v>
      </c>
      <c r="AF5" s="12" t="s">
        <v>44</v>
      </c>
      <c r="AG5" s="14" t="s">
        <v>44</v>
      </c>
      <c r="AH5" s="12" t="s">
        <v>44</v>
      </c>
      <c r="AI5" s="12" t="s">
        <v>44</v>
      </c>
      <c r="AJ5" s="12" t="s">
        <v>44</v>
      </c>
      <c r="AK5" s="12" t="s">
        <v>44</v>
      </c>
      <c r="AL5" s="12" t="s">
        <v>44</v>
      </c>
      <c r="AM5" s="13">
        <v>0</v>
      </c>
      <c r="AN5" s="13">
        <v>0</v>
      </c>
      <c r="AO5" s="13">
        <v>0</v>
      </c>
      <c r="AP5" s="47" t="e">
        <f>VLOOKUP(K5,Tabela1[[#All],[NF Eletr.]],1,0)</f>
        <v>#N/A</v>
      </c>
      <c r="AQ5" s="48" t="e">
        <f>VLOOKUP(Tabela3[[#This Row],[Cliente]],'Listagem do Browse'!B4:Q304,1,0)</f>
        <v>#N/A</v>
      </c>
      <c r="AR5" s="48" t="e">
        <f>VLOOKUP(Tabela3[[#This Row],[Cliente]],'Listagem do Browse'!B4:Q304,3,0)</f>
        <v>#N/A</v>
      </c>
    </row>
    <row r="6" spans="1:44">
      <c r="A6" s="15" t="str">
        <f t="shared" si="0"/>
        <v>KTC00518</v>
      </c>
      <c r="B6" s="15" t="s">
        <v>1967</v>
      </c>
      <c r="C6" s="15" t="s">
        <v>1046</v>
      </c>
      <c r="D6" s="15" t="s">
        <v>40</v>
      </c>
      <c r="E6" s="15" t="s">
        <v>1047</v>
      </c>
      <c r="F6" s="15" t="s">
        <v>46</v>
      </c>
      <c r="G6" s="15" t="s">
        <v>97</v>
      </c>
      <c r="H6" s="16">
        <v>0</v>
      </c>
      <c r="I6" s="15" t="s">
        <v>1048</v>
      </c>
      <c r="J6" s="15" t="s">
        <v>44</v>
      </c>
      <c r="K6" s="15" t="s">
        <v>1049</v>
      </c>
      <c r="L6" s="16">
        <v>0</v>
      </c>
      <c r="M6" s="16">
        <v>0</v>
      </c>
      <c r="N6" s="17">
        <v>45505</v>
      </c>
      <c r="O6" s="16">
        <v>50489.05</v>
      </c>
      <c r="P6" s="16">
        <v>0</v>
      </c>
      <c r="Q6" s="15" t="s">
        <v>1050</v>
      </c>
      <c r="R6" s="16">
        <v>0</v>
      </c>
      <c r="S6" s="15" t="s">
        <v>44</v>
      </c>
      <c r="T6" s="15" t="s">
        <v>44</v>
      </c>
      <c r="U6" s="17" t="s">
        <v>44</v>
      </c>
      <c r="V6" s="15" t="s">
        <v>44</v>
      </c>
      <c r="W6" s="16">
        <v>0</v>
      </c>
      <c r="X6" s="16">
        <v>0</v>
      </c>
      <c r="Y6" s="16">
        <v>0</v>
      </c>
      <c r="Z6" s="15" t="s">
        <v>44</v>
      </c>
      <c r="AA6" s="15" t="s">
        <v>44</v>
      </c>
      <c r="AB6" s="17" t="s">
        <v>44</v>
      </c>
      <c r="AC6" s="16">
        <v>0</v>
      </c>
      <c r="AD6" s="16">
        <v>0</v>
      </c>
      <c r="AE6" s="16">
        <v>0</v>
      </c>
      <c r="AF6" s="15" t="s">
        <v>44</v>
      </c>
      <c r="AG6" s="17" t="s">
        <v>44</v>
      </c>
      <c r="AH6" s="15" t="s">
        <v>44</v>
      </c>
      <c r="AI6" s="15" t="s">
        <v>44</v>
      </c>
      <c r="AJ6" s="15" t="s">
        <v>44</v>
      </c>
      <c r="AK6" s="15" t="s">
        <v>44</v>
      </c>
      <c r="AL6" s="15" t="s">
        <v>44</v>
      </c>
      <c r="AM6" s="16">
        <v>0</v>
      </c>
      <c r="AN6" s="16">
        <v>0</v>
      </c>
      <c r="AO6" s="16">
        <v>0</v>
      </c>
      <c r="AP6" s="47" t="e">
        <f>VLOOKUP(K6,Tabela1[[#All],[NF Eletr.]],1,0)</f>
        <v>#N/A</v>
      </c>
      <c r="AQ6" s="48" t="e">
        <f>VLOOKUP(Tabela3[[#This Row],[Cliente]],'Listagem do Browse'!B5:Q305,1,0)</f>
        <v>#N/A</v>
      </c>
      <c r="AR6" s="48" t="e">
        <f>VLOOKUP(Tabela3[[#This Row],[Cliente]],'Listagem do Browse'!B5:Q305,3,0)</f>
        <v>#N/A</v>
      </c>
    </row>
    <row r="7" spans="1:44">
      <c r="A7" s="12" t="str">
        <f t="shared" si="0"/>
        <v>KTC00519</v>
      </c>
      <c r="B7" s="12" t="s">
        <v>1967</v>
      </c>
      <c r="C7" s="12" t="s">
        <v>1051</v>
      </c>
      <c r="D7" s="12" t="s">
        <v>40</v>
      </c>
      <c r="E7" s="12" t="s">
        <v>1052</v>
      </c>
      <c r="F7" s="12" t="s">
        <v>46</v>
      </c>
      <c r="G7" s="12" t="s">
        <v>97</v>
      </c>
      <c r="H7" s="13">
        <v>0</v>
      </c>
      <c r="I7" s="12" t="s">
        <v>1048</v>
      </c>
      <c r="J7" s="12" t="s">
        <v>44</v>
      </c>
      <c r="K7" s="12" t="s">
        <v>1053</v>
      </c>
      <c r="L7" s="13">
        <v>0</v>
      </c>
      <c r="M7" s="13">
        <v>0</v>
      </c>
      <c r="N7" s="14">
        <v>45505</v>
      </c>
      <c r="O7" s="13">
        <v>5234.3999999999996</v>
      </c>
      <c r="P7" s="13">
        <v>0</v>
      </c>
      <c r="Q7" s="12" t="s">
        <v>1054</v>
      </c>
      <c r="R7" s="13">
        <v>0</v>
      </c>
      <c r="S7" s="12" t="s">
        <v>44</v>
      </c>
      <c r="T7" s="12" t="s">
        <v>44</v>
      </c>
      <c r="U7" s="14" t="s">
        <v>44</v>
      </c>
      <c r="V7" s="12" t="s">
        <v>44</v>
      </c>
      <c r="W7" s="13">
        <v>0</v>
      </c>
      <c r="X7" s="13">
        <v>0</v>
      </c>
      <c r="Y7" s="13">
        <v>0</v>
      </c>
      <c r="Z7" s="12" t="s">
        <v>44</v>
      </c>
      <c r="AA7" s="12" t="s">
        <v>44</v>
      </c>
      <c r="AB7" s="14" t="s">
        <v>44</v>
      </c>
      <c r="AC7" s="13">
        <v>0</v>
      </c>
      <c r="AD7" s="13">
        <v>0</v>
      </c>
      <c r="AE7" s="13">
        <v>0</v>
      </c>
      <c r="AF7" s="12" t="s">
        <v>44</v>
      </c>
      <c r="AG7" s="14" t="s">
        <v>44</v>
      </c>
      <c r="AH7" s="12" t="s">
        <v>44</v>
      </c>
      <c r="AI7" s="12" t="s">
        <v>44</v>
      </c>
      <c r="AJ7" s="12" t="s">
        <v>44</v>
      </c>
      <c r="AK7" s="12" t="s">
        <v>44</v>
      </c>
      <c r="AL7" s="12" t="s">
        <v>44</v>
      </c>
      <c r="AM7" s="13">
        <v>0</v>
      </c>
      <c r="AN7" s="13">
        <v>0</v>
      </c>
      <c r="AO7" s="13">
        <v>0</v>
      </c>
      <c r="AP7" s="47" t="e">
        <f>VLOOKUP(K7,Tabela1[[#All],[NF Eletr.]],1,0)</f>
        <v>#N/A</v>
      </c>
      <c r="AQ7" s="48" t="e">
        <f>VLOOKUP(Tabela3[[#This Row],[Cliente]],'Listagem do Browse'!B6:Q306,1,0)</f>
        <v>#N/A</v>
      </c>
      <c r="AR7" s="48" t="e">
        <f>VLOOKUP(Tabela3[[#This Row],[Cliente]],'Listagem do Browse'!B6:Q306,3,0)</f>
        <v>#N/A</v>
      </c>
    </row>
    <row r="8" spans="1:44">
      <c r="A8" s="15" t="str">
        <f t="shared" si="0"/>
        <v>KTC00520</v>
      </c>
      <c r="B8" s="15" t="s">
        <v>1967</v>
      </c>
      <c r="C8" s="15" t="s">
        <v>1055</v>
      </c>
      <c r="D8" s="15" t="s">
        <v>40</v>
      </c>
      <c r="E8" s="15" t="s">
        <v>1056</v>
      </c>
      <c r="F8" s="15" t="s">
        <v>46</v>
      </c>
      <c r="G8" s="15" t="s">
        <v>97</v>
      </c>
      <c r="H8" s="16">
        <v>0</v>
      </c>
      <c r="I8" s="15" t="s">
        <v>1057</v>
      </c>
      <c r="J8" s="15" t="s">
        <v>44</v>
      </c>
      <c r="K8" s="15" t="s">
        <v>1058</v>
      </c>
      <c r="L8" s="16">
        <v>0</v>
      </c>
      <c r="M8" s="16">
        <v>0</v>
      </c>
      <c r="N8" s="17">
        <v>45505</v>
      </c>
      <c r="O8" s="16">
        <v>5238.95</v>
      </c>
      <c r="P8" s="16">
        <v>0</v>
      </c>
      <c r="Q8" s="15" t="s">
        <v>1059</v>
      </c>
      <c r="R8" s="16">
        <v>0</v>
      </c>
      <c r="S8" s="15" t="s">
        <v>44</v>
      </c>
      <c r="T8" s="15" t="s">
        <v>44</v>
      </c>
      <c r="U8" s="17" t="s">
        <v>44</v>
      </c>
      <c r="V8" s="15" t="s">
        <v>44</v>
      </c>
      <c r="W8" s="16">
        <v>0</v>
      </c>
      <c r="X8" s="16">
        <v>0</v>
      </c>
      <c r="Y8" s="16">
        <v>0</v>
      </c>
      <c r="Z8" s="15" t="s">
        <v>44</v>
      </c>
      <c r="AA8" s="15" t="s">
        <v>44</v>
      </c>
      <c r="AB8" s="17" t="s">
        <v>44</v>
      </c>
      <c r="AC8" s="16">
        <v>0</v>
      </c>
      <c r="AD8" s="16">
        <v>0</v>
      </c>
      <c r="AE8" s="16">
        <v>0</v>
      </c>
      <c r="AF8" s="15" t="s">
        <v>44</v>
      </c>
      <c r="AG8" s="17" t="s">
        <v>44</v>
      </c>
      <c r="AH8" s="15" t="s">
        <v>44</v>
      </c>
      <c r="AI8" s="15" t="s">
        <v>44</v>
      </c>
      <c r="AJ8" s="15" t="s">
        <v>44</v>
      </c>
      <c r="AK8" s="15" t="s">
        <v>44</v>
      </c>
      <c r="AL8" s="15" t="s">
        <v>44</v>
      </c>
      <c r="AM8" s="16">
        <v>0</v>
      </c>
      <c r="AN8" s="16">
        <v>0</v>
      </c>
      <c r="AO8" s="16">
        <v>0</v>
      </c>
      <c r="AP8" s="47" t="e">
        <f>VLOOKUP(K8,Tabela1[[#All],[NF Eletr.]],1,0)</f>
        <v>#N/A</v>
      </c>
      <c r="AQ8" s="48" t="e">
        <f>VLOOKUP(Tabela3[[#This Row],[Cliente]],'Listagem do Browse'!B7:Q307,1,0)</f>
        <v>#N/A</v>
      </c>
      <c r="AR8" s="48" t="e">
        <f>VLOOKUP(Tabela3[[#This Row],[Cliente]],'Listagem do Browse'!B7:Q307,3,0)</f>
        <v>#N/A</v>
      </c>
    </row>
    <row r="9" spans="1:44">
      <c r="A9" s="12" t="str">
        <f t="shared" si="0"/>
        <v>KTC00521</v>
      </c>
      <c r="B9" s="12" t="s">
        <v>1967</v>
      </c>
      <c r="C9" s="12" t="s">
        <v>1060</v>
      </c>
      <c r="D9" s="12" t="s">
        <v>40</v>
      </c>
      <c r="E9" s="12" t="s">
        <v>1061</v>
      </c>
      <c r="F9" s="12" t="s">
        <v>46</v>
      </c>
      <c r="G9" s="12" t="s">
        <v>97</v>
      </c>
      <c r="H9" s="13">
        <v>0</v>
      </c>
      <c r="I9" s="12" t="s">
        <v>1062</v>
      </c>
      <c r="J9" s="12" t="s">
        <v>44</v>
      </c>
      <c r="K9" s="12" t="s">
        <v>1063</v>
      </c>
      <c r="L9" s="13">
        <v>0</v>
      </c>
      <c r="M9" s="13">
        <v>0</v>
      </c>
      <c r="N9" s="14">
        <v>45505</v>
      </c>
      <c r="O9" s="13">
        <v>49719.4</v>
      </c>
      <c r="P9" s="13">
        <v>0</v>
      </c>
      <c r="Q9" s="12" t="s">
        <v>1064</v>
      </c>
      <c r="R9" s="13">
        <v>0</v>
      </c>
      <c r="S9" s="12" t="s">
        <v>44</v>
      </c>
      <c r="T9" s="12" t="s">
        <v>44</v>
      </c>
      <c r="U9" s="14" t="s">
        <v>44</v>
      </c>
      <c r="V9" s="12" t="s">
        <v>44</v>
      </c>
      <c r="W9" s="13">
        <v>0</v>
      </c>
      <c r="X9" s="13">
        <v>0</v>
      </c>
      <c r="Y9" s="13">
        <v>0</v>
      </c>
      <c r="Z9" s="12" t="s">
        <v>44</v>
      </c>
      <c r="AA9" s="12" t="s">
        <v>44</v>
      </c>
      <c r="AB9" s="14" t="s">
        <v>44</v>
      </c>
      <c r="AC9" s="13">
        <v>0</v>
      </c>
      <c r="AD9" s="13">
        <v>0</v>
      </c>
      <c r="AE9" s="13">
        <v>0</v>
      </c>
      <c r="AF9" s="12" t="s">
        <v>44</v>
      </c>
      <c r="AG9" s="14" t="s">
        <v>44</v>
      </c>
      <c r="AH9" s="12" t="s">
        <v>44</v>
      </c>
      <c r="AI9" s="12" t="s">
        <v>44</v>
      </c>
      <c r="AJ9" s="12" t="s">
        <v>44</v>
      </c>
      <c r="AK9" s="12" t="s">
        <v>44</v>
      </c>
      <c r="AL9" s="12" t="s">
        <v>44</v>
      </c>
      <c r="AM9" s="13">
        <v>0</v>
      </c>
      <c r="AN9" s="13">
        <v>0</v>
      </c>
      <c r="AO9" s="13">
        <v>0</v>
      </c>
      <c r="AP9" s="47" t="e">
        <f>VLOOKUP(K9,Tabela1[[#All],[NF Eletr.]],1,0)</f>
        <v>#N/A</v>
      </c>
      <c r="AQ9" s="48" t="e">
        <f>VLOOKUP(Tabela3[[#This Row],[Cliente]],'Listagem do Browse'!B8:Q308,1,0)</f>
        <v>#N/A</v>
      </c>
      <c r="AR9" s="48" t="e">
        <f>VLOOKUP(Tabela3[[#This Row],[Cliente]],'Listagem do Browse'!B8:Q308,3,0)</f>
        <v>#N/A</v>
      </c>
    </row>
    <row r="10" spans="1:44">
      <c r="A10" s="15" t="str">
        <f t="shared" si="0"/>
        <v>KTC00522</v>
      </c>
      <c r="B10" s="15" t="s">
        <v>1967</v>
      </c>
      <c r="C10" s="15" t="s">
        <v>1065</v>
      </c>
      <c r="D10" s="15" t="s">
        <v>40</v>
      </c>
      <c r="E10" s="15" t="s">
        <v>1066</v>
      </c>
      <c r="F10" s="15" t="s">
        <v>46</v>
      </c>
      <c r="G10" s="15" t="s">
        <v>97</v>
      </c>
      <c r="H10" s="16">
        <v>0</v>
      </c>
      <c r="I10" s="15" t="s">
        <v>1062</v>
      </c>
      <c r="J10" s="15" t="s">
        <v>44</v>
      </c>
      <c r="K10" s="15" t="s">
        <v>1067</v>
      </c>
      <c r="L10" s="16">
        <v>0</v>
      </c>
      <c r="M10" s="16">
        <v>0</v>
      </c>
      <c r="N10" s="17">
        <v>45505</v>
      </c>
      <c r="O10" s="16">
        <v>9958.94</v>
      </c>
      <c r="P10" s="16">
        <v>0</v>
      </c>
      <c r="Q10" s="15" t="s">
        <v>1068</v>
      </c>
      <c r="R10" s="16">
        <v>0</v>
      </c>
      <c r="S10" s="15" t="s">
        <v>44</v>
      </c>
      <c r="T10" s="15" t="s">
        <v>44</v>
      </c>
      <c r="U10" s="17" t="s">
        <v>44</v>
      </c>
      <c r="V10" s="15" t="s">
        <v>44</v>
      </c>
      <c r="W10" s="16">
        <v>0</v>
      </c>
      <c r="X10" s="16">
        <v>0</v>
      </c>
      <c r="Y10" s="16">
        <v>0</v>
      </c>
      <c r="Z10" s="15" t="s">
        <v>44</v>
      </c>
      <c r="AA10" s="15" t="s">
        <v>44</v>
      </c>
      <c r="AB10" s="17" t="s">
        <v>44</v>
      </c>
      <c r="AC10" s="16">
        <v>0</v>
      </c>
      <c r="AD10" s="16">
        <v>0</v>
      </c>
      <c r="AE10" s="16">
        <v>0</v>
      </c>
      <c r="AF10" s="15" t="s">
        <v>44</v>
      </c>
      <c r="AG10" s="17" t="s">
        <v>44</v>
      </c>
      <c r="AH10" s="15" t="s">
        <v>44</v>
      </c>
      <c r="AI10" s="15" t="s">
        <v>44</v>
      </c>
      <c r="AJ10" s="15" t="s">
        <v>44</v>
      </c>
      <c r="AK10" s="15" t="s">
        <v>44</v>
      </c>
      <c r="AL10" s="15" t="s">
        <v>44</v>
      </c>
      <c r="AM10" s="16">
        <v>0</v>
      </c>
      <c r="AN10" s="16">
        <v>0</v>
      </c>
      <c r="AO10" s="16">
        <v>0</v>
      </c>
      <c r="AP10" s="47" t="e">
        <f>VLOOKUP(K10,Tabela1[[#All],[NF Eletr.]],1,0)</f>
        <v>#N/A</v>
      </c>
      <c r="AQ10" s="48" t="e">
        <f>VLOOKUP(Tabela3[[#This Row],[Cliente]],'Listagem do Browse'!B9:Q309,1,0)</f>
        <v>#N/A</v>
      </c>
      <c r="AR10" s="48" t="e">
        <f>VLOOKUP(Tabela3[[#This Row],[Cliente]],'Listagem do Browse'!B9:Q309,3,0)</f>
        <v>#N/A</v>
      </c>
    </row>
    <row r="11" spans="1:44">
      <c r="A11" s="12" t="str">
        <f t="shared" si="0"/>
        <v>KTC00523</v>
      </c>
      <c r="B11" s="12" t="s">
        <v>1967</v>
      </c>
      <c r="C11" s="12" t="s">
        <v>1069</v>
      </c>
      <c r="D11" s="12" t="s">
        <v>40</v>
      </c>
      <c r="E11" s="12" t="s">
        <v>1070</v>
      </c>
      <c r="F11" s="12" t="s">
        <v>46</v>
      </c>
      <c r="G11" s="12" t="s">
        <v>97</v>
      </c>
      <c r="H11" s="13">
        <v>0</v>
      </c>
      <c r="I11" s="12" t="s">
        <v>1071</v>
      </c>
      <c r="J11" s="12" t="s">
        <v>44</v>
      </c>
      <c r="K11" s="12" t="s">
        <v>1072</v>
      </c>
      <c r="L11" s="13">
        <v>0</v>
      </c>
      <c r="M11" s="13">
        <v>0</v>
      </c>
      <c r="N11" s="14">
        <v>45505</v>
      </c>
      <c r="O11" s="13">
        <v>24928.44</v>
      </c>
      <c r="P11" s="13">
        <v>0</v>
      </c>
      <c r="Q11" s="12" t="s">
        <v>1073</v>
      </c>
      <c r="R11" s="13">
        <v>0</v>
      </c>
      <c r="S11" s="12" t="s">
        <v>44</v>
      </c>
      <c r="T11" s="12" t="s">
        <v>44</v>
      </c>
      <c r="U11" s="14" t="s">
        <v>44</v>
      </c>
      <c r="V11" s="12" t="s">
        <v>44</v>
      </c>
      <c r="W11" s="13">
        <v>0</v>
      </c>
      <c r="X11" s="13">
        <v>0</v>
      </c>
      <c r="Y11" s="13">
        <v>0</v>
      </c>
      <c r="Z11" s="12" t="s">
        <v>44</v>
      </c>
      <c r="AA11" s="12" t="s">
        <v>44</v>
      </c>
      <c r="AB11" s="14" t="s">
        <v>44</v>
      </c>
      <c r="AC11" s="13">
        <v>0</v>
      </c>
      <c r="AD11" s="13">
        <v>0</v>
      </c>
      <c r="AE11" s="13">
        <v>0</v>
      </c>
      <c r="AF11" s="12" t="s">
        <v>44</v>
      </c>
      <c r="AG11" s="14" t="s">
        <v>44</v>
      </c>
      <c r="AH11" s="12" t="s">
        <v>44</v>
      </c>
      <c r="AI11" s="12" t="s">
        <v>44</v>
      </c>
      <c r="AJ11" s="12" t="s">
        <v>44</v>
      </c>
      <c r="AK11" s="12" t="s">
        <v>44</v>
      </c>
      <c r="AL11" s="12" t="s">
        <v>44</v>
      </c>
      <c r="AM11" s="13">
        <v>0</v>
      </c>
      <c r="AN11" s="13">
        <v>0</v>
      </c>
      <c r="AO11" s="13">
        <v>0</v>
      </c>
      <c r="AP11" s="47" t="e">
        <f>VLOOKUP(K11,Tabela1[[#All],[NF Eletr.]],1,0)</f>
        <v>#N/A</v>
      </c>
      <c r="AQ11" s="48" t="e">
        <f>VLOOKUP(Tabela3[[#This Row],[Cliente]],'Listagem do Browse'!B10:Q310,1,0)</f>
        <v>#N/A</v>
      </c>
      <c r="AR11" s="48" t="e">
        <f>VLOOKUP(Tabela3[[#This Row],[Cliente]],'Listagem do Browse'!B10:Q310,3,0)</f>
        <v>#N/A</v>
      </c>
    </row>
    <row r="12" spans="1:44">
      <c r="A12" s="15" t="str">
        <f t="shared" si="0"/>
        <v>KTC00524</v>
      </c>
      <c r="B12" s="15" t="s">
        <v>1967</v>
      </c>
      <c r="C12" s="15" t="s">
        <v>1074</v>
      </c>
      <c r="D12" s="15" t="s">
        <v>40</v>
      </c>
      <c r="E12" s="15" t="s">
        <v>1075</v>
      </c>
      <c r="F12" s="15" t="s">
        <v>46</v>
      </c>
      <c r="G12" s="15" t="s">
        <v>97</v>
      </c>
      <c r="H12" s="16">
        <v>0</v>
      </c>
      <c r="I12" s="15" t="s">
        <v>1076</v>
      </c>
      <c r="J12" s="15" t="s">
        <v>44</v>
      </c>
      <c r="K12" s="15" t="s">
        <v>1077</v>
      </c>
      <c r="L12" s="16">
        <v>0</v>
      </c>
      <c r="M12" s="16">
        <v>0</v>
      </c>
      <c r="N12" s="17">
        <v>45505</v>
      </c>
      <c r="O12" s="16">
        <v>26851.63</v>
      </c>
      <c r="P12" s="16">
        <v>0</v>
      </c>
      <c r="Q12" s="15" t="s">
        <v>1078</v>
      </c>
      <c r="R12" s="16">
        <v>0</v>
      </c>
      <c r="S12" s="15" t="s">
        <v>44</v>
      </c>
      <c r="T12" s="15" t="s">
        <v>44</v>
      </c>
      <c r="U12" s="17" t="s">
        <v>44</v>
      </c>
      <c r="V12" s="15" t="s">
        <v>44</v>
      </c>
      <c r="W12" s="16">
        <v>0</v>
      </c>
      <c r="X12" s="16">
        <v>0</v>
      </c>
      <c r="Y12" s="16">
        <v>0</v>
      </c>
      <c r="Z12" s="15" t="s">
        <v>44</v>
      </c>
      <c r="AA12" s="15" t="s">
        <v>44</v>
      </c>
      <c r="AB12" s="17" t="s">
        <v>44</v>
      </c>
      <c r="AC12" s="16">
        <v>0</v>
      </c>
      <c r="AD12" s="16">
        <v>0</v>
      </c>
      <c r="AE12" s="16">
        <v>0</v>
      </c>
      <c r="AF12" s="15" t="s">
        <v>44</v>
      </c>
      <c r="AG12" s="17" t="s">
        <v>44</v>
      </c>
      <c r="AH12" s="15" t="s">
        <v>44</v>
      </c>
      <c r="AI12" s="15" t="s">
        <v>44</v>
      </c>
      <c r="AJ12" s="15" t="s">
        <v>44</v>
      </c>
      <c r="AK12" s="15" t="s">
        <v>44</v>
      </c>
      <c r="AL12" s="15" t="s">
        <v>44</v>
      </c>
      <c r="AM12" s="16">
        <v>0</v>
      </c>
      <c r="AN12" s="16">
        <v>0</v>
      </c>
      <c r="AO12" s="16">
        <v>0</v>
      </c>
      <c r="AP12" s="47" t="e">
        <f>VLOOKUP(K12,Tabela1[[#All],[NF Eletr.]],1,0)</f>
        <v>#N/A</v>
      </c>
      <c r="AQ12" s="48" t="e">
        <f>VLOOKUP(Tabela3[[#This Row],[Cliente]],'Listagem do Browse'!B11:Q311,1,0)</f>
        <v>#N/A</v>
      </c>
      <c r="AR12" s="48" t="e">
        <f>VLOOKUP(Tabela3[[#This Row],[Cliente]],'Listagem do Browse'!B11:Q311,3,0)</f>
        <v>#N/A</v>
      </c>
    </row>
    <row r="13" spans="1:44">
      <c r="A13" s="12" t="str">
        <f t="shared" si="0"/>
        <v>KTC00525</v>
      </c>
      <c r="B13" s="12" t="s">
        <v>1967</v>
      </c>
      <c r="C13" s="12" t="s">
        <v>1079</v>
      </c>
      <c r="D13" s="12" t="s">
        <v>40</v>
      </c>
      <c r="E13" s="12" t="s">
        <v>1080</v>
      </c>
      <c r="F13" s="12" t="s">
        <v>46</v>
      </c>
      <c r="G13" s="12" t="s">
        <v>97</v>
      </c>
      <c r="H13" s="13">
        <v>0</v>
      </c>
      <c r="I13" s="12" t="s">
        <v>1076</v>
      </c>
      <c r="J13" s="12" t="s">
        <v>44</v>
      </c>
      <c r="K13" s="12" t="s">
        <v>1081</v>
      </c>
      <c r="L13" s="13">
        <v>0</v>
      </c>
      <c r="M13" s="13">
        <v>0</v>
      </c>
      <c r="N13" s="14">
        <v>45505</v>
      </c>
      <c r="O13" s="13">
        <v>74186.539999999994</v>
      </c>
      <c r="P13" s="13">
        <v>0</v>
      </c>
      <c r="Q13" s="12" t="s">
        <v>1082</v>
      </c>
      <c r="R13" s="13">
        <v>0</v>
      </c>
      <c r="S13" s="12" t="s">
        <v>44</v>
      </c>
      <c r="T13" s="12" t="s">
        <v>44</v>
      </c>
      <c r="U13" s="14" t="s">
        <v>44</v>
      </c>
      <c r="V13" s="12" t="s">
        <v>44</v>
      </c>
      <c r="W13" s="13">
        <v>0</v>
      </c>
      <c r="X13" s="13">
        <v>0</v>
      </c>
      <c r="Y13" s="13">
        <v>0</v>
      </c>
      <c r="Z13" s="12" t="s">
        <v>44</v>
      </c>
      <c r="AA13" s="12" t="s">
        <v>44</v>
      </c>
      <c r="AB13" s="14" t="s">
        <v>44</v>
      </c>
      <c r="AC13" s="13">
        <v>0</v>
      </c>
      <c r="AD13" s="13">
        <v>0</v>
      </c>
      <c r="AE13" s="13">
        <v>0</v>
      </c>
      <c r="AF13" s="12" t="s">
        <v>44</v>
      </c>
      <c r="AG13" s="14" t="s">
        <v>44</v>
      </c>
      <c r="AH13" s="12" t="s">
        <v>44</v>
      </c>
      <c r="AI13" s="12" t="s">
        <v>44</v>
      </c>
      <c r="AJ13" s="12" t="s">
        <v>44</v>
      </c>
      <c r="AK13" s="12" t="s">
        <v>44</v>
      </c>
      <c r="AL13" s="12" t="s">
        <v>44</v>
      </c>
      <c r="AM13" s="13">
        <v>0</v>
      </c>
      <c r="AN13" s="13">
        <v>0</v>
      </c>
      <c r="AO13" s="13">
        <v>0</v>
      </c>
      <c r="AP13" s="47" t="e">
        <f>VLOOKUP(K13,Tabela1[[#All],[NF Eletr.]],1,0)</f>
        <v>#N/A</v>
      </c>
      <c r="AQ13" s="48" t="e">
        <f>VLOOKUP(Tabela3[[#This Row],[Cliente]],'Listagem do Browse'!B12:Q312,1,0)</f>
        <v>#N/A</v>
      </c>
      <c r="AR13" s="48" t="e">
        <f>VLOOKUP(Tabela3[[#This Row],[Cliente]],'Listagem do Browse'!B12:Q312,3,0)</f>
        <v>#N/A</v>
      </c>
    </row>
    <row r="14" spans="1:44">
      <c r="A14" s="15" t="str">
        <f t="shared" si="0"/>
        <v>KTC00526</v>
      </c>
      <c r="B14" s="15" t="s">
        <v>1967</v>
      </c>
      <c r="C14" s="15" t="s">
        <v>1083</v>
      </c>
      <c r="D14" s="15" t="s">
        <v>40</v>
      </c>
      <c r="E14" s="15" t="s">
        <v>1084</v>
      </c>
      <c r="F14" s="15" t="s">
        <v>46</v>
      </c>
      <c r="G14" s="15" t="s">
        <v>97</v>
      </c>
      <c r="H14" s="16">
        <v>0</v>
      </c>
      <c r="I14" s="15" t="s">
        <v>1085</v>
      </c>
      <c r="J14" s="15" t="s">
        <v>44</v>
      </c>
      <c r="K14" s="15" t="s">
        <v>1086</v>
      </c>
      <c r="L14" s="16">
        <v>0</v>
      </c>
      <c r="M14" s="16">
        <v>0</v>
      </c>
      <c r="N14" s="17">
        <v>45505</v>
      </c>
      <c r="O14" s="16">
        <v>18345.62</v>
      </c>
      <c r="P14" s="16">
        <v>0</v>
      </c>
      <c r="Q14" s="15" t="s">
        <v>1087</v>
      </c>
      <c r="R14" s="16">
        <v>0</v>
      </c>
      <c r="S14" s="15" t="s">
        <v>44</v>
      </c>
      <c r="T14" s="15" t="s">
        <v>44</v>
      </c>
      <c r="U14" s="17" t="s">
        <v>44</v>
      </c>
      <c r="V14" s="15" t="s">
        <v>44</v>
      </c>
      <c r="W14" s="16">
        <v>0</v>
      </c>
      <c r="X14" s="16">
        <v>0</v>
      </c>
      <c r="Y14" s="16">
        <v>0</v>
      </c>
      <c r="Z14" s="15" t="s">
        <v>44</v>
      </c>
      <c r="AA14" s="15" t="s">
        <v>44</v>
      </c>
      <c r="AB14" s="17" t="s">
        <v>44</v>
      </c>
      <c r="AC14" s="16">
        <v>0</v>
      </c>
      <c r="AD14" s="16">
        <v>0</v>
      </c>
      <c r="AE14" s="16">
        <v>0</v>
      </c>
      <c r="AF14" s="15" t="s">
        <v>44</v>
      </c>
      <c r="AG14" s="17" t="s">
        <v>44</v>
      </c>
      <c r="AH14" s="15" t="s">
        <v>44</v>
      </c>
      <c r="AI14" s="15" t="s">
        <v>44</v>
      </c>
      <c r="AJ14" s="15" t="s">
        <v>44</v>
      </c>
      <c r="AK14" s="15" t="s">
        <v>44</v>
      </c>
      <c r="AL14" s="15" t="s">
        <v>44</v>
      </c>
      <c r="AM14" s="16">
        <v>0</v>
      </c>
      <c r="AN14" s="16">
        <v>0</v>
      </c>
      <c r="AO14" s="16">
        <v>0</v>
      </c>
      <c r="AP14" s="47" t="e">
        <f>VLOOKUP(K14,Tabela1[[#All],[NF Eletr.]],1,0)</f>
        <v>#N/A</v>
      </c>
      <c r="AQ14" s="48" t="e">
        <f>VLOOKUP(Tabela3[[#This Row],[Cliente]],'Listagem do Browse'!B13:Q313,1,0)</f>
        <v>#N/A</v>
      </c>
      <c r="AR14" s="48" t="e">
        <f>VLOOKUP(Tabela3[[#This Row],[Cliente]],'Listagem do Browse'!B13:Q313,3,0)</f>
        <v>#N/A</v>
      </c>
    </row>
    <row r="15" spans="1:44">
      <c r="A15" s="12" t="str">
        <f t="shared" si="0"/>
        <v>KTC00527</v>
      </c>
      <c r="B15" s="12" t="s">
        <v>1967</v>
      </c>
      <c r="C15" s="12" t="s">
        <v>1088</v>
      </c>
      <c r="D15" s="12" t="s">
        <v>40</v>
      </c>
      <c r="E15" s="12" t="s">
        <v>1089</v>
      </c>
      <c r="F15" s="12" t="s">
        <v>46</v>
      </c>
      <c r="G15" s="12" t="s">
        <v>97</v>
      </c>
      <c r="H15" s="13">
        <v>0</v>
      </c>
      <c r="I15" s="12" t="s">
        <v>1085</v>
      </c>
      <c r="J15" s="12" t="s">
        <v>44</v>
      </c>
      <c r="K15" s="12" t="s">
        <v>1090</v>
      </c>
      <c r="L15" s="13">
        <v>0</v>
      </c>
      <c r="M15" s="13">
        <v>0</v>
      </c>
      <c r="N15" s="14">
        <v>45505</v>
      </c>
      <c r="O15" s="13">
        <v>14504.11</v>
      </c>
      <c r="P15" s="13">
        <v>0</v>
      </c>
      <c r="Q15" s="12" t="s">
        <v>1091</v>
      </c>
      <c r="R15" s="13">
        <v>0</v>
      </c>
      <c r="S15" s="12" t="s">
        <v>44</v>
      </c>
      <c r="T15" s="12" t="s">
        <v>44</v>
      </c>
      <c r="U15" s="14" t="s">
        <v>44</v>
      </c>
      <c r="V15" s="12" t="s">
        <v>44</v>
      </c>
      <c r="W15" s="13">
        <v>0</v>
      </c>
      <c r="X15" s="13">
        <v>0</v>
      </c>
      <c r="Y15" s="13">
        <v>0</v>
      </c>
      <c r="Z15" s="12" t="s">
        <v>44</v>
      </c>
      <c r="AA15" s="12" t="s">
        <v>44</v>
      </c>
      <c r="AB15" s="14" t="s">
        <v>44</v>
      </c>
      <c r="AC15" s="13">
        <v>0</v>
      </c>
      <c r="AD15" s="13">
        <v>0</v>
      </c>
      <c r="AE15" s="13">
        <v>0</v>
      </c>
      <c r="AF15" s="12" t="s">
        <v>44</v>
      </c>
      <c r="AG15" s="14" t="s">
        <v>44</v>
      </c>
      <c r="AH15" s="12" t="s">
        <v>44</v>
      </c>
      <c r="AI15" s="12" t="s">
        <v>44</v>
      </c>
      <c r="AJ15" s="12" t="s">
        <v>44</v>
      </c>
      <c r="AK15" s="12" t="s">
        <v>44</v>
      </c>
      <c r="AL15" s="12" t="s">
        <v>44</v>
      </c>
      <c r="AM15" s="13">
        <v>0</v>
      </c>
      <c r="AN15" s="13">
        <v>0</v>
      </c>
      <c r="AO15" s="13">
        <v>0</v>
      </c>
      <c r="AP15" s="47" t="e">
        <f>VLOOKUP(K15,Tabela1[[#All],[NF Eletr.]],1,0)</f>
        <v>#N/A</v>
      </c>
      <c r="AQ15" s="48" t="e">
        <f>VLOOKUP(Tabela3[[#This Row],[Cliente]],'Listagem do Browse'!B14:Q314,1,0)</f>
        <v>#N/A</v>
      </c>
      <c r="AR15" s="48" t="e">
        <f>VLOOKUP(Tabela3[[#This Row],[Cliente]],'Listagem do Browse'!B14:Q314,3,0)</f>
        <v>#N/A</v>
      </c>
    </row>
    <row r="16" spans="1:44">
      <c r="A16" s="15" t="str">
        <f t="shared" si="0"/>
        <v>KTC00528</v>
      </c>
      <c r="B16" s="15" t="s">
        <v>1967</v>
      </c>
      <c r="C16" s="15" t="s">
        <v>1092</v>
      </c>
      <c r="D16" s="15" t="s">
        <v>40</v>
      </c>
      <c r="E16" s="15" t="s">
        <v>1093</v>
      </c>
      <c r="F16" s="15" t="s">
        <v>46</v>
      </c>
      <c r="G16" s="15" t="s">
        <v>97</v>
      </c>
      <c r="H16" s="16">
        <v>0</v>
      </c>
      <c r="I16" s="15" t="s">
        <v>1094</v>
      </c>
      <c r="J16" s="15" t="s">
        <v>44</v>
      </c>
      <c r="K16" s="15" t="s">
        <v>1095</v>
      </c>
      <c r="L16" s="16">
        <v>0</v>
      </c>
      <c r="M16" s="16">
        <v>0</v>
      </c>
      <c r="N16" s="17">
        <v>45505</v>
      </c>
      <c r="O16" s="16">
        <v>44429.08</v>
      </c>
      <c r="P16" s="16">
        <v>0</v>
      </c>
      <c r="Q16" s="15" t="s">
        <v>1096</v>
      </c>
      <c r="R16" s="16">
        <v>0</v>
      </c>
      <c r="S16" s="15" t="s">
        <v>44</v>
      </c>
      <c r="T16" s="15" t="s">
        <v>44</v>
      </c>
      <c r="U16" s="17" t="s">
        <v>44</v>
      </c>
      <c r="V16" s="15" t="s">
        <v>44</v>
      </c>
      <c r="W16" s="16">
        <v>0</v>
      </c>
      <c r="X16" s="16">
        <v>0</v>
      </c>
      <c r="Y16" s="16">
        <v>0</v>
      </c>
      <c r="Z16" s="15" t="s">
        <v>44</v>
      </c>
      <c r="AA16" s="15" t="s">
        <v>44</v>
      </c>
      <c r="AB16" s="17" t="s">
        <v>44</v>
      </c>
      <c r="AC16" s="16">
        <v>0</v>
      </c>
      <c r="AD16" s="16">
        <v>0</v>
      </c>
      <c r="AE16" s="16">
        <v>0</v>
      </c>
      <c r="AF16" s="15" t="s">
        <v>44</v>
      </c>
      <c r="AG16" s="17" t="s">
        <v>44</v>
      </c>
      <c r="AH16" s="15" t="s">
        <v>44</v>
      </c>
      <c r="AI16" s="15" t="s">
        <v>44</v>
      </c>
      <c r="AJ16" s="15" t="s">
        <v>44</v>
      </c>
      <c r="AK16" s="15" t="s">
        <v>44</v>
      </c>
      <c r="AL16" s="15" t="s">
        <v>44</v>
      </c>
      <c r="AM16" s="16">
        <v>0</v>
      </c>
      <c r="AN16" s="16">
        <v>0</v>
      </c>
      <c r="AO16" s="16">
        <v>0</v>
      </c>
      <c r="AP16" s="47" t="e">
        <f>VLOOKUP(K16,Tabela1[[#All],[NF Eletr.]],1,0)</f>
        <v>#N/A</v>
      </c>
      <c r="AQ16" s="48" t="e">
        <f>VLOOKUP(Tabela3[[#This Row],[Cliente]],'Listagem do Browse'!B15:Q315,1,0)</f>
        <v>#N/A</v>
      </c>
      <c r="AR16" s="48" t="e">
        <f>VLOOKUP(Tabela3[[#This Row],[Cliente]],'Listagem do Browse'!B15:Q315,3,0)</f>
        <v>#N/A</v>
      </c>
    </row>
    <row r="17" spans="1:44">
      <c r="A17" s="12" t="str">
        <f t="shared" si="0"/>
        <v>KTC00529</v>
      </c>
      <c r="B17" s="12" t="s">
        <v>1967</v>
      </c>
      <c r="C17" s="12" t="s">
        <v>1097</v>
      </c>
      <c r="D17" s="12" t="s">
        <v>40</v>
      </c>
      <c r="E17" s="12" t="s">
        <v>1098</v>
      </c>
      <c r="F17" s="12" t="s">
        <v>46</v>
      </c>
      <c r="G17" s="12" t="s">
        <v>97</v>
      </c>
      <c r="H17" s="13">
        <v>0</v>
      </c>
      <c r="I17" s="12" t="s">
        <v>1099</v>
      </c>
      <c r="J17" s="12" t="s">
        <v>44</v>
      </c>
      <c r="K17" s="12" t="s">
        <v>1100</v>
      </c>
      <c r="L17" s="13">
        <v>0</v>
      </c>
      <c r="M17" s="13">
        <v>0</v>
      </c>
      <c r="N17" s="14">
        <v>45505</v>
      </c>
      <c r="O17" s="13">
        <v>62035.199999999997</v>
      </c>
      <c r="P17" s="13">
        <v>0</v>
      </c>
      <c r="Q17" s="12" t="s">
        <v>1101</v>
      </c>
      <c r="R17" s="13">
        <v>0</v>
      </c>
      <c r="S17" s="12" t="s">
        <v>44</v>
      </c>
      <c r="T17" s="12" t="s">
        <v>44</v>
      </c>
      <c r="U17" s="14" t="s">
        <v>44</v>
      </c>
      <c r="V17" s="12" t="s">
        <v>44</v>
      </c>
      <c r="W17" s="13">
        <v>0</v>
      </c>
      <c r="X17" s="13">
        <v>0</v>
      </c>
      <c r="Y17" s="13">
        <v>0</v>
      </c>
      <c r="Z17" s="12" t="s">
        <v>44</v>
      </c>
      <c r="AA17" s="12" t="s">
        <v>44</v>
      </c>
      <c r="AB17" s="14" t="s">
        <v>44</v>
      </c>
      <c r="AC17" s="13">
        <v>0</v>
      </c>
      <c r="AD17" s="13">
        <v>0</v>
      </c>
      <c r="AE17" s="13">
        <v>0</v>
      </c>
      <c r="AF17" s="12" t="s">
        <v>44</v>
      </c>
      <c r="AG17" s="14" t="s">
        <v>44</v>
      </c>
      <c r="AH17" s="12" t="s">
        <v>44</v>
      </c>
      <c r="AI17" s="12" t="s">
        <v>44</v>
      </c>
      <c r="AJ17" s="12" t="s">
        <v>44</v>
      </c>
      <c r="AK17" s="12" t="s">
        <v>44</v>
      </c>
      <c r="AL17" s="12" t="s">
        <v>44</v>
      </c>
      <c r="AM17" s="13">
        <v>0</v>
      </c>
      <c r="AN17" s="13">
        <v>0</v>
      </c>
      <c r="AO17" s="13">
        <v>0</v>
      </c>
      <c r="AP17" s="47" t="e">
        <f>VLOOKUP(K17,Tabela1[[#All],[NF Eletr.]],1,0)</f>
        <v>#N/A</v>
      </c>
      <c r="AQ17" s="48" t="e">
        <f>VLOOKUP(Tabela3[[#This Row],[Cliente]],'Listagem do Browse'!B16:Q316,1,0)</f>
        <v>#N/A</v>
      </c>
      <c r="AR17" s="48" t="e">
        <f>VLOOKUP(Tabela3[[#This Row],[Cliente]],'Listagem do Browse'!B16:Q316,3,0)</f>
        <v>#N/A</v>
      </c>
    </row>
    <row r="18" spans="1:44">
      <c r="A18" s="15" t="str">
        <f t="shared" si="0"/>
        <v>KTC00530</v>
      </c>
      <c r="B18" s="15" t="s">
        <v>1967</v>
      </c>
      <c r="C18" s="15" t="s">
        <v>1102</v>
      </c>
      <c r="D18" s="15" t="s">
        <v>40</v>
      </c>
      <c r="E18" s="15" t="s">
        <v>1103</v>
      </c>
      <c r="F18" s="15" t="s">
        <v>46</v>
      </c>
      <c r="G18" s="15" t="s">
        <v>97</v>
      </c>
      <c r="H18" s="16">
        <v>0</v>
      </c>
      <c r="I18" s="15" t="s">
        <v>1099</v>
      </c>
      <c r="J18" s="15" t="s">
        <v>44</v>
      </c>
      <c r="K18" s="15" t="s">
        <v>1104</v>
      </c>
      <c r="L18" s="16">
        <v>0</v>
      </c>
      <c r="M18" s="16">
        <v>0</v>
      </c>
      <c r="N18" s="17">
        <v>45505</v>
      </c>
      <c r="O18" s="16">
        <v>73322.8</v>
      </c>
      <c r="P18" s="16">
        <v>0</v>
      </c>
      <c r="Q18" s="15" t="s">
        <v>1105</v>
      </c>
      <c r="R18" s="16">
        <v>0</v>
      </c>
      <c r="S18" s="15" t="s">
        <v>44</v>
      </c>
      <c r="T18" s="15" t="s">
        <v>44</v>
      </c>
      <c r="U18" s="17" t="s">
        <v>44</v>
      </c>
      <c r="V18" s="15" t="s">
        <v>44</v>
      </c>
      <c r="W18" s="16">
        <v>0</v>
      </c>
      <c r="X18" s="16">
        <v>0</v>
      </c>
      <c r="Y18" s="16">
        <v>0</v>
      </c>
      <c r="Z18" s="15" t="s">
        <v>44</v>
      </c>
      <c r="AA18" s="15" t="s">
        <v>44</v>
      </c>
      <c r="AB18" s="17" t="s">
        <v>44</v>
      </c>
      <c r="AC18" s="16">
        <v>0</v>
      </c>
      <c r="AD18" s="16">
        <v>0</v>
      </c>
      <c r="AE18" s="16">
        <v>0</v>
      </c>
      <c r="AF18" s="15" t="s">
        <v>44</v>
      </c>
      <c r="AG18" s="17" t="s">
        <v>44</v>
      </c>
      <c r="AH18" s="15" t="s">
        <v>44</v>
      </c>
      <c r="AI18" s="15" t="s">
        <v>44</v>
      </c>
      <c r="AJ18" s="15" t="s">
        <v>44</v>
      </c>
      <c r="AK18" s="15" t="s">
        <v>44</v>
      </c>
      <c r="AL18" s="15" t="s">
        <v>44</v>
      </c>
      <c r="AM18" s="16">
        <v>0</v>
      </c>
      <c r="AN18" s="16">
        <v>0</v>
      </c>
      <c r="AO18" s="16">
        <v>0</v>
      </c>
      <c r="AP18" s="47" t="e">
        <f>VLOOKUP(K18,Tabela1[[#All],[NF Eletr.]],1,0)</f>
        <v>#N/A</v>
      </c>
      <c r="AQ18" s="48" t="e">
        <f>VLOOKUP(Tabela3[[#This Row],[Cliente]],'Listagem do Browse'!B17:Q317,1,0)</f>
        <v>#N/A</v>
      </c>
      <c r="AR18" s="48" t="e">
        <f>VLOOKUP(Tabela3[[#This Row],[Cliente]],'Listagem do Browse'!B17:Q317,3,0)</f>
        <v>#N/A</v>
      </c>
    </row>
    <row r="19" spans="1:44">
      <c r="A19" s="12" t="str">
        <f t="shared" si="0"/>
        <v>KTC00531</v>
      </c>
      <c r="B19" s="12" t="s">
        <v>1967</v>
      </c>
      <c r="C19" s="12" t="s">
        <v>1106</v>
      </c>
      <c r="D19" s="12" t="s">
        <v>40</v>
      </c>
      <c r="E19" s="12" t="s">
        <v>1107</v>
      </c>
      <c r="F19" s="12" t="s">
        <v>46</v>
      </c>
      <c r="G19" s="12" t="s">
        <v>97</v>
      </c>
      <c r="H19" s="13">
        <v>0</v>
      </c>
      <c r="I19" s="12" t="s">
        <v>1099</v>
      </c>
      <c r="J19" s="12" t="s">
        <v>44</v>
      </c>
      <c r="K19" s="12" t="s">
        <v>1108</v>
      </c>
      <c r="L19" s="13">
        <v>0</v>
      </c>
      <c r="M19" s="13">
        <v>0</v>
      </c>
      <c r="N19" s="14">
        <v>45505</v>
      </c>
      <c r="O19" s="13">
        <v>45855.99</v>
      </c>
      <c r="P19" s="13">
        <v>0</v>
      </c>
      <c r="Q19" s="12" t="s">
        <v>1109</v>
      </c>
      <c r="R19" s="13">
        <v>0</v>
      </c>
      <c r="S19" s="12" t="s">
        <v>44</v>
      </c>
      <c r="T19" s="12" t="s">
        <v>44</v>
      </c>
      <c r="U19" s="14" t="s">
        <v>44</v>
      </c>
      <c r="V19" s="12" t="s">
        <v>44</v>
      </c>
      <c r="W19" s="13">
        <v>0</v>
      </c>
      <c r="X19" s="13">
        <v>0</v>
      </c>
      <c r="Y19" s="13">
        <v>0</v>
      </c>
      <c r="Z19" s="12" t="s">
        <v>44</v>
      </c>
      <c r="AA19" s="12" t="s">
        <v>44</v>
      </c>
      <c r="AB19" s="14" t="s">
        <v>44</v>
      </c>
      <c r="AC19" s="13">
        <v>0</v>
      </c>
      <c r="AD19" s="13">
        <v>0</v>
      </c>
      <c r="AE19" s="13">
        <v>0</v>
      </c>
      <c r="AF19" s="12" t="s">
        <v>44</v>
      </c>
      <c r="AG19" s="14" t="s">
        <v>44</v>
      </c>
      <c r="AH19" s="12" t="s">
        <v>44</v>
      </c>
      <c r="AI19" s="12" t="s">
        <v>44</v>
      </c>
      <c r="AJ19" s="12" t="s">
        <v>44</v>
      </c>
      <c r="AK19" s="12" t="s">
        <v>44</v>
      </c>
      <c r="AL19" s="12" t="s">
        <v>44</v>
      </c>
      <c r="AM19" s="13">
        <v>0</v>
      </c>
      <c r="AN19" s="13">
        <v>0</v>
      </c>
      <c r="AO19" s="13">
        <v>0</v>
      </c>
      <c r="AP19" s="47" t="e">
        <f>VLOOKUP(K19,Tabela1[[#All],[NF Eletr.]],1,0)</f>
        <v>#N/A</v>
      </c>
      <c r="AQ19" s="48" t="e">
        <f>VLOOKUP(Tabela3[[#This Row],[Cliente]],'Listagem do Browse'!B18:Q318,1,0)</f>
        <v>#N/A</v>
      </c>
      <c r="AR19" s="48" t="e">
        <f>VLOOKUP(Tabela3[[#This Row],[Cliente]],'Listagem do Browse'!B18:Q318,3,0)</f>
        <v>#N/A</v>
      </c>
    </row>
    <row r="20" spans="1:44">
      <c r="A20" s="15" t="str">
        <f t="shared" si="0"/>
        <v>KTC00445</v>
      </c>
      <c r="B20" s="15" t="s">
        <v>1967</v>
      </c>
      <c r="C20" s="15" t="s">
        <v>1110</v>
      </c>
      <c r="D20" s="15" t="s">
        <v>40</v>
      </c>
      <c r="E20" s="15" t="s">
        <v>927</v>
      </c>
      <c r="F20" s="15" t="s">
        <v>75</v>
      </c>
      <c r="G20" s="15" t="s">
        <v>47</v>
      </c>
      <c r="H20" s="16">
        <v>0</v>
      </c>
      <c r="I20" s="15" t="s">
        <v>1111</v>
      </c>
      <c r="J20" s="15" t="s">
        <v>44</v>
      </c>
      <c r="K20" s="15" t="s">
        <v>1112</v>
      </c>
      <c r="L20" s="16">
        <v>0</v>
      </c>
      <c r="M20" s="16">
        <v>0</v>
      </c>
      <c r="N20" s="17">
        <v>45505</v>
      </c>
      <c r="O20" s="16">
        <v>436867.75</v>
      </c>
      <c r="P20" s="16">
        <v>0</v>
      </c>
      <c r="Q20" s="15" t="s">
        <v>1113</v>
      </c>
      <c r="R20" s="16">
        <v>0</v>
      </c>
      <c r="S20" s="15" t="s">
        <v>44</v>
      </c>
      <c r="T20" s="15" t="s">
        <v>44</v>
      </c>
      <c r="U20" s="17" t="s">
        <v>44</v>
      </c>
      <c r="V20" s="15" t="s">
        <v>44</v>
      </c>
      <c r="W20" s="16">
        <v>0</v>
      </c>
      <c r="X20" s="16">
        <v>0</v>
      </c>
      <c r="Y20" s="16">
        <v>0</v>
      </c>
      <c r="Z20" s="15" t="s">
        <v>44</v>
      </c>
      <c r="AA20" s="15" t="s">
        <v>44</v>
      </c>
      <c r="AB20" s="17" t="s">
        <v>44</v>
      </c>
      <c r="AC20" s="16">
        <v>0</v>
      </c>
      <c r="AD20" s="16">
        <v>0</v>
      </c>
      <c r="AE20" s="16">
        <v>0</v>
      </c>
      <c r="AF20" s="15" t="s">
        <v>44</v>
      </c>
      <c r="AG20" s="17" t="s">
        <v>44</v>
      </c>
      <c r="AH20" s="15" t="s">
        <v>44</v>
      </c>
      <c r="AI20" s="15" t="s">
        <v>44</v>
      </c>
      <c r="AJ20" s="15" t="s">
        <v>44</v>
      </c>
      <c r="AK20" s="15" t="s">
        <v>44</v>
      </c>
      <c r="AL20" s="15" t="s">
        <v>44</v>
      </c>
      <c r="AM20" s="16">
        <v>0</v>
      </c>
      <c r="AN20" s="16">
        <v>0</v>
      </c>
      <c r="AO20" s="16">
        <v>0</v>
      </c>
      <c r="AP20" s="47" t="str">
        <f>VLOOKUP(K20,Tabela1[[#All],[NF Eletr.]],1,0)</f>
        <v>26903</v>
      </c>
      <c r="AQ20" s="48" t="str">
        <f>VLOOKUP(Tabela3[[#This Row],[Cliente]],'Listagem do Browse'!B19:Q319,1,0)</f>
        <v>C00445</v>
      </c>
      <c r="AR20" s="48" t="str">
        <f>VLOOKUP(Tabela3[[#This Row],[Cliente]],'Listagem do Browse'!B19:Q319,3,0)</f>
        <v>BASE DE ABASTECIMENTO DA MARINHA NO RIO</v>
      </c>
    </row>
    <row r="21" spans="1:44">
      <c r="A21" s="12" t="str">
        <f t="shared" si="0"/>
        <v>KTC00388</v>
      </c>
      <c r="B21" s="12" t="s">
        <v>1967</v>
      </c>
      <c r="C21" s="12" t="s">
        <v>1114</v>
      </c>
      <c r="D21" s="12" t="s">
        <v>40</v>
      </c>
      <c r="E21" s="12" t="s">
        <v>924</v>
      </c>
      <c r="F21" s="12" t="s">
        <v>42</v>
      </c>
      <c r="G21" s="12" t="s">
        <v>47</v>
      </c>
      <c r="H21" s="13">
        <v>0</v>
      </c>
      <c r="I21" s="12" t="s">
        <v>1115</v>
      </c>
      <c r="J21" s="12" t="s">
        <v>44</v>
      </c>
      <c r="K21" s="12" t="s">
        <v>1116</v>
      </c>
      <c r="L21" s="13">
        <v>0</v>
      </c>
      <c r="M21" s="13">
        <v>0</v>
      </c>
      <c r="N21" s="14">
        <v>45506</v>
      </c>
      <c r="O21" s="13">
        <v>189897.95</v>
      </c>
      <c r="P21" s="13">
        <v>0</v>
      </c>
      <c r="Q21" s="12" t="s">
        <v>1117</v>
      </c>
      <c r="R21" s="13">
        <v>0</v>
      </c>
      <c r="S21" s="12" t="s">
        <v>44</v>
      </c>
      <c r="T21" s="12" t="s">
        <v>44</v>
      </c>
      <c r="U21" s="14" t="s">
        <v>44</v>
      </c>
      <c r="V21" s="12" t="s">
        <v>44</v>
      </c>
      <c r="W21" s="13">
        <v>0</v>
      </c>
      <c r="X21" s="13">
        <v>0</v>
      </c>
      <c r="Y21" s="13">
        <v>0</v>
      </c>
      <c r="Z21" s="12" t="s">
        <v>44</v>
      </c>
      <c r="AA21" s="12" t="s">
        <v>44</v>
      </c>
      <c r="AB21" s="14" t="s">
        <v>44</v>
      </c>
      <c r="AC21" s="13">
        <v>0</v>
      </c>
      <c r="AD21" s="13">
        <v>0</v>
      </c>
      <c r="AE21" s="13">
        <v>0</v>
      </c>
      <c r="AF21" s="12" t="s">
        <v>44</v>
      </c>
      <c r="AG21" s="14" t="s">
        <v>44</v>
      </c>
      <c r="AH21" s="12" t="s">
        <v>44</v>
      </c>
      <c r="AI21" s="12" t="s">
        <v>44</v>
      </c>
      <c r="AJ21" s="12" t="s">
        <v>44</v>
      </c>
      <c r="AK21" s="12" t="s">
        <v>44</v>
      </c>
      <c r="AL21" s="12" t="s">
        <v>44</v>
      </c>
      <c r="AM21" s="13">
        <v>0</v>
      </c>
      <c r="AN21" s="13">
        <v>0</v>
      </c>
      <c r="AO21" s="13">
        <v>0</v>
      </c>
      <c r="AP21" s="47" t="str">
        <f>VLOOKUP(K21,Tabela1[[#All],[NF Eletr.]],1,0)</f>
        <v>26904</v>
      </c>
      <c r="AQ21" s="48" t="str">
        <f>VLOOKUP(Tabela3[[#This Row],[Cliente]],'Listagem do Browse'!B20:Q320,1,0)</f>
        <v>C00388</v>
      </c>
      <c r="AR21" s="48" t="str">
        <f>VLOOKUP(Tabela3[[#This Row],[Cliente]],'Listagem do Browse'!B20:Q320,3,0)</f>
        <v>BASE DE ADMINISTRACAO E APOIO DA 1 REGIA</v>
      </c>
    </row>
    <row r="22" spans="1:44">
      <c r="A22" s="15" t="str">
        <f t="shared" si="0"/>
        <v>KTC00354</v>
      </c>
      <c r="B22" s="15" t="s">
        <v>1967</v>
      </c>
      <c r="C22" s="15" t="s">
        <v>1118</v>
      </c>
      <c r="D22" s="15" t="s">
        <v>40</v>
      </c>
      <c r="E22" s="15" t="s">
        <v>925</v>
      </c>
      <c r="F22" s="15" t="s">
        <v>42</v>
      </c>
      <c r="G22" s="15" t="s">
        <v>47</v>
      </c>
      <c r="H22" s="16">
        <v>0</v>
      </c>
      <c r="I22" s="15" t="s">
        <v>1119</v>
      </c>
      <c r="J22" s="15" t="s">
        <v>44</v>
      </c>
      <c r="K22" s="15" t="s">
        <v>1120</v>
      </c>
      <c r="L22" s="16">
        <v>0</v>
      </c>
      <c r="M22" s="16">
        <v>0</v>
      </c>
      <c r="N22" s="17">
        <v>45509</v>
      </c>
      <c r="O22" s="16">
        <v>37197.96</v>
      </c>
      <c r="P22" s="16">
        <v>0</v>
      </c>
      <c r="Q22" s="15" t="s">
        <v>1121</v>
      </c>
      <c r="R22" s="16">
        <v>0</v>
      </c>
      <c r="S22" s="15" t="s">
        <v>44</v>
      </c>
      <c r="T22" s="15" t="s">
        <v>44</v>
      </c>
      <c r="U22" s="17" t="s">
        <v>44</v>
      </c>
      <c r="V22" s="15" t="s">
        <v>44</v>
      </c>
      <c r="W22" s="16">
        <v>0</v>
      </c>
      <c r="X22" s="16">
        <v>0</v>
      </c>
      <c r="Y22" s="16">
        <v>0</v>
      </c>
      <c r="Z22" s="15" t="s">
        <v>44</v>
      </c>
      <c r="AA22" s="15" t="s">
        <v>44</v>
      </c>
      <c r="AB22" s="17" t="s">
        <v>44</v>
      </c>
      <c r="AC22" s="16">
        <v>0</v>
      </c>
      <c r="AD22" s="16">
        <v>0</v>
      </c>
      <c r="AE22" s="16">
        <v>0</v>
      </c>
      <c r="AF22" s="15" t="s">
        <v>44</v>
      </c>
      <c r="AG22" s="17" t="s">
        <v>44</v>
      </c>
      <c r="AH22" s="15" t="s">
        <v>44</v>
      </c>
      <c r="AI22" s="15" t="s">
        <v>44</v>
      </c>
      <c r="AJ22" s="15" t="s">
        <v>44</v>
      </c>
      <c r="AK22" s="15" t="s">
        <v>44</v>
      </c>
      <c r="AL22" s="15" t="s">
        <v>44</v>
      </c>
      <c r="AM22" s="16">
        <v>0</v>
      </c>
      <c r="AN22" s="16">
        <v>0</v>
      </c>
      <c r="AO22" s="16">
        <v>0</v>
      </c>
      <c r="AP22" s="47" t="str">
        <f>VLOOKUP(K22,Tabela1[[#All],[NF Eletr.]],1,0)</f>
        <v>26907</v>
      </c>
      <c r="AQ22" s="48" t="str">
        <f>VLOOKUP(Tabela3[[#This Row],[Cliente]],'Listagem do Browse'!B21:Q321,1,0)</f>
        <v>C00354</v>
      </c>
      <c r="AR22" s="48" t="str">
        <f>VLOOKUP(Tabela3[[#This Row],[Cliente]],'Listagem do Browse'!B21:Q321,3,0)</f>
        <v>MUSEU DO ÍNDIO</v>
      </c>
    </row>
    <row r="23" spans="1:44">
      <c r="A23" s="12" t="str">
        <f t="shared" si="0"/>
        <v>KTC00426</v>
      </c>
      <c r="B23" s="12" t="s">
        <v>1967</v>
      </c>
      <c r="C23" s="12" t="s">
        <v>1122</v>
      </c>
      <c r="D23" s="12" t="s">
        <v>40</v>
      </c>
      <c r="E23" s="12" t="s">
        <v>926</v>
      </c>
      <c r="F23" s="12" t="s">
        <v>46</v>
      </c>
      <c r="G23" s="12" t="s">
        <v>47</v>
      </c>
      <c r="H23" s="13">
        <v>0</v>
      </c>
      <c r="I23" s="12" t="s">
        <v>1123</v>
      </c>
      <c r="J23" s="12" t="s">
        <v>44</v>
      </c>
      <c r="K23" s="12" t="s">
        <v>1124</v>
      </c>
      <c r="L23" s="13">
        <v>0</v>
      </c>
      <c r="M23" s="13">
        <v>0</v>
      </c>
      <c r="N23" s="14">
        <v>45509</v>
      </c>
      <c r="O23" s="13">
        <v>216053.59</v>
      </c>
      <c r="P23" s="13">
        <v>0</v>
      </c>
      <c r="Q23" s="12" t="s">
        <v>1125</v>
      </c>
      <c r="R23" s="13">
        <v>0</v>
      </c>
      <c r="S23" s="12" t="s">
        <v>44</v>
      </c>
      <c r="T23" s="12" t="s">
        <v>44</v>
      </c>
      <c r="U23" s="14" t="s">
        <v>44</v>
      </c>
      <c r="V23" s="12" t="s">
        <v>44</v>
      </c>
      <c r="W23" s="13">
        <v>0</v>
      </c>
      <c r="X23" s="13">
        <v>0</v>
      </c>
      <c r="Y23" s="13">
        <v>0</v>
      </c>
      <c r="Z23" s="12" t="s">
        <v>44</v>
      </c>
      <c r="AA23" s="12" t="s">
        <v>44</v>
      </c>
      <c r="AB23" s="14" t="s">
        <v>44</v>
      </c>
      <c r="AC23" s="13">
        <v>0</v>
      </c>
      <c r="AD23" s="13">
        <v>0</v>
      </c>
      <c r="AE23" s="13">
        <v>0</v>
      </c>
      <c r="AF23" s="12" t="s">
        <v>44</v>
      </c>
      <c r="AG23" s="14" t="s">
        <v>44</v>
      </c>
      <c r="AH23" s="12" t="s">
        <v>44</v>
      </c>
      <c r="AI23" s="12" t="s">
        <v>44</v>
      </c>
      <c r="AJ23" s="12" t="s">
        <v>44</v>
      </c>
      <c r="AK23" s="12" t="s">
        <v>44</v>
      </c>
      <c r="AL23" s="12" t="s">
        <v>44</v>
      </c>
      <c r="AM23" s="13">
        <v>0</v>
      </c>
      <c r="AN23" s="13">
        <v>0</v>
      </c>
      <c r="AO23" s="13">
        <v>0</v>
      </c>
      <c r="AP23" s="47" t="str">
        <f>VLOOKUP(K23,Tabela1[[#All],[NF Eletr.]],1,0)</f>
        <v>26908</v>
      </c>
      <c r="AQ23" s="48" t="str">
        <f>VLOOKUP(Tabela3[[#This Row],[Cliente]],'Listagem do Browse'!B22:Q322,1,0)</f>
        <v>C00426</v>
      </c>
      <c r="AR23" s="48" t="str">
        <f>VLOOKUP(Tabela3[[#This Row],[Cliente]],'Listagem do Browse'!B22:Q322,3,0)</f>
        <v>ACADEMIA DA FORCA AEREA - AFA</v>
      </c>
    </row>
    <row r="24" spans="1:44">
      <c r="A24" s="15" t="str">
        <f t="shared" si="0"/>
        <v>KTC00448</v>
      </c>
      <c r="B24" s="15" t="s">
        <v>1967</v>
      </c>
      <c r="C24" s="15" t="s">
        <v>1126</v>
      </c>
      <c r="D24" s="15" t="s">
        <v>40</v>
      </c>
      <c r="E24" s="15" t="s">
        <v>928</v>
      </c>
      <c r="F24" s="15" t="s">
        <v>46</v>
      </c>
      <c r="G24" s="15" t="s">
        <v>47</v>
      </c>
      <c r="H24" s="16">
        <v>0</v>
      </c>
      <c r="I24" s="15" t="s">
        <v>1127</v>
      </c>
      <c r="J24" s="15" t="s">
        <v>44</v>
      </c>
      <c r="K24" s="15" t="s">
        <v>1128</v>
      </c>
      <c r="L24" s="16">
        <v>0</v>
      </c>
      <c r="M24" s="16">
        <v>0</v>
      </c>
      <c r="N24" s="17">
        <v>45510</v>
      </c>
      <c r="O24" s="16">
        <v>33350.5</v>
      </c>
      <c r="P24" s="16">
        <v>0</v>
      </c>
      <c r="Q24" s="15" t="s">
        <v>1129</v>
      </c>
      <c r="R24" s="16">
        <v>0</v>
      </c>
      <c r="S24" s="15" t="s">
        <v>44</v>
      </c>
      <c r="T24" s="15" t="s">
        <v>44</v>
      </c>
      <c r="U24" s="17" t="s">
        <v>44</v>
      </c>
      <c r="V24" s="15" t="s">
        <v>44</v>
      </c>
      <c r="W24" s="16">
        <v>0</v>
      </c>
      <c r="X24" s="16">
        <v>0</v>
      </c>
      <c r="Y24" s="16">
        <v>0</v>
      </c>
      <c r="Z24" s="15" t="s">
        <v>44</v>
      </c>
      <c r="AA24" s="15" t="s">
        <v>44</v>
      </c>
      <c r="AB24" s="17" t="s">
        <v>44</v>
      </c>
      <c r="AC24" s="16">
        <v>0</v>
      </c>
      <c r="AD24" s="16">
        <v>0</v>
      </c>
      <c r="AE24" s="16">
        <v>0</v>
      </c>
      <c r="AF24" s="15" t="s">
        <v>44</v>
      </c>
      <c r="AG24" s="17" t="s">
        <v>44</v>
      </c>
      <c r="AH24" s="15" t="s">
        <v>44</v>
      </c>
      <c r="AI24" s="15" t="s">
        <v>44</v>
      </c>
      <c r="AJ24" s="15" t="s">
        <v>44</v>
      </c>
      <c r="AK24" s="15" t="s">
        <v>44</v>
      </c>
      <c r="AL24" s="15" t="s">
        <v>44</v>
      </c>
      <c r="AM24" s="16">
        <v>0</v>
      </c>
      <c r="AN24" s="16">
        <v>0</v>
      </c>
      <c r="AO24" s="16">
        <v>0</v>
      </c>
      <c r="AP24" s="47" t="str">
        <f>VLOOKUP(K24,Tabela1[[#All],[NF Eletr.]],1,0)</f>
        <v>26909</v>
      </c>
      <c r="AQ24" s="48" t="str">
        <f>VLOOKUP(Tabela3[[#This Row],[Cliente]],'Listagem do Browse'!B23:Q323,1,0)</f>
        <v>C00448</v>
      </c>
      <c r="AR24" s="48" t="str">
        <f>VLOOKUP(Tabela3[[#This Row],[Cliente]],'Listagem do Browse'!B23:Q323,3,0)</f>
        <v>UNIVERSIDADE FEDERAL RURAL DO RIO DE JAN</v>
      </c>
    </row>
    <row r="25" spans="1:44">
      <c r="A25" s="12" t="str">
        <f t="shared" si="0"/>
        <v>KTC00387</v>
      </c>
      <c r="B25" s="12" t="s">
        <v>1967</v>
      </c>
      <c r="C25" s="12" t="s">
        <v>1130</v>
      </c>
      <c r="D25" s="12" t="s">
        <v>40</v>
      </c>
      <c r="E25" s="12" t="s">
        <v>929</v>
      </c>
      <c r="F25" s="12" t="s">
        <v>42</v>
      </c>
      <c r="G25" s="12" t="s">
        <v>47</v>
      </c>
      <c r="H25" s="13">
        <v>0</v>
      </c>
      <c r="I25" s="12" t="s">
        <v>1131</v>
      </c>
      <c r="J25" s="12" t="s">
        <v>44</v>
      </c>
      <c r="K25" s="12" t="s">
        <v>1132</v>
      </c>
      <c r="L25" s="13">
        <v>0</v>
      </c>
      <c r="M25" s="13">
        <v>0</v>
      </c>
      <c r="N25" s="14">
        <v>45510</v>
      </c>
      <c r="O25" s="13">
        <v>15616.95</v>
      </c>
      <c r="P25" s="13">
        <v>0</v>
      </c>
      <c r="Q25" s="12" t="s">
        <v>1133</v>
      </c>
      <c r="R25" s="13">
        <v>0</v>
      </c>
      <c r="S25" s="12" t="s">
        <v>44</v>
      </c>
      <c r="T25" s="12" t="s">
        <v>44</v>
      </c>
      <c r="U25" s="14" t="s">
        <v>44</v>
      </c>
      <c r="V25" s="12" t="s">
        <v>44</v>
      </c>
      <c r="W25" s="13">
        <v>0</v>
      </c>
      <c r="X25" s="13">
        <v>0</v>
      </c>
      <c r="Y25" s="13">
        <v>0</v>
      </c>
      <c r="Z25" s="12" t="s">
        <v>44</v>
      </c>
      <c r="AA25" s="12" t="s">
        <v>44</v>
      </c>
      <c r="AB25" s="14" t="s">
        <v>44</v>
      </c>
      <c r="AC25" s="13">
        <v>0</v>
      </c>
      <c r="AD25" s="13">
        <v>0</v>
      </c>
      <c r="AE25" s="13">
        <v>0</v>
      </c>
      <c r="AF25" s="12" t="s">
        <v>44</v>
      </c>
      <c r="AG25" s="14" t="s">
        <v>44</v>
      </c>
      <c r="AH25" s="12" t="s">
        <v>44</v>
      </c>
      <c r="AI25" s="12" t="s">
        <v>44</v>
      </c>
      <c r="AJ25" s="12" t="s">
        <v>44</v>
      </c>
      <c r="AK25" s="12" t="s">
        <v>44</v>
      </c>
      <c r="AL25" s="12" t="s">
        <v>44</v>
      </c>
      <c r="AM25" s="13">
        <v>0</v>
      </c>
      <c r="AN25" s="13">
        <v>0</v>
      </c>
      <c r="AO25" s="13">
        <v>0</v>
      </c>
      <c r="AP25" s="47" t="str">
        <f>VLOOKUP(K25,Tabela1[[#All],[NF Eletr.]],1,0)</f>
        <v>26910</v>
      </c>
      <c r="AQ25" s="48" t="str">
        <f>VLOOKUP(Tabela3[[#This Row],[Cliente]],'Listagem do Browse'!B24:Q324,1,0)</f>
        <v>C00387</v>
      </c>
      <c r="AR25" s="48" t="str">
        <f>VLOOKUP(Tabela3[[#This Row],[Cliente]],'Listagem do Browse'!B24:Q324,3,0)</f>
        <v>FUNDACAO INSTITUTO BRASILEIRO DE  GEOGRA</v>
      </c>
    </row>
    <row r="26" spans="1:44">
      <c r="A26" s="15" t="str">
        <f t="shared" si="0"/>
        <v>KTC00509</v>
      </c>
      <c r="B26" s="15" t="s">
        <v>1967</v>
      </c>
      <c r="C26" s="15" t="s">
        <v>1134</v>
      </c>
      <c r="D26" s="15" t="s">
        <v>40</v>
      </c>
      <c r="E26" s="15" t="s">
        <v>954</v>
      </c>
      <c r="F26" s="15" t="s">
        <v>46</v>
      </c>
      <c r="G26" s="15" t="s">
        <v>47</v>
      </c>
      <c r="H26" s="16">
        <v>0</v>
      </c>
      <c r="I26" s="15" t="s">
        <v>1135</v>
      </c>
      <c r="J26" s="15" t="s">
        <v>44</v>
      </c>
      <c r="K26" s="15" t="s">
        <v>1136</v>
      </c>
      <c r="L26" s="16">
        <v>0</v>
      </c>
      <c r="M26" s="16">
        <v>0</v>
      </c>
      <c r="N26" s="17">
        <v>45510</v>
      </c>
      <c r="O26" s="16">
        <v>20404.86</v>
      </c>
      <c r="P26" s="16">
        <v>0</v>
      </c>
      <c r="Q26" s="15" t="s">
        <v>1137</v>
      </c>
      <c r="R26" s="16">
        <v>0</v>
      </c>
      <c r="S26" s="15" t="s">
        <v>44</v>
      </c>
      <c r="T26" s="15" t="s">
        <v>44</v>
      </c>
      <c r="U26" s="17" t="s">
        <v>44</v>
      </c>
      <c r="V26" s="15" t="s">
        <v>44</v>
      </c>
      <c r="W26" s="16">
        <v>0</v>
      </c>
      <c r="X26" s="16">
        <v>0</v>
      </c>
      <c r="Y26" s="16">
        <v>0</v>
      </c>
      <c r="Z26" s="15" t="s">
        <v>44</v>
      </c>
      <c r="AA26" s="15" t="s">
        <v>44</v>
      </c>
      <c r="AB26" s="17" t="s">
        <v>44</v>
      </c>
      <c r="AC26" s="16">
        <v>0</v>
      </c>
      <c r="AD26" s="16">
        <v>0</v>
      </c>
      <c r="AE26" s="16">
        <v>0</v>
      </c>
      <c r="AF26" s="15" t="s">
        <v>44</v>
      </c>
      <c r="AG26" s="17" t="s">
        <v>44</v>
      </c>
      <c r="AH26" s="15" t="s">
        <v>44</v>
      </c>
      <c r="AI26" s="15" t="s">
        <v>44</v>
      </c>
      <c r="AJ26" s="15" t="s">
        <v>44</v>
      </c>
      <c r="AK26" s="15" t="s">
        <v>44</v>
      </c>
      <c r="AL26" s="15" t="s">
        <v>44</v>
      </c>
      <c r="AM26" s="16">
        <v>0</v>
      </c>
      <c r="AN26" s="16">
        <v>0</v>
      </c>
      <c r="AO26" s="16">
        <v>0</v>
      </c>
      <c r="AP26" s="47" t="str">
        <f>VLOOKUP(K26,Tabela1[[#All],[NF Eletr.]],1,0)</f>
        <v>26911</v>
      </c>
      <c r="AQ26" s="48" t="str">
        <f>VLOOKUP(Tabela3[[#This Row],[Cliente]],'Listagem do Browse'!B25:Q325,1,0)</f>
        <v>C00509</v>
      </c>
      <c r="AR26" s="48" t="str">
        <f>VLOOKUP(Tabela3[[#This Row],[Cliente]],'Listagem do Browse'!B25:Q325,3,0)</f>
        <v>COMPANHIA DE PESQUISA DE RECURSOS MINERAIS CPRM</v>
      </c>
    </row>
    <row r="27" spans="1:44">
      <c r="A27" s="12" t="str">
        <f t="shared" si="0"/>
        <v>KTC00118</v>
      </c>
      <c r="B27" s="12" t="s">
        <v>1967</v>
      </c>
      <c r="C27" s="12" t="s">
        <v>1138</v>
      </c>
      <c r="D27" s="12" t="s">
        <v>40</v>
      </c>
      <c r="E27" s="12" t="s">
        <v>960</v>
      </c>
      <c r="F27" s="12" t="s">
        <v>42</v>
      </c>
      <c r="G27" s="12" t="s">
        <v>91</v>
      </c>
      <c r="H27" s="13">
        <v>0</v>
      </c>
      <c r="I27" s="12" t="s">
        <v>1139</v>
      </c>
      <c r="J27" s="12" t="s">
        <v>44</v>
      </c>
      <c r="K27" s="12" t="s">
        <v>1140</v>
      </c>
      <c r="L27" s="13">
        <v>0</v>
      </c>
      <c r="M27" s="13">
        <v>0</v>
      </c>
      <c r="N27" s="14">
        <v>45510</v>
      </c>
      <c r="O27" s="13">
        <v>4281.1000000000004</v>
      </c>
      <c r="P27" s="13">
        <v>0</v>
      </c>
      <c r="Q27" s="12" t="s">
        <v>1141</v>
      </c>
      <c r="R27" s="13">
        <v>0</v>
      </c>
      <c r="S27" s="12" t="s">
        <v>44</v>
      </c>
      <c r="T27" s="12" t="s">
        <v>44</v>
      </c>
      <c r="U27" s="14" t="s">
        <v>44</v>
      </c>
      <c r="V27" s="12" t="s">
        <v>44</v>
      </c>
      <c r="W27" s="13">
        <v>0</v>
      </c>
      <c r="X27" s="13">
        <v>0</v>
      </c>
      <c r="Y27" s="13">
        <v>0</v>
      </c>
      <c r="Z27" s="12" t="s">
        <v>44</v>
      </c>
      <c r="AA27" s="12" t="s">
        <v>44</v>
      </c>
      <c r="AB27" s="14" t="s">
        <v>44</v>
      </c>
      <c r="AC27" s="13">
        <v>0</v>
      </c>
      <c r="AD27" s="13">
        <v>0</v>
      </c>
      <c r="AE27" s="13">
        <v>0</v>
      </c>
      <c r="AF27" s="12" t="s">
        <v>44</v>
      </c>
      <c r="AG27" s="14" t="s">
        <v>44</v>
      </c>
      <c r="AH27" s="12" t="s">
        <v>44</v>
      </c>
      <c r="AI27" s="12" t="s">
        <v>44</v>
      </c>
      <c r="AJ27" s="12" t="s">
        <v>44</v>
      </c>
      <c r="AK27" s="12" t="s">
        <v>44</v>
      </c>
      <c r="AL27" s="12" t="s">
        <v>44</v>
      </c>
      <c r="AM27" s="13">
        <v>0</v>
      </c>
      <c r="AN27" s="13">
        <v>0</v>
      </c>
      <c r="AO27" s="13">
        <v>0</v>
      </c>
      <c r="AP27" s="47" t="str">
        <f>VLOOKUP(K27,Tabela1[[#All],[NF Eletr.]],1,0)</f>
        <v>26912</v>
      </c>
      <c r="AQ27" s="48" t="e">
        <f>VLOOKUP(Tabela3[[#This Row],[Cliente]],'Listagem do Browse'!B26:Q326,1,0)</f>
        <v>#N/A</v>
      </c>
      <c r="AR27" s="48" t="e">
        <f>VLOOKUP(Tabela3[[#This Row],[Cliente]],'Listagem do Browse'!B26:Q326,3,0)</f>
        <v>#N/A</v>
      </c>
    </row>
    <row r="28" spans="1:44">
      <c r="A28" s="15" t="str">
        <f t="shared" si="0"/>
        <v>KTC00432</v>
      </c>
      <c r="B28" s="15" t="s">
        <v>1967</v>
      </c>
      <c r="C28" s="15" t="s">
        <v>1142</v>
      </c>
      <c r="D28" s="15" t="s">
        <v>40</v>
      </c>
      <c r="E28" s="15" t="s">
        <v>961</v>
      </c>
      <c r="F28" s="15" t="s">
        <v>46</v>
      </c>
      <c r="G28" s="15" t="s">
        <v>91</v>
      </c>
      <c r="H28" s="16">
        <v>0</v>
      </c>
      <c r="I28" s="15" t="s">
        <v>1143</v>
      </c>
      <c r="J28" s="15" t="s">
        <v>44</v>
      </c>
      <c r="K28" s="15" t="s">
        <v>1144</v>
      </c>
      <c r="L28" s="16">
        <v>0</v>
      </c>
      <c r="M28" s="16">
        <v>0</v>
      </c>
      <c r="N28" s="17">
        <v>45510</v>
      </c>
      <c r="O28" s="16">
        <v>384022.53</v>
      </c>
      <c r="P28" s="16">
        <v>0</v>
      </c>
      <c r="Q28" s="15" t="s">
        <v>1145</v>
      </c>
      <c r="R28" s="16">
        <v>0</v>
      </c>
      <c r="S28" s="15" t="s">
        <v>44</v>
      </c>
      <c r="T28" s="15" t="s">
        <v>44</v>
      </c>
      <c r="U28" s="17" t="s">
        <v>44</v>
      </c>
      <c r="V28" s="15" t="s">
        <v>44</v>
      </c>
      <c r="W28" s="16">
        <v>0</v>
      </c>
      <c r="X28" s="16">
        <v>0</v>
      </c>
      <c r="Y28" s="16">
        <v>0</v>
      </c>
      <c r="Z28" s="15" t="s">
        <v>44</v>
      </c>
      <c r="AA28" s="15" t="s">
        <v>44</v>
      </c>
      <c r="AB28" s="17" t="s">
        <v>44</v>
      </c>
      <c r="AC28" s="16">
        <v>0</v>
      </c>
      <c r="AD28" s="16">
        <v>0</v>
      </c>
      <c r="AE28" s="16">
        <v>0</v>
      </c>
      <c r="AF28" s="15" t="s">
        <v>44</v>
      </c>
      <c r="AG28" s="17" t="s">
        <v>44</v>
      </c>
      <c r="AH28" s="15" t="s">
        <v>44</v>
      </c>
      <c r="AI28" s="15" t="s">
        <v>44</v>
      </c>
      <c r="AJ28" s="15" t="s">
        <v>44</v>
      </c>
      <c r="AK28" s="15" t="s">
        <v>44</v>
      </c>
      <c r="AL28" s="15" t="s">
        <v>44</v>
      </c>
      <c r="AM28" s="16">
        <v>0</v>
      </c>
      <c r="AN28" s="16">
        <v>0</v>
      </c>
      <c r="AO28" s="16">
        <v>0</v>
      </c>
      <c r="AP28" s="47" t="str">
        <f>VLOOKUP(K28,Tabela1[[#All],[NF Eletr.]],1,0)</f>
        <v>26913</v>
      </c>
      <c r="AQ28" s="48" t="str">
        <f>VLOOKUP(Tabela3[[#This Row],[Cliente]],'Listagem do Browse'!B27:Q327,1,0)</f>
        <v>C00432</v>
      </c>
      <c r="AR28" s="48" t="str">
        <f>VLOOKUP(Tabela3[[#This Row],[Cliente]],'Listagem do Browse'!B27:Q327,3,0)</f>
        <v>BANCO DO BRASIL S.A. - CT 0466</v>
      </c>
    </row>
    <row r="29" spans="1:44">
      <c r="A29" s="12" t="str">
        <f t="shared" si="0"/>
        <v>KTC00511</v>
      </c>
      <c r="B29" s="12" t="s">
        <v>1967</v>
      </c>
      <c r="C29" s="12" t="s">
        <v>1146</v>
      </c>
      <c r="D29" s="12" t="s">
        <v>40</v>
      </c>
      <c r="E29" s="12" t="s">
        <v>959</v>
      </c>
      <c r="F29" s="12" t="s">
        <v>46</v>
      </c>
      <c r="G29" s="12" t="s">
        <v>47</v>
      </c>
      <c r="H29" s="13">
        <v>0</v>
      </c>
      <c r="I29" s="12" t="s">
        <v>1147</v>
      </c>
      <c r="J29" s="12" t="s">
        <v>44</v>
      </c>
      <c r="K29" s="12" t="s">
        <v>1148</v>
      </c>
      <c r="L29" s="13">
        <v>0</v>
      </c>
      <c r="M29" s="13">
        <v>0</v>
      </c>
      <c r="N29" s="14">
        <v>45510</v>
      </c>
      <c r="O29" s="13">
        <v>9110.2199999999993</v>
      </c>
      <c r="P29" s="13">
        <v>0</v>
      </c>
      <c r="Q29" s="12" t="s">
        <v>1149</v>
      </c>
      <c r="R29" s="13">
        <v>0</v>
      </c>
      <c r="S29" s="12" t="s">
        <v>44</v>
      </c>
      <c r="T29" s="12" t="s">
        <v>44</v>
      </c>
      <c r="U29" s="14" t="s">
        <v>44</v>
      </c>
      <c r="V29" s="12" t="s">
        <v>44</v>
      </c>
      <c r="W29" s="13">
        <v>0</v>
      </c>
      <c r="X29" s="13">
        <v>0</v>
      </c>
      <c r="Y29" s="13">
        <v>0</v>
      </c>
      <c r="Z29" s="12" t="s">
        <v>44</v>
      </c>
      <c r="AA29" s="12" t="s">
        <v>44</v>
      </c>
      <c r="AB29" s="14" t="s">
        <v>44</v>
      </c>
      <c r="AC29" s="13">
        <v>0</v>
      </c>
      <c r="AD29" s="13">
        <v>0</v>
      </c>
      <c r="AE29" s="13">
        <v>0</v>
      </c>
      <c r="AF29" s="12" t="s">
        <v>44</v>
      </c>
      <c r="AG29" s="14" t="s">
        <v>44</v>
      </c>
      <c r="AH29" s="12" t="s">
        <v>44</v>
      </c>
      <c r="AI29" s="12" t="s">
        <v>44</v>
      </c>
      <c r="AJ29" s="12" t="s">
        <v>44</v>
      </c>
      <c r="AK29" s="12" t="s">
        <v>44</v>
      </c>
      <c r="AL29" s="12" t="s">
        <v>44</v>
      </c>
      <c r="AM29" s="13">
        <v>0</v>
      </c>
      <c r="AN29" s="13">
        <v>0</v>
      </c>
      <c r="AO29" s="13">
        <v>0</v>
      </c>
      <c r="AP29" s="47" t="str">
        <f>VLOOKUP(K29,Tabela1[[#All],[NF Eletr.]],1,0)</f>
        <v>26914</v>
      </c>
      <c r="AQ29" s="48" t="str">
        <f>VLOOKUP(Tabela3[[#This Row],[Cliente]],'Listagem do Browse'!B28:Q328,1,0)</f>
        <v>C00511</v>
      </c>
      <c r="AR29" s="48" t="str">
        <f>VLOOKUP(Tabela3[[#This Row],[Cliente]],'Listagem do Browse'!B28:Q328,3,0)</f>
        <v>BANCO DO BRASIL S.A. - CT 0466</v>
      </c>
    </row>
    <row r="30" spans="1:44">
      <c r="A30" s="15" t="str">
        <f t="shared" si="0"/>
        <v>KTC00389</v>
      </c>
      <c r="B30" s="15" t="s">
        <v>1967</v>
      </c>
      <c r="C30" s="15" t="s">
        <v>1150</v>
      </c>
      <c r="D30" s="15" t="s">
        <v>40</v>
      </c>
      <c r="E30" s="15" t="s">
        <v>930</v>
      </c>
      <c r="F30" s="15" t="s">
        <v>42</v>
      </c>
      <c r="G30" s="15" t="s">
        <v>47</v>
      </c>
      <c r="H30" s="16">
        <v>0</v>
      </c>
      <c r="I30" s="15" t="s">
        <v>1151</v>
      </c>
      <c r="J30" s="15" t="s">
        <v>44</v>
      </c>
      <c r="K30" s="15" t="s">
        <v>1152</v>
      </c>
      <c r="L30" s="16">
        <v>0</v>
      </c>
      <c r="M30" s="16">
        <v>0</v>
      </c>
      <c r="N30" s="17">
        <v>45511</v>
      </c>
      <c r="O30" s="16">
        <v>82953.94</v>
      </c>
      <c r="P30" s="16">
        <v>0</v>
      </c>
      <c r="Q30" s="15" t="s">
        <v>1153</v>
      </c>
      <c r="R30" s="16">
        <v>0</v>
      </c>
      <c r="S30" s="15" t="s">
        <v>44</v>
      </c>
      <c r="T30" s="15" t="s">
        <v>44</v>
      </c>
      <c r="U30" s="17" t="s">
        <v>44</v>
      </c>
      <c r="V30" s="15" t="s">
        <v>44</v>
      </c>
      <c r="W30" s="16">
        <v>0</v>
      </c>
      <c r="X30" s="16">
        <v>0</v>
      </c>
      <c r="Y30" s="16">
        <v>0</v>
      </c>
      <c r="Z30" s="15" t="s">
        <v>44</v>
      </c>
      <c r="AA30" s="15" t="s">
        <v>44</v>
      </c>
      <c r="AB30" s="17" t="s">
        <v>44</v>
      </c>
      <c r="AC30" s="16">
        <v>0</v>
      </c>
      <c r="AD30" s="16">
        <v>0</v>
      </c>
      <c r="AE30" s="16">
        <v>0</v>
      </c>
      <c r="AF30" s="15" t="s">
        <v>44</v>
      </c>
      <c r="AG30" s="17" t="s">
        <v>44</v>
      </c>
      <c r="AH30" s="15" t="s">
        <v>44</v>
      </c>
      <c r="AI30" s="15" t="s">
        <v>44</v>
      </c>
      <c r="AJ30" s="15" t="s">
        <v>44</v>
      </c>
      <c r="AK30" s="15" t="s">
        <v>44</v>
      </c>
      <c r="AL30" s="15" t="s">
        <v>44</v>
      </c>
      <c r="AM30" s="16">
        <v>0</v>
      </c>
      <c r="AN30" s="16">
        <v>0</v>
      </c>
      <c r="AO30" s="16">
        <v>0</v>
      </c>
      <c r="AP30" s="47" t="str">
        <f>VLOOKUP(K30,Tabela1[[#All],[NF Eletr.]],1,0)</f>
        <v>26915</v>
      </c>
      <c r="AQ30" s="48" t="str">
        <f>VLOOKUP(Tabela3[[#This Row],[Cliente]],'Listagem do Browse'!B29:Q329,1,0)</f>
        <v>C00389</v>
      </c>
      <c r="AR30" s="48" t="str">
        <f>VLOOKUP(Tabela3[[#This Row],[Cliente]],'Listagem do Browse'!B29:Q329,3,0)</f>
        <v>INSTITUTO FEDERAL DE EDUCACAO,CIENCIA E</v>
      </c>
    </row>
    <row r="31" spans="1:44">
      <c r="A31" s="12" t="str">
        <f t="shared" si="0"/>
        <v>KTC00391</v>
      </c>
      <c r="B31" s="12" t="s">
        <v>1967</v>
      </c>
      <c r="C31" s="12" t="s">
        <v>1154</v>
      </c>
      <c r="D31" s="12" t="s">
        <v>40</v>
      </c>
      <c r="E31" s="12" t="s">
        <v>931</v>
      </c>
      <c r="F31" s="12" t="s">
        <v>40</v>
      </c>
      <c r="G31" s="12" t="s">
        <v>47</v>
      </c>
      <c r="H31" s="13">
        <v>0</v>
      </c>
      <c r="I31" s="12" t="s">
        <v>1155</v>
      </c>
      <c r="J31" s="12" t="s">
        <v>44</v>
      </c>
      <c r="K31" s="12" t="s">
        <v>1156</v>
      </c>
      <c r="L31" s="13">
        <v>0</v>
      </c>
      <c r="M31" s="13">
        <v>0</v>
      </c>
      <c r="N31" s="14">
        <v>45511</v>
      </c>
      <c r="O31" s="13">
        <v>30254.400000000001</v>
      </c>
      <c r="P31" s="13">
        <v>0</v>
      </c>
      <c r="Q31" s="12" t="s">
        <v>1157</v>
      </c>
      <c r="R31" s="13">
        <v>0</v>
      </c>
      <c r="S31" s="12" t="s">
        <v>44</v>
      </c>
      <c r="T31" s="12" t="s">
        <v>44</v>
      </c>
      <c r="U31" s="14" t="s">
        <v>44</v>
      </c>
      <c r="V31" s="12" t="s">
        <v>44</v>
      </c>
      <c r="W31" s="13">
        <v>0</v>
      </c>
      <c r="X31" s="13">
        <v>0</v>
      </c>
      <c r="Y31" s="13">
        <v>0</v>
      </c>
      <c r="Z31" s="12" t="s">
        <v>44</v>
      </c>
      <c r="AA31" s="12" t="s">
        <v>44</v>
      </c>
      <c r="AB31" s="14" t="s">
        <v>44</v>
      </c>
      <c r="AC31" s="13">
        <v>0</v>
      </c>
      <c r="AD31" s="13">
        <v>0</v>
      </c>
      <c r="AE31" s="13">
        <v>0</v>
      </c>
      <c r="AF31" s="12" t="s">
        <v>44</v>
      </c>
      <c r="AG31" s="14" t="s">
        <v>44</v>
      </c>
      <c r="AH31" s="12" t="s">
        <v>44</v>
      </c>
      <c r="AI31" s="12" t="s">
        <v>44</v>
      </c>
      <c r="AJ31" s="12" t="s">
        <v>44</v>
      </c>
      <c r="AK31" s="12" t="s">
        <v>44</v>
      </c>
      <c r="AL31" s="12" t="s">
        <v>44</v>
      </c>
      <c r="AM31" s="13">
        <v>0</v>
      </c>
      <c r="AN31" s="13">
        <v>0</v>
      </c>
      <c r="AO31" s="13">
        <v>0</v>
      </c>
      <c r="AP31" s="47" t="str">
        <f>VLOOKUP(K31,Tabela1[[#All],[NF Eletr.]],1,0)</f>
        <v>26916</v>
      </c>
      <c r="AQ31" s="48" t="str">
        <f>VLOOKUP(Tabela3[[#This Row],[Cliente]],'Listagem do Browse'!B30:Q330,1,0)</f>
        <v>C00391</v>
      </c>
      <c r="AR31" s="48" t="str">
        <f>VLOOKUP(Tabela3[[#This Row],[Cliente]],'Listagem do Browse'!B30:Q330,3,0)</f>
        <v>INSTITUTO FEDERAL DE EDUCACAO, CIENCIA E</v>
      </c>
    </row>
    <row r="32" spans="1:44">
      <c r="A32" s="15" t="str">
        <f t="shared" si="0"/>
        <v>KTC00390</v>
      </c>
      <c r="B32" s="15" t="s">
        <v>1967</v>
      </c>
      <c r="C32" s="15" t="s">
        <v>1158</v>
      </c>
      <c r="D32" s="15" t="s">
        <v>40</v>
      </c>
      <c r="E32" s="15" t="s">
        <v>932</v>
      </c>
      <c r="F32" s="15" t="s">
        <v>933</v>
      </c>
      <c r="G32" s="15" t="s">
        <v>47</v>
      </c>
      <c r="H32" s="16">
        <v>0</v>
      </c>
      <c r="I32" s="15" t="s">
        <v>1159</v>
      </c>
      <c r="J32" s="15" t="s">
        <v>44</v>
      </c>
      <c r="K32" s="15" t="s">
        <v>1160</v>
      </c>
      <c r="L32" s="16">
        <v>0</v>
      </c>
      <c r="M32" s="16">
        <v>0</v>
      </c>
      <c r="N32" s="17">
        <v>45511</v>
      </c>
      <c r="O32" s="16">
        <v>35681.03</v>
      </c>
      <c r="P32" s="16">
        <v>0</v>
      </c>
      <c r="Q32" s="15" t="s">
        <v>1161</v>
      </c>
      <c r="R32" s="16">
        <v>0</v>
      </c>
      <c r="S32" s="15" t="s">
        <v>44</v>
      </c>
      <c r="T32" s="15" t="s">
        <v>44</v>
      </c>
      <c r="U32" s="17" t="s">
        <v>44</v>
      </c>
      <c r="V32" s="15" t="s">
        <v>44</v>
      </c>
      <c r="W32" s="16">
        <v>0</v>
      </c>
      <c r="X32" s="16">
        <v>0</v>
      </c>
      <c r="Y32" s="16">
        <v>0</v>
      </c>
      <c r="Z32" s="15" t="s">
        <v>44</v>
      </c>
      <c r="AA32" s="15" t="s">
        <v>44</v>
      </c>
      <c r="AB32" s="17" t="s">
        <v>44</v>
      </c>
      <c r="AC32" s="16">
        <v>0</v>
      </c>
      <c r="AD32" s="16">
        <v>0</v>
      </c>
      <c r="AE32" s="16">
        <v>0</v>
      </c>
      <c r="AF32" s="15" t="s">
        <v>44</v>
      </c>
      <c r="AG32" s="17" t="s">
        <v>44</v>
      </c>
      <c r="AH32" s="15" t="s">
        <v>44</v>
      </c>
      <c r="AI32" s="15" t="s">
        <v>44</v>
      </c>
      <c r="AJ32" s="15" t="s">
        <v>44</v>
      </c>
      <c r="AK32" s="15" t="s">
        <v>44</v>
      </c>
      <c r="AL32" s="15" t="s">
        <v>44</v>
      </c>
      <c r="AM32" s="16">
        <v>0</v>
      </c>
      <c r="AN32" s="16">
        <v>0</v>
      </c>
      <c r="AO32" s="16">
        <v>0</v>
      </c>
      <c r="AP32" s="47" t="str">
        <f>VLOOKUP(K32,Tabela1[[#All],[NF Eletr.]],1,0)</f>
        <v>26917</v>
      </c>
      <c r="AQ32" s="48" t="str">
        <f>VLOOKUP(Tabela3[[#This Row],[Cliente]],'Listagem do Browse'!B31:Q331,1,0)</f>
        <v>C00390</v>
      </c>
      <c r="AR32" s="48" t="str">
        <f>VLOOKUP(Tabela3[[#This Row],[Cliente]],'Listagem do Browse'!B31:Q331,3,0)</f>
        <v>INSTITUTO FEDERAL DE EDUCACAO,CIENCIA E</v>
      </c>
    </row>
    <row r="33" spans="1:44">
      <c r="A33" s="12" t="str">
        <f t="shared" si="0"/>
        <v>KTC00392</v>
      </c>
      <c r="B33" s="12" t="s">
        <v>1967</v>
      </c>
      <c r="C33" s="12" t="s">
        <v>1162</v>
      </c>
      <c r="D33" s="12" t="s">
        <v>40</v>
      </c>
      <c r="E33" s="12" t="s">
        <v>934</v>
      </c>
      <c r="F33" s="12" t="s">
        <v>935</v>
      </c>
      <c r="G33" s="12" t="s">
        <v>47</v>
      </c>
      <c r="H33" s="13">
        <v>0</v>
      </c>
      <c r="I33" s="12" t="s">
        <v>1163</v>
      </c>
      <c r="J33" s="12" t="s">
        <v>44</v>
      </c>
      <c r="K33" s="12" t="s">
        <v>1164</v>
      </c>
      <c r="L33" s="13">
        <v>0</v>
      </c>
      <c r="M33" s="13">
        <v>0</v>
      </c>
      <c r="N33" s="14">
        <v>45511</v>
      </c>
      <c r="O33" s="13">
        <v>42825.25</v>
      </c>
      <c r="P33" s="13">
        <v>0</v>
      </c>
      <c r="Q33" s="12" t="s">
        <v>1165</v>
      </c>
      <c r="R33" s="13">
        <v>0</v>
      </c>
      <c r="S33" s="12" t="s">
        <v>44</v>
      </c>
      <c r="T33" s="12" t="s">
        <v>44</v>
      </c>
      <c r="U33" s="14" t="s">
        <v>44</v>
      </c>
      <c r="V33" s="12" t="s">
        <v>44</v>
      </c>
      <c r="W33" s="13">
        <v>0</v>
      </c>
      <c r="X33" s="13">
        <v>0</v>
      </c>
      <c r="Y33" s="13">
        <v>0</v>
      </c>
      <c r="Z33" s="12" t="s">
        <v>44</v>
      </c>
      <c r="AA33" s="12" t="s">
        <v>44</v>
      </c>
      <c r="AB33" s="14" t="s">
        <v>44</v>
      </c>
      <c r="AC33" s="13">
        <v>0</v>
      </c>
      <c r="AD33" s="13">
        <v>0</v>
      </c>
      <c r="AE33" s="13">
        <v>0</v>
      </c>
      <c r="AF33" s="12" t="s">
        <v>44</v>
      </c>
      <c r="AG33" s="14" t="s">
        <v>44</v>
      </c>
      <c r="AH33" s="12" t="s">
        <v>44</v>
      </c>
      <c r="AI33" s="12" t="s">
        <v>44</v>
      </c>
      <c r="AJ33" s="12" t="s">
        <v>44</v>
      </c>
      <c r="AK33" s="12" t="s">
        <v>936</v>
      </c>
      <c r="AL33" s="12" t="s">
        <v>44</v>
      </c>
      <c r="AM33" s="13">
        <v>0</v>
      </c>
      <c r="AN33" s="13">
        <v>0</v>
      </c>
      <c r="AO33" s="13">
        <v>0</v>
      </c>
      <c r="AP33" s="47" t="str">
        <f>VLOOKUP(K33,Tabela1[[#All],[NF Eletr.]],1,0)</f>
        <v>26918</v>
      </c>
      <c r="AQ33" s="48" t="str">
        <f>VLOOKUP(Tabela3[[#This Row],[Cliente]],'Listagem do Browse'!B32:Q332,1,0)</f>
        <v>C00392</v>
      </c>
      <c r="AR33" s="48" t="str">
        <f>VLOOKUP(Tabela3[[#This Row],[Cliente]],'Listagem do Browse'!B32:Q332,3,0)</f>
        <v>INSTITUTO FEDERAL DE EDUCACAO,CIENCIA E</v>
      </c>
    </row>
    <row r="34" spans="1:44">
      <c r="A34" s="15" t="str">
        <f t="shared" si="0"/>
        <v>KTC00400</v>
      </c>
      <c r="B34" s="15" t="s">
        <v>1967</v>
      </c>
      <c r="C34" s="15" t="s">
        <v>1166</v>
      </c>
      <c r="D34" s="15" t="s">
        <v>40</v>
      </c>
      <c r="E34" s="15" t="s">
        <v>937</v>
      </c>
      <c r="F34" s="15" t="s">
        <v>78</v>
      </c>
      <c r="G34" s="15" t="s">
        <v>47</v>
      </c>
      <c r="H34" s="16">
        <v>0</v>
      </c>
      <c r="I34" s="15" t="s">
        <v>1167</v>
      </c>
      <c r="J34" s="15" t="s">
        <v>44</v>
      </c>
      <c r="K34" s="15" t="s">
        <v>1168</v>
      </c>
      <c r="L34" s="16">
        <v>0</v>
      </c>
      <c r="M34" s="16">
        <v>0</v>
      </c>
      <c r="N34" s="17">
        <v>45511</v>
      </c>
      <c r="O34" s="16">
        <v>30381.06</v>
      </c>
      <c r="P34" s="16">
        <v>0</v>
      </c>
      <c r="Q34" s="15" t="s">
        <v>1169</v>
      </c>
      <c r="R34" s="16">
        <v>0</v>
      </c>
      <c r="S34" s="15" t="s">
        <v>44</v>
      </c>
      <c r="T34" s="15" t="s">
        <v>44</v>
      </c>
      <c r="U34" s="17" t="s">
        <v>44</v>
      </c>
      <c r="V34" s="15" t="s">
        <v>44</v>
      </c>
      <c r="W34" s="16">
        <v>0</v>
      </c>
      <c r="X34" s="16">
        <v>0</v>
      </c>
      <c r="Y34" s="16">
        <v>0</v>
      </c>
      <c r="Z34" s="15" t="s">
        <v>44</v>
      </c>
      <c r="AA34" s="15" t="s">
        <v>44</v>
      </c>
      <c r="AB34" s="17" t="s">
        <v>44</v>
      </c>
      <c r="AC34" s="16">
        <v>0</v>
      </c>
      <c r="AD34" s="16">
        <v>0</v>
      </c>
      <c r="AE34" s="16">
        <v>0</v>
      </c>
      <c r="AF34" s="15" t="s">
        <v>44</v>
      </c>
      <c r="AG34" s="17" t="s">
        <v>44</v>
      </c>
      <c r="AH34" s="15" t="s">
        <v>44</v>
      </c>
      <c r="AI34" s="15" t="s">
        <v>44</v>
      </c>
      <c r="AJ34" s="15" t="s">
        <v>54</v>
      </c>
      <c r="AK34" s="15" t="s">
        <v>79</v>
      </c>
      <c r="AL34" s="15" t="s">
        <v>44</v>
      </c>
      <c r="AM34" s="16">
        <v>0</v>
      </c>
      <c r="AN34" s="16">
        <v>0</v>
      </c>
      <c r="AO34" s="16">
        <v>0</v>
      </c>
      <c r="AP34" s="47" t="str">
        <f>VLOOKUP(K34,Tabela1[[#All],[NF Eletr.]],1,0)</f>
        <v>26920</v>
      </c>
      <c r="AQ34" s="48" t="str">
        <f>VLOOKUP(Tabela3[[#This Row],[Cliente]],'Listagem do Browse'!B33:Q333,1,0)</f>
        <v>C00400</v>
      </c>
      <c r="AR34" s="48" t="str">
        <f>VLOOKUP(Tabela3[[#This Row],[Cliente]],'Listagem do Browse'!B33:Q333,3,0)</f>
        <v>INSTITUTO FEDERAL DE EDUCACAO,CIENCIA E</v>
      </c>
    </row>
    <row r="35" spans="1:44">
      <c r="A35" s="12" t="str">
        <f t="shared" si="0"/>
        <v>KTC00399</v>
      </c>
      <c r="B35" s="12" t="s">
        <v>1967</v>
      </c>
      <c r="C35" s="12" t="s">
        <v>1170</v>
      </c>
      <c r="D35" s="12" t="s">
        <v>40</v>
      </c>
      <c r="E35" s="12" t="s">
        <v>938</v>
      </c>
      <c r="F35" s="12" t="s">
        <v>75</v>
      </c>
      <c r="G35" s="12" t="s">
        <v>47</v>
      </c>
      <c r="H35" s="13">
        <v>0</v>
      </c>
      <c r="I35" s="12" t="s">
        <v>1171</v>
      </c>
      <c r="J35" s="12" t="s">
        <v>44</v>
      </c>
      <c r="K35" s="12" t="s">
        <v>1172</v>
      </c>
      <c r="L35" s="13">
        <v>0</v>
      </c>
      <c r="M35" s="13">
        <v>0</v>
      </c>
      <c r="N35" s="14">
        <v>45511</v>
      </c>
      <c r="O35" s="13">
        <v>14447.84</v>
      </c>
      <c r="P35" s="13">
        <v>0</v>
      </c>
      <c r="Q35" s="12" t="s">
        <v>1173</v>
      </c>
      <c r="R35" s="13">
        <v>0</v>
      </c>
      <c r="S35" s="12" t="s">
        <v>44</v>
      </c>
      <c r="T35" s="12" t="s">
        <v>44</v>
      </c>
      <c r="U35" s="14" t="s">
        <v>44</v>
      </c>
      <c r="V35" s="12" t="s">
        <v>44</v>
      </c>
      <c r="W35" s="13">
        <v>0</v>
      </c>
      <c r="X35" s="13">
        <v>0</v>
      </c>
      <c r="Y35" s="13">
        <v>0</v>
      </c>
      <c r="Z35" s="12" t="s">
        <v>44</v>
      </c>
      <c r="AA35" s="12" t="s">
        <v>44</v>
      </c>
      <c r="AB35" s="14" t="s">
        <v>44</v>
      </c>
      <c r="AC35" s="13">
        <v>0</v>
      </c>
      <c r="AD35" s="13">
        <v>0</v>
      </c>
      <c r="AE35" s="13">
        <v>0</v>
      </c>
      <c r="AF35" s="12" t="s">
        <v>44</v>
      </c>
      <c r="AG35" s="14" t="s">
        <v>44</v>
      </c>
      <c r="AH35" s="12" t="s">
        <v>44</v>
      </c>
      <c r="AI35" s="12" t="s">
        <v>44</v>
      </c>
      <c r="AJ35" s="12" t="s">
        <v>54</v>
      </c>
      <c r="AK35" s="12" t="s">
        <v>939</v>
      </c>
      <c r="AL35" s="12" t="s">
        <v>44</v>
      </c>
      <c r="AM35" s="13">
        <v>0</v>
      </c>
      <c r="AN35" s="13">
        <v>0</v>
      </c>
      <c r="AO35" s="13">
        <v>0</v>
      </c>
      <c r="AP35" s="47" t="str">
        <f>VLOOKUP(K35,Tabela1[[#All],[NF Eletr.]],1,0)</f>
        <v>26921</v>
      </c>
      <c r="AQ35" s="48" t="str">
        <f>VLOOKUP(Tabela3[[#This Row],[Cliente]],'Listagem do Browse'!B34:Q334,1,0)</f>
        <v>C00399</v>
      </c>
      <c r="AR35" s="48" t="str">
        <f>VLOOKUP(Tabela3[[#This Row],[Cliente]],'Listagem do Browse'!B34:Q334,3,0)</f>
        <v>INSTITUTO FEDERAL DE EDUCACAO,CIENCIA E</v>
      </c>
    </row>
    <row r="36" spans="1:44">
      <c r="A36" s="15" t="str">
        <f t="shared" si="0"/>
        <v>KTC00397</v>
      </c>
      <c r="B36" s="15" t="s">
        <v>1967</v>
      </c>
      <c r="C36" s="15" t="s">
        <v>1174</v>
      </c>
      <c r="D36" s="15" t="s">
        <v>40</v>
      </c>
      <c r="E36" s="15" t="s">
        <v>940</v>
      </c>
      <c r="F36" s="15" t="s">
        <v>72</v>
      </c>
      <c r="G36" s="15" t="s">
        <v>47</v>
      </c>
      <c r="H36" s="16">
        <v>0</v>
      </c>
      <c r="I36" s="15" t="s">
        <v>1171</v>
      </c>
      <c r="J36" s="15" t="s">
        <v>44</v>
      </c>
      <c r="K36" s="15" t="s">
        <v>1175</v>
      </c>
      <c r="L36" s="16">
        <v>0</v>
      </c>
      <c r="M36" s="16">
        <v>0</v>
      </c>
      <c r="N36" s="17">
        <v>45511</v>
      </c>
      <c r="O36" s="16">
        <v>5589.14</v>
      </c>
      <c r="P36" s="16">
        <v>0</v>
      </c>
      <c r="Q36" s="15" t="s">
        <v>1176</v>
      </c>
      <c r="R36" s="16">
        <v>0</v>
      </c>
      <c r="S36" s="15" t="s">
        <v>44</v>
      </c>
      <c r="T36" s="15" t="s">
        <v>44</v>
      </c>
      <c r="U36" s="17" t="s">
        <v>44</v>
      </c>
      <c r="V36" s="15" t="s">
        <v>44</v>
      </c>
      <c r="W36" s="16">
        <v>0</v>
      </c>
      <c r="X36" s="16">
        <v>0</v>
      </c>
      <c r="Y36" s="16">
        <v>0</v>
      </c>
      <c r="Z36" s="15" t="s">
        <v>44</v>
      </c>
      <c r="AA36" s="15" t="s">
        <v>44</v>
      </c>
      <c r="AB36" s="17" t="s">
        <v>44</v>
      </c>
      <c r="AC36" s="16">
        <v>0</v>
      </c>
      <c r="AD36" s="16">
        <v>0</v>
      </c>
      <c r="AE36" s="16">
        <v>0</v>
      </c>
      <c r="AF36" s="15" t="s">
        <v>44</v>
      </c>
      <c r="AG36" s="17" t="s">
        <v>44</v>
      </c>
      <c r="AH36" s="15" t="s">
        <v>44</v>
      </c>
      <c r="AI36" s="15" t="s">
        <v>44</v>
      </c>
      <c r="AJ36" s="15" t="s">
        <v>54</v>
      </c>
      <c r="AK36" s="15" t="s">
        <v>67</v>
      </c>
      <c r="AL36" s="15" t="s">
        <v>44</v>
      </c>
      <c r="AM36" s="16">
        <v>0</v>
      </c>
      <c r="AN36" s="16">
        <v>0</v>
      </c>
      <c r="AO36" s="16">
        <v>0</v>
      </c>
      <c r="AP36" s="47" t="str">
        <f>VLOOKUP(K36,Tabela1[[#All],[NF Eletr.]],1,0)</f>
        <v>26922</v>
      </c>
      <c r="AQ36" s="48" t="str">
        <f>VLOOKUP(Tabela3[[#This Row],[Cliente]],'Listagem do Browse'!B35:Q335,1,0)</f>
        <v>C00397</v>
      </c>
      <c r="AR36" s="48" t="str">
        <f>VLOOKUP(Tabela3[[#This Row],[Cliente]],'Listagem do Browse'!B35:Q335,3,0)</f>
        <v>INSTITUTO FEDERAL DE EDUCACAO,CIENCIA E</v>
      </c>
    </row>
    <row r="37" spans="1:44">
      <c r="A37" s="12" t="str">
        <f t="shared" si="0"/>
        <v>KTC00395</v>
      </c>
      <c r="B37" s="12" t="s">
        <v>1967</v>
      </c>
      <c r="C37" s="12" t="s">
        <v>1177</v>
      </c>
      <c r="D37" s="12" t="s">
        <v>40</v>
      </c>
      <c r="E37" s="12" t="s">
        <v>941</v>
      </c>
      <c r="F37" s="12" t="s">
        <v>66</v>
      </c>
      <c r="G37" s="12" t="s">
        <v>47</v>
      </c>
      <c r="H37" s="13">
        <v>0</v>
      </c>
      <c r="I37" s="12" t="s">
        <v>1178</v>
      </c>
      <c r="J37" s="12" t="s">
        <v>44</v>
      </c>
      <c r="K37" s="12" t="s">
        <v>1179</v>
      </c>
      <c r="L37" s="13">
        <v>0</v>
      </c>
      <c r="M37" s="13">
        <v>0</v>
      </c>
      <c r="N37" s="14">
        <v>45511</v>
      </c>
      <c r="O37" s="13">
        <v>9270.7999999999993</v>
      </c>
      <c r="P37" s="13">
        <v>0</v>
      </c>
      <c r="Q37" s="12" t="s">
        <v>1180</v>
      </c>
      <c r="R37" s="13">
        <v>0</v>
      </c>
      <c r="S37" s="12" t="s">
        <v>44</v>
      </c>
      <c r="T37" s="12" t="s">
        <v>44</v>
      </c>
      <c r="U37" s="14" t="s">
        <v>44</v>
      </c>
      <c r="V37" s="12" t="s">
        <v>44</v>
      </c>
      <c r="W37" s="13">
        <v>0</v>
      </c>
      <c r="X37" s="13">
        <v>0</v>
      </c>
      <c r="Y37" s="13">
        <v>0</v>
      </c>
      <c r="Z37" s="12" t="s">
        <v>44</v>
      </c>
      <c r="AA37" s="12" t="s">
        <v>44</v>
      </c>
      <c r="AB37" s="14" t="s">
        <v>44</v>
      </c>
      <c r="AC37" s="13">
        <v>0</v>
      </c>
      <c r="AD37" s="13">
        <v>0</v>
      </c>
      <c r="AE37" s="13">
        <v>0</v>
      </c>
      <c r="AF37" s="12" t="s">
        <v>44</v>
      </c>
      <c r="AG37" s="14" t="s">
        <v>44</v>
      </c>
      <c r="AH37" s="12" t="s">
        <v>44</v>
      </c>
      <c r="AI37" s="12" t="s">
        <v>44</v>
      </c>
      <c r="AJ37" s="12" t="s">
        <v>54</v>
      </c>
      <c r="AK37" s="12" t="s">
        <v>55</v>
      </c>
      <c r="AL37" s="12" t="s">
        <v>44</v>
      </c>
      <c r="AM37" s="13">
        <v>0</v>
      </c>
      <c r="AN37" s="13">
        <v>0</v>
      </c>
      <c r="AO37" s="13">
        <v>0</v>
      </c>
      <c r="AP37" s="47" t="str">
        <f>VLOOKUP(K37,Tabela1[[#All],[NF Eletr.]],1,0)</f>
        <v>26923</v>
      </c>
      <c r="AQ37" s="48" t="str">
        <f>VLOOKUP(Tabela3[[#This Row],[Cliente]],'Listagem do Browse'!B36:Q336,1,0)</f>
        <v>C00395</v>
      </c>
      <c r="AR37" s="48" t="str">
        <f>VLOOKUP(Tabela3[[#This Row],[Cliente]],'Listagem do Browse'!B36:Q336,3,0)</f>
        <v>INSTITUTO FEDERAL DE EDUCACAO,CIENCIA E</v>
      </c>
    </row>
    <row r="38" spans="1:44">
      <c r="A38" s="15" t="str">
        <f t="shared" si="0"/>
        <v>KTC00396</v>
      </c>
      <c r="B38" s="15" t="s">
        <v>1967</v>
      </c>
      <c r="C38" s="15" t="s">
        <v>1181</v>
      </c>
      <c r="D38" s="15" t="s">
        <v>40</v>
      </c>
      <c r="E38" s="15" t="s">
        <v>942</v>
      </c>
      <c r="F38" s="15" t="s">
        <v>69</v>
      </c>
      <c r="G38" s="15" t="s">
        <v>47</v>
      </c>
      <c r="H38" s="16">
        <v>0</v>
      </c>
      <c r="I38" s="15" t="s">
        <v>1182</v>
      </c>
      <c r="J38" s="15" t="s">
        <v>44</v>
      </c>
      <c r="K38" s="15" t="s">
        <v>1183</v>
      </c>
      <c r="L38" s="16">
        <v>0</v>
      </c>
      <c r="M38" s="16">
        <v>0</v>
      </c>
      <c r="N38" s="17">
        <v>45511</v>
      </c>
      <c r="O38" s="16">
        <v>24600.26</v>
      </c>
      <c r="P38" s="16">
        <v>0</v>
      </c>
      <c r="Q38" s="15" t="s">
        <v>1184</v>
      </c>
      <c r="R38" s="16">
        <v>0</v>
      </c>
      <c r="S38" s="15" t="s">
        <v>44</v>
      </c>
      <c r="T38" s="15" t="s">
        <v>44</v>
      </c>
      <c r="U38" s="17" t="s">
        <v>44</v>
      </c>
      <c r="V38" s="15" t="s">
        <v>44</v>
      </c>
      <c r="W38" s="16">
        <v>0</v>
      </c>
      <c r="X38" s="16">
        <v>0</v>
      </c>
      <c r="Y38" s="16">
        <v>0</v>
      </c>
      <c r="Z38" s="15" t="s">
        <v>44</v>
      </c>
      <c r="AA38" s="15" t="s">
        <v>44</v>
      </c>
      <c r="AB38" s="17" t="s">
        <v>44</v>
      </c>
      <c r="AC38" s="16">
        <v>0</v>
      </c>
      <c r="AD38" s="16">
        <v>0</v>
      </c>
      <c r="AE38" s="16">
        <v>0</v>
      </c>
      <c r="AF38" s="15" t="s">
        <v>44</v>
      </c>
      <c r="AG38" s="17" t="s">
        <v>44</v>
      </c>
      <c r="AH38" s="15" t="s">
        <v>44</v>
      </c>
      <c r="AI38" s="15" t="s">
        <v>44</v>
      </c>
      <c r="AJ38" s="15" t="s">
        <v>54</v>
      </c>
      <c r="AK38" s="15" t="s">
        <v>44</v>
      </c>
      <c r="AL38" s="15" t="s">
        <v>44</v>
      </c>
      <c r="AM38" s="16">
        <v>0</v>
      </c>
      <c r="AN38" s="16">
        <v>0</v>
      </c>
      <c r="AO38" s="16">
        <v>0</v>
      </c>
      <c r="AP38" s="47" t="str">
        <f>VLOOKUP(K38,Tabela1[[#All],[NF Eletr.]],1,0)</f>
        <v>26924</v>
      </c>
      <c r="AQ38" s="48" t="str">
        <f>VLOOKUP(Tabela3[[#This Row],[Cliente]],'Listagem do Browse'!B37:Q337,1,0)</f>
        <v>C00396</v>
      </c>
      <c r="AR38" s="48" t="str">
        <f>VLOOKUP(Tabela3[[#This Row],[Cliente]],'Listagem do Browse'!B37:Q337,3,0)</f>
        <v>INSTITUTO FEDERAL DE EDUCACAO,CIENCIA E</v>
      </c>
    </row>
    <row r="39" spans="1:44">
      <c r="A39" s="12" t="str">
        <f t="shared" si="0"/>
        <v>KTC00403</v>
      </c>
      <c r="B39" s="12" t="s">
        <v>1967</v>
      </c>
      <c r="C39" s="12" t="s">
        <v>1185</v>
      </c>
      <c r="D39" s="12" t="s">
        <v>40</v>
      </c>
      <c r="E39" s="12" t="s">
        <v>943</v>
      </c>
      <c r="F39" s="12" t="s">
        <v>256</v>
      </c>
      <c r="G39" s="12" t="s">
        <v>47</v>
      </c>
      <c r="H39" s="13">
        <v>0</v>
      </c>
      <c r="I39" s="12" t="s">
        <v>1186</v>
      </c>
      <c r="J39" s="12" t="s">
        <v>44</v>
      </c>
      <c r="K39" s="12" t="s">
        <v>1187</v>
      </c>
      <c r="L39" s="13">
        <v>0</v>
      </c>
      <c r="M39" s="13">
        <v>0</v>
      </c>
      <c r="N39" s="14">
        <v>45511</v>
      </c>
      <c r="O39" s="13">
        <v>19099.71</v>
      </c>
      <c r="P39" s="13">
        <v>0</v>
      </c>
      <c r="Q39" s="12" t="s">
        <v>1188</v>
      </c>
      <c r="R39" s="13">
        <v>0</v>
      </c>
      <c r="S39" s="12" t="s">
        <v>44</v>
      </c>
      <c r="T39" s="12" t="s">
        <v>44</v>
      </c>
      <c r="U39" s="14" t="s">
        <v>44</v>
      </c>
      <c r="V39" s="12" t="s">
        <v>44</v>
      </c>
      <c r="W39" s="13">
        <v>0</v>
      </c>
      <c r="X39" s="13">
        <v>0</v>
      </c>
      <c r="Y39" s="13">
        <v>0</v>
      </c>
      <c r="Z39" s="12" t="s">
        <v>44</v>
      </c>
      <c r="AA39" s="12" t="s">
        <v>44</v>
      </c>
      <c r="AB39" s="14" t="s">
        <v>44</v>
      </c>
      <c r="AC39" s="13">
        <v>0</v>
      </c>
      <c r="AD39" s="13">
        <v>0</v>
      </c>
      <c r="AE39" s="13">
        <v>0</v>
      </c>
      <c r="AF39" s="12" t="s">
        <v>44</v>
      </c>
      <c r="AG39" s="14" t="s">
        <v>44</v>
      </c>
      <c r="AH39" s="12" t="s">
        <v>44</v>
      </c>
      <c r="AI39" s="12" t="s">
        <v>44</v>
      </c>
      <c r="AJ39" s="12" t="s">
        <v>44</v>
      </c>
      <c r="AK39" s="12" t="s">
        <v>44</v>
      </c>
      <c r="AL39" s="12" t="s">
        <v>44</v>
      </c>
      <c r="AM39" s="13">
        <v>0</v>
      </c>
      <c r="AN39" s="13">
        <v>0</v>
      </c>
      <c r="AO39" s="13">
        <v>0</v>
      </c>
      <c r="AP39" s="47" t="str">
        <f>VLOOKUP(K39,Tabela1[[#All],[NF Eletr.]],1,0)</f>
        <v>26925</v>
      </c>
      <c r="AQ39" s="48" t="str">
        <f>VLOOKUP(Tabela3[[#This Row],[Cliente]],'Listagem do Browse'!B38:Q338,1,0)</f>
        <v>C00403</v>
      </c>
      <c r="AR39" s="48" t="str">
        <f>VLOOKUP(Tabela3[[#This Row],[Cliente]],'Listagem do Browse'!B38:Q338,3,0)</f>
        <v>INSTITUTO FEDERAL DE EDUCACAO, CIENCIA E</v>
      </c>
    </row>
    <row r="40" spans="1:44">
      <c r="A40" s="15" t="str">
        <f t="shared" si="0"/>
        <v>KTC00401</v>
      </c>
      <c r="B40" s="15" t="s">
        <v>1967</v>
      </c>
      <c r="C40" s="15" t="s">
        <v>1189</v>
      </c>
      <c r="D40" s="15" t="s">
        <v>40</v>
      </c>
      <c r="E40" s="15" t="s">
        <v>944</v>
      </c>
      <c r="F40" s="15" t="s">
        <v>242</v>
      </c>
      <c r="G40" s="15" t="s">
        <v>47</v>
      </c>
      <c r="H40" s="16">
        <v>0</v>
      </c>
      <c r="I40" s="15" t="s">
        <v>1190</v>
      </c>
      <c r="J40" s="15" t="s">
        <v>44</v>
      </c>
      <c r="K40" s="15" t="s">
        <v>1191</v>
      </c>
      <c r="L40" s="16">
        <v>0</v>
      </c>
      <c r="M40" s="16">
        <v>0</v>
      </c>
      <c r="N40" s="17">
        <v>45511</v>
      </c>
      <c r="O40" s="16">
        <v>10698.21</v>
      </c>
      <c r="P40" s="16">
        <v>0</v>
      </c>
      <c r="Q40" s="15" t="s">
        <v>1192</v>
      </c>
      <c r="R40" s="16">
        <v>0</v>
      </c>
      <c r="S40" s="15" t="s">
        <v>44</v>
      </c>
      <c r="T40" s="15" t="s">
        <v>44</v>
      </c>
      <c r="U40" s="17" t="s">
        <v>44</v>
      </c>
      <c r="V40" s="15" t="s">
        <v>44</v>
      </c>
      <c r="W40" s="16">
        <v>0</v>
      </c>
      <c r="X40" s="16">
        <v>0</v>
      </c>
      <c r="Y40" s="16">
        <v>0</v>
      </c>
      <c r="Z40" s="15" t="s">
        <v>44</v>
      </c>
      <c r="AA40" s="15" t="s">
        <v>44</v>
      </c>
      <c r="AB40" s="17" t="s">
        <v>44</v>
      </c>
      <c r="AC40" s="16">
        <v>0</v>
      </c>
      <c r="AD40" s="16">
        <v>0</v>
      </c>
      <c r="AE40" s="16">
        <v>0</v>
      </c>
      <c r="AF40" s="15" t="s">
        <v>44</v>
      </c>
      <c r="AG40" s="17" t="s">
        <v>44</v>
      </c>
      <c r="AH40" s="15" t="s">
        <v>44</v>
      </c>
      <c r="AI40" s="15" t="s">
        <v>44</v>
      </c>
      <c r="AJ40" s="15" t="s">
        <v>44</v>
      </c>
      <c r="AK40" s="15" t="s">
        <v>44</v>
      </c>
      <c r="AL40" s="15" t="s">
        <v>44</v>
      </c>
      <c r="AM40" s="16">
        <v>0</v>
      </c>
      <c r="AN40" s="16">
        <v>0</v>
      </c>
      <c r="AO40" s="16">
        <v>0</v>
      </c>
      <c r="AP40" s="47" t="str">
        <f>VLOOKUP(K40,Tabela1[[#All],[NF Eletr.]],1,0)</f>
        <v>26926</v>
      </c>
      <c r="AQ40" s="48" t="str">
        <f>VLOOKUP(Tabela3[[#This Row],[Cliente]],'Listagem do Browse'!B39:Q339,1,0)</f>
        <v>C00401</v>
      </c>
      <c r="AR40" s="48" t="str">
        <f>VLOOKUP(Tabela3[[#This Row],[Cliente]],'Listagem do Browse'!B39:Q339,3,0)</f>
        <v>INSTITUTO FEDERAL DE EDUCACAO,CIENCIA E</v>
      </c>
    </row>
    <row r="41" spans="1:44">
      <c r="A41" s="12" t="str">
        <f t="shared" si="0"/>
        <v>KTC00398</v>
      </c>
      <c r="B41" s="12" t="s">
        <v>1967</v>
      </c>
      <c r="C41" s="12" t="s">
        <v>1193</v>
      </c>
      <c r="D41" s="12" t="s">
        <v>40</v>
      </c>
      <c r="E41" s="12" t="s">
        <v>945</v>
      </c>
      <c r="F41" s="12" t="s">
        <v>258</v>
      </c>
      <c r="G41" s="12" t="s">
        <v>47</v>
      </c>
      <c r="H41" s="13">
        <v>0</v>
      </c>
      <c r="I41" s="12" t="s">
        <v>1190</v>
      </c>
      <c r="J41" s="12" t="s">
        <v>44</v>
      </c>
      <c r="K41" s="12" t="s">
        <v>1194</v>
      </c>
      <c r="L41" s="13">
        <v>0</v>
      </c>
      <c r="M41" s="13">
        <v>0</v>
      </c>
      <c r="N41" s="14">
        <v>45511</v>
      </c>
      <c r="O41" s="13">
        <v>27690.25</v>
      </c>
      <c r="P41" s="13">
        <v>0</v>
      </c>
      <c r="Q41" s="12" t="s">
        <v>1195</v>
      </c>
      <c r="R41" s="13">
        <v>0</v>
      </c>
      <c r="S41" s="12" t="s">
        <v>44</v>
      </c>
      <c r="T41" s="12" t="s">
        <v>44</v>
      </c>
      <c r="U41" s="14" t="s">
        <v>44</v>
      </c>
      <c r="V41" s="12" t="s">
        <v>44</v>
      </c>
      <c r="W41" s="13">
        <v>0</v>
      </c>
      <c r="X41" s="13">
        <v>0</v>
      </c>
      <c r="Y41" s="13">
        <v>0</v>
      </c>
      <c r="Z41" s="12" t="s">
        <v>44</v>
      </c>
      <c r="AA41" s="12" t="s">
        <v>44</v>
      </c>
      <c r="AB41" s="14" t="s">
        <v>44</v>
      </c>
      <c r="AC41" s="13">
        <v>0</v>
      </c>
      <c r="AD41" s="13">
        <v>0</v>
      </c>
      <c r="AE41" s="13">
        <v>0</v>
      </c>
      <c r="AF41" s="12" t="s">
        <v>44</v>
      </c>
      <c r="AG41" s="14" t="s">
        <v>44</v>
      </c>
      <c r="AH41" s="12" t="s">
        <v>44</v>
      </c>
      <c r="AI41" s="12" t="s">
        <v>44</v>
      </c>
      <c r="AJ41" s="12" t="s">
        <v>54</v>
      </c>
      <c r="AK41" s="12" t="s">
        <v>946</v>
      </c>
      <c r="AL41" s="12" t="s">
        <v>44</v>
      </c>
      <c r="AM41" s="13">
        <v>0</v>
      </c>
      <c r="AN41" s="13">
        <v>0</v>
      </c>
      <c r="AO41" s="13">
        <v>0</v>
      </c>
      <c r="AP41" s="47" t="str">
        <f>VLOOKUP(K41,Tabela1[[#All],[NF Eletr.]],1,0)</f>
        <v>26927</v>
      </c>
      <c r="AQ41" s="48" t="str">
        <f>VLOOKUP(Tabela3[[#This Row],[Cliente]],'Listagem do Browse'!B40:Q340,1,0)</f>
        <v>C00398</v>
      </c>
      <c r="AR41" s="48" t="str">
        <f>VLOOKUP(Tabela3[[#This Row],[Cliente]],'Listagem do Browse'!B40:Q340,3,0)</f>
        <v>INSTITUTO FEDERAL DE EDUCACAO,CIENCIA E</v>
      </c>
    </row>
    <row r="42" spans="1:44">
      <c r="A42" s="15" t="str">
        <f t="shared" si="0"/>
        <v>KTC00393</v>
      </c>
      <c r="B42" s="15" t="s">
        <v>1967</v>
      </c>
      <c r="C42" s="15" t="s">
        <v>1196</v>
      </c>
      <c r="D42" s="15" t="s">
        <v>40</v>
      </c>
      <c r="E42" s="15" t="s">
        <v>949</v>
      </c>
      <c r="F42" s="15" t="s">
        <v>63</v>
      </c>
      <c r="G42" s="15" t="s">
        <v>47</v>
      </c>
      <c r="H42" s="16">
        <v>0</v>
      </c>
      <c r="I42" s="15" t="s">
        <v>1197</v>
      </c>
      <c r="J42" s="15" t="s">
        <v>44</v>
      </c>
      <c r="K42" s="15" t="s">
        <v>1198</v>
      </c>
      <c r="L42" s="16">
        <v>0</v>
      </c>
      <c r="M42" s="16">
        <v>0</v>
      </c>
      <c r="N42" s="17">
        <v>45511</v>
      </c>
      <c r="O42" s="16">
        <v>41434.43</v>
      </c>
      <c r="P42" s="16">
        <v>0</v>
      </c>
      <c r="Q42" s="15" t="s">
        <v>1199</v>
      </c>
      <c r="R42" s="16">
        <v>0</v>
      </c>
      <c r="S42" s="15" t="s">
        <v>44</v>
      </c>
      <c r="T42" s="15" t="s">
        <v>44</v>
      </c>
      <c r="U42" s="17" t="s">
        <v>44</v>
      </c>
      <c r="V42" s="15" t="s">
        <v>44</v>
      </c>
      <c r="W42" s="16">
        <v>0</v>
      </c>
      <c r="X42" s="16">
        <v>0</v>
      </c>
      <c r="Y42" s="16">
        <v>0</v>
      </c>
      <c r="Z42" s="15" t="s">
        <v>44</v>
      </c>
      <c r="AA42" s="15" t="s">
        <v>44</v>
      </c>
      <c r="AB42" s="17" t="s">
        <v>44</v>
      </c>
      <c r="AC42" s="16">
        <v>0</v>
      </c>
      <c r="AD42" s="16">
        <v>0</v>
      </c>
      <c r="AE42" s="16">
        <v>0</v>
      </c>
      <c r="AF42" s="15" t="s">
        <v>44</v>
      </c>
      <c r="AG42" s="17" t="s">
        <v>44</v>
      </c>
      <c r="AH42" s="15" t="s">
        <v>44</v>
      </c>
      <c r="AI42" s="15" t="s">
        <v>44</v>
      </c>
      <c r="AJ42" s="15" t="s">
        <v>44</v>
      </c>
      <c r="AK42" s="15" t="s">
        <v>44</v>
      </c>
      <c r="AL42" s="15" t="s">
        <v>44</v>
      </c>
      <c r="AM42" s="16">
        <v>0</v>
      </c>
      <c r="AN42" s="16">
        <v>0</v>
      </c>
      <c r="AO42" s="16">
        <v>0</v>
      </c>
      <c r="AP42" s="47" t="str">
        <f>VLOOKUP(K42,Tabela1[[#All],[NF Eletr.]],1,0)</f>
        <v>26928</v>
      </c>
      <c r="AQ42" s="48" t="str">
        <f>VLOOKUP(Tabela3[[#This Row],[Cliente]],'Listagem do Browse'!B41:Q341,1,0)</f>
        <v>C00393</v>
      </c>
      <c r="AR42" s="48" t="str">
        <f>VLOOKUP(Tabela3[[#This Row],[Cliente]],'Listagem do Browse'!B41:Q341,3,0)</f>
        <v>INSTITUTO FEDERAL DE EDUCACAO,CIENCIA E</v>
      </c>
    </row>
    <row r="43" spans="1:44">
      <c r="A43" s="12" t="str">
        <f t="shared" si="0"/>
        <v>KTC00510</v>
      </c>
      <c r="B43" s="12" t="s">
        <v>1967</v>
      </c>
      <c r="C43" s="12" t="s">
        <v>1200</v>
      </c>
      <c r="D43" s="12" t="s">
        <v>40</v>
      </c>
      <c r="E43" s="12" t="s">
        <v>1031</v>
      </c>
      <c r="F43" s="12" t="s">
        <v>46</v>
      </c>
      <c r="G43" s="12" t="s">
        <v>47</v>
      </c>
      <c r="H43" s="13">
        <v>0</v>
      </c>
      <c r="I43" s="12" t="s">
        <v>1201</v>
      </c>
      <c r="J43" s="12" t="s">
        <v>44</v>
      </c>
      <c r="K43" s="12" t="s">
        <v>1202</v>
      </c>
      <c r="L43" s="13">
        <v>0</v>
      </c>
      <c r="M43" s="13">
        <v>0</v>
      </c>
      <c r="N43" s="14">
        <v>45512</v>
      </c>
      <c r="O43" s="13">
        <v>73426.84</v>
      </c>
      <c r="P43" s="13">
        <v>0</v>
      </c>
      <c r="Q43" s="12" t="s">
        <v>1203</v>
      </c>
      <c r="R43" s="13">
        <v>0</v>
      </c>
      <c r="S43" s="12" t="s">
        <v>44</v>
      </c>
      <c r="T43" s="12" t="s">
        <v>44</v>
      </c>
      <c r="U43" s="14" t="s">
        <v>44</v>
      </c>
      <c r="V43" s="12" t="s">
        <v>44</v>
      </c>
      <c r="W43" s="13">
        <v>0</v>
      </c>
      <c r="X43" s="13">
        <v>0</v>
      </c>
      <c r="Y43" s="13">
        <v>0</v>
      </c>
      <c r="Z43" s="12" t="s">
        <v>44</v>
      </c>
      <c r="AA43" s="12" t="s">
        <v>44</v>
      </c>
      <c r="AB43" s="14" t="s">
        <v>44</v>
      </c>
      <c r="AC43" s="13">
        <v>0</v>
      </c>
      <c r="AD43" s="13">
        <v>0</v>
      </c>
      <c r="AE43" s="13">
        <v>0</v>
      </c>
      <c r="AF43" s="12" t="s">
        <v>44</v>
      </c>
      <c r="AG43" s="14" t="s">
        <v>44</v>
      </c>
      <c r="AH43" s="12" t="s">
        <v>44</v>
      </c>
      <c r="AI43" s="12" t="s">
        <v>44</v>
      </c>
      <c r="AJ43" s="12" t="s">
        <v>44</v>
      </c>
      <c r="AK43" s="12" t="s">
        <v>44</v>
      </c>
      <c r="AL43" s="12" t="s">
        <v>44</v>
      </c>
      <c r="AM43" s="13">
        <v>0</v>
      </c>
      <c r="AN43" s="13">
        <v>0</v>
      </c>
      <c r="AO43" s="13">
        <v>0</v>
      </c>
      <c r="AP43" s="47" t="str">
        <f>VLOOKUP(K43,Tabela1[[#All],[NF Eletr.]],1,0)</f>
        <v>26930</v>
      </c>
      <c r="AQ43" s="48" t="str">
        <f>VLOOKUP(Tabela3[[#This Row],[Cliente]],'Listagem do Browse'!B42:Q342,1,0)</f>
        <v>C00510</v>
      </c>
      <c r="AR43" s="48" t="str">
        <f>VLOOKUP(Tabela3[[#This Row],[Cliente]],'Listagem do Browse'!B42:Q342,3,0)</f>
        <v>COMPANHIA DE PESQUISA DE RECURSOS MINERAIS CPRM</v>
      </c>
    </row>
    <row r="44" spans="1:44">
      <c r="A44" s="15" t="str">
        <f t="shared" si="0"/>
        <v>KTC00427</v>
      </c>
      <c r="B44" s="15" t="s">
        <v>1967</v>
      </c>
      <c r="C44" s="15" t="s">
        <v>1204</v>
      </c>
      <c r="D44" s="15" t="s">
        <v>40</v>
      </c>
      <c r="E44" s="15" t="s">
        <v>953</v>
      </c>
      <c r="F44" s="15" t="s">
        <v>46</v>
      </c>
      <c r="G44" s="15" t="s">
        <v>47</v>
      </c>
      <c r="H44" s="16">
        <v>0</v>
      </c>
      <c r="I44" s="15" t="s">
        <v>1205</v>
      </c>
      <c r="J44" s="15" t="s">
        <v>44</v>
      </c>
      <c r="K44" s="15" t="s">
        <v>1206</v>
      </c>
      <c r="L44" s="16">
        <v>0</v>
      </c>
      <c r="M44" s="16">
        <v>0</v>
      </c>
      <c r="N44" s="17">
        <v>45512</v>
      </c>
      <c r="O44" s="16">
        <v>136861.28</v>
      </c>
      <c r="P44" s="16">
        <v>0</v>
      </c>
      <c r="Q44" s="15" t="s">
        <v>1207</v>
      </c>
      <c r="R44" s="16">
        <v>0</v>
      </c>
      <c r="S44" s="15" t="s">
        <v>44</v>
      </c>
      <c r="T44" s="15" t="s">
        <v>44</v>
      </c>
      <c r="U44" s="17" t="s">
        <v>44</v>
      </c>
      <c r="V44" s="15" t="s">
        <v>44</v>
      </c>
      <c r="W44" s="16">
        <v>0</v>
      </c>
      <c r="X44" s="16">
        <v>0</v>
      </c>
      <c r="Y44" s="16">
        <v>0</v>
      </c>
      <c r="Z44" s="15" t="s">
        <v>44</v>
      </c>
      <c r="AA44" s="15" t="s">
        <v>44</v>
      </c>
      <c r="AB44" s="17" t="s">
        <v>44</v>
      </c>
      <c r="AC44" s="16">
        <v>0</v>
      </c>
      <c r="AD44" s="16">
        <v>0</v>
      </c>
      <c r="AE44" s="16">
        <v>0</v>
      </c>
      <c r="AF44" s="15" t="s">
        <v>44</v>
      </c>
      <c r="AG44" s="17" t="s">
        <v>44</v>
      </c>
      <c r="AH44" s="15" t="s">
        <v>44</v>
      </c>
      <c r="AI44" s="15" t="s">
        <v>44</v>
      </c>
      <c r="AJ44" s="15" t="s">
        <v>44</v>
      </c>
      <c r="AK44" s="15" t="s">
        <v>44</v>
      </c>
      <c r="AL44" s="15" t="s">
        <v>44</v>
      </c>
      <c r="AM44" s="16">
        <v>0</v>
      </c>
      <c r="AN44" s="16">
        <v>0</v>
      </c>
      <c r="AO44" s="16">
        <v>0</v>
      </c>
      <c r="AP44" s="47" t="str">
        <f>VLOOKUP(K44,Tabela1[[#All],[NF Eletr.]],1,0)</f>
        <v>26931</v>
      </c>
      <c r="AQ44" s="48" t="str">
        <f>VLOOKUP(Tabela3[[#This Row],[Cliente]],'Listagem do Browse'!B43:Q343,1,0)</f>
        <v>C00427</v>
      </c>
      <c r="AR44" s="48" t="str">
        <f>VLOOKUP(Tabela3[[#This Row],[Cliente]],'Listagem do Browse'!B43:Q343,3,0)</f>
        <v>INSTITUTO DE PESQUISAS ENERGETICAS E NUC</v>
      </c>
    </row>
    <row r="45" spans="1:44">
      <c r="A45" s="12" t="str">
        <f t="shared" si="0"/>
        <v>KTC00510</v>
      </c>
      <c r="B45" s="12" t="s">
        <v>1967</v>
      </c>
      <c r="C45" s="12" t="s">
        <v>1208</v>
      </c>
      <c r="D45" s="12" t="s">
        <v>40</v>
      </c>
      <c r="E45" s="12" t="s">
        <v>1031</v>
      </c>
      <c r="F45" s="12" t="s">
        <v>46</v>
      </c>
      <c r="G45" s="12" t="s">
        <v>47</v>
      </c>
      <c r="H45" s="13">
        <v>0</v>
      </c>
      <c r="I45" s="12" t="s">
        <v>1209</v>
      </c>
      <c r="J45" s="12" t="s">
        <v>44</v>
      </c>
      <c r="K45" s="12" t="s">
        <v>1210</v>
      </c>
      <c r="L45" s="13">
        <v>0</v>
      </c>
      <c r="M45" s="13">
        <v>0</v>
      </c>
      <c r="N45" s="14">
        <v>45513</v>
      </c>
      <c r="O45" s="13">
        <v>78306.740000000005</v>
      </c>
      <c r="P45" s="13">
        <v>0</v>
      </c>
      <c r="Q45" s="12" t="s">
        <v>1211</v>
      </c>
      <c r="R45" s="13">
        <v>0</v>
      </c>
      <c r="S45" s="12" t="s">
        <v>44</v>
      </c>
      <c r="T45" s="12" t="s">
        <v>44</v>
      </c>
      <c r="U45" s="14" t="s">
        <v>44</v>
      </c>
      <c r="V45" s="12" t="s">
        <v>44</v>
      </c>
      <c r="W45" s="13">
        <v>0</v>
      </c>
      <c r="X45" s="13">
        <v>0</v>
      </c>
      <c r="Y45" s="13">
        <v>0</v>
      </c>
      <c r="Z45" s="12" t="s">
        <v>44</v>
      </c>
      <c r="AA45" s="12" t="s">
        <v>44</v>
      </c>
      <c r="AB45" s="14" t="s">
        <v>44</v>
      </c>
      <c r="AC45" s="13">
        <v>0</v>
      </c>
      <c r="AD45" s="13">
        <v>0</v>
      </c>
      <c r="AE45" s="13">
        <v>0</v>
      </c>
      <c r="AF45" s="12" t="s">
        <v>44</v>
      </c>
      <c r="AG45" s="14" t="s">
        <v>44</v>
      </c>
      <c r="AH45" s="12" t="s">
        <v>44</v>
      </c>
      <c r="AI45" s="12" t="s">
        <v>44</v>
      </c>
      <c r="AJ45" s="12" t="s">
        <v>44</v>
      </c>
      <c r="AK45" s="12" t="s">
        <v>44</v>
      </c>
      <c r="AL45" s="12" t="s">
        <v>44</v>
      </c>
      <c r="AM45" s="13">
        <v>0</v>
      </c>
      <c r="AN45" s="13">
        <v>0</v>
      </c>
      <c r="AO45" s="13">
        <v>0</v>
      </c>
      <c r="AP45" s="47" t="e">
        <f>VLOOKUP(K45,Tabela1[[#All],[NF Eletr.]],1,0)</f>
        <v>#N/A</v>
      </c>
      <c r="AQ45" s="48" t="str">
        <f>VLOOKUP(Tabela3[[#This Row],[Cliente]],'Listagem do Browse'!B44:Q344,1,0)</f>
        <v>C00510</v>
      </c>
      <c r="AR45" s="48" t="str">
        <f>VLOOKUP(Tabela3[[#This Row],[Cliente]],'Listagem do Browse'!B44:Q344,3,0)</f>
        <v>COMPANHIA DE PESQUISA DE RECURSOS MINERAIS CPRM</v>
      </c>
    </row>
    <row r="46" spans="1:44">
      <c r="A46" s="15" t="str">
        <f t="shared" si="0"/>
        <v>KTC00402</v>
      </c>
      <c r="B46" s="15" t="s">
        <v>1967</v>
      </c>
      <c r="C46" s="15" t="s">
        <v>1212</v>
      </c>
      <c r="D46" s="15" t="s">
        <v>40</v>
      </c>
      <c r="E46" s="15" t="s">
        <v>958</v>
      </c>
      <c r="F46" s="15" t="s">
        <v>42</v>
      </c>
      <c r="G46" s="15" t="s">
        <v>47</v>
      </c>
      <c r="H46" s="16">
        <v>0</v>
      </c>
      <c r="I46" s="15" t="s">
        <v>1213</v>
      </c>
      <c r="J46" s="15" t="s">
        <v>44</v>
      </c>
      <c r="K46" s="15" t="s">
        <v>1214</v>
      </c>
      <c r="L46" s="16">
        <v>0</v>
      </c>
      <c r="M46" s="16">
        <v>0</v>
      </c>
      <c r="N46" s="17">
        <v>45513</v>
      </c>
      <c r="O46" s="16">
        <v>182032.13</v>
      </c>
      <c r="P46" s="16">
        <v>0</v>
      </c>
      <c r="Q46" s="15" t="s">
        <v>1215</v>
      </c>
      <c r="R46" s="16">
        <v>0</v>
      </c>
      <c r="S46" s="15" t="s">
        <v>44</v>
      </c>
      <c r="T46" s="15" t="s">
        <v>44</v>
      </c>
      <c r="U46" s="17" t="s">
        <v>44</v>
      </c>
      <c r="V46" s="15" t="s">
        <v>44</v>
      </c>
      <c r="W46" s="16">
        <v>0</v>
      </c>
      <c r="X46" s="16">
        <v>0</v>
      </c>
      <c r="Y46" s="16">
        <v>0</v>
      </c>
      <c r="Z46" s="15" t="s">
        <v>44</v>
      </c>
      <c r="AA46" s="15" t="s">
        <v>44</v>
      </c>
      <c r="AB46" s="17" t="s">
        <v>44</v>
      </c>
      <c r="AC46" s="16">
        <v>0</v>
      </c>
      <c r="AD46" s="16">
        <v>0</v>
      </c>
      <c r="AE46" s="16">
        <v>0</v>
      </c>
      <c r="AF46" s="15" t="s">
        <v>44</v>
      </c>
      <c r="AG46" s="17" t="s">
        <v>44</v>
      </c>
      <c r="AH46" s="15" t="s">
        <v>44</v>
      </c>
      <c r="AI46" s="15" t="s">
        <v>44</v>
      </c>
      <c r="AJ46" s="15" t="s">
        <v>94</v>
      </c>
      <c r="AK46" s="15" t="s">
        <v>95</v>
      </c>
      <c r="AL46" s="15" t="s">
        <v>44</v>
      </c>
      <c r="AM46" s="16">
        <v>0</v>
      </c>
      <c r="AN46" s="16">
        <v>0</v>
      </c>
      <c r="AO46" s="16">
        <v>0</v>
      </c>
      <c r="AP46" s="47" t="str">
        <f>VLOOKUP(K46,Tabela1[[#All],[NF Eletr.]],1,0)</f>
        <v>26933</v>
      </c>
      <c r="AQ46" s="48" t="str">
        <f>VLOOKUP(Tabela3[[#This Row],[Cliente]],'Listagem do Browse'!B45:Q345,1,0)</f>
        <v>C00402</v>
      </c>
      <c r="AR46" s="48" t="str">
        <f>VLOOKUP(Tabela3[[#This Row],[Cliente]],'Listagem do Browse'!B45:Q345,3,0)</f>
        <v>CENTRO DE INTENDENCIA TECNOLOGICO DA MAR</v>
      </c>
    </row>
    <row r="47" spans="1:44">
      <c r="A47" s="12" t="str">
        <f t="shared" si="0"/>
        <v>KTC00142</v>
      </c>
      <c r="B47" s="12" t="s">
        <v>1967</v>
      </c>
      <c r="C47" s="12" t="s">
        <v>1216</v>
      </c>
      <c r="D47" s="12" t="s">
        <v>40</v>
      </c>
      <c r="E47" s="12" t="s">
        <v>956</v>
      </c>
      <c r="F47" s="12" t="s">
        <v>42</v>
      </c>
      <c r="G47" s="12" t="s">
        <v>47</v>
      </c>
      <c r="H47" s="13">
        <v>0</v>
      </c>
      <c r="I47" s="12" t="s">
        <v>1217</v>
      </c>
      <c r="J47" s="12" t="s">
        <v>44</v>
      </c>
      <c r="K47" s="12" t="s">
        <v>1218</v>
      </c>
      <c r="L47" s="13">
        <v>0</v>
      </c>
      <c r="M47" s="13">
        <v>0</v>
      </c>
      <c r="N47" s="14">
        <v>45516</v>
      </c>
      <c r="O47" s="13">
        <v>84478.58</v>
      </c>
      <c r="P47" s="13">
        <v>0</v>
      </c>
      <c r="Q47" s="12" t="s">
        <v>1219</v>
      </c>
      <c r="R47" s="13">
        <v>0</v>
      </c>
      <c r="S47" s="12" t="s">
        <v>44</v>
      </c>
      <c r="T47" s="12" t="s">
        <v>44</v>
      </c>
      <c r="U47" s="14" t="s">
        <v>44</v>
      </c>
      <c r="V47" s="12" t="s">
        <v>44</v>
      </c>
      <c r="W47" s="13">
        <v>0</v>
      </c>
      <c r="X47" s="13">
        <v>0</v>
      </c>
      <c r="Y47" s="13">
        <v>0</v>
      </c>
      <c r="Z47" s="12" t="s">
        <v>44</v>
      </c>
      <c r="AA47" s="12" t="s">
        <v>44</v>
      </c>
      <c r="AB47" s="14" t="s">
        <v>44</v>
      </c>
      <c r="AC47" s="13">
        <v>0</v>
      </c>
      <c r="AD47" s="13">
        <v>0</v>
      </c>
      <c r="AE47" s="13">
        <v>0</v>
      </c>
      <c r="AF47" s="12" t="s">
        <v>44</v>
      </c>
      <c r="AG47" s="14" t="s">
        <v>44</v>
      </c>
      <c r="AH47" s="12" t="s">
        <v>44</v>
      </c>
      <c r="AI47" s="12" t="s">
        <v>44</v>
      </c>
      <c r="AJ47" s="12" t="s">
        <v>54</v>
      </c>
      <c r="AK47" s="12" t="s">
        <v>58</v>
      </c>
      <c r="AL47" s="12" t="s">
        <v>44</v>
      </c>
      <c r="AM47" s="13">
        <v>0</v>
      </c>
      <c r="AN47" s="13">
        <v>0</v>
      </c>
      <c r="AO47" s="13">
        <v>0</v>
      </c>
      <c r="AP47" s="47" t="str">
        <f>VLOOKUP(K47,Tabela1[[#All],[NF Eletr.]],1,0)</f>
        <v>26934</v>
      </c>
      <c r="AQ47" s="48" t="e">
        <f>VLOOKUP(Tabela3[[#This Row],[Cliente]],'Listagem do Browse'!B46:Q346,1,0)</f>
        <v>#N/A</v>
      </c>
      <c r="AR47" s="48" t="e">
        <f>VLOOKUP(Tabela3[[#This Row],[Cliente]],'Listagem do Browse'!B46:Q346,3,0)</f>
        <v>#N/A</v>
      </c>
    </row>
    <row r="48" spans="1:44">
      <c r="A48" s="15" t="str">
        <f t="shared" si="0"/>
        <v>KTC00142</v>
      </c>
      <c r="B48" s="15" t="s">
        <v>1967</v>
      </c>
      <c r="C48" s="15" t="s">
        <v>1220</v>
      </c>
      <c r="D48" s="15" t="s">
        <v>40</v>
      </c>
      <c r="E48" s="15" t="s">
        <v>956</v>
      </c>
      <c r="F48" s="15" t="s">
        <v>42</v>
      </c>
      <c r="G48" s="15" t="s">
        <v>47</v>
      </c>
      <c r="H48" s="16">
        <v>0</v>
      </c>
      <c r="I48" s="15" t="s">
        <v>1221</v>
      </c>
      <c r="J48" s="15" t="s">
        <v>44</v>
      </c>
      <c r="K48" s="15" t="s">
        <v>1222</v>
      </c>
      <c r="L48" s="16">
        <v>0</v>
      </c>
      <c r="M48" s="16">
        <v>0</v>
      </c>
      <c r="N48" s="17">
        <v>45516</v>
      </c>
      <c r="O48" s="16">
        <v>197116.69</v>
      </c>
      <c r="P48" s="16">
        <v>0</v>
      </c>
      <c r="Q48" s="15" t="s">
        <v>1223</v>
      </c>
      <c r="R48" s="16">
        <v>0</v>
      </c>
      <c r="S48" s="15" t="s">
        <v>44</v>
      </c>
      <c r="T48" s="15" t="s">
        <v>44</v>
      </c>
      <c r="U48" s="17" t="s">
        <v>44</v>
      </c>
      <c r="V48" s="15" t="s">
        <v>44</v>
      </c>
      <c r="W48" s="16">
        <v>0</v>
      </c>
      <c r="X48" s="16">
        <v>0</v>
      </c>
      <c r="Y48" s="16">
        <v>0</v>
      </c>
      <c r="Z48" s="15" t="s">
        <v>44</v>
      </c>
      <c r="AA48" s="15" t="s">
        <v>44</v>
      </c>
      <c r="AB48" s="17" t="s">
        <v>44</v>
      </c>
      <c r="AC48" s="16">
        <v>0</v>
      </c>
      <c r="AD48" s="16">
        <v>0</v>
      </c>
      <c r="AE48" s="16">
        <v>0</v>
      </c>
      <c r="AF48" s="15" t="s">
        <v>44</v>
      </c>
      <c r="AG48" s="17" t="s">
        <v>44</v>
      </c>
      <c r="AH48" s="15" t="s">
        <v>44</v>
      </c>
      <c r="AI48" s="15" t="s">
        <v>44</v>
      </c>
      <c r="AJ48" s="15" t="s">
        <v>54</v>
      </c>
      <c r="AK48" s="15" t="s">
        <v>58</v>
      </c>
      <c r="AL48" s="15" t="s">
        <v>44</v>
      </c>
      <c r="AM48" s="16">
        <v>0</v>
      </c>
      <c r="AN48" s="16">
        <v>0</v>
      </c>
      <c r="AO48" s="16">
        <v>0</v>
      </c>
      <c r="AP48" s="47" t="e">
        <f>VLOOKUP(K48,Tabela1[[#All],[NF Eletr.]],1,0)</f>
        <v>#N/A</v>
      </c>
      <c r="AQ48" s="48" t="e">
        <f>VLOOKUP(Tabela3[[#This Row],[Cliente]],'Listagem do Browse'!B47:Q347,1,0)</f>
        <v>#N/A</v>
      </c>
      <c r="AR48" s="48" t="e">
        <f>VLOOKUP(Tabela3[[#This Row],[Cliente]],'Listagem do Browse'!B47:Q347,3,0)</f>
        <v>#N/A</v>
      </c>
    </row>
    <row r="49" spans="1:44">
      <c r="A49" s="12" t="str">
        <f t="shared" si="0"/>
        <v>KTC00431</v>
      </c>
      <c r="B49" s="12" t="s">
        <v>1967</v>
      </c>
      <c r="C49" s="12" t="s">
        <v>1224</v>
      </c>
      <c r="D49" s="12" t="s">
        <v>40</v>
      </c>
      <c r="E49" s="12" t="s">
        <v>947</v>
      </c>
      <c r="F49" s="12" t="s">
        <v>46</v>
      </c>
      <c r="G49" s="12" t="s">
        <v>47</v>
      </c>
      <c r="H49" s="13">
        <v>0</v>
      </c>
      <c r="I49" s="12" t="s">
        <v>1225</v>
      </c>
      <c r="J49" s="12" t="s">
        <v>44</v>
      </c>
      <c r="K49" s="12" t="s">
        <v>1226</v>
      </c>
      <c r="L49" s="13">
        <v>0</v>
      </c>
      <c r="M49" s="13">
        <v>0</v>
      </c>
      <c r="N49" s="14">
        <v>45516</v>
      </c>
      <c r="O49" s="13">
        <v>243147.26</v>
      </c>
      <c r="P49" s="13">
        <v>0</v>
      </c>
      <c r="Q49" s="12" t="s">
        <v>1227</v>
      </c>
      <c r="R49" s="13">
        <v>0</v>
      </c>
      <c r="S49" s="12" t="s">
        <v>44</v>
      </c>
      <c r="T49" s="12" t="s">
        <v>44</v>
      </c>
      <c r="U49" s="14" t="s">
        <v>44</v>
      </c>
      <c r="V49" s="12" t="s">
        <v>44</v>
      </c>
      <c r="W49" s="13">
        <v>0</v>
      </c>
      <c r="X49" s="13">
        <v>0</v>
      </c>
      <c r="Y49" s="13">
        <v>0</v>
      </c>
      <c r="Z49" s="12" t="s">
        <v>44</v>
      </c>
      <c r="AA49" s="12" t="s">
        <v>44</v>
      </c>
      <c r="AB49" s="14" t="s">
        <v>44</v>
      </c>
      <c r="AC49" s="13">
        <v>0</v>
      </c>
      <c r="AD49" s="13">
        <v>0</v>
      </c>
      <c r="AE49" s="13">
        <v>0</v>
      </c>
      <c r="AF49" s="12" t="s">
        <v>44</v>
      </c>
      <c r="AG49" s="14" t="s">
        <v>44</v>
      </c>
      <c r="AH49" s="12" t="s">
        <v>44</v>
      </c>
      <c r="AI49" s="12" t="s">
        <v>44</v>
      </c>
      <c r="AJ49" s="12" t="s">
        <v>94</v>
      </c>
      <c r="AK49" s="12" t="s">
        <v>948</v>
      </c>
      <c r="AL49" s="12" t="s">
        <v>44</v>
      </c>
      <c r="AM49" s="13">
        <v>0</v>
      </c>
      <c r="AN49" s="13">
        <v>0</v>
      </c>
      <c r="AO49" s="13">
        <v>0</v>
      </c>
      <c r="AP49" s="47" t="str">
        <f>VLOOKUP(K49,Tabela1[[#All],[NF Eletr.]],1,0)</f>
        <v>26937</v>
      </c>
      <c r="AQ49" s="48" t="str">
        <f>VLOOKUP(Tabela3[[#This Row],[Cliente]],'Listagem do Browse'!B48:Q348,1,0)</f>
        <v>C00431</v>
      </c>
      <c r="AR49" s="48" t="str">
        <f>VLOOKUP(Tabela3[[#This Row],[Cliente]],'Listagem do Browse'!B48:Q348,3,0)</f>
        <v>CENTRO DE INTENDENCIA TECNOLOGICO DA MAR</v>
      </c>
    </row>
    <row r="50" spans="1:44">
      <c r="A50" s="15" t="str">
        <f t="shared" si="0"/>
        <v>KTC00394</v>
      </c>
      <c r="B50" s="15" t="s">
        <v>1967</v>
      </c>
      <c r="C50" s="15" t="s">
        <v>1228</v>
      </c>
      <c r="D50" s="15" t="s">
        <v>40</v>
      </c>
      <c r="E50" s="15" t="s">
        <v>950</v>
      </c>
      <c r="F50" s="15" t="s">
        <v>951</v>
      </c>
      <c r="G50" s="15" t="s">
        <v>47</v>
      </c>
      <c r="H50" s="16">
        <v>0</v>
      </c>
      <c r="I50" s="15" t="s">
        <v>1229</v>
      </c>
      <c r="J50" s="15" t="s">
        <v>44</v>
      </c>
      <c r="K50" s="15" t="s">
        <v>1230</v>
      </c>
      <c r="L50" s="16">
        <v>0</v>
      </c>
      <c r="M50" s="16">
        <v>0</v>
      </c>
      <c r="N50" s="17">
        <v>45516</v>
      </c>
      <c r="O50" s="16">
        <v>32513.57</v>
      </c>
      <c r="P50" s="16">
        <v>0</v>
      </c>
      <c r="Q50" s="15" t="s">
        <v>1231</v>
      </c>
      <c r="R50" s="16">
        <v>0</v>
      </c>
      <c r="S50" s="15" t="s">
        <v>44</v>
      </c>
      <c r="T50" s="15" t="s">
        <v>44</v>
      </c>
      <c r="U50" s="17" t="s">
        <v>44</v>
      </c>
      <c r="V50" s="15" t="s">
        <v>44</v>
      </c>
      <c r="W50" s="16">
        <v>0</v>
      </c>
      <c r="X50" s="16">
        <v>0</v>
      </c>
      <c r="Y50" s="16">
        <v>0</v>
      </c>
      <c r="Z50" s="15" t="s">
        <v>44</v>
      </c>
      <c r="AA50" s="15" t="s">
        <v>44</v>
      </c>
      <c r="AB50" s="17" t="s">
        <v>44</v>
      </c>
      <c r="AC50" s="16">
        <v>0</v>
      </c>
      <c r="AD50" s="16">
        <v>0</v>
      </c>
      <c r="AE50" s="16">
        <v>0</v>
      </c>
      <c r="AF50" s="15" t="s">
        <v>44</v>
      </c>
      <c r="AG50" s="17" t="s">
        <v>44</v>
      </c>
      <c r="AH50" s="15" t="s">
        <v>44</v>
      </c>
      <c r="AI50" s="15" t="s">
        <v>44</v>
      </c>
      <c r="AJ50" s="15" t="s">
        <v>54</v>
      </c>
      <c r="AK50" s="15" t="s">
        <v>952</v>
      </c>
      <c r="AL50" s="15" t="s">
        <v>44</v>
      </c>
      <c r="AM50" s="16">
        <v>0</v>
      </c>
      <c r="AN50" s="16">
        <v>0</v>
      </c>
      <c r="AO50" s="16">
        <v>0</v>
      </c>
      <c r="AP50" s="47" t="str">
        <f>VLOOKUP(K50,Tabela1[[#All],[NF Eletr.]],1,0)</f>
        <v>26938</v>
      </c>
      <c r="AQ50" s="48" t="e">
        <f>VLOOKUP(Tabela3[[#This Row],[Cliente]],'Listagem do Browse'!B49:Q349,1,0)</f>
        <v>#N/A</v>
      </c>
      <c r="AR50" s="48" t="e">
        <f>VLOOKUP(Tabela3[[#This Row],[Cliente]],'Listagem do Browse'!B49:Q349,3,0)</f>
        <v>#N/A</v>
      </c>
    </row>
    <row r="51" spans="1:44">
      <c r="A51" s="12" t="str">
        <f t="shared" si="0"/>
        <v>KTC00450</v>
      </c>
      <c r="B51" s="12" t="s">
        <v>1967</v>
      </c>
      <c r="C51" s="12" t="s">
        <v>1232</v>
      </c>
      <c r="D51" s="12" t="s">
        <v>40</v>
      </c>
      <c r="E51" s="12" t="s">
        <v>984</v>
      </c>
      <c r="F51" s="12" t="s">
        <v>46</v>
      </c>
      <c r="G51" s="12" t="s">
        <v>47</v>
      </c>
      <c r="H51" s="13">
        <v>0</v>
      </c>
      <c r="I51" s="12" t="s">
        <v>1233</v>
      </c>
      <c r="J51" s="12" t="s">
        <v>44</v>
      </c>
      <c r="K51" s="12" t="s">
        <v>1234</v>
      </c>
      <c r="L51" s="13">
        <v>0</v>
      </c>
      <c r="M51" s="13">
        <v>0</v>
      </c>
      <c r="N51" s="14">
        <v>45517</v>
      </c>
      <c r="O51" s="13">
        <v>14695.34</v>
      </c>
      <c r="P51" s="13">
        <v>0</v>
      </c>
      <c r="Q51" s="12" t="s">
        <v>1235</v>
      </c>
      <c r="R51" s="13">
        <v>0</v>
      </c>
      <c r="S51" s="12" t="s">
        <v>44</v>
      </c>
      <c r="T51" s="12" t="s">
        <v>44</v>
      </c>
      <c r="U51" s="14" t="s">
        <v>44</v>
      </c>
      <c r="V51" s="12" t="s">
        <v>44</v>
      </c>
      <c r="W51" s="13">
        <v>0</v>
      </c>
      <c r="X51" s="13">
        <v>0</v>
      </c>
      <c r="Y51" s="13">
        <v>0</v>
      </c>
      <c r="Z51" s="12" t="s">
        <v>44</v>
      </c>
      <c r="AA51" s="12" t="s">
        <v>44</v>
      </c>
      <c r="AB51" s="14" t="s">
        <v>44</v>
      </c>
      <c r="AC51" s="13">
        <v>0</v>
      </c>
      <c r="AD51" s="13">
        <v>0</v>
      </c>
      <c r="AE51" s="13">
        <v>0</v>
      </c>
      <c r="AF51" s="12" t="s">
        <v>44</v>
      </c>
      <c r="AG51" s="14" t="s">
        <v>44</v>
      </c>
      <c r="AH51" s="12" t="s">
        <v>44</v>
      </c>
      <c r="AI51" s="12" t="s">
        <v>44</v>
      </c>
      <c r="AJ51" s="12" t="s">
        <v>44</v>
      </c>
      <c r="AK51" s="12" t="s">
        <v>44</v>
      </c>
      <c r="AL51" s="12" t="s">
        <v>44</v>
      </c>
      <c r="AM51" s="13">
        <v>0</v>
      </c>
      <c r="AN51" s="13">
        <v>0</v>
      </c>
      <c r="AO51" s="13">
        <v>0</v>
      </c>
      <c r="AP51" s="47" t="str">
        <f>VLOOKUP(K51,Tabela1[[#All],[NF Eletr.]],1,0)</f>
        <v>26985</v>
      </c>
      <c r="AQ51" s="48" t="str">
        <f>VLOOKUP(Tabela3[[#This Row],[Cliente]],'Listagem do Browse'!B50:Q350,1,0)</f>
        <v>C00450</v>
      </c>
      <c r="AR51" s="48" t="str">
        <f>VLOOKUP(Tabela3[[#This Row],[Cliente]],'Listagem do Browse'!B50:Q350,3,0)</f>
        <v>BANCO DO BRASIL S.A. - CT 2805</v>
      </c>
    </row>
    <row r="52" spans="1:44">
      <c r="A52" s="15" t="str">
        <f t="shared" si="0"/>
        <v>KTC00112</v>
      </c>
      <c r="B52" s="15" t="s">
        <v>1967</v>
      </c>
      <c r="C52" s="15" t="s">
        <v>1236</v>
      </c>
      <c r="D52" s="15" t="s">
        <v>40</v>
      </c>
      <c r="E52" s="15" t="s">
        <v>985</v>
      </c>
      <c r="F52" s="15" t="s">
        <v>42</v>
      </c>
      <c r="G52" s="15" t="s">
        <v>47</v>
      </c>
      <c r="H52" s="16">
        <v>0</v>
      </c>
      <c r="I52" s="15" t="s">
        <v>1237</v>
      </c>
      <c r="J52" s="15" t="s">
        <v>44</v>
      </c>
      <c r="K52" s="15" t="s">
        <v>1238</v>
      </c>
      <c r="L52" s="16">
        <v>0</v>
      </c>
      <c r="M52" s="16">
        <v>0</v>
      </c>
      <c r="N52" s="17">
        <v>45517</v>
      </c>
      <c r="O52" s="16">
        <v>9845.7900000000009</v>
      </c>
      <c r="P52" s="16">
        <v>0</v>
      </c>
      <c r="Q52" s="15" t="s">
        <v>1239</v>
      </c>
      <c r="R52" s="16">
        <v>0</v>
      </c>
      <c r="S52" s="15" t="s">
        <v>44</v>
      </c>
      <c r="T52" s="15" t="s">
        <v>44</v>
      </c>
      <c r="U52" s="17" t="s">
        <v>44</v>
      </c>
      <c r="V52" s="15" t="s">
        <v>44</v>
      </c>
      <c r="W52" s="16">
        <v>0</v>
      </c>
      <c r="X52" s="16">
        <v>0</v>
      </c>
      <c r="Y52" s="16">
        <v>0</v>
      </c>
      <c r="Z52" s="15" t="s">
        <v>44</v>
      </c>
      <c r="AA52" s="15" t="s">
        <v>44</v>
      </c>
      <c r="AB52" s="17" t="s">
        <v>44</v>
      </c>
      <c r="AC52" s="16">
        <v>0</v>
      </c>
      <c r="AD52" s="16">
        <v>0</v>
      </c>
      <c r="AE52" s="16">
        <v>0</v>
      </c>
      <c r="AF52" s="15" t="s">
        <v>44</v>
      </c>
      <c r="AG52" s="17" t="s">
        <v>44</v>
      </c>
      <c r="AH52" s="15" t="s">
        <v>44</v>
      </c>
      <c r="AI52" s="15" t="s">
        <v>44</v>
      </c>
      <c r="AJ52" s="15" t="s">
        <v>44</v>
      </c>
      <c r="AK52" s="15" t="s">
        <v>44</v>
      </c>
      <c r="AL52" s="15" t="s">
        <v>44</v>
      </c>
      <c r="AM52" s="16">
        <v>0</v>
      </c>
      <c r="AN52" s="16">
        <v>0</v>
      </c>
      <c r="AO52" s="16">
        <v>0</v>
      </c>
      <c r="AP52" s="47" t="str">
        <f>VLOOKUP(K52,Tabela1[[#All],[NF Eletr.]],1,0)</f>
        <v>26984</v>
      </c>
      <c r="AQ52" s="48" t="e">
        <f>VLOOKUP(Tabela3[[#This Row],[Cliente]],'Listagem do Browse'!B51:Q351,1,0)</f>
        <v>#N/A</v>
      </c>
      <c r="AR52" s="48" t="e">
        <f>VLOOKUP(Tabela3[[#This Row],[Cliente]],'Listagem do Browse'!B51:Q351,3,0)</f>
        <v>#N/A</v>
      </c>
    </row>
    <row r="53" spans="1:44">
      <c r="A53" s="12" t="str">
        <f t="shared" si="0"/>
        <v>KTC00451</v>
      </c>
      <c r="B53" s="12" t="s">
        <v>1967</v>
      </c>
      <c r="C53" s="12" t="s">
        <v>1240</v>
      </c>
      <c r="D53" s="12" t="s">
        <v>40</v>
      </c>
      <c r="E53" s="12" t="s">
        <v>986</v>
      </c>
      <c r="F53" s="12" t="s">
        <v>46</v>
      </c>
      <c r="G53" s="12" t="s">
        <v>47</v>
      </c>
      <c r="H53" s="13">
        <v>0</v>
      </c>
      <c r="I53" s="12" t="s">
        <v>1237</v>
      </c>
      <c r="J53" s="12" t="s">
        <v>44</v>
      </c>
      <c r="K53" s="12" t="s">
        <v>1241</v>
      </c>
      <c r="L53" s="13">
        <v>0</v>
      </c>
      <c r="M53" s="13">
        <v>0</v>
      </c>
      <c r="N53" s="14">
        <v>45517</v>
      </c>
      <c r="O53" s="13">
        <v>24898.78</v>
      </c>
      <c r="P53" s="13">
        <v>0</v>
      </c>
      <c r="Q53" s="12" t="s">
        <v>1242</v>
      </c>
      <c r="R53" s="13">
        <v>0</v>
      </c>
      <c r="S53" s="12" t="s">
        <v>44</v>
      </c>
      <c r="T53" s="12" t="s">
        <v>44</v>
      </c>
      <c r="U53" s="14" t="s">
        <v>44</v>
      </c>
      <c r="V53" s="12" t="s">
        <v>44</v>
      </c>
      <c r="W53" s="13">
        <v>0</v>
      </c>
      <c r="X53" s="13">
        <v>0</v>
      </c>
      <c r="Y53" s="13">
        <v>0</v>
      </c>
      <c r="Z53" s="12" t="s">
        <v>44</v>
      </c>
      <c r="AA53" s="12" t="s">
        <v>44</v>
      </c>
      <c r="AB53" s="14" t="s">
        <v>44</v>
      </c>
      <c r="AC53" s="13">
        <v>0</v>
      </c>
      <c r="AD53" s="13">
        <v>0</v>
      </c>
      <c r="AE53" s="13">
        <v>0</v>
      </c>
      <c r="AF53" s="12" t="s">
        <v>44</v>
      </c>
      <c r="AG53" s="14" t="s">
        <v>44</v>
      </c>
      <c r="AH53" s="12" t="s">
        <v>44</v>
      </c>
      <c r="AI53" s="12" t="s">
        <v>44</v>
      </c>
      <c r="AJ53" s="12" t="s">
        <v>44</v>
      </c>
      <c r="AK53" s="12" t="s">
        <v>44</v>
      </c>
      <c r="AL53" s="12" t="s">
        <v>44</v>
      </c>
      <c r="AM53" s="13">
        <v>0</v>
      </c>
      <c r="AN53" s="13">
        <v>0</v>
      </c>
      <c r="AO53" s="13">
        <v>0</v>
      </c>
      <c r="AP53" s="47" t="str">
        <f>VLOOKUP(K53,Tabela1[[#All],[NF Eletr.]],1,0)</f>
        <v>26983</v>
      </c>
      <c r="AQ53" s="48" t="str">
        <f>VLOOKUP(Tabela3[[#This Row],[Cliente]],'Listagem do Browse'!B52:Q352,1,0)</f>
        <v>C00451</v>
      </c>
      <c r="AR53" s="48" t="str">
        <f>VLOOKUP(Tabela3[[#This Row],[Cliente]],'Listagem do Browse'!B52:Q352,3,0)</f>
        <v>BANCO DO BRASIL S.A. - CT 2805</v>
      </c>
    </row>
    <row r="54" spans="1:44">
      <c r="A54" s="15" t="str">
        <f t="shared" si="0"/>
        <v>KTC00113</v>
      </c>
      <c r="B54" s="15" t="s">
        <v>1967</v>
      </c>
      <c r="C54" s="15" t="s">
        <v>1243</v>
      </c>
      <c r="D54" s="15" t="s">
        <v>40</v>
      </c>
      <c r="E54" s="15" t="s">
        <v>988</v>
      </c>
      <c r="F54" s="15" t="s">
        <v>42</v>
      </c>
      <c r="G54" s="15" t="s">
        <v>47</v>
      </c>
      <c r="H54" s="16">
        <v>0</v>
      </c>
      <c r="I54" s="15" t="s">
        <v>1244</v>
      </c>
      <c r="J54" s="15" t="s">
        <v>44</v>
      </c>
      <c r="K54" s="15" t="s">
        <v>1245</v>
      </c>
      <c r="L54" s="16">
        <v>0</v>
      </c>
      <c r="M54" s="16">
        <v>0</v>
      </c>
      <c r="N54" s="17">
        <v>45517</v>
      </c>
      <c r="O54" s="16">
        <v>9052.2099999999991</v>
      </c>
      <c r="P54" s="16">
        <v>0</v>
      </c>
      <c r="Q54" s="15" t="s">
        <v>1246</v>
      </c>
      <c r="R54" s="16">
        <v>0</v>
      </c>
      <c r="S54" s="15" t="s">
        <v>44</v>
      </c>
      <c r="T54" s="15" t="s">
        <v>44</v>
      </c>
      <c r="U54" s="17" t="s">
        <v>44</v>
      </c>
      <c r="V54" s="15" t="s">
        <v>44</v>
      </c>
      <c r="W54" s="16">
        <v>0</v>
      </c>
      <c r="X54" s="16">
        <v>0</v>
      </c>
      <c r="Y54" s="16">
        <v>0</v>
      </c>
      <c r="Z54" s="15" t="s">
        <v>44</v>
      </c>
      <c r="AA54" s="15" t="s">
        <v>44</v>
      </c>
      <c r="AB54" s="17" t="s">
        <v>44</v>
      </c>
      <c r="AC54" s="16">
        <v>0</v>
      </c>
      <c r="AD54" s="16">
        <v>0</v>
      </c>
      <c r="AE54" s="16">
        <v>0</v>
      </c>
      <c r="AF54" s="15" t="s">
        <v>44</v>
      </c>
      <c r="AG54" s="17" t="s">
        <v>44</v>
      </c>
      <c r="AH54" s="15" t="s">
        <v>44</v>
      </c>
      <c r="AI54" s="15" t="s">
        <v>44</v>
      </c>
      <c r="AJ54" s="15" t="s">
        <v>44</v>
      </c>
      <c r="AK54" s="15" t="s">
        <v>44</v>
      </c>
      <c r="AL54" s="15" t="s">
        <v>44</v>
      </c>
      <c r="AM54" s="16">
        <v>0</v>
      </c>
      <c r="AN54" s="16">
        <v>0</v>
      </c>
      <c r="AO54" s="16">
        <v>0</v>
      </c>
      <c r="AP54" s="47" t="str">
        <f>VLOOKUP(K54,Tabela1[[#All],[NF Eletr.]],1,0)</f>
        <v>26982</v>
      </c>
      <c r="AQ54" s="48" t="e">
        <f>VLOOKUP(Tabela3[[#This Row],[Cliente]],'Listagem do Browse'!B53:Q353,1,0)</f>
        <v>#N/A</v>
      </c>
      <c r="AR54" s="48" t="e">
        <f>VLOOKUP(Tabela3[[#This Row],[Cliente]],'Listagem do Browse'!B53:Q353,3,0)</f>
        <v>#N/A</v>
      </c>
    </row>
    <row r="55" spans="1:44">
      <c r="A55" s="12" t="str">
        <f t="shared" si="0"/>
        <v>KTC00452</v>
      </c>
      <c r="B55" s="12" t="s">
        <v>1967</v>
      </c>
      <c r="C55" s="12" t="s">
        <v>1247</v>
      </c>
      <c r="D55" s="12" t="s">
        <v>40</v>
      </c>
      <c r="E55" s="12" t="s">
        <v>989</v>
      </c>
      <c r="F55" s="12" t="s">
        <v>46</v>
      </c>
      <c r="G55" s="12" t="s">
        <v>47</v>
      </c>
      <c r="H55" s="13">
        <v>0</v>
      </c>
      <c r="I55" s="12" t="s">
        <v>1248</v>
      </c>
      <c r="J55" s="12" t="s">
        <v>44</v>
      </c>
      <c r="K55" s="12" t="s">
        <v>1249</v>
      </c>
      <c r="L55" s="13">
        <v>0</v>
      </c>
      <c r="M55" s="13">
        <v>0</v>
      </c>
      <c r="N55" s="14">
        <v>45517</v>
      </c>
      <c r="O55" s="13">
        <v>15385.91</v>
      </c>
      <c r="P55" s="13">
        <v>0</v>
      </c>
      <c r="Q55" s="12" t="s">
        <v>1250</v>
      </c>
      <c r="R55" s="13">
        <v>0</v>
      </c>
      <c r="S55" s="12" t="s">
        <v>44</v>
      </c>
      <c r="T55" s="12" t="s">
        <v>44</v>
      </c>
      <c r="U55" s="14" t="s">
        <v>44</v>
      </c>
      <c r="V55" s="12" t="s">
        <v>44</v>
      </c>
      <c r="W55" s="13">
        <v>0</v>
      </c>
      <c r="X55" s="13">
        <v>0</v>
      </c>
      <c r="Y55" s="13">
        <v>0</v>
      </c>
      <c r="Z55" s="12" t="s">
        <v>44</v>
      </c>
      <c r="AA55" s="12" t="s">
        <v>44</v>
      </c>
      <c r="AB55" s="14" t="s">
        <v>44</v>
      </c>
      <c r="AC55" s="13">
        <v>0</v>
      </c>
      <c r="AD55" s="13">
        <v>0</v>
      </c>
      <c r="AE55" s="13">
        <v>0</v>
      </c>
      <c r="AF55" s="12" t="s">
        <v>44</v>
      </c>
      <c r="AG55" s="14" t="s">
        <v>44</v>
      </c>
      <c r="AH55" s="12" t="s">
        <v>44</v>
      </c>
      <c r="AI55" s="12" t="s">
        <v>44</v>
      </c>
      <c r="AJ55" s="12" t="s">
        <v>44</v>
      </c>
      <c r="AK55" s="12" t="s">
        <v>44</v>
      </c>
      <c r="AL55" s="12" t="s">
        <v>44</v>
      </c>
      <c r="AM55" s="13">
        <v>0</v>
      </c>
      <c r="AN55" s="13">
        <v>0</v>
      </c>
      <c r="AO55" s="13">
        <v>0</v>
      </c>
      <c r="AP55" s="47" t="str">
        <f>VLOOKUP(K55,Tabela1[[#All],[NF Eletr.]],1,0)</f>
        <v>26981</v>
      </c>
      <c r="AQ55" s="48" t="str">
        <f>VLOOKUP(Tabela3[[#This Row],[Cliente]],'Listagem do Browse'!B54:Q354,1,0)</f>
        <v>C00452</v>
      </c>
      <c r="AR55" s="48" t="str">
        <f>VLOOKUP(Tabela3[[#This Row],[Cliente]],'Listagem do Browse'!B54:Q354,3,0)</f>
        <v>BANCO DO BRASIL S.A. - CT 2805</v>
      </c>
    </row>
    <row r="56" spans="1:44">
      <c r="A56" s="15" t="str">
        <f t="shared" si="0"/>
        <v>KTC00114</v>
      </c>
      <c r="B56" s="15" t="s">
        <v>1967</v>
      </c>
      <c r="C56" s="15" t="s">
        <v>1251</v>
      </c>
      <c r="D56" s="15" t="s">
        <v>40</v>
      </c>
      <c r="E56" s="15" t="s">
        <v>990</v>
      </c>
      <c r="F56" s="15" t="s">
        <v>42</v>
      </c>
      <c r="G56" s="15" t="s">
        <v>47</v>
      </c>
      <c r="H56" s="16">
        <v>0</v>
      </c>
      <c r="I56" s="15" t="s">
        <v>1252</v>
      </c>
      <c r="J56" s="15" t="s">
        <v>44</v>
      </c>
      <c r="K56" s="15" t="s">
        <v>1253</v>
      </c>
      <c r="L56" s="16">
        <v>0</v>
      </c>
      <c r="M56" s="16">
        <v>0</v>
      </c>
      <c r="N56" s="17">
        <v>45517</v>
      </c>
      <c r="O56" s="16">
        <v>29995.68</v>
      </c>
      <c r="P56" s="16">
        <v>0</v>
      </c>
      <c r="Q56" s="15" t="s">
        <v>1254</v>
      </c>
      <c r="R56" s="16">
        <v>0</v>
      </c>
      <c r="S56" s="15" t="s">
        <v>44</v>
      </c>
      <c r="T56" s="15" t="s">
        <v>44</v>
      </c>
      <c r="U56" s="17" t="s">
        <v>44</v>
      </c>
      <c r="V56" s="15" t="s">
        <v>44</v>
      </c>
      <c r="W56" s="16">
        <v>0</v>
      </c>
      <c r="X56" s="16">
        <v>0</v>
      </c>
      <c r="Y56" s="16">
        <v>0</v>
      </c>
      <c r="Z56" s="15" t="s">
        <v>44</v>
      </c>
      <c r="AA56" s="15" t="s">
        <v>44</v>
      </c>
      <c r="AB56" s="17" t="s">
        <v>44</v>
      </c>
      <c r="AC56" s="16">
        <v>0</v>
      </c>
      <c r="AD56" s="16">
        <v>0</v>
      </c>
      <c r="AE56" s="16">
        <v>0</v>
      </c>
      <c r="AF56" s="15" t="s">
        <v>44</v>
      </c>
      <c r="AG56" s="17" t="s">
        <v>44</v>
      </c>
      <c r="AH56" s="15" t="s">
        <v>44</v>
      </c>
      <c r="AI56" s="15" t="s">
        <v>44</v>
      </c>
      <c r="AJ56" s="15" t="s">
        <v>44</v>
      </c>
      <c r="AK56" s="15" t="s">
        <v>44</v>
      </c>
      <c r="AL56" s="15" t="s">
        <v>44</v>
      </c>
      <c r="AM56" s="16">
        <v>0</v>
      </c>
      <c r="AN56" s="16">
        <v>0</v>
      </c>
      <c r="AO56" s="16">
        <v>0</v>
      </c>
      <c r="AP56" s="47" t="str">
        <f>VLOOKUP(K56,Tabela1[[#All],[NF Eletr.]],1,0)</f>
        <v>26980</v>
      </c>
      <c r="AQ56" s="48" t="e">
        <f>VLOOKUP(Tabela3[[#This Row],[Cliente]],'Listagem do Browse'!B55:Q355,1,0)</f>
        <v>#N/A</v>
      </c>
      <c r="AR56" s="48" t="e">
        <f>VLOOKUP(Tabela3[[#This Row],[Cliente]],'Listagem do Browse'!B55:Q355,3,0)</f>
        <v>#N/A</v>
      </c>
    </row>
    <row r="57" spans="1:44">
      <c r="A57" s="12" t="str">
        <f t="shared" si="0"/>
        <v>KTC00453</v>
      </c>
      <c r="B57" s="12" t="s">
        <v>1967</v>
      </c>
      <c r="C57" s="12" t="s">
        <v>1255</v>
      </c>
      <c r="D57" s="12" t="s">
        <v>40</v>
      </c>
      <c r="E57" s="12" t="s">
        <v>991</v>
      </c>
      <c r="F57" s="12" t="s">
        <v>46</v>
      </c>
      <c r="G57" s="12" t="s">
        <v>47</v>
      </c>
      <c r="H57" s="13">
        <v>0</v>
      </c>
      <c r="I57" s="12" t="s">
        <v>1256</v>
      </c>
      <c r="J57" s="12" t="s">
        <v>44</v>
      </c>
      <c r="K57" s="12" t="s">
        <v>1257</v>
      </c>
      <c r="L57" s="13">
        <v>0</v>
      </c>
      <c r="M57" s="13">
        <v>0</v>
      </c>
      <c r="N57" s="14">
        <v>45517</v>
      </c>
      <c r="O57" s="13">
        <v>13820</v>
      </c>
      <c r="P57" s="13">
        <v>0</v>
      </c>
      <c r="Q57" s="12" t="s">
        <v>1258</v>
      </c>
      <c r="R57" s="13">
        <v>0</v>
      </c>
      <c r="S57" s="12" t="s">
        <v>44</v>
      </c>
      <c r="T57" s="12" t="s">
        <v>44</v>
      </c>
      <c r="U57" s="14" t="s">
        <v>44</v>
      </c>
      <c r="V57" s="12" t="s">
        <v>44</v>
      </c>
      <c r="W57" s="13">
        <v>0</v>
      </c>
      <c r="X57" s="13">
        <v>0</v>
      </c>
      <c r="Y57" s="13">
        <v>0</v>
      </c>
      <c r="Z57" s="12" t="s">
        <v>44</v>
      </c>
      <c r="AA57" s="12" t="s">
        <v>44</v>
      </c>
      <c r="AB57" s="14" t="s">
        <v>44</v>
      </c>
      <c r="AC57" s="13">
        <v>0</v>
      </c>
      <c r="AD57" s="13">
        <v>0</v>
      </c>
      <c r="AE57" s="13">
        <v>0</v>
      </c>
      <c r="AF57" s="12" t="s">
        <v>44</v>
      </c>
      <c r="AG57" s="14" t="s">
        <v>44</v>
      </c>
      <c r="AH57" s="12" t="s">
        <v>44</v>
      </c>
      <c r="AI57" s="12" t="s">
        <v>44</v>
      </c>
      <c r="AJ57" s="12" t="s">
        <v>44</v>
      </c>
      <c r="AK57" s="12" t="s">
        <v>44</v>
      </c>
      <c r="AL57" s="12" t="s">
        <v>44</v>
      </c>
      <c r="AM57" s="13">
        <v>0</v>
      </c>
      <c r="AN57" s="13">
        <v>0</v>
      </c>
      <c r="AO57" s="13">
        <v>0</v>
      </c>
      <c r="AP57" s="47" t="str">
        <f>VLOOKUP(K57,Tabela1[[#All],[NF Eletr.]],1,0)</f>
        <v>26979</v>
      </c>
      <c r="AQ57" s="48" t="str">
        <f>VLOOKUP(Tabela3[[#This Row],[Cliente]],'Listagem do Browse'!B56:Q356,1,0)</f>
        <v>C00453</v>
      </c>
      <c r="AR57" s="48" t="str">
        <f>VLOOKUP(Tabela3[[#This Row],[Cliente]],'Listagem do Browse'!B56:Q356,3,0)</f>
        <v>BANCO DO BRASIL S.A. - CT 2805</v>
      </c>
    </row>
    <row r="58" spans="1:44">
      <c r="A58" s="15" t="str">
        <f t="shared" si="0"/>
        <v>KTC00454</v>
      </c>
      <c r="B58" s="15" t="s">
        <v>1967</v>
      </c>
      <c r="C58" s="15" t="s">
        <v>1259</v>
      </c>
      <c r="D58" s="15" t="s">
        <v>40</v>
      </c>
      <c r="E58" s="15" t="s">
        <v>992</v>
      </c>
      <c r="F58" s="15" t="s">
        <v>46</v>
      </c>
      <c r="G58" s="15" t="s">
        <v>47</v>
      </c>
      <c r="H58" s="16">
        <v>0</v>
      </c>
      <c r="I58" s="15" t="s">
        <v>1260</v>
      </c>
      <c r="J58" s="15" t="s">
        <v>44</v>
      </c>
      <c r="K58" s="15" t="s">
        <v>1261</v>
      </c>
      <c r="L58" s="16">
        <v>0</v>
      </c>
      <c r="M58" s="16">
        <v>0</v>
      </c>
      <c r="N58" s="17">
        <v>45517</v>
      </c>
      <c r="O58" s="16">
        <v>8610.0300000000007</v>
      </c>
      <c r="P58" s="16">
        <v>0</v>
      </c>
      <c r="Q58" s="15" t="s">
        <v>1262</v>
      </c>
      <c r="R58" s="16">
        <v>0</v>
      </c>
      <c r="S58" s="15" t="s">
        <v>44</v>
      </c>
      <c r="T58" s="15" t="s">
        <v>44</v>
      </c>
      <c r="U58" s="17" t="s">
        <v>44</v>
      </c>
      <c r="V58" s="15" t="s">
        <v>44</v>
      </c>
      <c r="W58" s="16">
        <v>0</v>
      </c>
      <c r="X58" s="16">
        <v>0</v>
      </c>
      <c r="Y58" s="16">
        <v>0</v>
      </c>
      <c r="Z58" s="15" t="s">
        <v>44</v>
      </c>
      <c r="AA58" s="15" t="s">
        <v>44</v>
      </c>
      <c r="AB58" s="17" t="s">
        <v>44</v>
      </c>
      <c r="AC58" s="16">
        <v>0</v>
      </c>
      <c r="AD58" s="16">
        <v>0</v>
      </c>
      <c r="AE58" s="16">
        <v>0</v>
      </c>
      <c r="AF58" s="15" t="s">
        <v>44</v>
      </c>
      <c r="AG58" s="17" t="s">
        <v>44</v>
      </c>
      <c r="AH58" s="15" t="s">
        <v>44</v>
      </c>
      <c r="AI58" s="15" t="s">
        <v>44</v>
      </c>
      <c r="AJ58" s="15" t="s">
        <v>44</v>
      </c>
      <c r="AK58" s="15" t="s">
        <v>44</v>
      </c>
      <c r="AL58" s="15" t="s">
        <v>44</v>
      </c>
      <c r="AM58" s="16">
        <v>0</v>
      </c>
      <c r="AN58" s="16">
        <v>0</v>
      </c>
      <c r="AO58" s="16">
        <v>0</v>
      </c>
      <c r="AP58" s="47" t="str">
        <f>VLOOKUP(K58,Tabela1[[#All],[NF Eletr.]],1,0)</f>
        <v>26978</v>
      </c>
      <c r="AQ58" s="48" t="str">
        <f>VLOOKUP(Tabela3[[#This Row],[Cliente]],'Listagem do Browse'!B57:Q357,1,0)</f>
        <v>C00454</v>
      </c>
      <c r="AR58" s="48" t="str">
        <f>VLOOKUP(Tabela3[[#This Row],[Cliente]],'Listagem do Browse'!B57:Q357,3,0)</f>
        <v>BANCO DO BRASIL S.A. - CT 2805</v>
      </c>
    </row>
    <row r="59" spans="1:44">
      <c r="A59" s="12" t="str">
        <f t="shared" si="0"/>
        <v>KTC00115</v>
      </c>
      <c r="B59" s="12" t="s">
        <v>1967</v>
      </c>
      <c r="C59" s="12" t="s">
        <v>1263</v>
      </c>
      <c r="D59" s="12" t="s">
        <v>40</v>
      </c>
      <c r="E59" s="12" t="s">
        <v>993</v>
      </c>
      <c r="F59" s="12" t="s">
        <v>42</v>
      </c>
      <c r="G59" s="12" t="s">
        <v>47</v>
      </c>
      <c r="H59" s="13">
        <v>0</v>
      </c>
      <c r="I59" s="12" t="s">
        <v>1264</v>
      </c>
      <c r="J59" s="12" t="s">
        <v>44</v>
      </c>
      <c r="K59" s="12" t="s">
        <v>1265</v>
      </c>
      <c r="L59" s="13">
        <v>0</v>
      </c>
      <c r="M59" s="13">
        <v>0</v>
      </c>
      <c r="N59" s="14">
        <v>45517</v>
      </c>
      <c r="O59" s="13">
        <v>6211.78</v>
      </c>
      <c r="P59" s="13">
        <v>0</v>
      </c>
      <c r="Q59" s="12" t="s">
        <v>1266</v>
      </c>
      <c r="R59" s="13">
        <v>0</v>
      </c>
      <c r="S59" s="12" t="s">
        <v>44</v>
      </c>
      <c r="T59" s="12" t="s">
        <v>44</v>
      </c>
      <c r="U59" s="14" t="s">
        <v>44</v>
      </c>
      <c r="V59" s="12" t="s">
        <v>44</v>
      </c>
      <c r="W59" s="13">
        <v>0</v>
      </c>
      <c r="X59" s="13">
        <v>0</v>
      </c>
      <c r="Y59" s="13">
        <v>0</v>
      </c>
      <c r="Z59" s="12" t="s">
        <v>44</v>
      </c>
      <c r="AA59" s="12" t="s">
        <v>44</v>
      </c>
      <c r="AB59" s="14" t="s">
        <v>44</v>
      </c>
      <c r="AC59" s="13">
        <v>0</v>
      </c>
      <c r="AD59" s="13">
        <v>0</v>
      </c>
      <c r="AE59" s="13">
        <v>0</v>
      </c>
      <c r="AF59" s="12" t="s">
        <v>44</v>
      </c>
      <c r="AG59" s="14" t="s">
        <v>44</v>
      </c>
      <c r="AH59" s="12" t="s">
        <v>44</v>
      </c>
      <c r="AI59" s="12" t="s">
        <v>44</v>
      </c>
      <c r="AJ59" s="12" t="s">
        <v>44</v>
      </c>
      <c r="AK59" s="12" t="s">
        <v>44</v>
      </c>
      <c r="AL59" s="12" t="s">
        <v>44</v>
      </c>
      <c r="AM59" s="13">
        <v>0</v>
      </c>
      <c r="AN59" s="13">
        <v>0</v>
      </c>
      <c r="AO59" s="13">
        <v>0</v>
      </c>
      <c r="AP59" s="47" t="str">
        <f>VLOOKUP(K59,Tabela1[[#All],[NF Eletr.]],1,0)</f>
        <v>26977</v>
      </c>
      <c r="AQ59" s="48" t="e">
        <f>VLOOKUP(Tabela3[[#This Row],[Cliente]],'Listagem do Browse'!B58:Q358,1,0)</f>
        <v>#N/A</v>
      </c>
      <c r="AR59" s="48" t="e">
        <f>VLOOKUP(Tabela3[[#This Row],[Cliente]],'Listagem do Browse'!B58:Q358,3,0)</f>
        <v>#N/A</v>
      </c>
    </row>
    <row r="60" spans="1:44">
      <c r="A60" s="15" t="str">
        <f t="shared" si="0"/>
        <v>KTC00116</v>
      </c>
      <c r="B60" s="15" t="s">
        <v>1967</v>
      </c>
      <c r="C60" s="15" t="s">
        <v>1267</v>
      </c>
      <c r="D60" s="15" t="s">
        <v>40</v>
      </c>
      <c r="E60" s="15" t="s">
        <v>994</v>
      </c>
      <c r="F60" s="15" t="s">
        <v>42</v>
      </c>
      <c r="G60" s="15" t="s">
        <v>47</v>
      </c>
      <c r="H60" s="16">
        <v>0</v>
      </c>
      <c r="I60" s="15" t="s">
        <v>1264</v>
      </c>
      <c r="J60" s="15" t="s">
        <v>44</v>
      </c>
      <c r="K60" s="15" t="s">
        <v>1268</v>
      </c>
      <c r="L60" s="16">
        <v>0</v>
      </c>
      <c r="M60" s="16">
        <v>0</v>
      </c>
      <c r="N60" s="17">
        <v>45517</v>
      </c>
      <c r="O60" s="16">
        <v>6292.53</v>
      </c>
      <c r="P60" s="16">
        <v>0</v>
      </c>
      <c r="Q60" s="15" t="s">
        <v>1269</v>
      </c>
      <c r="R60" s="16">
        <v>0</v>
      </c>
      <c r="S60" s="15" t="s">
        <v>44</v>
      </c>
      <c r="T60" s="15" t="s">
        <v>44</v>
      </c>
      <c r="U60" s="17" t="s">
        <v>44</v>
      </c>
      <c r="V60" s="15" t="s">
        <v>44</v>
      </c>
      <c r="W60" s="16">
        <v>0</v>
      </c>
      <c r="X60" s="16">
        <v>0</v>
      </c>
      <c r="Y60" s="16">
        <v>0</v>
      </c>
      <c r="Z60" s="15" t="s">
        <v>44</v>
      </c>
      <c r="AA60" s="15" t="s">
        <v>44</v>
      </c>
      <c r="AB60" s="17" t="s">
        <v>44</v>
      </c>
      <c r="AC60" s="16">
        <v>0</v>
      </c>
      <c r="AD60" s="16">
        <v>0</v>
      </c>
      <c r="AE60" s="16">
        <v>0</v>
      </c>
      <c r="AF60" s="15" t="s">
        <v>44</v>
      </c>
      <c r="AG60" s="17" t="s">
        <v>44</v>
      </c>
      <c r="AH60" s="15" t="s">
        <v>44</v>
      </c>
      <c r="AI60" s="15" t="s">
        <v>44</v>
      </c>
      <c r="AJ60" s="15" t="s">
        <v>44</v>
      </c>
      <c r="AK60" s="15" t="s">
        <v>44</v>
      </c>
      <c r="AL60" s="15" t="s">
        <v>44</v>
      </c>
      <c r="AM60" s="16">
        <v>0</v>
      </c>
      <c r="AN60" s="16">
        <v>0</v>
      </c>
      <c r="AO60" s="16">
        <v>0</v>
      </c>
      <c r="AP60" s="47" t="str">
        <f>VLOOKUP(K60,Tabela1[[#All],[NF Eletr.]],1,0)</f>
        <v>26976</v>
      </c>
      <c r="AQ60" s="48" t="e">
        <f>VLOOKUP(Tabela3[[#This Row],[Cliente]],'Listagem do Browse'!B59:Q359,1,0)</f>
        <v>#N/A</v>
      </c>
      <c r="AR60" s="48" t="e">
        <f>VLOOKUP(Tabela3[[#This Row],[Cliente]],'Listagem do Browse'!B59:Q359,3,0)</f>
        <v>#N/A</v>
      </c>
    </row>
    <row r="61" spans="1:44">
      <c r="A61" s="12" t="str">
        <f t="shared" si="0"/>
        <v>KTC00455</v>
      </c>
      <c r="B61" s="12" t="s">
        <v>1967</v>
      </c>
      <c r="C61" s="12" t="s">
        <v>1270</v>
      </c>
      <c r="D61" s="12" t="s">
        <v>40</v>
      </c>
      <c r="E61" s="12" t="s">
        <v>995</v>
      </c>
      <c r="F61" s="12" t="s">
        <v>46</v>
      </c>
      <c r="G61" s="12" t="s">
        <v>47</v>
      </c>
      <c r="H61" s="13">
        <v>0</v>
      </c>
      <c r="I61" s="12" t="s">
        <v>1271</v>
      </c>
      <c r="J61" s="12" t="s">
        <v>44</v>
      </c>
      <c r="K61" s="12" t="s">
        <v>1272</v>
      </c>
      <c r="L61" s="13">
        <v>0</v>
      </c>
      <c r="M61" s="13">
        <v>0</v>
      </c>
      <c r="N61" s="14">
        <v>45517</v>
      </c>
      <c r="O61" s="13">
        <v>10079.06</v>
      </c>
      <c r="P61" s="13">
        <v>0</v>
      </c>
      <c r="Q61" s="12" t="s">
        <v>1273</v>
      </c>
      <c r="R61" s="13">
        <v>0</v>
      </c>
      <c r="S61" s="12" t="s">
        <v>44</v>
      </c>
      <c r="T61" s="12" t="s">
        <v>44</v>
      </c>
      <c r="U61" s="14" t="s">
        <v>44</v>
      </c>
      <c r="V61" s="12" t="s">
        <v>44</v>
      </c>
      <c r="W61" s="13">
        <v>0</v>
      </c>
      <c r="X61" s="13">
        <v>0</v>
      </c>
      <c r="Y61" s="13">
        <v>0</v>
      </c>
      <c r="Z61" s="12" t="s">
        <v>44</v>
      </c>
      <c r="AA61" s="12" t="s">
        <v>44</v>
      </c>
      <c r="AB61" s="14" t="s">
        <v>44</v>
      </c>
      <c r="AC61" s="13">
        <v>0</v>
      </c>
      <c r="AD61" s="13">
        <v>0</v>
      </c>
      <c r="AE61" s="13">
        <v>0</v>
      </c>
      <c r="AF61" s="12" t="s">
        <v>44</v>
      </c>
      <c r="AG61" s="14" t="s">
        <v>44</v>
      </c>
      <c r="AH61" s="12" t="s">
        <v>44</v>
      </c>
      <c r="AI61" s="12" t="s">
        <v>44</v>
      </c>
      <c r="AJ61" s="12" t="s">
        <v>44</v>
      </c>
      <c r="AK61" s="12" t="s">
        <v>44</v>
      </c>
      <c r="AL61" s="12" t="s">
        <v>44</v>
      </c>
      <c r="AM61" s="13">
        <v>0</v>
      </c>
      <c r="AN61" s="13">
        <v>0</v>
      </c>
      <c r="AO61" s="13">
        <v>0</v>
      </c>
      <c r="AP61" s="47" t="str">
        <f>VLOOKUP(K61,Tabela1[[#All],[NF Eletr.]],1,0)</f>
        <v>26975</v>
      </c>
      <c r="AQ61" s="48" t="str">
        <f>VLOOKUP(Tabela3[[#This Row],[Cliente]],'Listagem do Browse'!B60:Q360,1,0)</f>
        <v>C00455</v>
      </c>
      <c r="AR61" s="48" t="str">
        <f>VLOOKUP(Tabela3[[#This Row],[Cliente]],'Listagem do Browse'!B60:Q360,3,0)</f>
        <v>BANCO DO BRASIL S.A. - CT 2805</v>
      </c>
    </row>
    <row r="62" spans="1:44">
      <c r="A62" s="15" t="str">
        <f t="shared" si="0"/>
        <v>KTC00456</v>
      </c>
      <c r="B62" s="15" t="s">
        <v>1967</v>
      </c>
      <c r="C62" s="15" t="s">
        <v>1274</v>
      </c>
      <c r="D62" s="15" t="s">
        <v>40</v>
      </c>
      <c r="E62" s="15" t="s">
        <v>306</v>
      </c>
      <c r="F62" s="15" t="s">
        <v>46</v>
      </c>
      <c r="G62" s="15" t="s">
        <v>47</v>
      </c>
      <c r="H62" s="16">
        <v>0</v>
      </c>
      <c r="I62" s="15" t="s">
        <v>1275</v>
      </c>
      <c r="J62" s="15" t="s">
        <v>44</v>
      </c>
      <c r="K62" s="15" t="s">
        <v>1276</v>
      </c>
      <c r="L62" s="16">
        <v>0</v>
      </c>
      <c r="M62" s="16">
        <v>0</v>
      </c>
      <c r="N62" s="17">
        <v>45517</v>
      </c>
      <c r="O62" s="16">
        <v>9310.2199999999993</v>
      </c>
      <c r="P62" s="16">
        <v>0</v>
      </c>
      <c r="Q62" s="15" t="s">
        <v>1277</v>
      </c>
      <c r="R62" s="16">
        <v>0</v>
      </c>
      <c r="S62" s="15" t="s">
        <v>44</v>
      </c>
      <c r="T62" s="15" t="s">
        <v>44</v>
      </c>
      <c r="U62" s="17" t="s">
        <v>44</v>
      </c>
      <c r="V62" s="15" t="s">
        <v>44</v>
      </c>
      <c r="W62" s="16">
        <v>0</v>
      </c>
      <c r="X62" s="16">
        <v>0</v>
      </c>
      <c r="Y62" s="16">
        <v>0</v>
      </c>
      <c r="Z62" s="15" t="s">
        <v>44</v>
      </c>
      <c r="AA62" s="15" t="s">
        <v>44</v>
      </c>
      <c r="AB62" s="17" t="s">
        <v>44</v>
      </c>
      <c r="AC62" s="16">
        <v>0</v>
      </c>
      <c r="AD62" s="16">
        <v>0</v>
      </c>
      <c r="AE62" s="16">
        <v>0</v>
      </c>
      <c r="AF62" s="15" t="s">
        <v>44</v>
      </c>
      <c r="AG62" s="17" t="s">
        <v>44</v>
      </c>
      <c r="AH62" s="15" t="s">
        <v>44</v>
      </c>
      <c r="AI62" s="15" t="s">
        <v>44</v>
      </c>
      <c r="AJ62" s="15" t="s">
        <v>44</v>
      </c>
      <c r="AK62" s="15" t="s">
        <v>44</v>
      </c>
      <c r="AL62" s="15" t="s">
        <v>44</v>
      </c>
      <c r="AM62" s="16">
        <v>0</v>
      </c>
      <c r="AN62" s="16">
        <v>0</v>
      </c>
      <c r="AO62" s="16">
        <v>0</v>
      </c>
      <c r="AP62" s="47" t="str">
        <f>VLOOKUP(K62,Tabela1[[#All],[NF Eletr.]],1,0)</f>
        <v>26974</v>
      </c>
      <c r="AQ62" s="48" t="str">
        <f>VLOOKUP(Tabela3[[#This Row],[Cliente]],'Listagem do Browse'!B61:Q361,1,0)</f>
        <v>C00456</v>
      </c>
      <c r="AR62" s="48" t="str">
        <f>VLOOKUP(Tabela3[[#This Row],[Cliente]],'Listagem do Browse'!B61:Q361,3,0)</f>
        <v>BANCO DO BRASIL S.A. - CT 2805</v>
      </c>
    </row>
    <row r="63" spans="1:44">
      <c r="A63" s="12" t="str">
        <f t="shared" si="0"/>
        <v>KTC00117</v>
      </c>
      <c r="B63" s="12" t="s">
        <v>1967</v>
      </c>
      <c r="C63" s="12" t="s">
        <v>1278</v>
      </c>
      <c r="D63" s="12" t="s">
        <v>40</v>
      </c>
      <c r="E63" s="12" t="s">
        <v>996</v>
      </c>
      <c r="F63" s="12" t="s">
        <v>42</v>
      </c>
      <c r="G63" s="12" t="s">
        <v>47</v>
      </c>
      <c r="H63" s="13">
        <v>0</v>
      </c>
      <c r="I63" s="12" t="s">
        <v>1279</v>
      </c>
      <c r="J63" s="12" t="s">
        <v>44</v>
      </c>
      <c r="K63" s="12" t="s">
        <v>1280</v>
      </c>
      <c r="L63" s="13">
        <v>0</v>
      </c>
      <c r="M63" s="13">
        <v>0</v>
      </c>
      <c r="N63" s="14">
        <v>45517</v>
      </c>
      <c r="O63" s="13">
        <v>3904.03</v>
      </c>
      <c r="P63" s="13">
        <v>0</v>
      </c>
      <c r="Q63" s="12" t="s">
        <v>1281</v>
      </c>
      <c r="R63" s="13">
        <v>0</v>
      </c>
      <c r="S63" s="12" t="s">
        <v>44</v>
      </c>
      <c r="T63" s="12" t="s">
        <v>44</v>
      </c>
      <c r="U63" s="14" t="s">
        <v>44</v>
      </c>
      <c r="V63" s="12" t="s">
        <v>44</v>
      </c>
      <c r="W63" s="13">
        <v>0</v>
      </c>
      <c r="X63" s="13">
        <v>0</v>
      </c>
      <c r="Y63" s="13">
        <v>0</v>
      </c>
      <c r="Z63" s="12" t="s">
        <v>44</v>
      </c>
      <c r="AA63" s="12" t="s">
        <v>44</v>
      </c>
      <c r="AB63" s="14" t="s">
        <v>44</v>
      </c>
      <c r="AC63" s="13">
        <v>0</v>
      </c>
      <c r="AD63" s="13">
        <v>0</v>
      </c>
      <c r="AE63" s="13">
        <v>0</v>
      </c>
      <c r="AF63" s="12" t="s">
        <v>44</v>
      </c>
      <c r="AG63" s="14" t="s">
        <v>44</v>
      </c>
      <c r="AH63" s="12" t="s">
        <v>44</v>
      </c>
      <c r="AI63" s="12" t="s">
        <v>44</v>
      </c>
      <c r="AJ63" s="12" t="s">
        <v>44</v>
      </c>
      <c r="AK63" s="12" t="s">
        <v>44</v>
      </c>
      <c r="AL63" s="12" t="s">
        <v>44</v>
      </c>
      <c r="AM63" s="13">
        <v>0</v>
      </c>
      <c r="AN63" s="13">
        <v>0</v>
      </c>
      <c r="AO63" s="13">
        <v>0</v>
      </c>
      <c r="AP63" s="47" t="str">
        <f>VLOOKUP(K63,Tabela1[[#All],[NF Eletr.]],1,0)</f>
        <v>26973</v>
      </c>
      <c r="AQ63" s="48" t="e">
        <f>VLOOKUP(Tabela3[[#This Row],[Cliente]],'Listagem do Browse'!B62:Q362,1,0)</f>
        <v>#N/A</v>
      </c>
      <c r="AR63" s="48" t="e">
        <f>VLOOKUP(Tabela3[[#This Row],[Cliente]],'Listagem do Browse'!B62:Q362,3,0)</f>
        <v>#N/A</v>
      </c>
    </row>
    <row r="64" spans="1:44">
      <c r="A64" s="15" t="str">
        <f t="shared" si="0"/>
        <v>KTC00457</v>
      </c>
      <c r="B64" s="15" t="s">
        <v>1967</v>
      </c>
      <c r="C64" s="15" t="s">
        <v>1282</v>
      </c>
      <c r="D64" s="15" t="s">
        <v>40</v>
      </c>
      <c r="E64" s="15" t="s">
        <v>997</v>
      </c>
      <c r="F64" s="15" t="s">
        <v>46</v>
      </c>
      <c r="G64" s="15" t="s">
        <v>47</v>
      </c>
      <c r="H64" s="16">
        <v>0</v>
      </c>
      <c r="I64" s="15" t="s">
        <v>1283</v>
      </c>
      <c r="J64" s="15" t="s">
        <v>44</v>
      </c>
      <c r="K64" s="15" t="s">
        <v>1284</v>
      </c>
      <c r="L64" s="16">
        <v>0</v>
      </c>
      <c r="M64" s="16">
        <v>0</v>
      </c>
      <c r="N64" s="17">
        <v>45517</v>
      </c>
      <c r="O64" s="16">
        <v>8270.01</v>
      </c>
      <c r="P64" s="16">
        <v>0</v>
      </c>
      <c r="Q64" s="15" t="s">
        <v>1285</v>
      </c>
      <c r="R64" s="16">
        <v>0</v>
      </c>
      <c r="S64" s="15" t="s">
        <v>44</v>
      </c>
      <c r="T64" s="15" t="s">
        <v>44</v>
      </c>
      <c r="U64" s="17" t="s">
        <v>44</v>
      </c>
      <c r="V64" s="15" t="s">
        <v>44</v>
      </c>
      <c r="W64" s="16">
        <v>0</v>
      </c>
      <c r="X64" s="16">
        <v>0</v>
      </c>
      <c r="Y64" s="16">
        <v>0</v>
      </c>
      <c r="Z64" s="15" t="s">
        <v>44</v>
      </c>
      <c r="AA64" s="15" t="s">
        <v>44</v>
      </c>
      <c r="AB64" s="17" t="s">
        <v>44</v>
      </c>
      <c r="AC64" s="16">
        <v>0</v>
      </c>
      <c r="AD64" s="16">
        <v>0</v>
      </c>
      <c r="AE64" s="16">
        <v>0</v>
      </c>
      <c r="AF64" s="15" t="s">
        <v>44</v>
      </c>
      <c r="AG64" s="17" t="s">
        <v>44</v>
      </c>
      <c r="AH64" s="15" t="s">
        <v>44</v>
      </c>
      <c r="AI64" s="15" t="s">
        <v>44</v>
      </c>
      <c r="AJ64" s="15" t="s">
        <v>44</v>
      </c>
      <c r="AK64" s="15" t="s">
        <v>44</v>
      </c>
      <c r="AL64" s="15" t="s">
        <v>44</v>
      </c>
      <c r="AM64" s="16">
        <v>0</v>
      </c>
      <c r="AN64" s="16">
        <v>0</v>
      </c>
      <c r="AO64" s="16">
        <v>0</v>
      </c>
      <c r="AP64" s="47" t="str">
        <f>VLOOKUP(K64,Tabela1[[#All],[NF Eletr.]],1,0)</f>
        <v>26972</v>
      </c>
      <c r="AQ64" s="48" t="str">
        <f>VLOOKUP(Tabela3[[#This Row],[Cliente]],'Listagem do Browse'!B63:Q363,1,0)</f>
        <v>C00457</v>
      </c>
      <c r="AR64" s="48" t="str">
        <f>VLOOKUP(Tabela3[[#This Row],[Cliente]],'Listagem do Browse'!B63:Q363,3,0)</f>
        <v>BANCO DO BRASIL S.A. - CT 2805</v>
      </c>
    </row>
    <row r="65" spans="1:44">
      <c r="A65" s="12" t="str">
        <f t="shared" si="0"/>
        <v>KTC00458</v>
      </c>
      <c r="B65" s="12" t="s">
        <v>1967</v>
      </c>
      <c r="C65" s="12" t="s">
        <v>1286</v>
      </c>
      <c r="D65" s="12" t="s">
        <v>40</v>
      </c>
      <c r="E65" s="12" t="s">
        <v>998</v>
      </c>
      <c r="F65" s="12" t="s">
        <v>46</v>
      </c>
      <c r="G65" s="12" t="s">
        <v>47</v>
      </c>
      <c r="H65" s="13">
        <v>0</v>
      </c>
      <c r="I65" s="12" t="s">
        <v>1287</v>
      </c>
      <c r="J65" s="12" t="s">
        <v>44</v>
      </c>
      <c r="K65" s="12" t="s">
        <v>1288</v>
      </c>
      <c r="L65" s="13">
        <v>0</v>
      </c>
      <c r="M65" s="13">
        <v>0</v>
      </c>
      <c r="N65" s="14">
        <v>45517</v>
      </c>
      <c r="O65" s="13">
        <v>2808.48</v>
      </c>
      <c r="P65" s="13">
        <v>0</v>
      </c>
      <c r="Q65" s="12" t="s">
        <v>1289</v>
      </c>
      <c r="R65" s="13">
        <v>0</v>
      </c>
      <c r="S65" s="12" t="s">
        <v>44</v>
      </c>
      <c r="T65" s="12" t="s">
        <v>44</v>
      </c>
      <c r="U65" s="14" t="s">
        <v>44</v>
      </c>
      <c r="V65" s="12" t="s">
        <v>44</v>
      </c>
      <c r="W65" s="13">
        <v>0</v>
      </c>
      <c r="X65" s="13">
        <v>0</v>
      </c>
      <c r="Y65" s="13">
        <v>0</v>
      </c>
      <c r="Z65" s="12" t="s">
        <v>44</v>
      </c>
      <c r="AA65" s="12" t="s">
        <v>44</v>
      </c>
      <c r="AB65" s="14" t="s">
        <v>44</v>
      </c>
      <c r="AC65" s="13">
        <v>0</v>
      </c>
      <c r="AD65" s="13">
        <v>0</v>
      </c>
      <c r="AE65" s="13">
        <v>0</v>
      </c>
      <c r="AF65" s="12" t="s">
        <v>44</v>
      </c>
      <c r="AG65" s="14" t="s">
        <v>44</v>
      </c>
      <c r="AH65" s="12" t="s">
        <v>44</v>
      </c>
      <c r="AI65" s="12" t="s">
        <v>44</v>
      </c>
      <c r="AJ65" s="12" t="s">
        <v>44</v>
      </c>
      <c r="AK65" s="12" t="s">
        <v>44</v>
      </c>
      <c r="AL65" s="12" t="s">
        <v>44</v>
      </c>
      <c r="AM65" s="13">
        <v>0</v>
      </c>
      <c r="AN65" s="13">
        <v>0</v>
      </c>
      <c r="AO65" s="13">
        <v>0</v>
      </c>
      <c r="AP65" s="47" t="str">
        <f>VLOOKUP(K65,Tabela1[[#All],[NF Eletr.]],1,0)</f>
        <v>26971</v>
      </c>
      <c r="AQ65" s="48" t="str">
        <f>VLOOKUP(Tabela3[[#This Row],[Cliente]],'Listagem do Browse'!B64:Q364,1,0)</f>
        <v>C00458</v>
      </c>
      <c r="AR65" s="48" t="str">
        <f>VLOOKUP(Tabela3[[#This Row],[Cliente]],'Listagem do Browse'!B64:Q364,3,0)</f>
        <v>BANCO DO BRASIL S.A. - CT 2805</v>
      </c>
    </row>
    <row r="66" spans="1:44">
      <c r="A66" s="15" t="str">
        <f t="shared" si="0"/>
        <v>KTC00121</v>
      </c>
      <c r="B66" s="15" t="s">
        <v>1967</v>
      </c>
      <c r="C66" s="15" t="s">
        <v>1290</v>
      </c>
      <c r="D66" s="15" t="s">
        <v>40</v>
      </c>
      <c r="E66" s="15" t="s">
        <v>999</v>
      </c>
      <c r="F66" s="15" t="s">
        <v>42</v>
      </c>
      <c r="G66" s="15" t="s">
        <v>47</v>
      </c>
      <c r="H66" s="16">
        <v>0</v>
      </c>
      <c r="I66" s="15" t="s">
        <v>1291</v>
      </c>
      <c r="J66" s="15" t="s">
        <v>44</v>
      </c>
      <c r="K66" s="15" t="s">
        <v>1292</v>
      </c>
      <c r="L66" s="16">
        <v>0</v>
      </c>
      <c r="M66" s="16">
        <v>0</v>
      </c>
      <c r="N66" s="17">
        <v>45517</v>
      </c>
      <c r="O66" s="16">
        <v>6588.6</v>
      </c>
      <c r="P66" s="16">
        <v>0</v>
      </c>
      <c r="Q66" s="15" t="s">
        <v>1293</v>
      </c>
      <c r="R66" s="16">
        <v>0</v>
      </c>
      <c r="S66" s="15" t="s">
        <v>44</v>
      </c>
      <c r="T66" s="15" t="s">
        <v>44</v>
      </c>
      <c r="U66" s="17" t="s">
        <v>44</v>
      </c>
      <c r="V66" s="15" t="s">
        <v>44</v>
      </c>
      <c r="W66" s="16">
        <v>0</v>
      </c>
      <c r="X66" s="16">
        <v>0</v>
      </c>
      <c r="Y66" s="16">
        <v>0</v>
      </c>
      <c r="Z66" s="15" t="s">
        <v>44</v>
      </c>
      <c r="AA66" s="15" t="s">
        <v>44</v>
      </c>
      <c r="AB66" s="17" t="s">
        <v>44</v>
      </c>
      <c r="AC66" s="16">
        <v>0</v>
      </c>
      <c r="AD66" s="16">
        <v>0</v>
      </c>
      <c r="AE66" s="16">
        <v>0</v>
      </c>
      <c r="AF66" s="15" t="s">
        <v>44</v>
      </c>
      <c r="AG66" s="17" t="s">
        <v>44</v>
      </c>
      <c r="AH66" s="15" t="s">
        <v>44</v>
      </c>
      <c r="AI66" s="15" t="s">
        <v>44</v>
      </c>
      <c r="AJ66" s="15" t="s">
        <v>44</v>
      </c>
      <c r="AK66" s="15" t="s">
        <v>44</v>
      </c>
      <c r="AL66" s="15" t="s">
        <v>44</v>
      </c>
      <c r="AM66" s="16">
        <v>0</v>
      </c>
      <c r="AN66" s="16">
        <v>0</v>
      </c>
      <c r="AO66" s="16">
        <v>0</v>
      </c>
      <c r="AP66" s="47" t="str">
        <f>VLOOKUP(K66,Tabela1[[#All],[NF Eletr.]],1,0)</f>
        <v>26970</v>
      </c>
      <c r="AQ66" s="48" t="e">
        <f>VLOOKUP(Tabela3[[#This Row],[Cliente]],'Listagem do Browse'!B65:Q365,1,0)</f>
        <v>#N/A</v>
      </c>
      <c r="AR66" s="48" t="e">
        <f>VLOOKUP(Tabela3[[#This Row],[Cliente]],'Listagem do Browse'!B65:Q365,3,0)</f>
        <v>#N/A</v>
      </c>
    </row>
    <row r="67" spans="1:44">
      <c r="A67" s="12" t="str">
        <f t="shared" ref="A67:A119" si="1">B67&amp;E67</f>
        <v>KTC00123</v>
      </c>
      <c r="B67" s="12" t="s">
        <v>1967</v>
      </c>
      <c r="C67" s="12" t="s">
        <v>1294</v>
      </c>
      <c r="D67" s="12" t="s">
        <v>40</v>
      </c>
      <c r="E67" s="12" t="s">
        <v>1000</v>
      </c>
      <c r="F67" s="12" t="s">
        <v>42</v>
      </c>
      <c r="G67" s="12" t="s">
        <v>47</v>
      </c>
      <c r="H67" s="13">
        <v>0</v>
      </c>
      <c r="I67" s="12" t="s">
        <v>1291</v>
      </c>
      <c r="J67" s="12" t="s">
        <v>44</v>
      </c>
      <c r="K67" s="12" t="s">
        <v>1295</v>
      </c>
      <c r="L67" s="13">
        <v>0</v>
      </c>
      <c r="M67" s="13">
        <v>0</v>
      </c>
      <c r="N67" s="14">
        <v>45517</v>
      </c>
      <c r="O67" s="13">
        <v>2835.96</v>
      </c>
      <c r="P67" s="13">
        <v>0</v>
      </c>
      <c r="Q67" s="12" t="s">
        <v>1296</v>
      </c>
      <c r="R67" s="13">
        <v>0</v>
      </c>
      <c r="S67" s="12" t="s">
        <v>44</v>
      </c>
      <c r="T67" s="12" t="s">
        <v>44</v>
      </c>
      <c r="U67" s="14" t="s">
        <v>44</v>
      </c>
      <c r="V67" s="12" t="s">
        <v>44</v>
      </c>
      <c r="W67" s="13">
        <v>0</v>
      </c>
      <c r="X67" s="13">
        <v>0</v>
      </c>
      <c r="Y67" s="13">
        <v>0</v>
      </c>
      <c r="Z67" s="12" t="s">
        <v>44</v>
      </c>
      <c r="AA67" s="12" t="s">
        <v>44</v>
      </c>
      <c r="AB67" s="14" t="s">
        <v>44</v>
      </c>
      <c r="AC67" s="13">
        <v>0</v>
      </c>
      <c r="AD67" s="13">
        <v>0</v>
      </c>
      <c r="AE67" s="13">
        <v>0</v>
      </c>
      <c r="AF67" s="12" t="s">
        <v>44</v>
      </c>
      <c r="AG67" s="14" t="s">
        <v>44</v>
      </c>
      <c r="AH67" s="12" t="s">
        <v>44</v>
      </c>
      <c r="AI67" s="12" t="s">
        <v>44</v>
      </c>
      <c r="AJ67" s="12" t="s">
        <v>44</v>
      </c>
      <c r="AK67" s="12" t="s">
        <v>44</v>
      </c>
      <c r="AL67" s="12" t="s">
        <v>44</v>
      </c>
      <c r="AM67" s="13">
        <v>0</v>
      </c>
      <c r="AN67" s="13">
        <v>0</v>
      </c>
      <c r="AO67" s="13">
        <v>0</v>
      </c>
      <c r="AP67" s="47" t="str">
        <f>VLOOKUP(K67,Tabela1[[#All],[NF Eletr.]],1,0)</f>
        <v>26969</v>
      </c>
      <c r="AQ67" s="48" t="e">
        <f>VLOOKUP(Tabela3[[#This Row],[Cliente]],'Listagem do Browse'!B66:Q366,1,0)</f>
        <v>#N/A</v>
      </c>
      <c r="AR67" s="48" t="e">
        <f>VLOOKUP(Tabela3[[#This Row],[Cliente]],'Listagem do Browse'!B66:Q366,3,0)</f>
        <v>#N/A</v>
      </c>
    </row>
    <row r="68" spans="1:44">
      <c r="A68" s="15" t="str">
        <f t="shared" si="1"/>
        <v>KTC00119</v>
      </c>
      <c r="B68" s="15" t="s">
        <v>1967</v>
      </c>
      <c r="C68" s="15" t="s">
        <v>1297</v>
      </c>
      <c r="D68" s="15" t="s">
        <v>40</v>
      </c>
      <c r="E68" s="15" t="s">
        <v>1001</v>
      </c>
      <c r="F68" s="15" t="s">
        <v>42</v>
      </c>
      <c r="G68" s="15" t="s">
        <v>47</v>
      </c>
      <c r="H68" s="16">
        <v>0</v>
      </c>
      <c r="I68" s="15" t="s">
        <v>1298</v>
      </c>
      <c r="J68" s="15" t="s">
        <v>44</v>
      </c>
      <c r="K68" s="15" t="s">
        <v>1299</v>
      </c>
      <c r="L68" s="16">
        <v>0</v>
      </c>
      <c r="M68" s="16">
        <v>0</v>
      </c>
      <c r="N68" s="17">
        <v>45517</v>
      </c>
      <c r="O68" s="16">
        <v>2746.51</v>
      </c>
      <c r="P68" s="16">
        <v>0</v>
      </c>
      <c r="Q68" s="15" t="s">
        <v>1300</v>
      </c>
      <c r="R68" s="16">
        <v>0</v>
      </c>
      <c r="S68" s="15" t="s">
        <v>44</v>
      </c>
      <c r="T68" s="15" t="s">
        <v>44</v>
      </c>
      <c r="U68" s="17" t="s">
        <v>44</v>
      </c>
      <c r="V68" s="15" t="s">
        <v>44</v>
      </c>
      <c r="W68" s="16">
        <v>0</v>
      </c>
      <c r="X68" s="16">
        <v>0</v>
      </c>
      <c r="Y68" s="16">
        <v>0</v>
      </c>
      <c r="Z68" s="15" t="s">
        <v>44</v>
      </c>
      <c r="AA68" s="15" t="s">
        <v>44</v>
      </c>
      <c r="AB68" s="17" t="s">
        <v>44</v>
      </c>
      <c r="AC68" s="16">
        <v>0</v>
      </c>
      <c r="AD68" s="16">
        <v>0</v>
      </c>
      <c r="AE68" s="16">
        <v>0</v>
      </c>
      <c r="AF68" s="15" t="s">
        <v>44</v>
      </c>
      <c r="AG68" s="17" t="s">
        <v>44</v>
      </c>
      <c r="AH68" s="15" t="s">
        <v>44</v>
      </c>
      <c r="AI68" s="15" t="s">
        <v>44</v>
      </c>
      <c r="AJ68" s="15" t="s">
        <v>44</v>
      </c>
      <c r="AK68" s="15" t="s">
        <v>44</v>
      </c>
      <c r="AL68" s="15" t="s">
        <v>44</v>
      </c>
      <c r="AM68" s="16">
        <v>0</v>
      </c>
      <c r="AN68" s="16">
        <v>0</v>
      </c>
      <c r="AO68" s="16">
        <v>0</v>
      </c>
      <c r="AP68" s="47" t="str">
        <f>VLOOKUP(K68,Tabela1[[#All],[NF Eletr.]],1,0)</f>
        <v>26968</v>
      </c>
      <c r="AQ68" s="48" t="e">
        <f>VLOOKUP(Tabela3[[#This Row],[Cliente]],'Listagem do Browse'!B67:Q367,1,0)</f>
        <v>#N/A</v>
      </c>
      <c r="AR68" s="48" t="e">
        <f>VLOOKUP(Tabela3[[#This Row],[Cliente]],'Listagem do Browse'!B67:Q367,3,0)</f>
        <v>#N/A</v>
      </c>
    </row>
    <row r="69" spans="1:44">
      <c r="A69" s="12" t="str">
        <f t="shared" si="1"/>
        <v>KTC00459</v>
      </c>
      <c r="B69" s="12" t="s">
        <v>1967</v>
      </c>
      <c r="C69" s="12" t="s">
        <v>1301</v>
      </c>
      <c r="D69" s="12" t="s">
        <v>40</v>
      </c>
      <c r="E69" s="12" t="s">
        <v>1002</v>
      </c>
      <c r="F69" s="12" t="s">
        <v>46</v>
      </c>
      <c r="G69" s="12" t="s">
        <v>47</v>
      </c>
      <c r="H69" s="13">
        <v>0</v>
      </c>
      <c r="I69" s="12" t="s">
        <v>1302</v>
      </c>
      <c r="J69" s="12" t="s">
        <v>44</v>
      </c>
      <c r="K69" s="12" t="s">
        <v>1303</v>
      </c>
      <c r="L69" s="13">
        <v>0</v>
      </c>
      <c r="M69" s="13">
        <v>0</v>
      </c>
      <c r="N69" s="14">
        <v>45517</v>
      </c>
      <c r="O69" s="13">
        <v>3123.2</v>
      </c>
      <c r="P69" s="13">
        <v>0</v>
      </c>
      <c r="Q69" s="12" t="s">
        <v>1304</v>
      </c>
      <c r="R69" s="13">
        <v>0</v>
      </c>
      <c r="S69" s="12" t="s">
        <v>44</v>
      </c>
      <c r="T69" s="12" t="s">
        <v>44</v>
      </c>
      <c r="U69" s="14" t="s">
        <v>44</v>
      </c>
      <c r="V69" s="12" t="s">
        <v>44</v>
      </c>
      <c r="W69" s="13">
        <v>0</v>
      </c>
      <c r="X69" s="13">
        <v>0</v>
      </c>
      <c r="Y69" s="13">
        <v>0</v>
      </c>
      <c r="Z69" s="12" t="s">
        <v>44</v>
      </c>
      <c r="AA69" s="12" t="s">
        <v>44</v>
      </c>
      <c r="AB69" s="14" t="s">
        <v>44</v>
      </c>
      <c r="AC69" s="13">
        <v>0</v>
      </c>
      <c r="AD69" s="13">
        <v>0</v>
      </c>
      <c r="AE69" s="13">
        <v>0</v>
      </c>
      <c r="AF69" s="12" t="s">
        <v>44</v>
      </c>
      <c r="AG69" s="14" t="s">
        <v>44</v>
      </c>
      <c r="AH69" s="12" t="s">
        <v>44</v>
      </c>
      <c r="AI69" s="12" t="s">
        <v>44</v>
      </c>
      <c r="AJ69" s="12" t="s">
        <v>44</v>
      </c>
      <c r="AK69" s="12" t="s">
        <v>44</v>
      </c>
      <c r="AL69" s="12" t="s">
        <v>44</v>
      </c>
      <c r="AM69" s="13">
        <v>0</v>
      </c>
      <c r="AN69" s="13">
        <v>0</v>
      </c>
      <c r="AO69" s="13">
        <v>0</v>
      </c>
      <c r="AP69" s="47" t="str">
        <f>VLOOKUP(K69,Tabela1[[#All],[NF Eletr.]],1,0)</f>
        <v>26967</v>
      </c>
      <c r="AQ69" s="48" t="str">
        <f>VLOOKUP(Tabela3[[#This Row],[Cliente]],'Listagem do Browse'!B68:Q368,1,0)</f>
        <v>C00459</v>
      </c>
      <c r="AR69" s="48" t="str">
        <f>VLOOKUP(Tabela3[[#This Row],[Cliente]],'Listagem do Browse'!B68:Q368,3,0)</f>
        <v>BANCO DO BRASIL S.A. - CT 2805</v>
      </c>
    </row>
    <row r="70" spans="1:44">
      <c r="A70" s="15" t="str">
        <f t="shared" si="1"/>
        <v>KTC00460</v>
      </c>
      <c r="B70" s="15" t="s">
        <v>1967</v>
      </c>
      <c r="C70" s="15" t="s">
        <v>1305</v>
      </c>
      <c r="D70" s="15" t="s">
        <v>40</v>
      </c>
      <c r="E70" s="15" t="s">
        <v>1003</v>
      </c>
      <c r="F70" s="15" t="s">
        <v>46</v>
      </c>
      <c r="G70" s="15" t="s">
        <v>47</v>
      </c>
      <c r="H70" s="16">
        <v>0</v>
      </c>
      <c r="I70" s="15" t="s">
        <v>1306</v>
      </c>
      <c r="J70" s="15" t="s">
        <v>44</v>
      </c>
      <c r="K70" s="15" t="s">
        <v>1307</v>
      </c>
      <c r="L70" s="16">
        <v>0</v>
      </c>
      <c r="M70" s="16">
        <v>0</v>
      </c>
      <c r="N70" s="17">
        <v>45517</v>
      </c>
      <c r="O70" s="16">
        <v>3016.59</v>
      </c>
      <c r="P70" s="16">
        <v>0</v>
      </c>
      <c r="Q70" s="15" t="s">
        <v>1308</v>
      </c>
      <c r="R70" s="16">
        <v>0</v>
      </c>
      <c r="S70" s="15" t="s">
        <v>44</v>
      </c>
      <c r="T70" s="15" t="s">
        <v>44</v>
      </c>
      <c r="U70" s="17" t="s">
        <v>44</v>
      </c>
      <c r="V70" s="15" t="s">
        <v>44</v>
      </c>
      <c r="W70" s="16">
        <v>0</v>
      </c>
      <c r="X70" s="16">
        <v>0</v>
      </c>
      <c r="Y70" s="16">
        <v>0</v>
      </c>
      <c r="Z70" s="15" t="s">
        <v>44</v>
      </c>
      <c r="AA70" s="15" t="s">
        <v>44</v>
      </c>
      <c r="AB70" s="17" t="s">
        <v>44</v>
      </c>
      <c r="AC70" s="16">
        <v>0</v>
      </c>
      <c r="AD70" s="16">
        <v>0</v>
      </c>
      <c r="AE70" s="16">
        <v>0</v>
      </c>
      <c r="AF70" s="15" t="s">
        <v>44</v>
      </c>
      <c r="AG70" s="17" t="s">
        <v>44</v>
      </c>
      <c r="AH70" s="15" t="s">
        <v>44</v>
      </c>
      <c r="AI70" s="15" t="s">
        <v>44</v>
      </c>
      <c r="AJ70" s="15" t="s">
        <v>44</v>
      </c>
      <c r="AK70" s="15" t="s">
        <v>44</v>
      </c>
      <c r="AL70" s="15" t="s">
        <v>44</v>
      </c>
      <c r="AM70" s="16">
        <v>0</v>
      </c>
      <c r="AN70" s="16">
        <v>0</v>
      </c>
      <c r="AO70" s="16">
        <v>0</v>
      </c>
      <c r="AP70" s="47" t="str">
        <f>VLOOKUP(K70,Tabela1[[#All],[NF Eletr.]],1,0)</f>
        <v>26966</v>
      </c>
      <c r="AQ70" s="48" t="str">
        <f>VLOOKUP(Tabela3[[#This Row],[Cliente]],'Listagem do Browse'!B69:Q369,1,0)</f>
        <v>C00460</v>
      </c>
      <c r="AR70" s="48" t="str">
        <f>VLOOKUP(Tabela3[[#This Row],[Cliente]],'Listagem do Browse'!B69:Q369,3,0)</f>
        <v>BANCO DO BRASIL S.A. - CT 2805</v>
      </c>
    </row>
    <row r="71" spans="1:44">
      <c r="A71" s="12" t="str">
        <f t="shared" si="1"/>
        <v>KTC00461</v>
      </c>
      <c r="B71" s="12" t="s">
        <v>1967</v>
      </c>
      <c r="C71" s="12" t="s">
        <v>1309</v>
      </c>
      <c r="D71" s="12" t="s">
        <v>40</v>
      </c>
      <c r="E71" s="12" t="s">
        <v>1004</v>
      </c>
      <c r="F71" s="12" t="s">
        <v>46</v>
      </c>
      <c r="G71" s="12" t="s">
        <v>47</v>
      </c>
      <c r="H71" s="13">
        <v>0</v>
      </c>
      <c r="I71" s="12" t="s">
        <v>1310</v>
      </c>
      <c r="J71" s="12" t="s">
        <v>44</v>
      </c>
      <c r="K71" s="12" t="s">
        <v>1311</v>
      </c>
      <c r="L71" s="13">
        <v>0</v>
      </c>
      <c r="M71" s="13">
        <v>0</v>
      </c>
      <c r="N71" s="14">
        <v>45517</v>
      </c>
      <c r="O71" s="13">
        <v>3453.24</v>
      </c>
      <c r="P71" s="13">
        <v>0</v>
      </c>
      <c r="Q71" s="12" t="s">
        <v>1312</v>
      </c>
      <c r="R71" s="13">
        <v>0</v>
      </c>
      <c r="S71" s="12" t="s">
        <v>44</v>
      </c>
      <c r="T71" s="12" t="s">
        <v>44</v>
      </c>
      <c r="U71" s="14" t="s">
        <v>44</v>
      </c>
      <c r="V71" s="12" t="s">
        <v>44</v>
      </c>
      <c r="W71" s="13">
        <v>0</v>
      </c>
      <c r="X71" s="13">
        <v>0</v>
      </c>
      <c r="Y71" s="13">
        <v>0</v>
      </c>
      <c r="Z71" s="12" t="s">
        <v>44</v>
      </c>
      <c r="AA71" s="12" t="s">
        <v>44</v>
      </c>
      <c r="AB71" s="14" t="s">
        <v>44</v>
      </c>
      <c r="AC71" s="13">
        <v>0</v>
      </c>
      <c r="AD71" s="13">
        <v>0</v>
      </c>
      <c r="AE71" s="13">
        <v>0</v>
      </c>
      <c r="AF71" s="12" t="s">
        <v>44</v>
      </c>
      <c r="AG71" s="14" t="s">
        <v>44</v>
      </c>
      <c r="AH71" s="12" t="s">
        <v>44</v>
      </c>
      <c r="AI71" s="12" t="s">
        <v>44</v>
      </c>
      <c r="AJ71" s="12" t="s">
        <v>44</v>
      </c>
      <c r="AK71" s="12" t="s">
        <v>44</v>
      </c>
      <c r="AL71" s="12" t="s">
        <v>44</v>
      </c>
      <c r="AM71" s="13">
        <v>0</v>
      </c>
      <c r="AN71" s="13">
        <v>0</v>
      </c>
      <c r="AO71" s="13">
        <v>0</v>
      </c>
      <c r="AP71" s="47" t="str">
        <f>VLOOKUP(K71,Tabela1[[#All],[NF Eletr.]],1,0)</f>
        <v>26965</v>
      </c>
      <c r="AQ71" s="48" t="str">
        <f>VLOOKUP(Tabela3[[#This Row],[Cliente]],'Listagem do Browse'!B70:Q370,1,0)</f>
        <v>C00461</v>
      </c>
      <c r="AR71" s="48" t="str">
        <f>VLOOKUP(Tabela3[[#This Row],[Cliente]],'Listagem do Browse'!B70:Q370,3,0)</f>
        <v>BANCO DO BRASIL S.A. - CT 2805</v>
      </c>
    </row>
    <row r="72" spans="1:44">
      <c r="A72" s="15" t="str">
        <f t="shared" si="1"/>
        <v>KTC00462</v>
      </c>
      <c r="B72" s="15" t="s">
        <v>1967</v>
      </c>
      <c r="C72" s="15" t="s">
        <v>1313</v>
      </c>
      <c r="D72" s="15" t="s">
        <v>40</v>
      </c>
      <c r="E72" s="15" t="s">
        <v>1005</v>
      </c>
      <c r="F72" s="15" t="s">
        <v>46</v>
      </c>
      <c r="G72" s="15" t="s">
        <v>47</v>
      </c>
      <c r="H72" s="16">
        <v>0</v>
      </c>
      <c r="I72" s="15" t="s">
        <v>1310</v>
      </c>
      <c r="J72" s="15" t="s">
        <v>44</v>
      </c>
      <c r="K72" s="15" t="s">
        <v>1314</v>
      </c>
      <c r="L72" s="16">
        <v>0</v>
      </c>
      <c r="M72" s="16">
        <v>0</v>
      </c>
      <c r="N72" s="17">
        <v>45517</v>
      </c>
      <c r="O72" s="16">
        <v>7945.1</v>
      </c>
      <c r="P72" s="16">
        <v>0</v>
      </c>
      <c r="Q72" s="15" t="s">
        <v>1315</v>
      </c>
      <c r="R72" s="16">
        <v>0</v>
      </c>
      <c r="S72" s="15" t="s">
        <v>44</v>
      </c>
      <c r="T72" s="15" t="s">
        <v>44</v>
      </c>
      <c r="U72" s="17" t="s">
        <v>44</v>
      </c>
      <c r="V72" s="15" t="s">
        <v>44</v>
      </c>
      <c r="W72" s="16">
        <v>0</v>
      </c>
      <c r="X72" s="16">
        <v>0</v>
      </c>
      <c r="Y72" s="16">
        <v>0</v>
      </c>
      <c r="Z72" s="15" t="s">
        <v>44</v>
      </c>
      <c r="AA72" s="15" t="s">
        <v>44</v>
      </c>
      <c r="AB72" s="17" t="s">
        <v>44</v>
      </c>
      <c r="AC72" s="16">
        <v>0</v>
      </c>
      <c r="AD72" s="16">
        <v>0</v>
      </c>
      <c r="AE72" s="16">
        <v>0</v>
      </c>
      <c r="AF72" s="15" t="s">
        <v>44</v>
      </c>
      <c r="AG72" s="17" t="s">
        <v>44</v>
      </c>
      <c r="AH72" s="15" t="s">
        <v>44</v>
      </c>
      <c r="AI72" s="15" t="s">
        <v>44</v>
      </c>
      <c r="AJ72" s="15" t="s">
        <v>44</v>
      </c>
      <c r="AK72" s="15" t="s">
        <v>44</v>
      </c>
      <c r="AL72" s="15" t="s">
        <v>44</v>
      </c>
      <c r="AM72" s="16">
        <v>0</v>
      </c>
      <c r="AN72" s="16">
        <v>0</v>
      </c>
      <c r="AO72" s="16">
        <v>0</v>
      </c>
      <c r="AP72" s="47" t="str">
        <f>VLOOKUP(K72,Tabela1[[#All],[NF Eletr.]],1,0)</f>
        <v>26964</v>
      </c>
      <c r="AQ72" s="48" t="str">
        <f>VLOOKUP(Tabela3[[#This Row],[Cliente]],'Listagem do Browse'!B71:Q371,1,0)</f>
        <v>C00462</v>
      </c>
      <c r="AR72" s="48" t="str">
        <f>VLOOKUP(Tabela3[[#This Row],[Cliente]],'Listagem do Browse'!B71:Q371,3,0)</f>
        <v>BANCO DO BRASIL S.A. - CT 2805</v>
      </c>
    </row>
    <row r="73" spans="1:44">
      <c r="A73" s="12" t="str">
        <f t="shared" si="1"/>
        <v>KTC00122</v>
      </c>
      <c r="B73" s="12" t="s">
        <v>1967</v>
      </c>
      <c r="C73" s="12" t="s">
        <v>1316</v>
      </c>
      <c r="D73" s="12" t="s">
        <v>40</v>
      </c>
      <c r="E73" s="12" t="s">
        <v>1006</v>
      </c>
      <c r="F73" s="12" t="s">
        <v>42</v>
      </c>
      <c r="G73" s="12" t="s">
        <v>47</v>
      </c>
      <c r="H73" s="13">
        <v>0</v>
      </c>
      <c r="I73" s="12" t="s">
        <v>1317</v>
      </c>
      <c r="J73" s="12" t="s">
        <v>44</v>
      </c>
      <c r="K73" s="12" t="s">
        <v>1318</v>
      </c>
      <c r="L73" s="13">
        <v>0</v>
      </c>
      <c r="M73" s="13">
        <v>0</v>
      </c>
      <c r="N73" s="14">
        <v>45517</v>
      </c>
      <c r="O73" s="13">
        <v>3092.27</v>
      </c>
      <c r="P73" s="13">
        <v>0</v>
      </c>
      <c r="Q73" s="12" t="s">
        <v>1319</v>
      </c>
      <c r="R73" s="13">
        <v>0</v>
      </c>
      <c r="S73" s="12" t="s">
        <v>44</v>
      </c>
      <c r="T73" s="12" t="s">
        <v>44</v>
      </c>
      <c r="U73" s="14" t="s">
        <v>44</v>
      </c>
      <c r="V73" s="12" t="s">
        <v>44</v>
      </c>
      <c r="W73" s="13">
        <v>0</v>
      </c>
      <c r="X73" s="13">
        <v>0</v>
      </c>
      <c r="Y73" s="13">
        <v>0</v>
      </c>
      <c r="Z73" s="12" t="s">
        <v>44</v>
      </c>
      <c r="AA73" s="12" t="s">
        <v>44</v>
      </c>
      <c r="AB73" s="14" t="s">
        <v>44</v>
      </c>
      <c r="AC73" s="13">
        <v>0</v>
      </c>
      <c r="AD73" s="13">
        <v>0</v>
      </c>
      <c r="AE73" s="13">
        <v>0</v>
      </c>
      <c r="AF73" s="12" t="s">
        <v>44</v>
      </c>
      <c r="AG73" s="14" t="s">
        <v>44</v>
      </c>
      <c r="AH73" s="12" t="s">
        <v>44</v>
      </c>
      <c r="AI73" s="12" t="s">
        <v>44</v>
      </c>
      <c r="AJ73" s="12" t="s">
        <v>44</v>
      </c>
      <c r="AK73" s="12" t="s">
        <v>44</v>
      </c>
      <c r="AL73" s="12" t="s">
        <v>44</v>
      </c>
      <c r="AM73" s="13">
        <v>0</v>
      </c>
      <c r="AN73" s="13">
        <v>0</v>
      </c>
      <c r="AO73" s="13">
        <v>0</v>
      </c>
      <c r="AP73" s="47" t="str">
        <f>VLOOKUP(K73,Tabela1[[#All],[NF Eletr.]],1,0)</f>
        <v>26963</v>
      </c>
      <c r="AQ73" s="48" t="e">
        <f>VLOOKUP(Tabela3[[#This Row],[Cliente]],'Listagem do Browse'!B72:Q372,1,0)</f>
        <v>#N/A</v>
      </c>
      <c r="AR73" s="48" t="e">
        <f>VLOOKUP(Tabela3[[#This Row],[Cliente]],'Listagem do Browse'!B72:Q372,3,0)</f>
        <v>#N/A</v>
      </c>
    </row>
    <row r="74" spans="1:44">
      <c r="A74" s="15" t="str">
        <f t="shared" si="1"/>
        <v>KTC00124</v>
      </c>
      <c r="B74" s="15" t="s">
        <v>1967</v>
      </c>
      <c r="C74" s="15" t="s">
        <v>1320</v>
      </c>
      <c r="D74" s="15" t="s">
        <v>40</v>
      </c>
      <c r="E74" s="15" t="s">
        <v>1007</v>
      </c>
      <c r="F74" s="15" t="s">
        <v>42</v>
      </c>
      <c r="G74" s="15" t="s">
        <v>47</v>
      </c>
      <c r="H74" s="16">
        <v>0</v>
      </c>
      <c r="I74" s="15" t="s">
        <v>1317</v>
      </c>
      <c r="J74" s="15" t="s">
        <v>44</v>
      </c>
      <c r="K74" s="15" t="s">
        <v>1321</v>
      </c>
      <c r="L74" s="16">
        <v>0</v>
      </c>
      <c r="M74" s="16">
        <v>0</v>
      </c>
      <c r="N74" s="17">
        <v>45517</v>
      </c>
      <c r="O74" s="16">
        <v>2701.83</v>
      </c>
      <c r="P74" s="16">
        <v>0</v>
      </c>
      <c r="Q74" s="15" t="s">
        <v>1322</v>
      </c>
      <c r="R74" s="16">
        <v>0</v>
      </c>
      <c r="S74" s="15" t="s">
        <v>44</v>
      </c>
      <c r="T74" s="15" t="s">
        <v>44</v>
      </c>
      <c r="U74" s="17" t="s">
        <v>44</v>
      </c>
      <c r="V74" s="15" t="s">
        <v>44</v>
      </c>
      <c r="W74" s="16">
        <v>0</v>
      </c>
      <c r="X74" s="16">
        <v>0</v>
      </c>
      <c r="Y74" s="16">
        <v>0</v>
      </c>
      <c r="Z74" s="15" t="s">
        <v>44</v>
      </c>
      <c r="AA74" s="15" t="s">
        <v>44</v>
      </c>
      <c r="AB74" s="17" t="s">
        <v>44</v>
      </c>
      <c r="AC74" s="16">
        <v>0</v>
      </c>
      <c r="AD74" s="16">
        <v>0</v>
      </c>
      <c r="AE74" s="16">
        <v>0</v>
      </c>
      <c r="AF74" s="15" t="s">
        <v>44</v>
      </c>
      <c r="AG74" s="17" t="s">
        <v>44</v>
      </c>
      <c r="AH74" s="15" t="s">
        <v>44</v>
      </c>
      <c r="AI74" s="15" t="s">
        <v>44</v>
      </c>
      <c r="AJ74" s="15" t="s">
        <v>44</v>
      </c>
      <c r="AK74" s="15" t="s">
        <v>44</v>
      </c>
      <c r="AL74" s="15" t="s">
        <v>44</v>
      </c>
      <c r="AM74" s="16">
        <v>0</v>
      </c>
      <c r="AN74" s="16">
        <v>0</v>
      </c>
      <c r="AO74" s="16">
        <v>0</v>
      </c>
      <c r="AP74" s="47" t="str">
        <f>VLOOKUP(K74,Tabela1[[#All],[NF Eletr.]],1,0)</f>
        <v>26962</v>
      </c>
      <c r="AQ74" s="48" t="e">
        <f>VLOOKUP(Tabela3[[#This Row],[Cliente]],'Listagem do Browse'!B73:Q373,1,0)</f>
        <v>#N/A</v>
      </c>
      <c r="AR74" s="48" t="e">
        <f>VLOOKUP(Tabela3[[#This Row],[Cliente]],'Listagem do Browse'!B73:Q373,3,0)</f>
        <v>#N/A</v>
      </c>
    </row>
    <row r="75" spans="1:44">
      <c r="A75" s="12" t="str">
        <f t="shared" si="1"/>
        <v>KTC00463</v>
      </c>
      <c r="B75" s="12" t="s">
        <v>1967</v>
      </c>
      <c r="C75" s="12" t="s">
        <v>1323</v>
      </c>
      <c r="D75" s="12" t="s">
        <v>40</v>
      </c>
      <c r="E75" s="12" t="s">
        <v>1008</v>
      </c>
      <c r="F75" s="12" t="s">
        <v>46</v>
      </c>
      <c r="G75" s="12" t="s">
        <v>47</v>
      </c>
      <c r="H75" s="13">
        <v>0</v>
      </c>
      <c r="I75" s="12" t="s">
        <v>1324</v>
      </c>
      <c r="J75" s="12" t="s">
        <v>44</v>
      </c>
      <c r="K75" s="12" t="s">
        <v>1325</v>
      </c>
      <c r="L75" s="13">
        <v>0</v>
      </c>
      <c r="M75" s="13">
        <v>0</v>
      </c>
      <c r="N75" s="14">
        <v>45517</v>
      </c>
      <c r="O75" s="13">
        <v>3151.95</v>
      </c>
      <c r="P75" s="13">
        <v>0</v>
      </c>
      <c r="Q75" s="12" t="s">
        <v>1326</v>
      </c>
      <c r="R75" s="13">
        <v>0</v>
      </c>
      <c r="S75" s="12" t="s">
        <v>44</v>
      </c>
      <c r="T75" s="12" t="s">
        <v>44</v>
      </c>
      <c r="U75" s="14" t="s">
        <v>44</v>
      </c>
      <c r="V75" s="12" t="s">
        <v>44</v>
      </c>
      <c r="W75" s="13">
        <v>0</v>
      </c>
      <c r="X75" s="13">
        <v>0</v>
      </c>
      <c r="Y75" s="13">
        <v>0</v>
      </c>
      <c r="Z75" s="12" t="s">
        <v>44</v>
      </c>
      <c r="AA75" s="12" t="s">
        <v>44</v>
      </c>
      <c r="AB75" s="14" t="s">
        <v>44</v>
      </c>
      <c r="AC75" s="13">
        <v>0</v>
      </c>
      <c r="AD75" s="13">
        <v>0</v>
      </c>
      <c r="AE75" s="13">
        <v>0</v>
      </c>
      <c r="AF75" s="12" t="s">
        <v>44</v>
      </c>
      <c r="AG75" s="14" t="s">
        <v>44</v>
      </c>
      <c r="AH75" s="12" t="s">
        <v>44</v>
      </c>
      <c r="AI75" s="12" t="s">
        <v>44</v>
      </c>
      <c r="AJ75" s="12" t="s">
        <v>44</v>
      </c>
      <c r="AK75" s="12" t="s">
        <v>44</v>
      </c>
      <c r="AL75" s="12" t="s">
        <v>44</v>
      </c>
      <c r="AM75" s="13">
        <v>0</v>
      </c>
      <c r="AN75" s="13">
        <v>0</v>
      </c>
      <c r="AO75" s="13">
        <v>0</v>
      </c>
      <c r="AP75" s="47" t="str">
        <f>VLOOKUP(K75,Tabela1[[#All],[NF Eletr.]],1,0)</f>
        <v>26961</v>
      </c>
      <c r="AQ75" s="48" t="str">
        <f>VLOOKUP(Tabela3[[#This Row],[Cliente]],'Listagem do Browse'!B74:Q374,1,0)</f>
        <v>C00463</v>
      </c>
      <c r="AR75" s="48" t="str">
        <f>VLOOKUP(Tabela3[[#This Row],[Cliente]],'Listagem do Browse'!B74:Q374,3,0)</f>
        <v>BANCO DO BRASIL S.A. - CT 2805</v>
      </c>
    </row>
    <row r="76" spans="1:44">
      <c r="A76" s="15" t="str">
        <f t="shared" si="1"/>
        <v>KTC00464</v>
      </c>
      <c r="B76" s="15" t="s">
        <v>1967</v>
      </c>
      <c r="C76" s="15" t="s">
        <v>1327</v>
      </c>
      <c r="D76" s="15" t="s">
        <v>40</v>
      </c>
      <c r="E76" s="15" t="s">
        <v>1009</v>
      </c>
      <c r="F76" s="15" t="s">
        <v>46</v>
      </c>
      <c r="G76" s="15" t="s">
        <v>47</v>
      </c>
      <c r="H76" s="16">
        <v>0</v>
      </c>
      <c r="I76" s="15" t="s">
        <v>1324</v>
      </c>
      <c r="J76" s="15" t="s">
        <v>44</v>
      </c>
      <c r="K76" s="15" t="s">
        <v>1328</v>
      </c>
      <c r="L76" s="16">
        <v>0</v>
      </c>
      <c r="M76" s="16">
        <v>0</v>
      </c>
      <c r="N76" s="17">
        <v>45517</v>
      </c>
      <c r="O76" s="16">
        <v>10277.31</v>
      </c>
      <c r="P76" s="16">
        <v>0</v>
      </c>
      <c r="Q76" s="15" t="s">
        <v>1329</v>
      </c>
      <c r="R76" s="16">
        <v>0</v>
      </c>
      <c r="S76" s="15" t="s">
        <v>44</v>
      </c>
      <c r="T76" s="15" t="s">
        <v>44</v>
      </c>
      <c r="U76" s="17" t="s">
        <v>44</v>
      </c>
      <c r="V76" s="15" t="s">
        <v>44</v>
      </c>
      <c r="W76" s="16">
        <v>0</v>
      </c>
      <c r="X76" s="16">
        <v>0</v>
      </c>
      <c r="Y76" s="16">
        <v>0</v>
      </c>
      <c r="Z76" s="15" t="s">
        <v>44</v>
      </c>
      <c r="AA76" s="15" t="s">
        <v>44</v>
      </c>
      <c r="AB76" s="17" t="s">
        <v>44</v>
      </c>
      <c r="AC76" s="16">
        <v>0</v>
      </c>
      <c r="AD76" s="16">
        <v>0</v>
      </c>
      <c r="AE76" s="16">
        <v>0</v>
      </c>
      <c r="AF76" s="15" t="s">
        <v>44</v>
      </c>
      <c r="AG76" s="17" t="s">
        <v>44</v>
      </c>
      <c r="AH76" s="15" t="s">
        <v>44</v>
      </c>
      <c r="AI76" s="15" t="s">
        <v>44</v>
      </c>
      <c r="AJ76" s="15" t="s">
        <v>44</v>
      </c>
      <c r="AK76" s="15" t="s">
        <v>44</v>
      </c>
      <c r="AL76" s="15" t="s">
        <v>44</v>
      </c>
      <c r="AM76" s="16">
        <v>0</v>
      </c>
      <c r="AN76" s="16">
        <v>0</v>
      </c>
      <c r="AO76" s="16">
        <v>0</v>
      </c>
      <c r="AP76" s="47" t="str">
        <f>VLOOKUP(K76,Tabela1[[#All],[NF Eletr.]],1,0)</f>
        <v>26960</v>
      </c>
      <c r="AQ76" s="48" t="str">
        <f>VLOOKUP(Tabela3[[#This Row],[Cliente]],'Listagem do Browse'!B75:Q375,1,0)</f>
        <v>C00464</v>
      </c>
      <c r="AR76" s="48" t="str">
        <f>VLOOKUP(Tabela3[[#This Row],[Cliente]],'Listagem do Browse'!B75:Q375,3,0)</f>
        <v>BANCO DO BRASIL S.A. - CT 2805</v>
      </c>
    </row>
    <row r="77" spans="1:44">
      <c r="A77" s="12" t="str">
        <f t="shared" si="1"/>
        <v>KTC00465</v>
      </c>
      <c r="B77" s="12" t="s">
        <v>1967</v>
      </c>
      <c r="C77" s="12" t="s">
        <v>1330</v>
      </c>
      <c r="D77" s="12" t="s">
        <v>40</v>
      </c>
      <c r="E77" s="12" t="s">
        <v>1010</v>
      </c>
      <c r="F77" s="12" t="s">
        <v>46</v>
      </c>
      <c r="G77" s="12" t="s">
        <v>47</v>
      </c>
      <c r="H77" s="13">
        <v>0</v>
      </c>
      <c r="I77" s="12" t="s">
        <v>1331</v>
      </c>
      <c r="J77" s="12" t="s">
        <v>44</v>
      </c>
      <c r="K77" s="12" t="s">
        <v>1332</v>
      </c>
      <c r="L77" s="13">
        <v>0</v>
      </c>
      <c r="M77" s="13">
        <v>0</v>
      </c>
      <c r="N77" s="14">
        <v>45517</v>
      </c>
      <c r="O77" s="13">
        <v>2822.87</v>
      </c>
      <c r="P77" s="13">
        <v>0</v>
      </c>
      <c r="Q77" s="12" t="s">
        <v>1333</v>
      </c>
      <c r="R77" s="13">
        <v>0</v>
      </c>
      <c r="S77" s="12" t="s">
        <v>44</v>
      </c>
      <c r="T77" s="12" t="s">
        <v>44</v>
      </c>
      <c r="U77" s="14" t="s">
        <v>44</v>
      </c>
      <c r="V77" s="12" t="s">
        <v>44</v>
      </c>
      <c r="W77" s="13">
        <v>0</v>
      </c>
      <c r="X77" s="13">
        <v>0</v>
      </c>
      <c r="Y77" s="13">
        <v>0</v>
      </c>
      <c r="Z77" s="12" t="s">
        <v>44</v>
      </c>
      <c r="AA77" s="12" t="s">
        <v>44</v>
      </c>
      <c r="AB77" s="14" t="s">
        <v>44</v>
      </c>
      <c r="AC77" s="13">
        <v>0</v>
      </c>
      <c r="AD77" s="13">
        <v>0</v>
      </c>
      <c r="AE77" s="13">
        <v>0</v>
      </c>
      <c r="AF77" s="12" t="s">
        <v>44</v>
      </c>
      <c r="AG77" s="14" t="s">
        <v>44</v>
      </c>
      <c r="AH77" s="12" t="s">
        <v>44</v>
      </c>
      <c r="AI77" s="12" t="s">
        <v>44</v>
      </c>
      <c r="AJ77" s="12" t="s">
        <v>44</v>
      </c>
      <c r="AK77" s="12" t="s">
        <v>44</v>
      </c>
      <c r="AL77" s="12" t="s">
        <v>44</v>
      </c>
      <c r="AM77" s="13">
        <v>0</v>
      </c>
      <c r="AN77" s="13">
        <v>0</v>
      </c>
      <c r="AO77" s="13">
        <v>0</v>
      </c>
      <c r="AP77" s="47" t="str">
        <f>VLOOKUP(K77,Tabela1[[#All],[NF Eletr.]],1,0)</f>
        <v>26959</v>
      </c>
      <c r="AQ77" s="48" t="str">
        <f>VLOOKUP(Tabela3[[#This Row],[Cliente]],'Listagem do Browse'!B76:Q376,1,0)</f>
        <v>C00465</v>
      </c>
      <c r="AR77" s="48" t="str">
        <f>VLOOKUP(Tabela3[[#This Row],[Cliente]],'Listagem do Browse'!B76:Q376,3,0)</f>
        <v>BANCO DO BRASIL S.A. - CT 2805</v>
      </c>
    </row>
    <row r="78" spans="1:44">
      <c r="A78" s="15" t="str">
        <f t="shared" si="1"/>
        <v>KTC00466</v>
      </c>
      <c r="B78" s="15" t="s">
        <v>1967</v>
      </c>
      <c r="C78" s="15" t="s">
        <v>1334</v>
      </c>
      <c r="D78" s="15" t="s">
        <v>40</v>
      </c>
      <c r="E78" s="15" t="s">
        <v>1011</v>
      </c>
      <c r="F78" s="15" t="s">
        <v>46</v>
      </c>
      <c r="G78" s="15" t="s">
        <v>47</v>
      </c>
      <c r="H78" s="16">
        <v>0</v>
      </c>
      <c r="I78" s="15" t="s">
        <v>1335</v>
      </c>
      <c r="J78" s="15" t="s">
        <v>44</v>
      </c>
      <c r="K78" s="15" t="s">
        <v>1336</v>
      </c>
      <c r="L78" s="16">
        <v>0</v>
      </c>
      <c r="M78" s="16">
        <v>0</v>
      </c>
      <c r="N78" s="17">
        <v>45517</v>
      </c>
      <c r="O78" s="16">
        <v>2716.13</v>
      </c>
      <c r="P78" s="16">
        <v>0</v>
      </c>
      <c r="Q78" s="15" t="s">
        <v>1337</v>
      </c>
      <c r="R78" s="16">
        <v>0</v>
      </c>
      <c r="S78" s="15" t="s">
        <v>44</v>
      </c>
      <c r="T78" s="15" t="s">
        <v>44</v>
      </c>
      <c r="U78" s="17" t="s">
        <v>44</v>
      </c>
      <c r="V78" s="15" t="s">
        <v>44</v>
      </c>
      <c r="W78" s="16">
        <v>0</v>
      </c>
      <c r="X78" s="16">
        <v>0</v>
      </c>
      <c r="Y78" s="16">
        <v>0</v>
      </c>
      <c r="Z78" s="15" t="s">
        <v>44</v>
      </c>
      <c r="AA78" s="15" t="s">
        <v>44</v>
      </c>
      <c r="AB78" s="17" t="s">
        <v>44</v>
      </c>
      <c r="AC78" s="16">
        <v>0</v>
      </c>
      <c r="AD78" s="16">
        <v>0</v>
      </c>
      <c r="AE78" s="16">
        <v>0</v>
      </c>
      <c r="AF78" s="15" t="s">
        <v>44</v>
      </c>
      <c r="AG78" s="17" t="s">
        <v>44</v>
      </c>
      <c r="AH78" s="15" t="s">
        <v>44</v>
      </c>
      <c r="AI78" s="15" t="s">
        <v>44</v>
      </c>
      <c r="AJ78" s="15" t="s">
        <v>44</v>
      </c>
      <c r="AK78" s="15" t="s">
        <v>44</v>
      </c>
      <c r="AL78" s="15" t="s">
        <v>44</v>
      </c>
      <c r="AM78" s="16">
        <v>0</v>
      </c>
      <c r="AN78" s="16">
        <v>0</v>
      </c>
      <c r="AO78" s="16">
        <v>0</v>
      </c>
      <c r="AP78" s="47" t="str">
        <f>VLOOKUP(K78,Tabela1[[#All],[NF Eletr.]],1,0)</f>
        <v>26958</v>
      </c>
      <c r="AQ78" s="48" t="str">
        <f>VLOOKUP(Tabela3[[#This Row],[Cliente]],'Listagem do Browse'!B77:Q377,1,0)</f>
        <v>C00466</v>
      </c>
      <c r="AR78" s="48" t="str">
        <f>VLOOKUP(Tabela3[[#This Row],[Cliente]],'Listagem do Browse'!B77:Q377,3,0)</f>
        <v>BANCO DO BRASIL S.A. - CT 2805</v>
      </c>
    </row>
    <row r="79" spans="1:44">
      <c r="A79" s="12" t="str">
        <f t="shared" si="1"/>
        <v>KTC00126</v>
      </c>
      <c r="B79" s="12" t="s">
        <v>1967</v>
      </c>
      <c r="C79" s="12" t="s">
        <v>1338</v>
      </c>
      <c r="D79" s="12" t="s">
        <v>40</v>
      </c>
      <c r="E79" s="12" t="s">
        <v>1012</v>
      </c>
      <c r="F79" s="12" t="s">
        <v>42</v>
      </c>
      <c r="G79" s="12" t="s">
        <v>47</v>
      </c>
      <c r="H79" s="13">
        <v>0</v>
      </c>
      <c r="I79" s="12" t="s">
        <v>1339</v>
      </c>
      <c r="J79" s="12" t="s">
        <v>44</v>
      </c>
      <c r="K79" s="12" t="s">
        <v>1340</v>
      </c>
      <c r="L79" s="13">
        <v>0</v>
      </c>
      <c r="M79" s="13">
        <v>0</v>
      </c>
      <c r="N79" s="14">
        <v>45517</v>
      </c>
      <c r="O79" s="13">
        <v>2808.1</v>
      </c>
      <c r="P79" s="13">
        <v>0</v>
      </c>
      <c r="Q79" s="12" t="s">
        <v>1341</v>
      </c>
      <c r="R79" s="13">
        <v>0</v>
      </c>
      <c r="S79" s="12" t="s">
        <v>44</v>
      </c>
      <c r="T79" s="12" t="s">
        <v>44</v>
      </c>
      <c r="U79" s="14" t="s">
        <v>44</v>
      </c>
      <c r="V79" s="12" t="s">
        <v>44</v>
      </c>
      <c r="W79" s="13">
        <v>0</v>
      </c>
      <c r="X79" s="13">
        <v>0</v>
      </c>
      <c r="Y79" s="13">
        <v>0</v>
      </c>
      <c r="Z79" s="12" t="s">
        <v>44</v>
      </c>
      <c r="AA79" s="12" t="s">
        <v>44</v>
      </c>
      <c r="AB79" s="14" t="s">
        <v>44</v>
      </c>
      <c r="AC79" s="13">
        <v>0</v>
      </c>
      <c r="AD79" s="13">
        <v>0</v>
      </c>
      <c r="AE79" s="13">
        <v>0</v>
      </c>
      <c r="AF79" s="12" t="s">
        <v>44</v>
      </c>
      <c r="AG79" s="14" t="s">
        <v>44</v>
      </c>
      <c r="AH79" s="12" t="s">
        <v>44</v>
      </c>
      <c r="AI79" s="12" t="s">
        <v>44</v>
      </c>
      <c r="AJ79" s="12" t="s">
        <v>44</v>
      </c>
      <c r="AK79" s="12" t="s">
        <v>44</v>
      </c>
      <c r="AL79" s="12" t="s">
        <v>44</v>
      </c>
      <c r="AM79" s="13">
        <v>0</v>
      </c>
      <c r="AN79" s="13">
        <v>0</v>
      </c>
      <c r="AO79" s="13">
        <v>0</v>
      </c>
      <c r="AP79" s="47" t="str">
        <f>VLOOKUP(K79,Tabela1[[#All],[NF Eletr.]],1,0)</f>
        <v>26957</v>
      </c>
      <c r="AQ79" s="48" t="e">
        <f>VLOOKUP(Tabela3[[#This Row],[Cliente]],'Listagem do Browse'!B78:Q378,1,0)</f>
        <v>#N/A</v>
      </c>
      <c r="AR79" s="48" t="e">
        <f>VLOOKUP(Tabela3[[#This Row],[Cliente]],'Listagem do Browse'!B78:Q378,3,0)</f>
        <v>#N/A</v>
      </c>
    </row>
    <row r="80" spans="1:44">
      <c r="A80" s="15" t="str">
        <f t="shared" si="1"/>
        <v>KTC00467</v>
      </c>
      <c r="B80" s="15" t="s">
        <v>1967</v>
      </c>
      <c r="C80" s="15" t="s">
        <v>1342</v>
      </c>
      <c r="D80" s="15" t="s">
        <v>40</v>
      </c>
      <c r="E80" s="15" t="s">
        <v>1013</v>
      </c>
      <c r="F80" s="15" t="s">
        <v>46</v>
      </c>
      <c r="G80" s="15" t="s">
        <v>47</v>
      </c>
      <c r="H80" s="16">
        <v>0</v>
      </c>
      <c r="I80" s="15" t="s">
        <v>1343</v>
      </c>
      <c r="J80" s="15" t="s">
        <v>44</v>
      </c>
      <c r="K80" s="15" t="s">
        <v>1344</v>
      </c>
      <c r="L80" s="16">
        <v>0</v>
      </c>
      <c r="M80" s="16">
        <v>0</v>
      </c>
      <c r="N80" s="17">
        <v>45517</v>
      </c>
      <c r="O80" s="16">
        <v>4018.88</v>
      </c>
      <c r="P80" s="16">
        <v>0</v>
      </c>
      <c r="Q80" s="15" t="s">
        <v>1345</v>
      </c>
      <c r="R80" s="16">
        <v>0</v>
      </c>
      <c r="S80" s="15" t="s">
        <v>44</v>
      </c>
      <c r="T80" s="15" t="s">
        <v>44</v>
      </c>
      <c r="U80" s="17" t="s">
        <v>44</v>
      </c>
      <c r="V80" s="15" t="s">
        <v>44</v>
      </c>
      <c r="W80" s="16">
        <v>0</v>
      </c>
      <c r="X80" s="16">
        <v>0</v>
      </c>
      <c r="Y80" s="16">
        <v>0</v>
      </c>
      <c r="Z80" s="15" t="s">
        <v>44</v>
      </c>
      <c r="AA80" s="15" t="s">
        <v>44</v>
      </c>
      <c r="AB80" s="17" t="s">
        <v>44</v>
      </c>
      <c r="AC80" s="16">
        <v>0</v>
      </c>
      <c r="AD80" s="16">
        <v>0</v>
      </c>
      <c r="AE80" s="16">
        <v>0</v>
      </c>
      <c r="AF80" s="15" t="s">
        <v>44</v>
      </c>
      <c r="AG80" s="17" t="s">
        <v>44</v>
      </c>
      <c r="AH80" s="15" t="s">
        <v>44</v>
      </c>
      <c r="AI80" s="15" t="s">
        <v>44</v>
      </c>
      <c r="AJ80" s="15" t="s">
        <v>44</v>
      </c>
      <c r="AK80" s="15" t="s">
        <v>44</v>
      </c>
      <c r="AL80" s="15" t="s">
        <v>44</v>
      </c>
      <c r="AM80" s="16">
        <v>0</v>
      </c>
      <c r="AN80" s="16">
        <v>0</v>
      </c>
      <c r="AO80" s="16">
        <v>0</v>
      </c>
      <c r="AP80" s="47" t="str">
        <f>VLOOKUP(K80,Tabela1[[#All],[NF Eletr.]],1,0)</f>
        <v>26956</v>
      </c>
      <c r="AQ80" s="48" t="str">
        <f>VLOOKUP(Tabela3[[#This Row],[Cliente]],'Listagem do Browse'!B79:Q379,1,0)</f>
        <v>C00467</v>
      </c>
      <c r="AR80" s="48" t="str">
        <f>VLOOKUP(Tabela3[[#This Row],[Cliente]],'Listagem do Browse'!B79:Q379,3,0)</f>
        <v>BANCO DO BRASIL S.A. - CT 2805</v>
      </c>
    </row>
    <row r="81" spans="1:44">
      <c r="A81" s="12" t="str">
        <f t="shared" si="1"/>
        <v>KTC00468</v>
      </c>
      <c r="B81" s="12" t="s">
        <v>1967</v>
      </c>
      <c r="C81" s="12" t="s">
        <v>1346</v>
      </c>
      <c r="D81" s="12" t="s">
        <v>40</v>
      </c>
      <c r="E81" s="12" t="s">
        <v>1014</v>
      </c>
      <c r="F81" s="12" t="s">
        <v>46</v>
      </c>
      <c r="G81" s="12" t="s">
        <v>47</v>
      </c>
      <c r="H81" s="13">
        <v>0</v>
      </c>
      <c r="I81" s="12" t="s">
        <v>1343</v>
      </c>
      <c r="J81" s="12" t="s">
        <v>44</v>
      </c>
      <c r="K81" s="12" t="s">
        <v>1347</v>
      </c>
      <c r="L81" s="13">
        <v>0</v>
      </c>
      <c r="M81" s="13">
        <v>0</v>
      </c>
      <c r="N81" s="14">
        <v>45517</v>
      </c>
      <c r="O81" s="13">
        <v>2824.56</v>
      </c>
      <c r="P81" s="13">
        <v>0</v>
      </c>
      <c r="Q81" s="12" t="s">
        <v>1348</v>
      </c>
      <c r="R81" s="13">
        <v>0</v>
      </c>
      <c r="S81" s="12" t="s">
        <v>44</v>
      </c>
      <c r="T81" s="12" t="s">
        <v>44</v>
      </c>
      <c r="U81" s="14" t="s">
        <v>44</v>
      </c>
      <c r="V81" s="12" t="s">
        <v>44</v>
      </c>
      <c r="W81" s="13">
        <v>0</v>
      </c>
      <c r="X81" s="13">
        <v>0</v>
      </c>
      <c r="Y81" s="13">
        <v>0</v>
      </c>
      <c r="Z81" s="12" t="s">
        <v>44</v>
      </c>
      <c r="AA81" s="12" t="s">
        <v>44</v>
      </c>
      <c r="AB81" s="14" t="s">
        <v>44</v>
      </c>
      <c r="AC81" s="13">
        <v>0</v>
      </c>
      <c r="AD81" s="13">
        <v>0</v>
      </c>
      <c r="AE81" s="13">
        <v>0</v>
      </c>
      <c r="AF81" s="12" t="s">
        <v>44</v>
      </c>
      <c r="AG81" s="14" t="s">
        <v>44</v>
      </c>
      <c r="AH81" s="12" t="s">
        <v>44</v>
      </c>
      <c r="AI81" s="12" t="s">
        <v>44</v>
      </c>
      <c r="AJ81" s="12" t="s">
        <v>44</v>
      </c>
      <c r="AK81" s="12" t="s">
        <v>44</v>
      </c>
      <c r="AL81" s="12" t="s">
        <v>44</v>
      </c>
      <c r="AM81" s="13">
        <v>0</v>
      </c>
      <c r="AN81" s="13">
        <v>0</v>
      </c>
      <c r="AO81" s="13">
        <v>0</v>
      </c>
      <c r="AP81" s="47" t="str">
        <f>VLOOKUP(K81,Tabela1[[#All],[NF Eletr.]],1,0)</f>
        <v>26955</v>
      </c>
      <c r="AQ81" s="48" t="str">
        <f>VLOOKUP(Tabela3[[#This Row],[Cliente]],'Listagem do Browse'!B80:Q380,1,0)</f>
        <v>C00468</v>
      </c>
      <c r="AR81" s="48" t="str">
        <f>VLOOKUP(Tabela3[[#This Row],[Cliente]],'Listagem do Browse'!B80:Q380,3,0)</f>
        <v>BANCO DO BRASIL S.A. - CT 2805</v>
      </c>
    </row>
    <row r="82" spans="1:44">
      <c r="A82" s="15" t="str">
        <f t="shared" si="1"/>
        <v>KTC00469</v>
      </c>
      <c r="B82" s="15" t="s">
        <v>1967</v>
      </c>
      <c r="C82" s="15" t="s">
        <v>1349</v>
      </c>
      <c r="D82" s="15" t="s">
        <v>40</v>
      </c>
      <c r="E82" s="15" t="s">
        <v>1015</v>
      </c>
      <c r="F82" s="15" t="s">
        <v>46</v>
      </c>
      <c r="G82" s="15" t="s">
        <v>47</v>
      </c>
      <c r="H82" s="16">
        <v>0</v>
      </c>
      <c r="I82" s="15" t="s">
        <v>1350</v>
      </c>
      <c r="J82" s="15" t="s">
        <v>44</v>
      </c>
      <c r="K82" s="15" t="s">
        <v>1351</v>
      </c>
      <c r="L82" s="16">
        <v>0</v>
      </c>
      <c r="M82" s="16">
        <v>0</v>
      </c>
      <c r="N82" s="17">
        <v>45517</v>
      </c>
      <c r="O82" s="16">
        <v>2304.94</v>
      </c>
      <c r="P82" s="16">
        <v>0</v>
      </c>
      <c r="Q82" s="15" t="s">
        <v>1352</v>
      </c>
      <c r="R82" s="16">
        <v>0</v>
      </c>
      <c r="S82" s="15" t="s">
        <v>44</v>
      </c>
      <c r="T82" s="15" t="s">
        <v>44</v>
      </c>
      <c r="U82" s="17" t="s">
        <v>44</v>
      </c>
      <c r="V82" s="15" t="s">
        <v>44</v>
      </c>
      <c r="W82" s="16">
        <v>0</v>
      </c>
      <c r="X82" s="16">
        <v>0</v>
      </c>
      <c r="Y82" s="16">
        <v>0</v>
      </c>
      <c r="Z82" s="15" t="s">
        <v>44</v>
      </c>
      <c r="AA82" s="15" t="s">
        <v>44</v>
      </c>
      <c r="AB82" s="17" t="s">
        <v>44</v>
      </c>
      <c r="AC82" s="16">
        <v>0</v>
      </c>
      <c r="AD82" s="16">
        <v>0</v>
      </c>
      <c r="AE82" s="16">
        <v>0</v>
      </c>
      <c r="AF82" s="15" t="s">
        <v>44</v>
      </c>
      <c r="AG82" s="17" t="s">
        <v>44</v>
      </c>
      <c r="AH82" s="15" t="s">
        <v>44</v>
      </c>
      <c r="AI82" s="15" t="s">
        <v>44</v>
      </c>
      <c r="AJ82" s="15" t="s">
        <v>44</v>
      </c>
      <c r="AK82" s="15" t="s">
        <v>44</v>
      </c>
      <c r="AL82" s="15" t="s">
        <v>44</v>
      </c>
      <c r="AM82" s="16">
        <v>0</v>
      </c>
      <c r="AN82" s="16">
        <v>0</v>
      </c>
      <c r="AO82" s="16">
        <v>0</v>
      </c>
      <c r="AP82" s="47" t="str">
        <f>VLOOKUP(K82,Tabela1[[#All],[NF Eletr.]],1,0)</f>
        <v>26954</v>
      </c>
      <c r="AQ82" s="48" t="str">
        <f>VLOOKUP(Tabela3[[#This Row],[Cliente]],'Listagem do Browse'!B81:Q381,1,0)</f>
        <v>C00469</v>
      </c>
      <c r="AR82" s="48" t="str">
        <f>VLOOKUP(Tabela3[[#This Row],[Cliente]],'Listagem do Browse'!B81:Q381,3,0)</f>
        <v>BANCO DO BRASIL S.A. - CT 2805</v>
      </c>
    </row>
    <row r="83" spans="1:44">
      <c r="A83" s="12" t="str">
        <f t="shared" si="1"/>
        <v>KTC00470</v>
      </c>
      <c r="B83" s="12" t="s">
        <v>1967</v>
      </c>
      <c r="C83" s="12" t="s">
        <v>1353</v>
      </c>
      <c r="D83" s="12" t="s">
        <v>40</v>
      </c>
      <c r="E83" s="12" t="s">
        <v>1016</v>
      </c>
      <c r="F83" s="12" t="s">
        <v>46</v>
      </c>
      <c r="G83" s="12" t="s">
        <v>47</v>
      </c>
      <c r="H83" s="13">
        <v>0</v>
      </c>
      <c r="I83" s="12" t="s">
        <v>1354</v>
      </c>
      <c r="J83" s="12" t="s">
        <v>44</v>
      </c>
      <c r="K83" s="12" t="s">
        <v>1355</v>
      </c>
      <c r="L83" s="13">
        <v>0</v>
      </c>
      <c r="M83" s="13">
        <v>0</v>
      </c>
      <c r="N83" s="14">
        <v>45517</v>
      </c>
      <c r="O83" s="13">
        <v>2679.78</v>
      </c>
      <c r="P83" s="13">
        <v>0</v>
      </c>
      <c r="Q83" s="12" t="s">
        <v>1356</v>
      </c>
      <c r="R83" s="13">
        <v>0</v>
      </c>
      <c r="S83" s="12" t="s">
        <v>44</v>
      </c>
      <c r="T83" s="12" t="s">
        <v>44</v>
      </c>
      <c r="U83" s="14" t="s">
        <v>44</v>
      </c>
      <c r="V83" s="12" t="s">
        <v>44</v>
      </c>
      <c r="W83" s="13">
        <v>0</v>
      </c>
      <c r="X83" s="13">
        <v>0</v>
      </c>
      <c r="Y83" s="13">
        <v>0</v>
      </c>
      <c r="Z83" s="12" t="s">
        <v>44</v>
      </c>
      <c r="AA83" s="12" t="s">
        <v>44</v>
      </c>
      <c r="AB83" s="14" t="s">
        <v>44</v>
      </c>
      <c r="AC83" s="13">
        <v>0</v>
      </c>
      <c r="AD83" s="13">
        <v>0</v>
      </c>
      <c r="AE83" s="13">
        <v>0</v>
      </c>
      <c r="AF83" s="12" t="s">
        <v>44</v>
      </c>
      <c r="AG83" s="14" t="s">
        <v>44</v>
      </c>
      <c r="AH83" s="12" t="s">
        <v>44</v>
      </c>
      <c r="AI83" s="12" t="s">
        <v>44</v>
      </c>
      <c r="AJ83" s="12" t="s">
        <v>44</v>
      </c>
      <c r="AK83" s="12" t="s">
        <v>44</v>
      </c>
      <c r="AL83" s="12" t="s">
        <v>44</v>
      </c>
      <c r="AM83" s="13">
        <v>0</v>
      </c>
      <c r="AN83" s="13">
        <v>0</v>
      </c>
      <c r="AO83" s="13">
        <v>0</v>
      </c>
      <c r="AP83" s="47" t="str">
        <f>VLOOKUP(K83,Tabela1[[#All],[NF Eletr.]],1,0)</f>
        <v>26953</v>
      </c>
      <c r="AQ83" s="48" t="str">
        <f>VLOOKUP(Tabela3[[#This Row],[Cliente]],'Listagem do Browse'!B82:Q382,1,0)</f>
        <v>C00470</v>
      </c>
      <c r="AR83" s="48" t="str">
        <f>VLOOKUP(Tabela3[[#This Row],[Cliente]],'Listagem do Browse'!B82:Q382,3,0)</f>
        <v>BANCO DO BRASIL S.A. - CT 2805</v>
      </c>
    </row>
    <row r="84" spans="1:44">
      <c r="A84" s="15" t="str">
        <f t="shared" si="1"/>
        <v>KTC00471</v>
      </c>
      <c r="B84" s="15" t="s">
        <v>1967</v>
      </c>
      <c r="C84" s="15" t="s">
        <v>1357</v>
      </c>
      <c r="D84" s="15" t="s">
        <v>40</v>
      </c>
      <c r="E84" s="15" t="s">
        <v>1017</v>
      </c>
      <c r="F84" s="15" t="s">
        <v>46</v>
      </c>
      <c r="G84" s="15" t="s">
        <v>47</v>
      </c>
      <c r="H84" s="16">
        <v>0</v>
      </c>
      <c r="I84" s="15" t="s">
        <v>1354</v>
      </c>
      <c r="J84" s="15" t="s">
        <v>44</v>
      </c>
      <c r="K84" s="15" t="s">
        <v>1358</v>
      </c>
      <c r="L84" s="16">
        <v>0</v>
      </c>
      <c r="M84" s="16">
        <v>0</v>
      </c>
      <c r="N84" s="17">
        <v>45517</v>
      </c>
      <c r="O84" s="16">
        <v>3127.68</v>
      </c>
      <c r="P84" s="16">
        <v>0</v>
      </c>
      <c r="Q84" s="15" t="s">
        <v>1359</v>
      </c>
      <c r="R84" s="16">
        <v>0</v>
      </c>
      <c r="S84" s="15" t="s">
        <v>44</v>
      </c>
      <c r="T84" s="15" t="s">
        <v>44</v>
      </c>
      <c r="U84" s="17" t="s">
        <v>44</v>
      </c>
      <c r="V84" s="15" t="s">
        <v>44</v>
      </c>
      <c r="W84" s="16">
        <v>0</v>
      </c>
      <c r="X84" s="16">
        <v>0</v>
      </c>
      <c r="Y84" s="16">
        <v>0</v>
      </c>
      <c r="Z84" s="15" t="s">
        <v>44</v>
      </c>
      <c r="AA84" s="15" t="s">
        <v>44</v>
      </c>
      <c r="AB84" s="17" t="s">
        <v>44</v>
      </c>
      <c r="AC84" s="16">
        <v>0</v>
      </c>
      <c r="AD84" s="16">
        <v>0</v>
      </c>
      <c r="AE84" s="16">
        <v>0</v>
      </c>
      <c r="AF84" s="15" t="s">
        <v>44</v>
      </c>
      <c r="AG84" s="17" t="s">
        <v>44</v>
      </c>
      <c r="AH84" s="15" t="s">
        <v>44</v>
      </c>
      <c r="AI84" s="15" t="s">
        <v>44</v>
      </c>
      <c r="AJ84" s="15" t="s">
        <v>44</v>
      </c>
      <c r="AK84" s="15" t="s">
        <v>44</v>
      </c>
      <c r="AL84" s="15" t="s">
        <v>44</v>
      </c>
      <c r="AM84" s="16">
        <v>0</v>
      </c>
      <c r="AN84" s="16">
        <v>0</v>
      </c>
      <c r="AO84" s="16">
        <v>0</v>
      </c>
      <c r="AP84" s="47" t="str">
        <f>VLOOKUP(K84,Tabela1[[#All],[NF Eletr.]],1,0)</f>
        <v>26952</v>
      </c>
      <c r="AQ84" s="48" t="str">
        <f>VLOOKUP(Tabela3[[#This Row],[Cliente]],'Listagem do Browse'!B83:Q383,1,0)</f>
        <v>C00471</v>
      </c>
      <c r="AR84" s="48" t="str">
        <f>VLOOKUP(Tabela3[[#This Row],[Cliente]],'Listagem do Browse'!B83:Q383,3,0)</f>
        <v>BANCO DO BRASIL S.A. - CT 2805</v>
      </c>
    </row>
    <row r="85" spans="1:44">
      <c r="A85" s="12" t="str">
        <f t="shared" si="1"/>
        <v>KTC00472</v>
      </c>
      <c r="B85" s="12" t="s">
        <v>1967</v>
      </c>
      <c r="C85" s="12" t="s">
        <v>1360</v>
      </c>
      <c r="D85" s="12" t="s">
        <v>40</v>
      </c>
      <c r="E85" s="12" t="s">
        <v>1018</v>
      </c>
      <c r="F85" s="12" t="s">
        <v>46</v>
      </c>
      <c r="G85" s="12" t="s">
        <v>47</v>
      </c>
      <c r="H85" s="13">
        <v>0</v>
      </c>
      <c r="I85" s="12" t="s">
        <v>1361</v>
      </c>
      <c r="J85" s="12" t="s">
        <v>44</v>
      </c>
      <c r="K85" s="12" t="s">
        <v>1362</v>
      </c>
      <c r="L85" s="13">
        <v>0</v>
      </c>
      <c r="M85" s="13">
        <v>0</v>
      </c>
      <c r="N85" s="14">
        <v>45517</v>
      </c>
      <c r="O85" s="13">
        <v>2752.73</v>
      </c>
      <c r="P85" s="13">
        <v>0</v>
      </c>
      <c r="Q85" s="12" t="s">
        <v>1363</v>
      </c>
      <c r="R85" s="13">
        <v>0</v>
      </c>
      <c r="S85" s="12" t="s">
        <v>44</v>
      </c>
      <c r="T85" s="12" t="s">
        <v>44</v>
      </c>
      <c r="U85" s="14" t="s">
        <v>44</v>
      </c>
      <c r="V85" s="12" t="s">
        <v>44</v>
      </c>
      <c r="W85" s="13">
        <v>0</v>
      </c>
      <c r="X85" s="13">
        <v>0</v>
      </c>
      <c r="Y85" s="13">
        <v>0</v>
      </c>
      <c r="Z85" s="12" t="s">
        <v>44</v>
      </c>
      <c r="AA85" s="12" t="s">
        <v>44</v>
      </c>
      <c r="AB85" s="14" t="s">
        <v>44</v>
      </c>
      <c r="AC85" s="13">
        <v>0</v>
      </c>
      <c r="AD85" s="13">
        <v>0</v>
      </c>
      <c r="AE85" s="13">
        <v>0</v>
      </c>
      <c r="AF85" s="12" t="s">
        <v>44</v>
      </c>
      <c r="AG85" s="14" t="s">
        <v>44</v>
      </c>
      <c r="AH85" s="12" t="s">
        <v>44</v>
      </c>
      <c r="AI85" s="12" t="s">
        <v>44</v>
      </c>
      <c r="AJ85" s="12" t="s">
        <v>44</v>
      </c>
      <c r="AK85" s="12" t="s">
        <v>44</v>
      </c>
      <c r="AL85" s="12" t="s">
        <v>44</v>
      </c>
      <c r="AM85" s="13">
        <v>0</v>
      </c>
      <c r="AN85" s="13">
        <v>0</v>
      </c>
      <c r="AO85" s="13">
        <v>0</v>
      </c>
      <c r="AP85" s="47" t="str">
        <f>VLOOKUP(K85,Tabela1[[#All],[NF Eletr.]],1,0)</f>
        <v>26951</v>
      </c>
      <c r="AQ85" s="48" t="str">
        <f>VLOOKUP(Tabela3[[#This Row],[Cliente]],'Listagem do Browse'!B84:Q384,1,0)</f>
        <v>C00472</v>
      </c>
      <c r="AR85" s="48" t="str">
        <f>VLOOKUP(Tabela3[[#This Row],[Cliente]],'Listagem do Browse'!B84:Q384,3,0)</f>
        <v>BANCO DO BRASIL S.A. - CT 2805</v>
      </c>
    </row>
    <row r="86" spans="1:44">
      <c r="A86" s="15" t="str">
        <f t="shared" si="1"/>
        <v>KTC00473</v>
      </c>
      <c r="B86" s="15" t="s">
        <v>1967</v>
      </c>
      <c r="C86" s="15" t="s">
        <v>1364</v>
      </c>
      <c r="D86" s="15" t="s">
        <v>40</v>
      </c>
      <c r="E86" s="15" t="s">
        <v>1019</v>
      </c>
      <c r="F86" s="15" t="s">
        <v>46</v>
      </c>
      <c r="G86" s="15" t="s">
        <v>47</v>
      </c>
      <c r="H86" s="16">
        <v>0</v>
      </c>
      <c r="I86" s="15" t="s">
        <v>1365</v>
      </c>
      <c r="J86" s="15" t="s">
        <v>44</v>
      </c>
      <c r="K86" s="15" t="s">
        <v>1366</v>
      </c>
      <c r="L86" s="16">
        <v>0</v>
      </c>
      <c r="M86" s="16">
        <v>0</v>
      </c>
      <c r="N86" s="17">
        <v>45517</v>
      </c>
      <c r="O86" s="16">
        <v>2808.1</v>
      </c>
      <c r="P86" s="16">
        <v>0</v>
      </c>
      <c r="Q86" s="15" t="s">
        <v>1367</v>
      </c>
      <c r="R86" s="16">
        <v>0</v>
      </c>
      <c r="S86" s="15" t="s">
        <v>44</v>
      </c>
      <c r="T86" s="15" t="s">
        <v>44</v>
      </c>
      <c r="U86" s="17" t="s">
        <v>44</v>
      </c>
      <c r="V86" s="15" t="s">
        <v>44</v>
      </c>
      <c r="W86" s="16">
        <v>0</v>
      </c>
      <c r="X86" s="16">
        <v>0</v>
      </c>
      <c r="Y86" s="16">
        <v>0</v>
      </c>
      <c r="Z86" s="15" t="s">
        <v>44</v>
      </c>
      <c r="AA86" s="15" t="s">
        <v>44</v>
      </c>
      <c r="AB86" s="17" t="s">
        <v>44</v>
      </c>
      <c r="AC86" s="16">
        <v>0</v>
      </c>
      <c r="AD86" s="16">
        <v>0</v>
      </c>
      <c r="AE86" s="16">
        <v>0</v>
      </c>
      <c r="AF86" s="15" t="s">
        <v>44</v>
      </c>
      <c r="AG86" s="17" t="s">
        <v>44</v>
      </c>
      <c r="AH86" s="15" t="s">
        <v>44</v>
      </c>
      <c r="AI86" s="15" t="s">
        <v>44</v>
      </c>
      <c r="AJ86" s="15" t="s">
        <v>44</v>
      </c>
      <c r="AK86" s="15" t="s">
        <v>44</v>
      </c>
      <c r="AL86" s="15" t="s">
        <v>44</v>
      </c>
      <c r="AM86" s="16">
        <v>0</v>
      </c>
      <c r="AN86" s="16">
        <v>0</v>
      </c>
      <c r="AO86" s="16">
        <v>0</v>
      </c>
      <c r="AP86" s="47" t="str">
        <f>VLOOKUP(K86,Tabela1[[#All],[NF Eletr.]],1,0)</f>
        <v>26950</v>
      </c>
      <c r="AQ86" s="48" t="str">
        <f>VLOOKUP(Tabela3[[#This Row],[Cliente]],'Listagem do Browse'!B85:Q385,1,0)</f>
        <v>C00473</v>
      </c>
      <c r="AR86" s="48" t="str">
        <f>VLOOKUP(Tabela3[[#This Row],[Cliente]],'Listagem do Browse'!B85:Q385,3,0)</f>
        <v>BANCO DO BRASIL S.A. - CT 2805</v>
      </c>
    </row>
    <row r="87" spans="1:44">
      <c r="A87" s="12" t="str">
        <f t="shared" si="1"/>
        <v>KTC00130</v>
      </c>
      <c r="B87" s="12" t="s">
        <v>1967</v>
      </c>
      <c r="C87" s="12" t="s">
        <v>1368</v>
      </c>
      <c r="D87" s="12" t="s">
        <v>40</v>
      </c>
      <c r="E87" s="12" t="s">
        <v>1020</v>
      </c>
      <c r="F87" s="12" t="s">
        <v>42</v>
      </c>
      <c r="G87" s="12" t="s">
        <v>47</v>
      </c>
      <c r="H87" s="13">
        <v>0</v>
      </c>
      <c r="I87" s="12" t="s">
        <v>1369</v>
      </c>
      <c r="J87" s="12" t="s">
        <v>44</v>
      </c>
      <c r="K87" s="12" t="s">
        <v>1370</v>
      </c>
      <c r="L87" s="13">
        <v>0</v>
      </c>
      <c r="M87" s="13">
        <v>0</v>
      </c>
      <c r="N87" s="14">
        <v>45517</v>
      </c>
      <c r="O87" s="13">
        <v>2807.55</v>
      </c>
      <c r="P87" s="13">
        <v>0</v>
      </c>
      <c r="Q87" s="12" t="s">
        <v>1371</v>
      </c>
      <c r="R87" s="13">
        <v>0</v>
      </c>
      <c r="S87" s="12" t="s">
        <v>44</v>
      </c>
      <c r="T87" s="12" t="s">
        <v>44</v>
      </c>
      <c r="U87" s="14" t="s">
        <v>44</v>
      </c>
      <c r="V87" s="12" t="s">
        <v>44</v>
      </c>
      <c r="W87" s="13">
        <v>0</v>
      </c>
      <c r="X87" s="13">
        <v>0</v>
      </c>
      <c r="Y87" s="13">
        <v>0</v>
      </c>
      <c r="Z87" s="12" t="s">
        <v>44</v>
      </c>
      <c r="AA87" s="12" t="s">
        <v>44</v>
      </c>
      <c r="AB87" s="14" t="s">
        <v>44</v>
      </c>
      <c r="AC87" s="13">
        <v>0</v>
      </c>
      <c r="AD87" s="13">
        <v>0</v>
      </c>
      <c r="AE87" s="13">
        <v>0</v>
      </c>
      <c r="AF87" s="12" t="s">
        <v>44</v>
      </c>
      <c r="AG87" s="14" t="s">
        <v>44</v>
      </c>
      <c r="AH87" s="12" t="s">
        <v>44</v>
      </c>
      <c r="AI87" s="12" t="s">
        <v>44</v>
      </c>
      <c r="AJ87" s="12" t="s">
        <v>44</v>
      </c>
      <c r="AK87" s="12" t="s">
        <v>44</v>
      </c>
      <c r="AL87" s="12" t="s">
        <v>44</v>
      </c>
      <c r="AM87" s="13">
        <v>0</v>
      </c>
      <c r="AN87" s="13">
        <v>0</v>
      </c>
      <c r="AO87" s="13">
        <v>0</v>
      </c>
      <c r="AP87" s="47" t="str">
        <f>VLOOKUP(K87,Tabela1[[#All],[NF Eletr.]],1,0)</f>
        <v>26949</v>
      </c>
      <c r="AQ87" s="48" t="e">
        <f>VLOOKUP(Tabela3[[#This Row],[Cliente]],'Listagem do Browse'!B86:Q386,1,0)</f>
        <v>#N/A</v>
      </c>
      <c r="AR87" s="48" t="e">
        <f>VLOOKUP(Tabela3[[#This Row],[Cliente]],'Listagem do Browse'!B86:Q386,3,0)</f>
        <v>#N/A</v>
      </c>
    </row>
    <row r="88" spans="1:44">
      <c r="A88" s="15" t="str">
        <f t="shared" si="1"/>
        <v>KTC00474</v>
      </c>
      <c r="B88" s="15" t="s">
        <v>1967</v>
      </c>
      <c r="C88" s="15" t="s">
        <v>1372</v>
      </c>
      <c r="D88" s="15" t="s">
        <v>40</v>
      </c>
      <c r="E88" s="15" t="s">
        <v>1022</v>
      </c>
      <c r="F88" s="15" t="s">
        <v>46</v>
      </c>
      <c r="G88" s="15" t="s">
        <v>47</v>
      </c>
      <c r="H88" s="16">
        <v>0</v>
      </c>
      <c r="I88" s="15" t="s">
        <v>1369</v>
      </c>
      <c r="J88" s="15" t="s">
        <v>44</v>
      </c>
      <c r="K88" s="15" t="s">
        <v>1373</v>
      </c>
      <c r="L88" s="16">
        <v>0</v>
      </c>
      <c r="M88" s="16">
        <v>0</v>
      </c>
      <c r="N88" s="17">
        <v>45517</v>
      </c>
      <c r="O88" s="16">
        <v>3058.53</v>
      </c>
      <c r="P88" s="16">
        <v>0</v>
      </c>
      <c r="Q88" s="15" t="s">
        <v>1374</v>
      </c>
      <c r="R88" s="16">
        <v>0</v>
      </c>
      <c r="S88" s="15" t="s">
        <v>44</v>
      </c>
      <c r="T88" s="15" t="s">
        <v>44</v>
      </c>
      <c r="U88" s="17" t="s">
        <v>44</v>
      </c>
      <c r="V88" s="15" t="s">
        <v>44</v>
      </c>
      <c r="W88" s="16">
        <v>0</v>
      </c>
      <c r="X88" s="16">
        <v>0</v>
      </c>
      <c r="Y88" s="16">
        <v>0</v>
      </c>
      <c r="Z88" s="15" t="s">
        <v>44</v>
      </c>
      <c r="AA88" s="15" t="s">
        <v>44</v>
      </c>
      <c r="AB88" s="17" t="s">
        <v>44</v>
      </c>
      <c r="AC88" s="16">
        <v>0</v>
      </c>
      <c r="AD88" s="16">
        <v>0</v>
      </c>
      <c r="AE88" s="16">
        <v>0</v>
      </c>
      <c r="AF88" s="15" t="s">
        <v>44</v>
      </c>
      <c r="AG88" s="17" t="s">
        <v>44</v>
      </c>
      <c r="AH88" s="15" t="s">
        <v>44</v>
      </c>
      <c r="AI88" s="15" t="s">
        <v>44</v>
      </c>
      <c r="AJ88" s="15" t="s">
        <v>44</v>
      </c>
      <c r="AK88" s="15" t="s">
        <v>44</v>
      </c>
      <c r="AL88" s="15" t="s">
        <v>44</v>
      </c>
      <c r="AM88" s="16">
        <v>0</v>
      </c>
      <c r="AN88" s="16">
        <v>0</v>
      </c>
      <c r="AO88" s="16">
        <v>0</v>
      </c>
      <c r="AP88" s="47" t="str">
        <f>VLOOKUP(K88,Tabela1[[#All],[NF Eletr.]],1,0)</f>
        <v>26948</v>
      </c>
      <c r="AQ88" s="48" t="str">
        <f>VLOOKUP(Tabela3[[#This Row],[Cliente]],'Listagem do Browse'!B87:Q387,1,0)</f>
        <v>C00474</v>
      </c>
      <c r="AR88" s="48" t="str">
        <f>VLOOKUP(Tabela3[[#This Row],[Cliente]],'Listagem do Browse'!B87:Q387,3,0)</f>
        <v>BANCO DO BRASIL S.A. - CT 2805</v>
      </c>
    </row>
    <row r="89" spans="1:44">
      <c r="A89" s="12" t="str">
        <f t="shared" si="1"/>
        <v>KTC00134</v>
      </c>
      <c r="B89" s="12" t="s">
        <v>1967</v>
      </c>
      <c r="C89" s="12" t="s">
        <v>1375</v>
      </c>
      <c r="D89" s="12" t="s">
        <v>40</v>
      </c>
      <c r="E89" s="12" t="s">
        <v>1023</v>
      </c>
      <c r="F89" s="12" t="s">
        <v>42</v>
      </c>
      <c r="G89" s="12" t="s">
        <v>47</v>
      </c>
      <c r="H89" s="13">
        <v>0</v>
      </c>
      <c r="I89" s="12" t="s">
        <v>1376</v>
      </c>
      <c r="J89" s="12" t="s">
        <v>44</v>
      </c>
      <c r="K89" s="12" t="s">
        <v>1377</v>
      </c>
      <c r="L89" s="13">
        <v>0</v>
      </c>
      <c r="M89" s="13">
        <v>0</v>
      </c>
      <c r="N89" s="14">
        <v>45517</v>
      </c>
      <c r="O89" s="13">
        <v>2796.88</v>
      </c>
      <c r="P89" s="13">
        <v>0</v>
      </c>
      <c r="Q89" s="12" t="s">
        <v>1378</v>
      </c>
      <c r="R89" s="13">
        <v>0</v>
      </c>
      <c r="S89" s="12" t="s">
        <v>44</v>
      </c>
      <c r="T89" s="12" t="s">
        <v>44</v>
      </c>
      <c r="U89" s="14" t="s">
        <v>44</v>
      </c>
      <c r="V89" s="12" t="s">
        <v>44</v>
      </c>
      <c r="W89" s="13">
        <v>0</v>
      </c>
      <c r="X89" s="13">
        <v>0</v>
      </c>
      <c r="Y89" s="13">
        <v>0</v>
      </c>
      <c r="Z89" s="12" t="s">
        <v>44</v>
      </c>
      <c r="AA89" s="12" t="s">
        <v>44</v>
      </c>
      <c r="AB89" s="14" t="s">
        <v>44</v>
      </c>
      <c r="AC89" s="13">
        <v>0</v>
      </c>
      <c r="AD89" s="13">
        <v>0</v>
      </c>
      <c r="AE89" s="13">
        <v>0</v>
      </c>
      <c r="AF89" s="12" t="s">
        <v>44</v>
      </c>
      <c r="AG89" s="14" t="s">
        <v>44</v>
      </c>
      <c r="AH89" s="12" t="s">
        <v>44</v>
      </c>
      <c r="AI89" s="12" t="s">
        <v>44</v>
      </c>
      <c r="AJ89" s="12" t="s">
        <v>44</v>
      </c>
      <c r="AK89" s="12" t="s">
        <v>44</v>
      </c>
      <c r="AL89" s="12" t="s">
        <v>44</v>
      </c>
      <c r="AM89" s="13">
        <v>0</v>
      </c>
      <c r="AN89" s="13">
        <v>0</v>
      </c>
      <c r="AO89" s="13">
        <v>0</v>
      </c>
      <c r="AP89" s="47" t="str">
        <f>VLOOKUP(K89,Tabela1[[#All],[NF Eletr.]],1,0)</f>
        <v>26947</v>
      </c>
      <c r="AQ89" s="48" t="e">
        <f>VLOOKUP(Tabela3[[#This Row],[Cliente]],'Listagem do Browse'!B88:Q388,1,0)</f>
        <v>#N/A</v>
      </c>
      <c r="AR89" s="48" t="e">
        <f>VLOOKUP(Tabela3[[#This Row],[Cliente]],'Listagem do Browse'!B88:Q388,3,0)</f>
        <v>#N/A</v>
      </c>
    </row>
    <row r="90" spans="1:44">
      <c r="A90" s="15" t="str">
        <f t="shared" si="1"/>
        <v>KTC00131</v>
      </c>
      <c r="B90" s="15" t="s">
        <v>1967</v>
      </c>
      <c r="C90" s="15" t="s">
        <v>1379</v>
      </c>
      <c r="D90" s="15" t="s">
        <v>40</v>
      </c>
      <c r="E90" s="15" t="s">
        <v>1024</v>
      </c>
      <c r="F90" s="15" t="s">
        <v>42</v>
      </c>
      <c r="G90" s="15" t="s">
        <v>47</v>
      </c>
      <c r="H90" s="16">
        <v>0</v>
      </c>
      <c r="I90" s="15" t="s">
        <v>1376</v>
      </c>
      <c r="J90" s="15" t="s">
        <v>44</v>
      </c>
      <c r="K90" s="15" t="s">
        <v>1380</v>
      </c>
      <c r="L90" s="16">
        <v>0</v>
      </c>
      <c r="M90" s="16">
        <v>0</v>
      </c>
      <c r="N90" s="17">
        <v>45517</v>
      </c>
      <c r="O90" s="16">
        <v>2797.27</v>
      </c>
      <c r="P90" s="16">
        <v>0</v>
      </c>
      <c r="Q90" s="15" t="s">
        <v>1381</v>
      </c>
      <c r="R90" s="16">
        <v>0</v>
      </c>
      <c r="S90" s="15" t="s">
        <v>44</v>
      </c>
      <c r="T90" s="15" t="s">
        <v>44</v>
      </c>
      <c r="U90" s="17" t="s">
        <v>44</v>
      </c>
      <c r="V90" s="15" t="s">
        <v>44</v>
      </c>
      <c r="W90" s="16">
        <v>0</v>
      </c>
      <c r="X90" s="16">
        <v>0</v>
      </c>
      <c r="Y90" s="16">
        <v>0</v>
      </c>
      <c r="Z90" s="15" t="s">
        <v>44</v>
      </c>
      <c r="AA90" s="15" t="s">
        <v>44</v>
      </c>
      <c r="AB90" s="17" t="s">
        <v>44</v>
      </c>
      <c r="AC90" s="16">
        <v>0</v>
      </c>
      <c r="AD90" s="16">
        <v>0</v>
      </c>
      <c r="AE90" s="16">
        <v>0</v>
      </c>
      <c r="AF90" s="15" t="s">
        <v>44</v>
      </c>
      <c r="AG90" s="17" t="s">
        <v>44</v>
      </c>
      <c r="AH90" s="15" t="s">
        <v>44</v>
      </c>
      <c r="AI90" s="15" t="s">
        <v>44</v>
      </c>
      <c r="AJ90" s="15" t="s">
        <v>44</v>
      </c>
      <c r="AK90" s="15" t="s">
        <v>44</v>
      </c>
      <c r="AL90" s="15" t="s">
        <v>44</v>
      </c>
      <c r="AM90" s="16">
        <v>0</v>
      </c>
      <c r="AN90" s="16">
        <v>0</v>
      </c>
      <c r="AO90" s="16">
        <v>0</v>
      </c>
      <c r="AP90" s="47" t="str">
        <f>VLOOKUP(K90,Tabela1[[#All],[NF Eletr.]],1,0)</f>
        <v>26946</v>
      </c>
      <c r="AQ90" s="48" t="e">
        <f>VLOOKUP(Tabela3[[#This Row],[Cliente]],'Listagem do Browse'!B89:Q389,1,0)</f>
        <v>#N/A</v>
      </c>
      <c r="AR90" s="48" t="e">
        <f>VLOOKUP(Tabela3[[#This Row],[Cliente]],'Listagem do Browse'!B89:Q389,3,0)</f>
        <v>#N/A</v>
      </c>
    </row>
    <row r="91" spans="1:44">
      <c r="A91" s="12" t="str">
        <f t="shared" si="1"/>
        <v>KTC00475</v>
      </c>
      <c r="B91" s="12" t="s">
        <v>1967</v>
      </c>
      <c r="C91" s="12" t="s">
        <v>1382</v>
      </c>
      <c r="D91" s="12" t="s">
        <v>40</v>
      </c>
      <c r="E91" s="12" t="s">
        <v>1025</v>
      </c>
      <c r="F91" s="12" t="s">
        <v>46</v>
      </c>
      <c r="G91" s="12" t="s">
        <v>47</v>
      </c>
      <c r="H91" s="13">
        <v>0</v>
      </c>
      <c r="I91" s="12" t="s">
        <v>1383</v>
      </c>
      <c r="J91" s="12" t="s">
        <v>44</v>
      </c>
      <c r="K91" s="12" t="s">
        <v>1384</v>
      </c>
      <c r="L91" s="13">
        <v>0</v>
      </c>
      <c r="M91" s="13">
        <v>0</v>
      </c>
      <c r="N91" s="14">
        <v>45517</v>
      </c>
      <c r="O91" s="13">
        <v>4100.8500000000004</v>
      </c>
      <c r="P91" s="13">
        <v>0</v>
      </c>
      <c r="Q91" s="12" t="s">
        <v>1385</v>
      </c>
      <c r="R91" s="13">
        <v>0</v>
      </c>
      <c r="S91" s="12" t="s">
        <v>44</v>
      </c>
      <c r="T91" s="12" t="s">
        <v>44</v>
      </c>
      <c r="U91" s="14" t="s">
        <v>44</v>
      </c>
      <c r="V91" s="12" t="s">
        <v>44</v>
      </c>
      <c r="W91" s="13">
        <v>0</v>
      </c>
      <c r="X91" s="13">
        <v>0</v>
      </c>
      <c r="Y91" s="13">
        <v>0</v>
      </c>
      <c r="Z91" s="12" t="s">
        <v>44</v>
      </c>
      <c r="AA91" s="12" t="s">
        <v>44</v>
      </c>
      <c r="AB91" s="14" t="s">
        <v>44</v>
      </c>
      <c r="AC91" s="13">
        <v>0</v>
      </c>
      <c r="AD91" s="13">
        <v>0</v>
      </c>
      <c r="AE91" s="13">
        <v>0</v>
      </c>
      <c r="AF91" s="12" t="s">
        <v>44</v>
      </c>
      <c r="AG91" s="14" t="s">
        <v>44</v>
      </c>
      <c r="AH91" s="12" t="s">
        <v>44</v>
      </c>
      <c r="AI91" s="12" t="s">
        <v>44</v>
      </c>
      <c r="AJ91" s="12" t="s">
        <v>44</v>
      </c>
      <c r="AK91" s="12" t="s">
        <v>44</v>
      </c>
      <c r="AL91" s="12" t="s">
        <v>44</v>
      </c>
      <c r="AM91" s="13">
        <v>0</v>
      </c>
      <c r="AN91" s="13">
        <v>0</v>
      </c>
      <c r="AO91" s="13">
        <v>0</v>
      </c>
      <c r="AP91" s="47" t="str">
        <f>VLOOKUP(K91,Tabela1[[#All],[NF Eletr.]],1,0)</f>
        <v>26945</v>
      </c>
      <c r="AQ91" s="48" t="str">
        <f>VLOOKUP(Tabela3[[#This Row],[Cliente]],'Listagem do Browse'!B90:Q390,1,0)</f>
        <v>C00475</v>
      </c>
      <c r="AR91" s="48" t="str">
        <f>VLOOKUP(Tabela3[[#This Row],[Cliente]],'Listagem do Browse'!B90:Q390,3,0)</f>
        <v>BANCO DO BRASIL S.A. - CT 2805</v>
      </c>
    </row>
    <row r="92" spans="1:44">
      <c r="A92" s="15" t="str">
        <f t="shared" si="1"/>
        <v>KTC00476</v>
      </c>
      <c r="B92" s="15" t="s">
        <v>1967</v>
      </c>
      <c r="C92" s="15" t="s">
        <v>1386</v>
      </c>
      <c r="D92" s="15" t="s">
        <v>40</v>
      </c>
      <c r="E92" s="15" t="s">
        <v>1026</v>
      </c>
      <c r="F92" s="15" t="s">
        <v>46</v>
      </c>
      <c r="G92" s="15" t="s">
        <v>47</v>
      </c>
      <c r="H92" s="16">
        <v>0</v>
      </c>
      <c r="I92" s="15" t="s">
        <v>1387</v>
      </c>
      <c r="J92" s="15" t="s">
        <v>44</v>
      </c>
      <c r="K92" s="15" t="s">
        <v>1388</v>
      </c>
      <c r="L92" s="16">
        <v>0</v>
      </c>
      <c r="M92" s="16">
        <v>0</v>
      </c>
      <c r="N92" s="17">
        <v>45517</v>
      </c>
      <c r="O92" s="16">
        <v>3174.15</v>
      </c>
      <c r="P92" s="16">
        <v>0</v>
      </c>
      <c r="Q92" s="15" t="s">
        <v>1389</v>
      </c>
      <c r="R92" s="16">
        <v>0</v>
      </c>
      <c r="S92" s="15" t="s">
        <v>44</v>
      </c>
      <c r="T92" s="15" t="s">
        <v>44</v>
      </c>
      <c r="U92" s="17" t="s">
        <v>44</v>
      </c>
      <c r="V92" s="15" t="s">
        <v>44</v>
      </c>
      <c r="W92" s="16">
        <v>0</v>
      </c>
      <c r="X92" s="16">
        <v>0</v>
      </c>
      <c r="Y92" s="16">
        <v>0</v>
      </c>
      <c r="Z92" s="15" t="s">
        <v>44</v>
      </c>
      <c r="AA92" s="15" t="s">
        <v>44</v>
      </c>
      <c r="AB92" s="17" t="s">
        <v>44</v>
      </c>
      <c r="AC92" s="16">
        <v>0</v>
      </c>
      <c r="AD92" s="16">
        <v>0</v>
      </c>
      <c r="AE92" s="16">
        <v>0</v>
      </c>
      <c r="AF92" s="15" t="s">
        <v>44</v>
      </c>
      <c r="AG92" s="17" t="s">
        <v>44</v>
      </c>
      <c r="AH92" s="15" t="s">
        <v>44</v>
      </c>
      <c r="AI92" s="15" t="s">
        <v>44</v>
      </c>
      <c r="AJ92" s="15" t="s">
        <v>44</v>
      </c>
      <c r="AK92" s="15" t="s">
        <v>44</v>
      </c>
      <c r="AL92" s="15" t="s">
        <v>44</v>
      </c>
      <c r="AM92" s="16">
        <v>0</v>
      </c>
      <c r="AN92" s="16">
        <v>0</v>
      </c>
      <c r="AO92" s="16">
        <v>0</v>
      </c>
      <c r="AP92" s="47" t="str">
        <f>VLOOKUP(K92,Tabela1[[#All],[NF Eletr.]],1,0)</f>
        <v>26944</v>
      </c>
      <c r="AQ92" s="48" t="str">
        <f>VLOOKUP(Tabela3[[#This Row],[Cliente]],'Listagem do Browse'!B91:Q391,1,0)</f>
        <v>C00476</v>
      </c>
      <c r="AR92" s="48" t="str">
        <f>VLOOKUP(Tabela3[[#This Row],[Cliente]],'Listagem do Browse'!B91:Q391,3,0)</f>
        <v>BANCO DO BRASIL S.A. - CT 2805</v>
      </c>
    </row>
    <row r="93" spans="1:44">
      <c r="A93" s="12" t="str">
        <f t="shared" si="1"/>
        <v>KTC00489</v>
      </c>
      <c r="B93" s="12" t="s">
        <v>1967</v>
      </c>
      <c r="C93" s="12" t="s">
        <v>1390</v>
      </c>
      <c r="D93" s="12" t="s">
        <v>40</v>
      </c>
      <c r="E93" s="12" t="s">
        <v>1027</v>
      </c>
      <c r="F93" s="12" t="s">
        <v>46</v>
      </c>
      <c r="G93" s="12" t="s">
        <v>47</v>
      </c>
      <c r="H93" s="13">
        <v>0</v>
      </c>
      <c r="I93" s="12" t="s">
        <v>1391</v>
      </c>
      <c r="J93" s="12" t="s">
        <v>44</v>
      </c>
      <c r="K93" s="12" t="s">
        <v>1392</v>
      </c>
      <c r="L93" s="13">
        <v>0</v>
      </c>
      <c r="M93" s="13">
        <v>0</v>
      </c>
      <c r="N93" s="14">
        <v>45517</v>
      </c>
      <c r="O93" s="13">
        <v>542.78</v>
      </c>
      <c r="P93" s="13">
        <v>0</v>
      </c>
      <c r="Q93" s="12" t="s">
        <v>1393</v>
      </c>
      <c r="R93" s="13">
        <v>0</v>
      </c>
      <c r="S93" s="12" t="s">
        <v>44</v>
      </c>
      <c r="T93" s="12" t="s">
        <v>44</v>
      </c>
      <c r="U93" s="14" t="s">
        <v>44</v>
      </c>
      <c r="V93" s="12" t="s">
        <v>44</v>
      </c>
      <c r="W93" s="13">
        <v>0</v>
      </c>
      <c r="X93" s="13">
        <v>0</v>
      </c>
      <c r="Y93" s="13">
        <v>0</v>
      </c>
      <c r="Z93" s="12" t="s">
        <v>44</v>
      </c>
      <c r="AA93" s="12" t="s">
        <v>44</v>
      </c>
      <c r="AB93" s="14" t="s">
        <v>44</v>
      </c>
      <c r="AC93" s="13">
        <v>0</v>
      </c>
      <c r="AD93" s="13">
        <v>0</v>
      </c>
      <c r="AE93" s="13">
        <v>0</v>
      </c>
      <c r="AF93" s="12" t="s">
        <v>44</v>
      </c>
      <c r="AG93" s="14" t="s">
        <v>44</v>
      </c>
      <c r="AH93" s="12" t="s">
        <v>44</v>
      </c>
      <c r="AI93" s="12" t="s">
        <v>44</v>
      </c>
      <c r="AJ93" s="12" t="s">
        <v>44</v>
      </c>
      <c r="AK93" s="12" t="s">
        <v>44</v>
      </c>
      <c r="AL93" s="12" t="s">
        <v>44</v>
      </c>
      <c r="AM93" s="13">
        <v>0</v>
      </c>
      <c r="AN93" s="13">
        <v>0</v>
      </c>
      <c r="AO93" s="13">
        <v>0</v>
      </c>
      <c r="AP93" s="47" t="str">
        <f>VLOOKUP(K93,Tabela1[[#All],[NF Eletr.]],1,0)</f>
        <v>26943</v>
      </c>
      <c r="AQ93" s="48" t="str">
        <f>VLOOKUP(Tabela3[[#This Row],[Cliente]],'Listagem do Browse'!B92:Q392,1,0)</f>
        <v>C00489</v>
      </c>
      <c r="AR93" s="48" t="str">
        <f>VLOOKUP(Tabela3[[#This Row],[Cliente]],'Listagem do Browse'!B92:Q392,3,0)</f>
        <v>BANCO DO BRASIL S.A. - CT 2805</v>
      </c>
    </row>
    <row r="94" spans="1:44">
      <c r="A94" s="15" t="str">
        <f t="shared" si="1"/>
        <v>KTC00478</v>
      </c>
      <c r="B94" s="15" t="s">
        <v>1967</v>
      </c>
      <c r="C94" s="15" t="s">
        <v>1394</v>
      </c>
      <c r="D94" s="15" t="s">
        <v>40</v>
      </c>
      <c r="E94" s="15" t="s">
        <v>1028</v>
      </c>
      <c r="F94" s="15" t="s">
        <v>46</v>
      </c>
      <c r="G94" s="15" t="s">
        <v>47</v>
      </c>
      <c r="H94" s="16">
        <v>0</v>
      </c>
      <c r="I94" s="15" t="s">
        <v>1391</v>
      </c>
      <c r="J94" s="15" t="s">
        <v>44</v>
      </c>
      <c r="K94" s="15" t="s">
        <v>1395</v>
      </c>
      <c r="L94" s="16">
        <v>0</v>
      </c>
      <c r="M94" s="16">
        <v>0</v>
      </c>
      <c r="N94" s="17">
        <v>45517</v>
      </c>
      <c r="O94" s="16">
        <v>415.83</v>
      </c>
      <c r="P94" s="16">
        <v>0</v>
      </c>
      <c r="Q94" s="15" t="s">
        <v>1396</v>
      </c>
      <c r="R94" s="16">
        <v>0</v>
      </c>
      <c r="S94" s="15" t="s">
        <v>44</v>
      </c>
      <c r="T94" s="15" t="s">
        <v>44</v>
      </c>
      <c r="U94" s="17" t="s">
        <v>44</v>
      </c>
      <c r="V94" s="15" t="s">
        <v>44</v>
      </c>
      <c r="W94" s="16">
        <v>0</v>
      </c>
      <c r="X94" s="16">
        <v>0</v>
      </c>
      <c r="Y94" s="16">
        <v>0</v>
      </c>
      <c r="Z94" s="15" t="s">
        <v>44</v>
      </c>
      <c r="AA94" s="15" t="s">
        <v>44</v>
      </c>
      <c r="AB94" s="17" t="s">
        <v>44</v>
      </c>
      <c r="AC94" s="16">
        <v>0</v>
      </c>
      <c r="AD94" s="16">
        <v>0</v>
      </c>
      <c r="AE94" s="16">
        <v>0</v>
      </c>
      <c r="AF94" s="15" t="s">
        <v>44</v>
      </c>
      <c r="AG94" s="17" t="s">
        <v>44</v>
      </c>
      <c r="AH94" s="15" t="s">
        <v>44</v>
      </c>
      <c r="AI94" s="15" t="s">
        <v>44</v>
      </c>
      <c r="AJ94" s="15" t="s">
        <v>44</v>
      </c>
      <c r="AK94" s="15" t="s">
        <v>44</v>
      </c>
      <c r="AL94" s="15" t="s">
        <v>44</v>
      </c>
      <c r="AM94" s="16">
        <v>0</v>
      </c>
      <c r="AN94" s="16">
        <v>0</v>
      </c>
      <c r="AO94" s="16">
        <v>0</v>
      </c>
      <c r="AP94" s="47" t="str">
        <f>VLOOKUP(K94,Tabela1[[#All],[NF Eletr.]],1,0)</f>
        <v>26942</v>
      </c>
      <c r="AQ94" s="48" t="str">
        <f>VLOOKUP(Tabela3[[#This Row],[Cliente]],'Listagem do Browse'!B93:Q393,1,0)</f>
        <v>C00478</v>
      </c>
      <c r="AR94" s="48" t="str">
        <f>VLOOKUP(Tabela3[[#This Row],[Cliente]],'Listagem do Browse'!B93:Q393,3,0)</f>
        <v>BANCO DO BRASIL S.A. - CT 2805</v>
      </c>
    </row>
    <row r="95" spans="1:44">
      <c r="A95" s="12" t="str">
        <f t="shared" si="1"/>
        <v>KTC00118</v>
      </c>
      <c r="B95" s="12" t="s">
        <v>1967</v>
      </c>
      <c r="C95" s="12" t="s">
        <v>1397</v>
      </c>
      <c r="D95" s="12" t="s">
        <v>40</v>
      </c>
      <c r="E95" s="12" t="s">
        <v>960</v>
      </c>
      <c r="F95" s="12" t="s">
        <v>42</v>
      </c>
      <c r="G95" s="12" t="s">
        <v>47</v>
      </c>
      <c r="H95" s="13">
        <v>0</v>
      </c>
      <c r="I95" s="12" t="s">
        <v>1398</v>
      </c>
      <c r="J95" s="12" t="s">
        <v>44</v>
      </c>
      <c r="K95" s="12" t="s">
        <v>1399</v>
      </c>
      <c r="L95" s="13">
        <v>0</v>
      </c>
      <c r="M95" s="13">
        <v>0</v>
      </c>
      <c r="N95" s="14">
        <v>45517</v>
      </c>
      <c r="O95" s="13">
        <v>449.06</v>
      </c>
      <c r="P95" s="13">
        <v>0</v>
      </c>
      <c r="Q95" s="12" t="s">
        <v>1400</v>
      </c>
      <c r="R95" s="13">
        <v>0</v>
      </c>
      <c r="S95" s="12" t="s">
        <v>44</v>
      </c>
      <c r="T95" s="12" t="s">
        <v>44</v>
      </c>
      <c r="U95" s="14" t="s">
        <v>44</v>
      </c>
      <c r="V95" s="12" t="s">
        <v>44</v>
      </c>
      <c r="W95" s="13">
        <v>0</v>
      </c>
      <c r="X95" s="13">
        <v>0</v>
      </c>
      <c r="Y95" s="13">
        <v>0</v>
      </c>
      <c r="Z95" s="12" t="s">
        <v>44</v>
      </c>
      <c r="AA95" s="12" t="s">
        <v>44</v>
      </c>
      <c r="AB95" s="14" t="s">
        <v>44</v>
      </c>
      <c r="AC95" s="13">
        <v>0</v>
      </c>
      <c r="AD95" s="13">
        <v>0</v>
      </c>
      <c r="AE95" s="13">
        <v>0</v>
      </c>
      <c r="AF95" s="12" t="s">
        <v>44</v>
      </c>
      <c r="AG95" s="14" t="s">
        <v>44</v>
      </c>
      <c r="AH95" s="12" t="s">
        <v>44</v>
      </c>
      <c r="AI95" s="12" t="s">
        <v>44</v>
      </c>
      <c r="AJ95" s="12" t="s">
        <v>44</v>
      </c>
      <c r="AK95" s="12" t="s">
        <v>44</v>
      </c>
      <c r="AL95" s="12" t="s">
        <v>44</v>
      </c>
      <c r="AM95" s="13">
        <v>0</v>
      </c>
      <c r="AN95" s="13">
        <v>0</v>
      </c>
      <c r="AO95" s="13">
        <v>0</v>
      </c>
      <c r="AP95" s="47" t="str">
        <f>VLOOKUP(K95,Tabela1[[#All],[NF Eletr.]],1,0)</f>
        <v>26941</v>
      </c>
      <c r="AQ95" s="48" t="e">
        <f>VLOOKUP(Tabela3[[#This Row],[Cliente]],'Listagem do Browse'!B94:Q394,1,0)</f>
        <v>#N/A</v>
      </c>
      <c r="AR95" s="48" t="e">
        <f>VLOOKUP(Tabela3[[#This Row],[Cliente]],'Listagem do Browse'!B94:Q394,3,0)</f>
        <v>#N/A</v>
      </c>
    </row>
    <row r="96" spans="1:44">
      <c r="A96" s="15" t="str">
        <f t="shared" si="1"/>
        <v>KTC00479</v>
      </c>
      <c r="B96" s="15" t="s">
        <v>1967</v>
      </c>
      <c r="C96" s="15" t="s">
        <v>1401</v>
      </c>
      <c r="D96" s="15" t="s">
        <v>40</v>
      </c>
      <c r="E96" s="15" t="s">
        <v>1029</v>
      </c>
      <c r="F96" s="15" t="s">
        <v>46</v>
      </c>
      <c r="G96" s="15" t="s">
        <v>47</v>
      </c>
      <c r="H96" s="16">
        <v>0</v>
      </c>
      <c r="I96" s="15" t="s">
        <v>1402</v>
      </c>
      <c r="J96" s="15" t="s">
        <v>44</v>
      </c>
      <c r="K96" s="15" t="s">
        <v>1403</v>
      </c>
      <c r="L96" s="16">
        <v>0</v>
      </c>
      <c r="M96" s="16">
        <v>0</v>
      </c>
      <c r="N96" s="17">
        <v>45517</v>
      </c>
      <c r="O96" s="16">
        <v>5714.46</v>
      </c>
      <c r="P96" s="16">
        <v>0</v>
      </c>
      <c r="Q96" s="15" t="s">
        <v>1404</v>
      </c>
      <c r="R96" s="16">
        <v>0</v>
      </c>
      <c r="S96" s="15" t="s">
        <v>44</v>
      </c>
      <c r="T96" s="15" t="s">
        <v>44</v>
      </c>
      <c r="U96" s="17" t="s">
        <v>44</v>
      </c>
      <c r="V96" s="15" t="s">
        <v>44</v>
      </c>
      <c r="W96" s="16">
        <v>0</v>
      </c>
      <c r="X96" s="16">
        <v>0</v>
      </c>
      <c r="Y96" s="16">
        <v>0</v>
      </c>
      <c r="Z96" s="15" t="s">
        <v>44</v>
      </c>
      <c r="AA96" s="15" t="s">
        <v>44</v>
      </c>
      <c r="AB96" s="17" t="s">
        <v>44</v>
      </c>
      <c r="AC96" s="16">
        <v>0</v>
      </c>
      <c r="AD96" s="16">
        <v>0</v>
      </c>
      <c r="AE96" s="16">
        <v>0</v>
      </c>
      <c r="AF96" s="15" t="s">
        <v>44</v>
      </c>
      <c r="AG96" s="17" t="s">
        <v>44</v>
      </c>
      <c r="AH96" s="15" t="s">
        <v>44</v>
      </c>
      <c r="AI96" s="15" t="s">
        <v>44</v>
      </c>
      <c r="AJ96" s="15" t="s">
        <v>44</v>
      </c>
      <c r="AK96" s="15" t="s">
        <v>44</v>
      </c>
      <c r="AL96" s="15" t="s">
        <v>44</v>
      </c>
      <c r="AM96" s="16">
        <v>0</v>
      </c>
      <c r="AN96" s="16">
        <v>0</v>
      </c>
      <c r="AO96" s="16">
        <v>0</v>
      </c>
      <c r="AP96" s="47" t="str">
        <f>VLOOKUP(K96,Tabela1[[#All],[NF Eletr.]],1,0)</f>
        <v>26940</v>
      </c>
      <c r="AQ96" s="48" t="str">
        <f>VLOOKUP(Tabela3[[#This Row],[Cliente]],'Listagem do Browse'!B95:Q395,1,0)</f>
        <v>C00479</v>
      </c>
      <c r="AR96" s="48" t="str">
        <f>VLOOKUP(Tabela3[[#This Row],[Cliente]],'Listagem do Browse'!B95:Q395,3,0)</f>
        <v>BANCO DO BRASIL S.A. - CT 2805</v>
      </c>
    </row>
    <row r="97" spans="1:44">
      <c r="A97" s="12" t="str">
        <f t="shared" si="1"/>
        <v>KTC00132</v>
      </c>
      <c r="B97" s="12" t="s">
        <v>1967</v>
      </c>
      <c r="C97" s="12" t="s">
        <v>1405</v>
      </c>
      <c r="D97" s="12" t="s">
        <v>40</v>
      </c>
      <c r="E97" s="12" t="s">
        <v>1021</v>
      </c>
      <c r="F97" s="12" t="s">
        <v>42</v>
      </c>
      <c r="G97" s="12" t="s">
        <v>47</v>
      </c>
      <c r="H97" s="13">
        <v>0</v>
      </c>
      <c r="I97" s="12" t="s">
        <v>1406</v>
      </c>
      <c r="J97" s="12" t="s">
        <v>44</v>
      </c>
      <c r="K97" s="12" t="s">
        <v>1407</v>
      </c>
      <c r="L97" s="13">
        <v>0</v>
      </c>
      <c r="M97" s="13">
        <v>0</v>
      </c>
      <c r="N97" s="14">
        <v>45517</v>
      </c>
      <c r="O97" s="13">
        <v>2720.47</v>
      </c>
      <c r="P97" s="13">
        <v>0</v>
      </c>
      <c r="Q97" s="12" t="s">
        <v>1408</v>
      </c>
      <c r="R97" s="13">
        <v>0</v>
      </c>
      <c r="S97" s="12" t="s">
        <v>44</v>
      </c>
      <c r="T97" s="12" t="s">
        <v>44</v>
      </c>
      <c r="U97" s="14" t="s">
        <v>44</v>
      </c>
      <c r="V97" s="12" t="s">
        <v>44</v>
      </c>
      <c r="W97" s="13">
        <v>0</v>
      </c>
      <c r="X97" s="13">
        <v>0</v>
      </c>
      <c r="Y97" s="13">
        <v>0</v>
      </c>
      <c r="Z97" s="12" t="s">
        <v>44</v>
      </c>
      <c r="AA97" s="12" t="s">
        <v>44</v>
      </c>
      <c r="AB97" s="14" t="s">
        <v>44</v>
      </c>
      <c r="AC97" s="13">
        <v>0</v>
      </c>
      <c r="AD97" s="13">
        <v>0</v>
      </c>
      <c r="AE97" s="13">
        <v>0</v>
      </c>
      <c r="AF97" s="12" t="s">
        <v>44</v>
      </c>
      <c r="AG97" s="14" t="s">
        <v>44</v>
      </c>
      <c r="AH97" s="12" t="s">
        <v>44</v>
      </c>
      <c r="AI97" s="12" t="s">
        <v>44</v>
      </c>
      <c r="AJ97" s="12" t="s">
        <v>44</v>
      </c>
      <c r="AK97" s="12" t="s">
        <v>44</v>
      </c>
      <c r="AL97" s="12" t="s">
        <v>44</v>
      </c>
      <c r="AM97" s="13">
        <v>0</v>
      </c>
      <c r="AN97" s="13">
        <v>0</v>
      </c>
      <c r="AO97" s="13">
        <v>0</v>
      </c>
      <c r="AP97" s="47" t="str">
        <f>VLOOKUP(K97,Tabela1[[#All],[NF Eletr.]],1,0)</f>
        <v>26939</v>
      </c>
      <c r="AQ97" s="48" t="e">
        <f>VLOOKUP(Tabela3[[#This Row],[Cliente]],'Listagem do Browse'!B96:Q396,1,0)</f>
        <v>#N/A</v>
      </c>
      <c r="AR97" s="48" t="e">
        <f>VLOOKUP(Tabela3[[#This Row],[Cliente]],'Listagem do Browse'!B96:Q396,3,0)</f>
        <v>#N/A</v>
      </c>
    </row>
    <row r="98" spans="1:44">
      <c r="A98" s="15" t="str">
        <f t="shared" si="1"/>
        <v>KTC00305</v>
      </c>
      <c r="B98" s="15" t="s">
        <v>1967</v>
      </c>
      <c r="C98" s="15" t="s">
        <v>1409</v>
      </c>
      <c r="D98" s="15" t="s">
        <v>40</v>
      </c>
      <c r="E98" s="15" t="s">
        <v>987</v>
      </c>
      <c r="F98" s="15" t="s">
        <v>42</v>
      </c>
      <c r="G98" s="15" t="s">
        <v>91</v>
      </c>
      <c r="H98" s="16">
        <v>0</v>
      </c>
      <c r="I98" s="15" t="s">
        <v>1410</v>
      </c>
      <c r="J98" s="15" t="s">
        <v>44</v>
      </c>
      <c r="K98" s="15" t="s">
        <v>1411</v>
      </c>
      <c r="L98" s="16">
        <v>0</v>
      </c>
      <c r="M98" s="16">
        <v>0</v>
      </c>
      <c r="N98" s="17">
        <v>45517</v>
      </c>
      <c r="O98" s="16">
        <v>145512.1</v>
      </c>
      <c r="P98" s="16">
        <v>0</v>
      </c>
      <c r="Q98" s="15" t="s">
        <v>1412</v>
      </c>
      <c r="R98" s="16">
        <v>0</v>
      </c>
      <c r="S98" s="15" t="s">
        <v>44</v>
      </c>
      <c r="T98" s="15" t="s">
        <v>44</v>
      </c>
      <c r="U98" s="17" t="s">
        <v>44</v>
      </c>
      <c r="V98" s="15" t="s">
        <v>44</v>
      </c>
      <c r="W98" s="16">
        <v>0</v>
      </c>
      <c r="X98" s="16">
        <v>0</v>
      </c>
      <c r="Y98" s="16">
        <v>0</v>
      </c>
      <c r="Z98" s="15" t="s">
        <v>44</v>
      </c>
      <c r="AA98" s="15" t="s">
        <v>44</v>
      </c>
      <c r="AB98" s="17" t="s">
        <v>44</v>
      </c>
      <c r="AC98" s="16">
        <v>0</v>
      </c>
      <c r="AD98" s="16">
        <v>0</v>
      </c>
      <c r="AE98" s="16">
        <v>0</v>
      </c>
      <c r="AF98" s="15" t="s">
        <v>44</v>
      </c>
      <c r="AG98" s="17" t="s">
        <v>44</v>
      </c>
      <c r="AH98" s="15" t="s">
        <v>44</v>
      </c>
      <c r="AI98" s="15" t="s">
        <v>44</v>
      </c>
      <c r="AJ98" s="15" t="s">
        <v>44</v>
      </c>
      <c r="AK98" s="15" t="s">
        <v>44</v>
      </c>
      <c r="AL98" s="15" t="s">
        <v>44</v>
      </c>
      <c r="AM98" s="16">
        <v>0</v>
      </c>
      <c r="AN98" s="16">
        <v>0</v>
      </c>
      <c r="AO98" s="16">
        <v>0</v>
      </c>
      <c r="AP98" s="47" t="str">
        <f>VLOOKUP(K98,Tabela1[[#All],[NF Eletr.]],1,0)</f>
        <v>26986</v>
      </c>
      <c r="AQ98" s="48" t="e">
        <f>VLOOKUP(Tabela3[[#This Row],[Cliente]],'Listagem do Browse'!B97:Q397,1,0)</f>
        <v>#N/A</v>
      </c>
      <c r="AR98" s="48" t="e">
        <f>VLOOKUP(Tabela3[[#This Row],[Cliente]],'Listagem do Browse'!B97:Q397,3,0)</f>
        <v>#N/A</v>
      </c>
    </row>
    <row r="99" spans="1:44">
      <c r="A99" s="12" t="str">
        <f t="shared" si="1"/>
        <v>KTC00305</v>
      </c>
      <c r="B99" s="12" t="s">
        <v>1967</v>
      </c>
      <c r="C99" s="12" t="s">
        <v>1413</v>
      </c>
      <c r="D99" s="12" t="s">
        <v>40</v>
      </c>
      <c r="E99" s="12" t="s">
        <v>987</v>
      </c>
      <c r="F99" s="12" t="s">
        <v>42</v>
      </c>
      <c r="G99" s="12" t="s">
        <v>91</v>
      </c>
      <c r="H99" s="13">
        <v>0</v>
      </c>
      <c r="I99" s="12" t="s">
        <v>1414</v>
      </c>
      <c r="J99" s="12" t="s">
        <v>44</v>
      </c>
      <c r="K99" s="12" t="s">
        <v>1415</v>
      </c>
      <c r="L99" s="13">
        <v>0</v>
      </c>
      <c r="M99" s="13">
        <v>0</v>
      </c>
      <c r="N99" s="14">
        <v>45517</v>
      </c>
      <c r="O99" s="13">
        <v>6869.06</v>
      </c>
      <c r="P99" s="13">
        <v>0</v>
      </c>
      <c r="Q99" s="12" t="s">
        <v>1416</v>
      </c>
      <c r="R99" s="13">
        <v>0</v>
      </c>
      <c r="S99" s="12" t="s">
        <v>44</v>
      </c>
      <c r="T99" s="12" t="s">
        <v>44</v>
      </c>
      <c r="U99" s="14" t="s">
        <v>44</v>
      </c>
      <c r="V99" s="12" t="s">
        <v>44</v>
      </c>
      <c r="W99" s="13">
        <v>0</v>
      </c>
      <c r="X99" s="13">
        <v>0</v>
      </c>
      <c r="Y99" s="13">
        <v>0</v>
      </c>
      <c r="Z99" s="12" t="s">
        <v>44</v>
      </c>
      <c r="AA99" s="12" t="s">
        <v>44</v>
      </c>
      <c r="AB99" s="14" t="s">
        <v>44</v>
      </c>
      <c r="AC99" s="13">
        <v>0</v>
      </c>
      <c r="AD99" s="13">
        <v>0</v>
      </c>
      <c r="AE99" s="13">
        <v>0</v>
      </c>
      <c r="AF99" s="12" t="s">
        <v>44</v>
      </c>
      <c r="AG99" s="14" t="s">
        <v>44</v>
      </c>
      <c r="AH99" s="12" t="s">
        <v>44</v>
      </c>
      <c r="AI99" s="12" t="s">
        <v>44</v>
      </c>
      <c r="AJ99" s="12" t="s">
        <v>44</v>
      </c>
      <c r="AK99" s="12" t="s">
        <v>44</v>
      </c>
      <c r="AL99" s="12" t="s">
        <v>44</v>
      </c>
      <c r="AM99" s="13">
        <v>0</v>
      </c>
      <c r="AN99" s="13">
        <v>0</v>
      </c>
      <c r="AO99" s="13">
        <v>0</v>
      </c>
      <c r="AP99" s="47" t="str">
        <f>VLOOKUP(K99,Tabela1[[#All],[NF Eletr.]],1,0)</f>
        <v>26987</v>
      </c>
      <c r="AQ99" s="48" t="e">
        <f>VLOOKUP(Tabela3[[#This Row],[Cliente]],'Listagem do Browse'!B98:Q398,1,0)</f>
        <v>#N/A</v>
      </c>
      <c r="AR99" s="48" t="e">
        <f>VLOOKUP(Tabela3[[#This Row],[Cliente]],'Listagem do Browse'!B98:Q398,3,0)</f>
        <v>#N/A</v>
      </c>
    </row>
    <row r="100" spans="1:44">
      <c r="A100" s="15" t="str">
        <f t="shared" si="1"/>
        <v>KTC00509</v>
      </c>
      <c r="B100" s="15" t="s">
        <v>1967</v>
      </c>
      <c r="C100" s="15" t="s">
        <v>1417</v>
      </c>
      <c r="D100" s="15" t="s">
        <v>40</v>
      </c>
      <c r="E100" s="15" t="s">
        <v>954</v>
      </c>
      <c r="F100" s="15" t="s">
        <v>46</v>
      </c>
      <c r="G100" s="15" t="s">
        <v>47</v>
      </c>
      <c r="H100" s="16">
        <v>0</v>
      </c>
      <c r="I100" s="15" t="s">
        <v>1418</v>
      </c>
      <c r="J100" s="15" t="s">
        <v>44</v>
      </c>
      <c r="K100" s="15" t="s">
        <v>1419</v>
      </c>
      <c r="L100" s="16">
        <v>0</v>
      </c>
      <c r="M100" s="16">
        <v>0</v>
      </c>
      <c r="N100" s="17">
        <v>45518</v>
      </c>
      <c r="O100" s="16">
        <v>13672.86</v>
      </c>
      <c r="P100" s="16">
        <v>0</v>
      </c>
      <c r="Q100" s="15" t="s">
        <v>1420</v>
      </c>
      <c r="R100" s="16">
        <v>0</v>
      </c>
      <c r="S100" s="15" t="s">
        <v>44</v>
      </c>
      <c r="T100" s="15" t="s">
        <v>44</v>
      </c>
      <c r="U100" s="17" t="s">
        <v>44</v>
      </c>
      <c r="V100" s="15" t="s">
        <v>44</v>
      </c>
      <c r="W100" s="16">
        <v>0</v>
      </c>
      <c r="X100" s="16">
        <v>0</v>
      </c>
      <c r="Y100" s="16">
        <v>0</v>
      </c>
      <c r="Z100" s="15" t="s">
        <v>44</v>
      </c>
      <c r="AA100" s="15" t="s">
        <v>44</v>
      </c>
      <c r="AB100" s="17" t="s">
        <v>44</v>
      </c>
      <c r="AC100" s="16">
        <v>0</v>
      </c>
      <c r="AD100" s="16">
        <v>0</v>
      </c>
      <c r="AE100" s="16">
        <v>0</v>
      </c>
      <c r="AF100" s="15" t="s">
        <v>44</v>
      </c>
      <c r="AG100" s="17" t="s">
        <v>44</v>
      </c>
      <c r="AH100" s="15" t="s">
        <v>44</v>
      </c>
      <c r="AI100" s="15" t="s">
        <v>44</v>
      </c>
      <c r="AJ100" s="15" t="s">
        <v>44</v>
      </c>
      <c r="AK100" s="15" t="s">
        <v>44</v>
      </c>
      <c r="AL100" s="15" t="s">
        <v>44</v>
      </c>
      <c r="AM100" s="16">
        <v>0</v>
      </c>
      <c r="AN100" s="16">
        <v>0</v>
      </c>
      <c r="AO100" s="16">
        <v>0</v>
      </c>
      <c r="AP100" s="47" t="e">
        <f>VLOOKUP(K100,Tabela1[[#All],[NF Eletr.]],1,0)</f>
        <v>#N/A</v>
      </c>
      <c r="AQ100" s="48" t="str">
        <f>VLOOKUP(Tabela3[[#This Row],[Cliente]],'Listagem do Browse'!B99:Q399,1,0)</f>
        <v>C00509</v>
      </c>
      <c r="AR100" s="48" t="str">
        <f>VLOOKUP(Tabela3[[#This Row],[Cliente]],'Listagem do Browse'!B99:Q399,3,0)</f>
        <v>COMPANHIA DE PESQUISA DE RECURSOS MINERAIS CPRM</v>
      </c>
    </row>
    <row r="101" spans="1:44">
      <c r="A101" s="12" t="str">
        <f t="shared" si="1"/>
        <v>KTC00507</v>
      </c>
      <c r="B101" s="12" t="s">
        <v>1967</v>
      </c>
      <c r="C101" s="12" t="s">
        <v>1421</v>
      </c>
      <c r="D101" s="12" t="s">
        <v>40</v>
      </c>
      <c r="E101" s="12" t="s">
        <v>957</v>
      </c>
      <c r="F101" s="12" t="s">
        <v>46</v>
      </c>
      <c r="G101" s="12" t="s">
        <v>47</v>
      </c>
      <c r="H101" s="13">
        <v>0</v>
      </c>
      <c r="I101" s="12" t="s">
        <v>1422</v>
      </c>
      <c r="J101" s="12" t="s">
        <v>44</v>
      </c>
      <c r="K101" s="12" t="s">
        <v>1423</v>
      </c>
      <c r="L101" s="13">
        <v>0</v>
      </c>
      <c r="M101" s="13">
        <v>0</v>
      </c>
      <c r="N101" s="14">
        <v>45518</v>
      </c>
      <c r="O101" s="13">
        <v>12432.57</v>
      </c>
      <c r="P101" s="13">
        <v>0</v>
      </c>
      <c r="Q101" s="12" t="s">
        <v>1424</v>
      </c>
      <c r="R101" s="13">
        <v>0</v>
      </c>
      <c r="S101" s="12" t="s">
        <v>44</v>
      </c>
      <c r="T101" s="12" t="s">
        <v>44</v>
      </c>
      <c r="U101" s="14" t="s">
        <v>44</v>
      </c>
      <c r="V101" s="12" t="s">
        <v>44</v>
      </c>
      <c r="W101" s="13">
        <v>0</v>
      </c>
      <c r="X101" s="13">
        <v>0</v>
      </c>
      <c r="Y101" s="13">
        <v>0</v>
      </c>
      <c r="Z101" s="12" t="s">
        <v>44</v>
      </c>
      <c r="AA101" s="12" t="s">
        <v>44</v>
      </c>
      <c r="AB101" s="14" t="s">
        <v>44</v>
      </c>
      <c r="AC101" s="13">
        <v>0</v>
      </c>
      <c r="AD101" s="13">
        <v>0</v>
      </c>
      <c r="AE101" s="13">
        <v>0</v>
      </c>
      <c r="AF101" s="12" t="s">
        <v>44</v>
      </c>
      <c r="AG101" s="14" t="s">
        <v>44</v>
      </c>
      <c r="AH101" s="12" t="s">
        <v>44</v>
      </c>
      <c r="AI101" s="12" t="s">
        <v>44</v>
      </c>
      <c r="AJ101" s="12" t="s">
        <v>44</v>
      </c>
      <c r="AK101" s="12" t="s">
        <v>44</v>
      </c>
      <c r="AL101" s="12" t="s">
        <v>44</v>
      </c>
      <c r="AM101" s="13">
        <v>0</v>
      </c>
      <c r="AN101" s="13">
        <v>0</v>
      </c>
      <c r="AO101" s="13">
        <v>0</v>
      </c>
      <c r="AP101" s="47" t="str">
        <f>VLOOKUP(K101,Tabela1[[#All],[NF Eletr.]],1,0)</f>
        <v>26989</v>
      </c>
      <c r="AQ101" s="48" t="str">
        <f>VLOOKUP(Tabela3[[#This Row],[Cliente]],'Listagem do Browse'!B100:Q400,1,0)</f>
        <v>C00507</v>
      </c>
      <c r="AR101" s="48" t="str">
        <f>VLOOKUP(Tabela3[[#This Row],[Cliente]],'Listagem do Browse'!B100:Q400,3,0)</f>
        <v>COMPANHIA DE PESQUISA DE RECURSOS MINERAIS CPRM</v>
      </c>
    </row>
    <row r="102" spans="1:44">
      <c r="A102" s="15" t="str">
        <f t="shared" si="1"/>
        <v>KTC00434</v>
      </c>
      <c r="B102" s="15" t="s">
        <v>1967</v>
      </c>
      <c r="C102" s="15" t="s">
        <v>1425</v>
      </c>
      <c r="D102" s="15" t="s">
        <v>40</v>
      </c>
      <c r="E102" s="15" t="s">
        <v>981</v>
      </c>
      <c r="F102" s="15" t="s">
        <v>46</v>
      </c>
      <c r="G102" s="15" t="s">
        <v>982</v>
      </c>
      <c r="H102" s="16">
        <v>0</v>
      </c>
      <c r="I102" s="15" t="s">
        <v>1426</v>
      </c>
      <c r="J102" s="15" t="s">
        <v>44</v>
      </c>
      <c r="K102" s="15" t="s">
        <v>1427</v>
      </c>
      <c r="L102" s="16">
        <v>0</v>
      </c>
      <c r="M102" s="16">
        <v>0</v>
      </c>
      <c r="N102" s="17">
        <v>45518</v>
      </c>
      <c r="O102" s="16">
        <v>134501.17000000001</v>
      </c>
      <c r="P102" s="16">
        <v>0</v>
      </c>
      <c r="Q102" s="15" t="s">
        <v>1428</v>
      </c>
      <c r="R102" s="16">
        <v>0</v>
      </c>
      <c r="S102" s="15" t="s">
        <v>44</v>
      </c>
      <c r="T102" s="15" t="s">
        <v>44</v>
      </c>
      <c r="U102" s="17" t="s">
        <v>44</v>
      </c>
      <c r="V102" s="15" t="s">
        <v>44</v>
      </c>
      <c r="W102" s="16">
        <v>0</v>
      </c>
      <c r="X102" s="16">
        <v>0</v>
      </c>
      <c r="Y102" s="16">
        <v>0</v>
      </c>
      <c r="Z102" s="15" t="s">
        <v>44</v>
      </c>
      <c r="AA102" s="15" t="s">
        <v>44</v>
      </c>
      <c r="AB102" s="17" t="s">
        <v>44</v>
      </c>
      <c r="AC102" s="16">
        <v>0</v>
      </c>
      <c r="AD102" s="16">
        <v>0</v>
      </c>
      <c r="AE102" s="16">
        <v>0</v>
      </c>
      <c r="AF102" s="15" t="s">
        <v>44</v>
      </c>
      <c r="AG102" s="17" t="s">
        <v>44</v>
      </c>
      <c r="AH102" s="15" t="s">
        <v>44</v>
      </c>
      <c r="AI102" s="15" t="s">
        <v>44</v>
      </c>
      <c r="AJ102" s="15" t="s">
        <v>44</v>
      </c>
      <c r="AK102" s="15" t="s">
        <v>44</v>
      </c>
      <c r="AL102" s="15" t="s">
        <v>44</v>
      </c>
      <c r="AM102" s="16">
        <v>0</v>
      </c>
      <c r="AN102" s="16">
        <v>0</v>
      </c>
      <c r="AO102" s="16">
        <v>0</v>
      </c>
      <c r="AP102" s="47" t="str">
        <f>VLOOKUP(K102,Tabela1[[#All],[NF Eletr.]],1,0)</f>
        <v>26991</v>
      </c>
      <c r="AQ102" s="48" t="e">
        <f>VLOOKUP(Tabela3[[#This Row],[Cliente]],'Listagem do Browse'!B101:Q401,1,0)</f>
        <v>#N/A</v>
      </c>
      <c r="AR102" s="48" t="e">
        <f>VLOOKUP(Tabela3[[#This Row],[Cliente]],'Listagem do Browse'!B101:Q401,3,0)</f>
        <v>#N/A</v>
      </c>
    </row>
    <row r="103" spans="1:44">
      <c r="A103" s="12" t="str">
        <f t="shared" si="1"/>
        <v>KTC00434</v>
      </c>
      <c r="B103" s="12" t="s">
        <v>1967</v>
      </c>
      <c r="C103" s="12" t="s">
        <v>1429</v>
      </c>
      <c r="D103" s="12" t="s">
        <v>40</v>
      </c>
      <c r="E103" s="12" t="s">
        <v>981</v>
      </c>
      <c r="F103" s="12" t="s">
        <v>46</v>
      </c>
      <c r="G103" s="12" t="s">
        <v>982</v>
      </c>
      <c r="H103" s="13">
        <v>0</v>
      </c>
      <c r="I103" s="12" t="s">
        <v>1430</v>
      </c>
      <c r="J103" s="12" t="s">
        <v>44</v>
      </c>
      <c r="K103" s="12" t="s">
        <v>1431</v>
      </c>
      <c r="L103" s="13">
        <v>0</v>
      </c>
      <c r="M103" s="13">
        <v>0</v>
      </c>
      <c r="N103" s="14">
        <v>45518</v>
      </c>
      <c r="O103" s="13">
        <v>9335.2999999999993</v>
      </c>
      <c r="P103" s="13">
        <v>0</v>
      </c>
      <c r="Q103" s="12" t="s">
        <v>1432</v>
      </c>
      <c r="R103" s="13">
        <v>0</v>
      </c>
      <c r="S103" s="12" t="s">
        <v>44</v>
      </c>
      <c r="T103" s="12" t="s">
        <v>44</v>
      </c>
      <c r="U103" s="14" t="s">
        <v>44</v>
      </c>
      <c r="V103" s="12" t="s">
        <v>44</v>
      </c>
      <c r="W103" s="13">
        <v>0</v>
      </c>
      <c r="X103" s="13">
        <v>0</v>
      </c>
      <c r="Y103" s="13">
        <v>0</v>
      </c>
      <c r="Z103" s="12" t="s">
        <v>44</v>
      </c>
      <c r="AA103" s="12" t="s">
        <v>44</v>
      </c>
      <c r="AB103" s="14" t="s">
        <v>44</v>
      </c>
      <c r="AC103" s="13">
        <v>0</v>
      </c>
      <c r="AD103" s="13">
        <v>0</v>
      </c>
      <c r="AE103" s="13">
        <v>0</v>
      </c>
      <c r="AF103" s="12" t="s">
        <v>44</v>
      </c>
      <c r="AG103" s="14" t="s">
        <v>44</v>
      </c>
      <c r="AH103" s="12" t="s">
        <v>44</v>
      </c>
      <c r="AI103" s="12" t="s">
        <v>44</v>
      </c>
      <c r="AJ103" s="12" t="s">
        <v>44</v>
      </c>
      <c r="AK103" s="12" t="s">
        <v>44</v>
      </c>
      <c r="AL103" s="12" t="s">
        <v>44</v>
      </c>
      <c r="AM103" s="13">
        <v>0</v>
      </c>
      <c r="AN103" s="13">
        <v>0</v>
      </c>
      <c r="AO103" s="13">
        <v>0</v>
      </c>
      <c r="AP103" s="47" t="e">
        <f>VLOOKUP(K103,Tabela1[[#All],[NF Eletr.]],1,0)</f>
        <v>#N/A</v>
      </c>
      <c r="AQ103" s="48" t="e">
        <f>VLOOKUP(Tabela3[[#This Row],[Cliente]],'Listagem do Browse'!B102:Q402,1,0)</f>
        <v>#N/A</v>
      </c>
      <c r="AR103" s="48" t="e">
        <f>VLOOKUP(Tabela3[[#This Row],[Cliente]],'Listagem do Browse'!B102:Q402,3,0)</f>
        <v>#N/A</v>
      </c>
    </row>
    <row r="104" spans="1:44">
      <c r="A104" s="15" t="str">
        <f t="shared" si="1"/>
        <v>KTC00417</v>
      </c>
      <c r="B104" s="15" t="s">
        <v>1967</v>
      </c>
      <c r="C104" s="15" t="s">
        <v>1433</v>
      </c>
      <c r="D104" s="15" t="s">
        <v>40</v>
      </c>
      <c r="E104" s="15" t="s">
        <v>962</v>
      </c>
      <c r="F104" s="15" t="s">
        <v>42</v>
      </c>
      <c r="G104" s="15" t="s">
        <v>47</v>
      </c>
      <c r="H104" s="16">
        <v>0</v>
      </c>
      <c r="I104" s="15" t="s">
        <v>1434</v>
      </c>
      <c r="J104" s="15" t="s">
        <v>44</v>
      </c>
      <c r="K104" s="15" t="s">
        <v>1435</v>
      </c>
      <c r="L104" s="16">
        <v>0</v>
      </c>
      <c r="M104" s="16">
        <v>0</v>
      </c>
      <c r="N104" s="17">
        <v>45519</v>
      </c>
      <c r="O104" s="16">
        <v>6210.75</v>
      </c>
      <c r="P104" s="16">
        <v>0</v>
      </c>
      <c r="Q104" s="15" t="s">
        <v>1436</v>
      </c>
      <c r="R104" s="16">
        <v>0</v>
      </c>
      <c r="S104" s="15" t="s">
        <v>44</v>
      </c>
      <c r="T104" s="15" t="s">
        <v>44</v>
      </c>
      <c r="U104" s="17" t="s">
        <v>44</v>
      </c>
      <c r="V104" s="15" t="s">
        <v>44</v>
      </c>
      <c r="W104" s="16">
        <v>0</v>
      </c>
      <c r="X104" s="16">
        <v>0</v>
      </c>
      <c r="Y104" s="16">
        <v>0</v>
      </c>
      <c r="Z104" s="15" t="s">
        <v>44</v>
      </c>
      <c r="AA104" s="15" t="s">
        <v>44</v>
      </c>
      <c r="AB104" s="17" t="s">
        <v>44</v>
      </c>
      <c r="AC104" s="16">
        <v>0</v>
      </c>
      <c r="AD104" s="16">
        <v>0</v>
      </c>
      <c r="AE104" s="16">
        <v>0</v>
      </c>
      <c r="AF104" s="15" t="s">
        <v>44</v>
      </c>
      <c r="AG104" s="17" t="s">
        <v>44</v>
      </c>
      <c r="AH104" s="15" t="s">
        <v>44</v>
      </c>
      <c r="AI104" s="15" t="s">
        <v>44</v>
      </c>
      <c r="AJ104" s="15" t="s">
        <v>44</v>
      </c>
      <c r="AK104" s="15" t="s">
        <v>44</v>
      </c>
      <c r="AL104" s="15" t="s">
        <v>44</v>
      </c>
      <c r="AM104" s="16">
        <v>0</v>
      </c>
      <c r="AN104" s="16">
        <v>0</v>
      </c>
      <c r="AO104" s="16">
        <v>0</v>
      </c>
      <c r="AP104" s="47" t="str">
        <f>VLOOKUP(K104,Tabela1[[#All],[NF Eletr.]],1,0)</f>
        <v>26993</v>
      </c>
      <c r="AQ104" s="48" t="e">
        <f>VLOOKUP(Tabela3[[#This Row],[Cliente]],'Listagem do Browse'!B103:Q403,1,0)</f>
        <v>#N/A</v>
      </c>
      <c r="AR104" s="48" t="e">
        <f>VLOOKUP(Tabela3[[#This Row],[Cliente]],'Listagem do Browse'!B103:Q403,3,0)</f>
        <v>#N/A</v>
      </c>
    </row>
    <row r="105" spans="1:44">
      <c r="A105" s="12" t="str">
        <f t="shared" si="1"/>
        <v>KTC00425</v>
      </c>
      <c r="B105" s="12" t="s">
        <v>1967</v>
      </c>
      <c r="C105" s="12" t="s">
        <v>1437</v>
      </c>
      <c r="D105" s="12" t="s">
        <v>40</v>
      </c>
      <c r="E105" s="12" t="s">
        <v>963</v>
      </c>
      <c r="F105" s="12" t="s">
        <v>964</v>
      </c>
      <c r="G105" s="12" t="s">
        <v>47</v>
      </c>
      <c r="H105" s="13">
        <v>0</v>
      </c>
      <c r="I105" s="12" t="s">
        <v>1438</v>
      </c>
      <c r="J105" s="12" t="s">
        <v>44</v>
      </c>
      <c r="K105" s="12" t="s">
        <v>1439</v>
      </c>
      <c r="L105" s="13">
        <v>0</v>
      </c>
      <c r="M105" s="13">
        <v>0</v>
      </c>
      <c r="N105" s="14">
        <v>45519</v>
      </c>
      <c r="O105" s="13">
        <v>5770.67</v>
      </c>
      <c r="P105" s="13">
        <v>0</v>
      </c>
      <c r="Q105" s="12" t="s">
        <v>1440</v>
      </c>
      <c r="R105" s="13">
        <v>0</v>
      </c>
      <c r="S105" s="12" t="s">
        <v>44</v>
      </c>
      <c r="T105" s="12" t="s">
        <v>44</v>
      </c>
      <c r="U105" s="14" t="s">
        <v>44</v>
      </c>
      <c r="V105" s="12" t="s">
        <v>44</v>
      </c>
      <c r="W105" s="13">
        <v>0</v>
      </c>
      <c r="X105" s="13">
        <v>0</v>
      </c>
      <c r="Y105" s="13">
        <v>0</v>
      </c>
      <c r="Z105" s="12" t="s">
        <v>44</v>
      </c>
      <c r="AA105" s="12" t="s">
        <v>44</v>
      </c>
      <c r="AB105" s="14" t="s">
        <v>44</v>
      </c>
      <c r="AC105" s="13">
        <v>0</v>
      </c>
      <c r="AD105" s="13">
        <v>0</v>
      </c>
      <c r="AE105" s="13">
        <v>0</v>
      </c>
      <c r="AF105" s="12" t="s">
        <v>44</v>
      </c>
      <c r="AG105" s="14" t="s">
        <v>44</v>
      </c>
      <c r="AH105" s="12" t="s">
        <v>44</v>
      </c>
      <c r="AI105" s="12" t="s">
        <v>44</v>
      </c>
      <c r="AJ105" s="12" t="s">
        <v>44</v>
      </c>
      <c r="AK105" s="12" t="s">
        <v>44</v>
      </c>
      <c r="AL105" s="12" t="s">
        <v>44</v>
      </c>
      <c r="AM105" s="13">
        <v>0</v>
      </c>
      <c r="AN105" s="13">
        <v>0</v>
      </c>
      <c r="AO105" s="13">
        <v>0</v>
      </c>
      <c r="AP105" s="47" t="str">
        <f>VLOOKUP(K105,Tabela1[[#All],[NF Eletr.]],1,0)</f>
        <v>26994</v>
      </c>
      <c r="AQ105" s="48" t="e">
        <f>VLOOKUP(Tabela3[[#This Row],[Cliente]],'Listagem do Browse'!B104:Q404,1,0)</f>
        <v>#N/A</v>
      </c>
      <c r="AR105" s="48" t="e">
        <f>VLOOKUP(Tabela3[[#This Row],[Cliente]],'Listagem do Browse'!B104:Q404,3,0)</f>
        <v>#N/A</v>
      </c>
    </row>
    <row r="106" spans="1:44">
      <c r="A106" s="15" t="str">
        <f t="shared" si="1"/>
        <v>KTC00424</v>
      </c>
      <c r="B106" s="15" t="s">
        <v>1967</v>
      </c>
      <c r="C106" s="15" t="s">
        <v>1441</v>
      </c>
      <c r="D106" s="15" t="s">
        <v>40</v>
      </c>
      <c r="E106" s="15" t="s">
        <v>965</v>
      </c>
      <c r="F106" s="15" t="s">
        <v>240</v>
      </c>
      <c r="G106" s="15" t="s">
        <v>47</v>
      </c>
      <c r="H106" s="16">
        <v>0</v>
      </c>
      <c r="I106" s="15" t="s">
        <v>1442</v>
      </c>
      <c r="J106" s="15" t="s">
        <v>44</v>
      </c>
      <c r="K106" s="15" t="s">
        <v>1443</v>
      </c>
      <c r="L106" s="16">
        <v>0</v>
      </c>
      <c r="M106" s="16">
        <v>0</v>
      </c>
      <c r="N106" s="17">
        <v>45519</v>
      </c>
      <c r="O106" s="16">
        <v>3850.76</v>
      </c>
      <c r="P106" s="16">
        <v>0</v>
      </c>
      <c r="Q106" s="15" t="s">
        <v>1444</v>
      </c>
      <c r="R106" s="16">
        <v>0</v>
      </c>
      <c r="S106" s="15" t="s">
        <v>44</v>
      </c>
      <c r="T106" s="15" t="s">
        <v>44</v>
      </c>
      <c r="U106" s="17" t="s">
        <v>44</v>
      </c>
      <c r="V106" s="15" t="s">
        <v>44</v>
      </c>
      <c r="W106" s="16">
        <v>0</v>
      </c>
      <c r="X106" s="16">
        <v>0</v>
      </c>
      <c r="Y106" s="16">
        <v>0</v>
      </c>
      <c r="Z106" s="15" t="s">
        <v>44</v>
      </c>
      <c r="AA106" s="15" t="s">
        <v>44</v>
      </c>
      <c r="AB106" s="17" t="s">
        <v>44</v>
      </c>
      <c r="AC106" s="16">
        <v>0</v>
      </c>
      <c r="AD106" s="16">
        <v>0</v>
      </c>
      <c r="AE106" s="16">
        <v>0</v>
      </c>
      <c r="AF106" s="15" t="s">
        <v>44</v>
      </c>
      <c r="AG106" s="17" t="s">
        <v>44</v>
      </c>
      <c r="AH106" s="15" t="s">
        <v>44</v>
      </c>
      <c r="AI106" s="15" t="s">
        <v>44</v>
      </c>
      <c r="AJ106" s="15" t="s">
        <v>44</v>
      </c>
      <c r="AK106" s="15" t="s">
        <v>44</v>
      </c>
      <c r="AL106" s="15" t="s">
        <v>44</v>
      </c>
      <c r="AM106" s="16">
        <v>0</v>
      </c>
      <c r="AN106" s="16">
        <v>0</v>
      </c>
      <c r="AO106" s="16">
        <v>0</v>
      </c>
      <c r="AP106" s="47" t="str">
        <f>VLOOKUP(K106,Tabela1[[#All],[NF Eletr.]],1,0)</f>
        <v>26995</v>
      </c>
      <c r="AQ106" s="48" t="e">
        <f>VLOOKUP(Tabela3[[#This Row],[Cliente]],'Listagem do Browse'!B105:Q405,1,0)</f>
        <v>#N/A</v>
      </c>
      <c r="AR106" s="48" t="e">
        <f>VLOOKUP(Tabela3[[#This Row],[Cliente]],'Listagem do Browse'!B105:Q405,3,0)</f>
        <v>#N/A</v>
      </c>
    </row>
    <row r="107" spans="1:44">
      <c r="A107" s="12" t="str">
        <f t="shared" si="1"/>
        <v>KTC00423</v>
      </c>
      <c r="B107" s="12" t="s">
        <v>1967</v>
      </c>
      <c r="C107" s="12" t="s">
        <v>1445</v>
      </c>
      <c r="D107" s="12" t="s">
        <v>40</v>
      </c>
      <c r="E107" s="12" t="s">
        <v>966</v>
      </c>
      <c r="F107" s="12" t="s">
        <v>235</v>
      </c>
      <c r="G107" s="12" t="s">
        <v>47</v>
      </c>
      <c r="H107" s="13">
        <v>0</v>
      </c>
      <c r="I107" s="12" t="s">
        <v>1442</v>
      </c>
      <c r="J107" s="12" t="s">
        <v>44</v>
      </c>
      <c r="K107" s="12" t="s">
        <v>1446</v>
      </c>
      <c r="L107" s="13">
        <v>0</v>
      </c>
      <c r="M107" s="13">
        <v>0</v>
      </c>
      <c r="N107" s="14">
        <v>45519</v>
      </c>
      <c r="O107" s="13">
        <v>5519.27</v>
      </c>
      <c r="P107" s="13">
        <v>0</v>
      </c>
      <c r="Q107" s="12" t="s">
        <v>1447</v>
      </c>
      <c r="R107" s="13">
        <v>0</v>
      </c>
      <c r="S107" s="12" t="s">
        <v>44</v>
      </c>
      <c r="T107" s="12" t="s">
        <v>44</v>
      </c>
      <c r="U107" s="14" t="s">
        <v>44</v>
      </c>
      <c r="V107" s="12" t="s">
        <v>44</v>
      </c>
      <c r="W107" s="13">
        <v>0</v>
      </c>
      <c r="X107" s="13">
        <v>0</v>
      </c>
      <c r="Y107" s="13">
        <v>0</v>
      </c>
      <c r="Z107" s="12" t="s">
        <v>44</v>
      </c>
      <c r="AA107" s="12" t="s">
        <v>44</v>
      </c>
      <c r="AB107" s="14" t="s">
        <v>44</v>
      </c>
      <c r="AC107" s="13">
        <v>0</v>
      </c>
      <c r="AD107" s="13">
        <v>0</v>
      </c>
      <c r="AE107" s="13">
        <v>0</v>
      </c>
      <c r="AF107" s="12" t="s">
        <v>44</v>
      </c>
      <c r="AG107" s="14" t="s">
        <v>44</v>
      </c>
      <c r="AH107" s="12" t="s">
        <v>44</v>
      </c>
      <c r="AI107" s="12" t="s">
        <v>44</v>
      </c>
      <c r="AJ107" s="12" t="s">
        <v>44</v>
      </c>
      <c r="AK107" s="12" t="s">
        <v>44</v>
      </c>
      <c r="AL107" s="12" t="s">
        <v>44</v>
      </c>
      <c r="AM107" s="13">
        <v>0</v>
      </c>
      <c r="AN107" s="13">
        <v>0</v>
      </c>
      <c r="AO107" s="13">
        <v>0</v>
      </c>
      <c r="AP107" s="47" t="str">
        <f>VLOOKUP(K107,Tabela1[[#All],[NF Eletr.]],1,0)</f>
        <v>26996</v>
      </c>
      <c r="AQ107" s="48" t="e">
        <f>VLOOKUP(Tabela3[[#This Row],[Cliente]],'Listagem do Browse'!B106:Q406,1,0)</f>
        <v>#N/A</v>
      </c>
      <c r="AR107" s="48" t="e">
        <f>VLOOKUP(Tabela3[[#This Row],[Cliente]],'Listagem do Browse'!B106:Q406,3,0)</f>
        <v>#N/A</v>
      </c>
    </row>
    <row r="108" spans="1:44">
      <c r="A108" s="15" t="str">
        <f t="shared" si="1"/>
        <v>KTC00422</v>
      </c>
      <c r="B108" s="15" t="s">
        <v>1967</v>
      </c>
      <c r="C108" s="15" t="s">
        <v>1448</v>
      </c>
      <c r="D108" s="15" t="s">
        <v>40</v>
      </c>
      <c r="E108" s="15" t="s">
        <v>967</v>
      </c>
      <c r="F108" s="15" t="s">
        <v>249</v>
      </c>
      <c r="G108" s="15" t="s">
        <v>47</v>
      </c>
      <c r="H108" s="16">
        <v>0</v>
      </c>
      <c r="I108" s="15" t="s">
        <v>1449</v>
      </c>
      <c r="J108" s="15" t="s">
        <v>44</v>
      </c>
      <c r="K108" s="15" t="s">
        <v>1450</v>
      </c>
      <c r="L108" s="16">
        <v>0</v>
      </c>
      <c r="M108" s="16">
        <v>0</v>
      </c>
      <c r="N108" s="17">
        <v>45519</v>
      </c>
      <c r="O108" s="16">
        <v>5228.68</v>
      </c>
      <c r="P108" s="16">
        <v>0</v>
      </c>
      <c r="Q108" s="15" t="s">
        <v>1451</v>
      </c>
      <c r="R108" s="16">
        <v>0</v>
      </c>
      <c r="S108" s="15" t="s">
        <v>44</v>
      </c>
      <c r="T108" s="15" t="s">
        <v>44</v>
      </c>
      <c r="U108" s="17" t="s">
        <v>44</v>
      </c>
      <c r="V108" s="15" t="s">
        <v>44</v>
      </c>
      <c r="W108" s="16">
        <v>0</v>
      </c>
      <c r="X108" s="16">
        <v>0</v>
      </c>
      <c r="Y108" s="16">
        <v>0</v>
      </c>
      <c r="Z108" s="15" t="s">
        <v>44</v>
      </c>
      <c r="AA108" s="15" t="s">
        <v>44</v>
      </c>
      <c r="AB108" s="17" t="s">
        <v>44</v>
      </c>
      <c r="AC108" s="16">
        <v>0</v>
      </c>
      <c r="AD108" s="16">
        <v>0</v>
      </c>
      <c r="AE108" s="16">
        <v>0</v>
      </c>
      <c r="AF108" s="15" t="s">
        <v>44</v>
      </c>
      <c r="AG108" s="17" t="s">
        <v>44</v>
      </c>
      <c r="AH108" s="15" t="s">
        <v>44</v>
      </c>
      <c r="AI108" s="15" t="s">
        <v>44</v>
      </c>
      <c r="AJ108" s="15" t="s">
        <v>44</v>
      </c>
      <c r="AK108" s="15" t="s">
        <v>44</v>
      </c>
      <c r="AL108" s="15" t="s">
        <v>44</v>
      </c>
      <c r="AM108" s="16">
        <v>0</v>
      </c>
      <c r="AN108" s="16">
        <v>0</v>
      </c>
      <c r="AO108" s="16">
        <v>0</v>
      </c>
      <c r="AP108" s="47" t="str">
        <f>VLOOKUP(K108,Tabela1[[#All],[NF Eletr.]],1,0)</f>
        <v>26997</v>
      </c>
      <c r="AQ108" s="48" t="e">
        <f>VLOOKUP(Tabela3[[#This Row],[Cliente]],'Listagem do Browse'!B107:Q407,1,0)</f>
        <v>#N/A</v>
      </c>
      <c r="AR108" s="48" t="e">
        <f>VLOOKUP(Tabela3[[#This Row],[Cliente]],'Listagem do Browse'!B107:Q407,3,0)</f>
        <v>#N/A</v>
      </c>
    </row>
    <row r="109" spans="1:44">
      <c r="A109" s="12" t="str">
        <f t="shared" si="1"/>
        <v>KTC00418</v>
      </c>
      <c r="B109" s="12" t="s">
        <v>1967</v>
      </c>
      <c r="C109" s="12" t="s">
        <v>1452</v>
      </c>
      <c r="D109" s="12" t="s">
        <v>40</v>
      </c>
      <c r="E109" s="12" t="s">
        <v>978</v>
      </c>
      <c r="F109" s="12" t="s">
        <v>979</v>
      </c>
      <c r="G109" s="12" t="s">
        <v>47</v>
      </c>
      <c r="H109" s="13">
        <v>0</v>
      </c>
      <c r="I109" s="12" t="s">
        <v>1449</v>
      </c>
      <c r="J109" s="12" t="s">
        <v>44</v>
      </c>
      <c r="K109" s="12" t="s">
        <v>1453</v>
      </c>
      <c r="L109" s="13">
        <v>0</v>
      </c>
      <c r="M109" s="13">
        <v>0</v>
      </c>
      <c r="N109" s="14">
        <v>45519</v>
      </c>
      <c r="O109" s="13">
        <v>11109.83</v>
      </c>
      <c r="P109" s="13">
        <v>0</v>
      </c>
      <c r="Q109" s="12" t="s">
        <v>1454</v>
      </c>
      <c r="R109" s="13">
        <v>0</v>
      </c>
      <c r="S109" s="12" t="s">
        <v>44</v>
      </c>
      <c r="T109" s="12" t="s">
        <v>44</v>
      </c>
      <c r="U109" s="14" t="s">
        <v>44</v>
      </c>
      <c r="V109" s="12" t="s">
        <v>44</v>
      </c>
      <c r="W109" s="13">
        <v>0</v>
      </c>
      <c r="X109" s="13">
        <v>0</v>
      </c>
      <c r="Y109" s="13">
        <v>0</v>
      </c>
      <c r="Z109" s="12" t="s">
        <v>44</v>
      </c>
      <c r="AA109" s="12" t="s">
        <v>44</v>
      </c>
      <c r="AB109" s="14" t="s">
        <v>44</v>
      </c>
      <c r="AC109" s="13">
        <v>0</v>
      </c>
      <c r="AD109" s="13">
        <v>0</v>
      </c>
      <c r="AE109" s="13">
        <v>0</v>
      </c>
      <c r="AF109" s="12" t="s">
        <v>44</v>
      </c>
      <c r="AG109" s="14" t="s">
        <v>44</v>
      </c>
      <c r="AH109" s="12" t="s">
        <v>44</v>
      </c>
      <c r="AI109" s="12" t="s">
        <v>44</v>
      </c>
      <c r="AJ109" s="12" t="s">
        <v>44</v>
      </c>
      <c r="AK109" s="12" t="s">
        <v>44</v>
      </c>
      <c r="AL109" s="12" t="s">
        <v>44</v>
      </c>
      <c r="AM109" s="13">
        <v>0</v>
      </c>
      <c r="AN109" s="13">
        <v>0</v>
      </c>
      <c r="AO109" s="13">
        <v>0</v>
      </c>
      <c r="AP109" s="47" t="str">
        <f>VLOOKUP(K109,Tabela1[[#All],[NF Eletr.]],1,0)</f>
        <v>26998</v>
      </c>
      <c r="AQ109" s="48" t="e">
        <f>VLOOKUP(Tabela3[[#This Row],[Cliente]],'Listagem do Browse'!B108:Q408,1,0)</f>
        <v>#N/A</v>
      </c>
      <c r="AR109" s="48" t="e">
        <f>VLOOKUP(Tabela3[[#This Row],[Cliente]],'Listagem do Browse'!B108:Q408,3,0)</f>
        <v>#N/A</v>
      </c>
    </row>
    <row r="110" spans="1:44">
      <c r="A110" s="15" t="str">
        <f t="shared" si="1"/>
        <v>KTC00419</v>
      </c>
      <c r="B110" s="15" t="s">
        <v>1967</v>
      </c>
      <c r="C110" s="15" t="s">
        <v>1455</v>
      </c>
      <c r="D110" s="15" t="s">
        <v>40</v>
      </c>
      <c r="E110" s="15" t="s">
        <v>968</v>
      </c>
      <c r="F110" s="15" t="s">
        <v>244</v>
      </c>
      <c r="G110" s="15" t="s">
        <v>47</v>
      </c>
      <c r="H110" s="16">
        <v>0</v>
      </c>
      <c r="I110" s="15" t="s">
        <v>1456</v>
      </c>
      <c r="J110" s="15" t="s">
        <v>44</v>
      </c>
      <c r="K110" s="15" t="s">
        <v>1457</v>
      </c>
      <c r="L110" s="16">
        <v>0</v>
      </c>
      <c r="M110" s="16">
        <v>0</v>
      </c>
      <c r="N110" s="17">
        <v>45519</v>
      </c>
      <c r="O110" s="16">
        <v>5935.67</v>
      </c>
      <c r="P110" s="16">
        <v>0</v>
      </c>
      <c r="Q110" s="15" t="s">
        <v>1458</v>
      </c>
      <c r="R110" s="16">
        <v>0</v>
      </c>
      <c r="S110" s="15" t="s">
        <v>44</v>
      </c>
      <c r="T110" s="15" t="s">
        <v>44</v>
      </c>
      <c r="U110" s="17" t="s">
        <v>44</v>
      </c>
      <c r="V110" s="15" t="s">
        <v>44</v>
      </c>
      <c r="W110" s="16">
        <v>0</v>
      </c>
      <c r="X110" s="16">
        <v>0</v>
      </c>
      <c r="Y110" s="16">
        <v>0</v>
      </c>
      <c r="Z110" s="15" t="s">
        <v>44</v>
      </c>
      <c r="AA110" s="15" t="s">
        <v>44</v>
      </c>
      <c r="AB110" s="17" t="s">
        <v>44</v>
      </c>
      <c r="AC110" s="16">
        <v>0</v>
      </c>
      <c r="AD110" s="16">
        <v>0</v>
      </c>
      <c r="AE110" s="16">
        <v>0</v>
      </c>
      <c r="AF110" s="15" t="s">
        <v>44</v>
      </c>
      <c r="AG110" s="17" t="s">
        <v>44</v>
      </c>
      <c r="AH110" s="15" t="s">
        <v>44</v>
      </c>
      <c r="AI110" s="15" t="s">
        <v>44</v>
      </c>
      <c r="AJ110" s="15" t="s">
        <v>44</v>
      </c>
      <c r="AK110" s="15" t="s">
        <v>44</v>
      </c>
      <c r="AL110" s="15" t="s">
        <v>44</v>
      </c>
      <c r="AM110" s="16">
        <v>0</v>
      </c>
      <c r="AN110" s="16">
        <v>0</v>
      </c>
      <c r="AO110" s="16">
        <v>0</v>
      </c>
      <c r="AP110" s="47" t="str">
        <f>VLOOKUP(K110,Tabela1[[#All],[NF Eletr.]],1,0)</f>
        <v>26999</v>
      </c>
      <c r="AQ110" s="48" t="e">
        <f>VLOOKUP(Tabela3[[#This Row],[Cliente]],'Listagem do Browse'!B109:Q409,1,0)</f>
        <v>#N/A</v>
      </c>
      <c r="AR110" s="48" t="e">
        <f>VLOOKUP(Tabela3[[#This Row],[Cliente]],'Listagem do Browse'!B109:Q409,3,0)</f>
        <v>#N/A</v>
      </c>
    </row>
    <row r="111" spans="1:44">
      <c r="A111" s="12" t="str">
        <f t="shared" si="1"/>
        <v>KTC00421</v>
      </c>
      <c r="B111" s="12" t="s">
        <v>1967</v>
      </c>
      <c r="C111" s="12" t="s">
        <v>1459</v>
      </c>
      <c r="D111" s="12" t="s">
        <v>40</v>
      </c>
      <c r="E111" s="12" t="s">
        <v>969</v>
      </c>
      <c r="F111" s="12" t="s">
        <v>564</v>
      </c>
      <c r="G111" s="12" t="s">
        <v>47</v>
      </c>
      <c r="H111" s="13">
        <v>0</v>
      </c>
      <c r="I111" s="12" t="s">
        <v>1456</v>
      </c>
      <c r="J111" s="12" t="s">
        <v>44</v>
      </c>
      <c r="K111" s="12" t="s">
        <v>1460</v>
      </c>
      <c r="L111" s="13">
        <v>0</v>
      </c>
      <c r="M111" s="13">
        <v>0</v>
      </c>
      <c r="N111" s="14">
        <v>45519</v>
      </c>
      <c r="O111" s="13">
        <v>4513.8999999999996</v>
      </c>
      <c r="P111" s="13">
        <v>0</v>
      </c>
      <c r="Q111" s="12" t="s">
        <v>1461</v>
      </c>
      <c r="R111" s="13">
        <v>0</v>
      </c>
      <c r="S111" s="12" t="s">
        <v>44</v>
      </c>
      <c r="T111" s="12" t="s">
        <v>44</v>
      </c>
      <c r="U111" s="14" t="s">
        <v>44</v>
      </c>
      <c r="V111" s="12" t="s">
        <v>44</v>
      </c>
      <c r="W111" s="13">
        <v>0</v>
      </c>
      <c r="X111" s="13">
        <v>0</v>
      </c>
      <c r="Y111" s="13">
        <v>0</v>
      </c>
      <c r="Z111" s="12" t="s">
        <v>44</v>
      </c>
      <c r="AA111" s="12" t="s">
        <v>44</v>
      </c>
      <c r="AB111" s="14" t="s">
        <v>44</v>
      </c>
      <c r="AC111" s="13">
        <v>0</v>
      </c>
      <c r="AD111" s="13">
        <v>0</v>
      </c>
      <c r="AE111" s="13">
        <v>0</v>
      </c>
      <c r="AF111" s="12" t="s">
        <v>44</v>
      </c>
      <c r="AG111" s="14" t="s">
        <v>44</v>
      </c>
      <c r="AH111" s="12" t="s">
        <v>44</v>
      </c>
      <c r="AI111" s="12" t="s">
        <v>44</v>
      </c>
      <c r="AJ111" s="12" t="s">
        <v>44</v>
      </c>
      <c r="AK111" s="12" t="s">
        <v>44</v>
      </c>
      <c r="AL111" s="12" t="s">
        <v>44</v>
      </c>
      <c r="AM111" s="13">
        <v>0</v>
      </c>
      <c r="AN111" s="13">
        <v>0</v>
      </c>
      <c r="AO111" s="13">
        <v>0</v>
      </c>
      <c r="AP111" s="47" t="str">
        <f>VLOOKUP(K111,Tabela1[[#All],[NF Eletr.]],1,0)</f>
        <v>27000</v>
      </c>
      <c r="AQ111" s="48" t="e">
        <f>VLOOKUP(Tabela3[[#This Row],[Cliente]],'Listagem do Browse'!B110:Q410,1,0)</f>
        <v>#N/A</v>
      </c>
      <c r="AR111" s="48" t="e">
        <f>VLOOKUP(Tabela3[[#This Row],[Cliente]],'Listagem do Browse'!B110:Q410,3,0)</f>
        <v>#N/A</v>
      </c>
    </row>
    <row r="112" spans="1:44">
      <c r="A112" s="15" t="str">
        <f t="shared" si="1"/>
        <v>KTC00420</v>
      </c>
      <c r="B112" s="15" t="s">
        <v>1967</v>
      </c>
      <c r="C112" s="15" t="s">
        <v>1462</v>
      </c>
      <c r="D112" s="15" t="s">
        <v>40</v>
      </c>
      <c r="E112" s="15" t="s">
        <v>970</v>
      </c>
      <c r="F112" s="15" t="s">
        <v>238</v>
      </c>
      <c r="G112" s="15" t="s">
        <v>47</v>
      </c>
      <c r="H112" s="16">
        <v>0</v>
      </c>
      <c r="I112" s="15" t="s">
        <v>1463</v>
      </c>
      <c r="J112" s="15" t="s">
        <v>44</v>
      </c>
      <c r="K112" s="15" t="s">
        <v>1464</v>
      </c>
      <c r="L112" s="16">
        <v>0</v>
      </c>
      <c r="M112" s="16">
        <v>0</v>
      </c>
      <c r="N112" s="17">
        <v>45519</v>
      </c>
      <c r="O112" s="16">
        <v>4890.7299999999996</v>
      </c>
      <c r="P112" s="16">
        <v>0</v>
      </c>
      <c r="Q112" s="15" t="s">
        <v>1465</v>
      </c>
      <c r="R112" s="16">
        <v>0</v>
      </c>
      <c r="S112" s="15" t="s">
        <v>44</v>
      </c>
      <c r="T112" s="15" t="s">
        <v>44</v>
      </c>
      <c r="U112" s="17" t="s">
        <v>44</v>
      </c>
      <c r="V112" s="15" t="s">
        <v>44</v>
      </c>
      <c r="W112" s="16">
        <v>0</v>
      </c>
      <c r="X112" s="16">
        <v>0</v>
      </c>
      <c r="Y112" s="16">
        <v>0</v>
      </c>
      <c r="Z112" s="15" t="s">
        <v>44</v>
      </c>
      <c r="AA112" s="15" t="s">
        <v>44</v>
      </c>
      <c r="AB112" s="17" t="s">
        <v>44</v>
      </c>
      <c r="AC112" s="16">
        <v>0</v>
      </c>
      <c r="AD112" s="16">
        <v>0</v>
      </c>
      <c r="AE112" s="16">
        <v>0</v>
      </c>
      <c r="AF112" s="15" t="s">
        <v>44</v>
      </c>
      <c r="AG112" s="17" t="s">
        <v>44</v>
      </c>
      <c r="AH112" s="15" t="s">
        <v>44</v>
      </c>
      <c r="AI112" s="15" t="s">
        <v>44</v>
      </c>
      <c r="AJ112" s="15" t="s">
        <v>44</v>
      </c>
      <c r="AK112" s="15" t="s">
        <v>44</v>
      </c>
      <c r="AL112" s="15" t="s">
        <v>44</v>
      </c>
      <c r="AM112" s="16">
        <v>0</v>
      </c>
      <c r="AN112" s="16">
        <v>0</v>
      </c>
      <c r="AO112" s="16">
        <v>0</v>
      </c>
      <c r="AP112" s="47" t="str">
        <f>VLOOKUP(K112,Tabela1[[#All],[NF Eletr.]],1,0)</f>
        <v>27001</v>
      </c>
      <c r="AQ112" s="48" t="e">
        <f>VLOOKUP(Tabela3[[#This Row],[Cliente]],'Listagem do Browse'!B111:Q411,1,0)</f>
        <v>#N/A</v>
      </c>
      <c r="AR112" s="48" t="e">
        <f>VLOOKUP(Tabela3[[#This Row],[Cliente]],'Listagem do Browse'!B111:Q411,3,0)</f>
        <v>#N/A</v>
      </c>
    </row>
    <row r="113" spans="1:44">
      <c r="A113" s="12" t="str">
        <f t="shared" si="1"/>
        <v>KTC00412</v>
      </c>
      <c r="B113" s="12" t="s">
        <v>1967</v>
      </c>
      <c r="C113" s="12" t="s">
        <v>1466</v>
      </c>
      <c r="D113" s="12" t="s">
        <v>40</v>
      </c>
      <c r="E113" s="12" t="s">
        <v>973</v>
      </c>
      <c r="F113" s="12" t="s">
        <v>69</v>
      </c>
      <c r="G113" s="12" t="s">
        <v>47</v>
      </c>
      <c r="H113" s="13">
        <v>0</v>
      </c>
      <c r="I113" s="12" t="s">
        <v>1467</v>
      </c>
      <c r="J113" s="12" t="s">
        <v>44</v>
      </c>
      <c r="K113" s="12" t="s">
        <v>1468</v>
      </c>
      <c r="L113" s="13">
        <v>0</v>
      </c>
      <c r="M113" s="13">
        <v>0</v>
      </c>
      <c r="N113" s="14">
        <v>45519</v>
      </c>
      <c r="O113" s="13">
        <v>32046.84</v>
      </c>
      <c r="P113" s="13">
        <v>0</v>
      </c>
      <c r="Q113" s="12" t="s">
        <v>1469</v>
      </c>
      <c r="R113" s="13">
        <v>0</v>
      </c>
      <c r="S113" s="12" t="s">
        <v>44</v>
      </c>
      <c r="T113" s="12" t="s">
        <v>44</v>
      </c>
      <c r="U113" s="14" t="s">
        <v>44</v>
      </c>
      <c r="V113" s="12" t="s">
        <v>44</v>
      </c>
      <c r="W113" s="13">
        <v>0</v>
      </c>
      <c r="X113" s="13">
        <v>0</v>
      </c>
      <c r="Y113" s="13">
        <v>0</v>
      </c>
      <c r="Z113" s="12" t="s">
        <v>44</v>
      </c>
      <c r="AA113" s="12" t="s">
        <v>44</v>
      </c>
      <c r="AB113" s="14" t="s">
        <v>44</v>
      </c>
      <c r="AC113" s="13">
        <v>0</v>
      </c>
      <c r="AD113" s="13">
        <v>0</v>
      </c>
      <c r="AE113" s="13">
        <v>0</v>
      </c>
      <c r="AF113" s="12" t="s">
        <v>44</v>
      </c>
      <c r="AG113" s="14" t="s">
        <v>44</v>
      </c>
      <c r="AH113" s="12" t="s">
        <v>44</v>
      </c>
      <c r="AI113" s="12" t="s">
        <v>44</v>
      </c>
      <c r="AJ113" s="12" t="s">
        <v>44</v>
      </c>
      <c r="AK113" s="12" t="s">
        <v>44</v>
      </c>
      <c r="AL113" s="12" t="s">
        <v>44</v>
      </c>
      <c r="AM113" s="13">
        <v>0</v>
      </c>
      <c r="AN113" s="13">
        <v>0</v>
      </c>
      <c r="AO113" s="13">
        <v>0</v>
      </c>
      <c r="AP113" s="47" t="str">
        <f>VLOOKUP(K113,Tabela1[[#All],[NF Eletr.]],1,0)</f>
        <v>27002</v>
      </c>
      <c r="AQ113" s="48" t="e">
        <f>VLOOKUP(Tabela3[[#This Row],[Cliente]],'Listagem do Browse'!B112:Q412,1,0)</f>
        <v>#N/A</v>
      </c>
      <c r="AR113" s="48" t="e">
        <f>VLOOKUP(Tabela3[[#This Row],[Cliente]],'Listagem do Browse'!B112:Q412,3,0)</f>
        <v>#N/A</v>
      </c>
    </row>
    <row r="114" spans="1:44">
      <c r="A114" s="15" t="str">
        <f t="shared" si="1"/>
        <v>KTC00413</v>
      </c>
      <c r="B114" s="15" t="s">
        <v>1967</v>
      </c>
      <c r="C114" s="15" t="s">
        <v>1470</v>
      </c>
      <c r="D114" s="15" t="s">
        <v>40</v>
      </c>
      <c r="E114" s="15" t="s">
        <v>974</v>
      </c>
      <c r="F114" s="15" t="s">
        <v>72</v>
      </c>
      <c r="G114" s="15" t="s">
        <v>47</v>
      </c>
      <c r="H114" s="16">
        <v>0</v>
      </c>
      <c r="I114" s="15" t="s">
        <v>1471</v>
      </c>
      <c r="J114" s="15" t="s">
        <v>44</v>
      </c>
      <c r="K114" s="15" t="s">
        <v>1472</v>
      </c>
      <c r="L114" s="16">
        <v>0</v>
      </c>
      <c r="M114" s="16">
        <v>0</v>
      </c>
      <c r="N114" s="17">
        <v>45519</v>
      </c>
      <c r="O114" s="16">
        <v>15945.69</v>
      </c>
      <c r="P114" s="16">
        <v>0</v>
      </c>
      <c r="Q114" s="15" t="s">
        <v>1473</v>
      </c>
      <c r="R114" s="16">
        <v>0</v>
      </c>
      <c r="S114" s="15" t="s">
        <v>44</v>
      </c>
      <c r="T114" s="15" t="s">
        <v>44</v>
      </c>
      <c r="U114" s="17" t="s">
        <v>44</v>
      </c>
      <c r="V114" s="15" t="s">
        <v>44</v>
      </c>
      <c r="W114" s="16">
        <v>0</v>
      </c>
      <c r="X114" s="16">
        <v>0</v>
      </c>
      <c r="Y114" s="16">
        <v>0</v>
      </c>
      <c r="Z114" s="15" t="s">
        <v>44</v>
      </c>
      <c r="AA114" s="15" t="s">
        <v>44</v>
      </c>
      <c r="AB114" s="17" t="s">
        <v>44</v>
      </c>
      <c r="AC114" s="16">
        <v>0</v>
      </c>
      <c r="AD114" s="16">
        <v>0</v>
      </c>
      <c r="AE114" s="16">
        <v>0</v>
      </c>
      <c r="AF114" s="15" t="s">
        <v>44</v>
      </c>
      <c r="AG114" s="17" t="s">
        <v>44</v>
      </c>
      <c r="AH114" s="15" t="s">
        <v>44</v>
      </c>
      <c r="AI114" s="15" t="s">
        <v>44</v>
      </c>
      <c r="AJ114" s="15" t="s">
        <v>44</v>
      </c>
      <c r="AK114" s="15" t="s">
        <v>44</v>
      </c>
      <c r="AL114" s="15" t="s">
        <v>44</v>
      </c>
      <c r="AM114" s="16">
        <v>0</v>
      </c>
      <c r="AN114" s="16">
        <v>0</v>
      </c>
      <c r="AO114" s="16">
        <v>0</v>
      </c>
      <c r="AP114" s="47" t="str">
        <f>VLOOKUP(K114,Tabela1[[#All],[NF Eletr.]],1,0)</f>
        <v>27003</v>
      </c>
      <c r="AQ114" s="48" t="e">
        <f>VLOOKUP(Tabela3[[#This Row],[Cliente]],'Listagem do Browse'!B113:Q413,1,0)</f>
        <v>#N/A</v>
      </c>
      <c r="AR114" s="48" t="e">
        <f>VLOOKUP(Tabela3[[#This Row],[Cliente]],'Listagem do Browse'!B113:Q413,3,0)</f>
        <v>#N/A</v>
      </c>
    </row>
    <row r="115" spans="1:44">
      <c r="A115" s="12" t="str">
        <f t="shared" si="1"/>
        <v>KTC00414</v>
      </c>
      <c r="B115" s="12" t="s">
        <v>1967</v>
      </c>
      <c r="C115" s="12" t="s">
        <v>1474</v>
      </c>
      <c r="D115" s="12" t="s">
        <v>40</v>
      </c>
      <c r="E115" s="12" t="s">
        <v>975</v>
      </c>
      <c r="F115" s="12" t="s">
        <v>258</v>
      </c>
      <c r="G115" s="12" t="s">
        <v>47</v>
      </c>
      <c r="H115" s="13">
        <v>0</v>
      </c>
      <c r="I115" s="12" t="s">
        <v>1475</v>
      </c>
      <c r="J115" s="12" t="s">
        <v>44</v>
      </c>
      <c r="K115" s="12" t="s">
        <v>1476</v>
      </c>
      <c r="L115" s="13">
        <v>0</v>
      </c>
      <c r="M115" s="13">
        <v>0</v>
      </c>
      <c r="N115" s="14">
        <v>45519</v>
      </c>
      <c r="O115" s="13">
        <v>5320.16</v>
      </c>
      <c r="P115" s="13">
        <v>0</v>
      </c>
      <c r="Q115" s="12" t="s">
        <v>1477</v>
      </c>
      <c r="R115" s="13">
        <v>0</v>
      </c>
      <c r="S115" s="12" t="s">
        <v>44</v>
      </c>
      <c r="T115" s="12" t="s">
        <v>44</v>
      </c>
      <c r="U115" s="14" t="s">
        <v>44</v>
      </c>
      <c r="V115" s="12" t="s">
        <v>44</v>
      </c>
      <c r="W115" s="13">
        <v>0</v>
      </c>
      <c r="X115" s="13">
        <v>0</v>
      </c>
      <c r="Y115" s="13">
        <v>0</v>
      </c>
      <c r="Z115" s="12" t="s">
        <v>44</v>
      </c>
      <c r="AA115" s="12" t="s">
        <v>44</v>
      </c>
      <c r="AB115" s="14" t="s">
        <v>44</v>
      </c>
      <c r="AC115" s="13">
        <v>0</v>
      </c>
      <c r="AD115" s="13">
        <v>0</v>
      </c>
      <c r="AE115" s="13">
        <v>0</v>
      </c>
      <c r="AF115" s="12" t="s">
        <v>44</v>
      </c>
      <c r="AG115" s="14" t="s">
        <v>44</v>
      </c>
      <c r="AH115" s="12" t="s">
        <v>44</v>
      </c>
      <c r="AI115" s="12" t="s">
        <v>44</v>
      </c>
      <c r="AJ115" s="12" t="s">
        <v>44</v>
      </c>
      <c r="AK115" s="12" t="s">
        <v>44</v>
      </c>
      <c r="AL115" s="12" t="s">
        <v>44</v>
      </c>
      <c r="AM115" s="13">
        <v>0</v>
      </c>
      <c r="AN115" s="13">
        <v>0</v>
      </c>
      <c r="AO115" s="13">
        <v>0</v>
      </c>
      <c r="AP115" s="47" t="str">
        <f>VLOOKUP(K115,Tabela1[[#All],[NF Eletr.]],1,0)</f>
        <v>27004</v>
      </c>
      <c r="AQ115" s="48" t="e">
        <f>VLOOKUP(Tabela3[[#This Row],[Cliente]],'Listagem do Browse'!B114:Q414,1,0)</f>
        <v>#N/A</v>
      </c>
      <c r="AR115" s="48" t="e">
        <f>VLOOKUP(Tabela3[[#This Row],[Cliente]],'Listagem do Browse'!B114:Q414,3,0)</f>
        <v>#N/A</v>
      </c>
    </row>
    <row r="116" spans="1:44">
      <c r="A116" s="15" t="str">
        <f t="shared" si="1"/>
        <v>KTC00415</v>
      </c>
      <c r="B116" s="15" t="s">
        <v>1967</v>
      </c>
      <c r="C116" s="15" t="s">
        <v>1478</v>
      </c>
      <c r="D116" s="15" t="s">
        <v>40</v>
      </c>
      <c r="E116" s="15" t="s">
        <v>976</v>
      </c>
      <c r="F116" s="15" t="s">
        <v>75</v>
      </c>
      <c r="G116" s="15" t="s">
        <v>47</v>
      </c>
      <c r="H116" s="16">
        <v>0</v>
      </c>
      <c r="I116" s="15" t="s">
        <v>1479</v>
      </c>
      <c r="J116" s="15" t="s">
        <v>44</v>
      </c>
      <c r="K116" s="15" t="s">
        <v>1480</v>
      </c>
      <c r="L116" s="16">
        <v>0</v>
      </c>
      <c r="M116" s="16">
        <v>0</v>
      </c>
      <c r="N116" s="17">
        <v>45519</v>
      </c>
      <c r="O116" s="16">
        <v>5284.1</v>
      </c>
      <c r="P116" s="16">
        <v>0</v>
      </c>
      <c r="Q116" s="15" t="s">
        <v>1481</v>
      </c>
      <c r="R116" s="16">
        <v>0</v>
      </c>
      <c r="S116" s="15" t="s">
        <v>44</v>
      </c>
      <c r="T116" s="15" t="s">
        <v>44</v>
      </c>
      <c r="U116" s="17" t="s">
        <v>44</v>
      </c>
      <c r="V116" s="15" t="s">
        <v>44</v>
      </c>
      <c r="W116" s="16">
        <v>0</v>
      </c>
      <c r="X116" s="16">
        <v>0</v>
      </c>
      <c r="Y116" s="16">
        <v>0</v>
      </c>
      <c r="Z116" s="15" t="s">
        <v>44</v>
      </c>
      <c r="AA116" s="15" t="s">
        <v>44</v>
      </c>
      <c r="AB116" s="17" t="s">
        <v>44</v>
      </c>
      <c r="AC116" s="16">
        <v>0</v>
      </c>
      <c r="AD116" s="16">
        <v>0</v>
      </c>
      <c r="AE116" s="16">
        <v>0</v>
      </c>
      <c r="AF116" s="15" t="s">
        <v>44</v>
      </c>
      <c r="AG116" s="17" t="s">
        <v>44</v>
      </c>
      <c r="AH116" s="15" t="s">
        <v>44</v>
      </c>
      <c r="AI116" s="15" t="s">
        <v>44</v>
      </c>
      <c r="AJ116" s="15" t="s">
        <v>44</v>
      </c>
      <c r="AK116" s="15" t="s">
        <v>44</v>
      </c>
      <c r="AL116" s="15" t="s">
        <v>44</v>
      </c>
      <c r="AM116" s="16">
        <v>0</v>
      </c>
      <c r="AN116" s="16">
        <v>0</v>
      </c>
      <c r="AO116" s="16">
        <v>0</v>
      </c>
      <c r="AP116" s="47" t="str">
        <f>VLOOKUP(K116,Tabela1[[#All],[NF Eletr.]],1,0)</f>
        <v>27005</v>
      </c>
      <c r="AQ116" s="48" t="e">
        <f>VLOOKUP(Tabela3[[#This Row],[Cliente]],'Listagem do Browse'!B115:Q415,1,0)</f>
        <v>#N/A</v>
      </c>
      <c r="AR116" s="48" t="e">
        <f>VLOOKUP(Tabela3[[#This Row],[Cliente]],'Listagem do Browse'!B115:Q415,3,0)</f>
        <v>#N/A</v>
      </c>
    </row>
    <row r="117" spans="1:44">
      <c r="A117" s="12" t="str">
        <f t="shared" si="1"/>
        <v>KTC00416</v>
      </c>
      <c r="B117" s="12" t="s">
        <v>1967</v>
      </c>
      <c r="C117" s="12" t="s">
        <v>1482</v>
      </c>
      <c r="D117" s="12" t="s">
        <v>40</v>
      </c>
      <c r="E117" s="12" t="s">
        <v>977</v>
      </c>
      <c r="F117" s="12" t="s">
        <v>78</v>
      </c>
      <c r="G117" s="12" t="s">
        <v>47</v>
      </c>
      <c r="H117" s="13">
        <v>0</v>
      </c>
      <c r="I117" s="12" t="s">
        <v>1479</v>
      </c>
      <c r="J117" s="12" t="s">
        <v>44</v>
      </c>
      <c r="K117" s="12" t="s">
        <v>1483</v>
      </c>
      <c r="L117" s="13">
        <v>0</v>
      </c>
      <c r="M117" s="13">
        <v>0</v>
      </c>
      <c r="N117" s="14">
        <v>45519</v>
      </c>
      <c r="O117" s="13">
        <v>5278.61</v>
      </c>
      <c r="P117" s="13">
        <v>0</v>
      </c>
      <c r="Q117" s="12" t="s">
        <v>1484</v>
      </c>
      <c r="R117" s="13">
        <v>0</v>
      </c>
      <c r="S117" s="12" t="s">
        <v>44</v>
      </c>
      <c r="T117" s="12" t="s">
        <v>44</v>
      </c>
      <c r="U117" s="14" t="s">
        <v>44</v>
      </c>
      <c r="V117" s="12" t="s">
        <v>44</v>
      </c>
      <c r="W117" s="13">
        <v>0</v>
      </c>
      <c r="X117" s="13">
        <v>0</v>
      </c>
      <c r="Y117" s="13">
        <v>0</v>
      </c>
      <c r="Z117" s="12" t="s">
        <v>44</v>
      </c>
      <c r="AA117" s="12" t="s">
        <v>44</v>
      </c>
      <c r="AB117" s="14" t="s">
        <v>44</v>
      </c>
      <c r="AC117" s="13">
        <v>0</v>
      </c>
      <c r="AD117" s="13">
        <v>0</v>
      </c>
      <c r="AE117" s="13">
        <v>0</v>
      </c>
      <c r="AF117" s="12" t="s">
        <v>44</v>
      </c>
      <c r="AG117" s="14" t="s">
        <v>44</v>
      </c>
      <c r="AH117" s="12" t="s">
        <v>44</v>
      </c>
      <c r="AI117" s="12" t="s">
        <v>44</v>
      </c>
      <c r="AJ117" s="12" t="s">
        <v>44</v>
      </c>
      <c r="AK117" s="12" t="s">
        <v>44</v>
      </c>
      <c r="AL117" s="12" t="s">
        <v>44</v>
      </c>
      <c r="AM117" s="13">
        <v>0</v>
      </c>
      <c r="AN117" s="13">
        <v>0</v>
      </c>
      <c r="AO117" s="13">
        <v>0</v>
      </c>
      <c r="AP117" s="47" t="str">
        <f>VLOOKUP(K117,Tabela1[[#All],[NF Eletr.]],1,0)</f>
        <v>27006</v>
      </c>
      <c r="AQ117" s="48" t="e">
        <f>VLOOKUP(Tabela3[[#This Row],[Cliente]],'Listagem do Browse'!B116:Q416,1,0)</f>
        <v>#N/A</v>
      </c>
      <c r="AR117" s="48" t="e">
        <f>VLOOKUP(Tabela3[[#This Row],[Cliente]],'Listagem do Browse'!B116:Q416,3,0)</f>
        <v>#N/A</v>
      </c>
    </row>
    <row r="118" spans="1:44">
      <c r="A118" s="15" t="str">
        <f t="shared" si="1"/>
        <v>KTC00385</v>
      </c>
      <c r="B118" s="15" t="s">
        <v>1967</v>
      </c>
      <c r="C118" s="15" t="s">
        <v>1485</v>
      </c>
      <c r="D118" s="15" t="s">
        <v>40</v>
      </c>
      <c r="E118" s="15" t="s">
        <v>980</v>
      </c>
      <c r="F118" s="15" t="s">
        <v>42</v>
      </c>
      <c r="G118" s="15" t="s">
        <v>47</v>
      </c>
      <c r="H118" s="16">
        <v>0</v>
      </c>
      <c r="I118" s="15" t="s">
        <v>1486</v>
      </c>
      <c r="J118" s="15" t="s">
        <v>44</v>
      </c>
      <c r="K118" s="15" t="s">
        <v>1487</v>
      </c>
      <c r="L118" s="16">
        <v>0</v>
      </c>
      <c r="M118" s="16">
        <v>0</v>
      </c>
      <c r="N118" s="17">
        <v>45519</v>
      </c>
      <c r="O118" s="16">
        <v>14923.92</v>
      </c>
      <c r="P118" s="16">
        <v>0</v>
      </c>
      <c r="Q118" s="15" t="s">
        <v>1488</v>
      </c>
      <c r="R118" s="16">
        <v>0</v>
      </c>
      <c r="S118" s="15" t="s">
        <v>44</v>
      </c>
      <c r="T118" s="15" t="s">
        <v>44</v>
      </c>
      <c r="U118" s="17" t="s">
        <v>44</v>
      </c>
      <c r="V118" s="15" t="s">
        <v>44</v>
      </c>
      <c r="W118" s="16">
        <v>0</v>
      </c>
      <c r="X118" s="16">
        <v>0</v>
      </c>
      <c r="Y118" s="16">
        <v>0</v>
      </c>
      <c r="Z118" s="15" t="s">
        <v>44</v>
      </c>
      <c r="AA118" s="15" t="s">
        <v>44</v>
      </c>
      <c r="AB118" s="17" t="s">
        <v>44</v>
      </c>
      <c r="AC118" s="16">
        <v>0</v>
      </c>
      <c r="AD118" s="16">
        <v>0</v>
      </c>
      <c r="AE118" s="16">
        <v>0</v>
      </c>
      <c r="AF118" s="15" t="s">
        <v>44</v>
      </c>
      <c r="AG118" s="17" t="s">
        <v>44</v>
      </c>
      <c r="AH118" s="15" t="s">
        <v>44</v>
      </c>
      <c r="AI118" s="15" t="s">
        <v>44</v>
      </c>
      <c r="AJ118" s="15" t="s">
        <v>44</v>
      </c>
      <c r="AK118" s="15" t="s">
        <v>44</v>
      </c>
      <c r="AL118" s="15" t="s">
        <v>44</v>
      </c>
      <c r="AM118" s="16">
        <v>0</v>
      </c>
      <c r="AN118" s="16">
        <v>0</v>
      </c>
      <c r="AO118" s="16">
        <v>0</v>
      </c>
      <c r="AP118" s="47" t="str">
        <f>VLOOKUP(K118,Tabela1[[#All],[NF Eletr.]],1,0)</f>
        <v>27007</v>
      </c>
      <c r="AQ118" s="48" t="e">
        <f>VLOOKUP(Tabela3[[#This Row],[Cliente]],'Listagem do Browse'!B117:Q417,1,0)</f>
        <v>#N/A</v>
      </c>
      <c r="AR118" s="48" t="e">
        <f>VLOOKUP(Tabela3[[#This Row],[Cliente]],'Listagem do Browse'!B117:Q417,3,0)</f>
        <v>#N/A</v>
      </c>
    </row>
    <row r="119" spans="1:44">
      <c r="A119" s="12" t="str">
        <f t="shared" si="1"/>
        <v>KTC00404</v>
      </c>
      <c r="B119" s="12" t="s">
        <v>1967</v>
      </c>
      <c r="C119" s="12" t="s">
        <v>1489</v>
      </c>
      <c r="D119" s="12" t="s">
        <v>40</v>
      </c>
      <c r="E119" s="12" t="s">
        <v>983</v>
      </c>
      <c r="F119" s="12" t="s">
        <v>42</v>
      </c>
      <c r="G119" s="12" t="s">
        <v>47</v>
      </c>
      <c r="H119" s="13">
        <v>0</v>
      </c>
      <c r="I119" s="12" t="s">
        <v>1490</v>
      </c>
      <c r="J119" s="12" t="s">
        <v>44</v>
      </c>
      <c r="K119" s="12" t="s">
        <v>1491</v>
      </c>
      <c r="L119" s="13">
        <v>0</v>
      </c>
      <c r="M119" s="13">
        <v>0</v>
      </c>
      <c r="N119" s="14">
        <v>45519</v>
      </c>
      <c r="O119" s="13">
        <v>6383.27</v>
      </c>
      <c r="P119" s="13">
        <v>0</v>
      </c>
      <c r="Q119" s="12" t="s">
        <v>1492</v>
      </c>
      <c r="R119" s="13">
        <v>0</v>
      </c>
      <c r="S119" s="12" t="s">
        <v>44</v>
      </c>
      <c r="T119" s="12" t="s">
        <v>44</v>
      </c>
      <c r="U119" s="14" t="s">
        <v>44</v>
      </c>
      <c r="V119" s="12" t="s">
        <v>44</v>
      </c>
      <c r="W119" s="13">
        <v>0</v>
      </c>
      <c r="X119" s="13">
        <v>0</v>
      </c>
      <c r="Y119" s="13">
        <v>0</v>
      </c>
      <c r="Z119" s="12" t="s">
        <v>44</v>
      </c>
      <c r="AA119" s="12" t="s">
        <v>44</v>
      </c>
      <c r="AB119" s="14" t="s">
        <v>44</v>
      </c>
      <c r="AC119" s="13">
        <v>0</v>
      </c>
      <c r="AD119" s="13">
        <v>0</v>
      </c>
      <c r="AE119" s="13">
        <v>0</v>
      </c>
      <c r="AF119" s="12" t="s">
        <v>44</v>
      </c>
      <c r="AG119" s="14" t="s">
        <v>44</v>
      </c>
      <c r="AH119" s="12" t="s">
        <v>44</v>
      </c>
      <c r="AI119" s="12" t="s">
        <v>44</v>
      </c>
      <c r="AJ119" s="12" t="s">
        <v>44</v>
      </c>
      <c r="AK119" s="12" t="s">
        <v>44</v>
      </c>
      <c r="AL119" s="12" t="s">
        <v>44</v>
      </c>
      <c r="AM119" s="13">
        <v>0</v>
      </c>
      <c r="AN119" s="13">
        <v>0</v>
      </c>
      <c r="AO119" s="13">
        <v>0</v>
      </c>
      <c r="AP119" s="47" t="str">
        <f>VLOOKUP(K119,Tabela1[[#All],[NF Eletr.]],1,0)</f>
        <v>27008</v>
      </c>
      <c r="AQ119" s="48" t="e">
        <f>VLOOKUP(Tabela3[[#This Row],[Cliente]],'Listagem do Browse'!B118:Q418,1,0)</f>
        <v>#N/A</v>
      </c>
      <c r="AR119" s="48" t="e">
        <f>VLOOKUP(Tabela3[[#This Row],[Cliente]],'Listagem do Browse'!B118:Q418,3,0)</f>
        <v>#N/A</v>
      </c>
    </row>
    <row r="120" spans="1:44">
      <c r="A120" s="15" t="str">
        <f>B120&amp;E120</f>
        <v>KTC00429</v>
      </c>
      <c r="B120" s="15" t="s">
        <v>1967</v>
      </c>
      <c r="C120" s="15" t="s">
        <v>1493</v>
      </c>
      <c r="D120" s="15" t="s">
        <v>40</v>
      </c>
      <c r="E120" s="15" t="s">
        <v>972</v>
      </c>
      <c r="F120" s="15" t="s">
        <v>46</v>
      </c>
      <c r="G120" s="15" t="s">
        <v>47</v>
      </c>
      <c r="H120" s="16">
        <v>0</v>
      </c>
      <c r="I120" s="15" t="s">
        <v>1494</v>
      </c>
      <c r="J120" s="15" t="s">
        <v>44</v>
      </c>
      <c r="K120" s="15" t="s">
        <v>1495</v>
      </c>
      <c r="L120" s="16">
        <v>0</v>
      </c>
      <c r="M120" s="16">
        <v>0</v>
      </c>
      <c r="N120" s="17">
        <v>45523</v>
      </c>
      <c r="O120" s="16">
        <v>388941.42</v>
      </c>
      <c r="P120" s="16">
        <v>0</v>
      </c>
      <c r="Q120" s="15" t="s">
        <v>1496</v>
      </c>
      <c r="R120" s="16">
        <v>0</v>
      </c>
      <c r="S120" s="15" t="s">
        <v>44</v>
      </c>
      <c r="T120" s="15" t="s">
        <v>44</v>
      </c>
      <c r="U120" s="17" t="s">
        <v>44</v>
      </c>
      <c r="V120" s="15" t="s">
        <v>44</v>
      </c>
      <c r="W120" s="16">
        <v>0</v>
      </c>
      <c r="X120" s="16">
        <v>0</v>
      </c>
      <c r="Y120" s="16">
        <v>0</v>
      </c>
      <c r="Z120" s="15" t="s">
        <v>44</v>
      </c>
      <c r="AA120" s="15" t="s">
        <v>44</v>
      </c>
      <c r="AB120" s="17" t="s">
        <v>44</v>
      </c>
      <c r="AC120" s="16">
        <v>0</v>
      </c>
      <c r="AD120" s="16">
        <v>0</v>
      </c>
      <c r="AE120" s="16">
        <v>0</v>
      </c>
      <c r="AF120" s="15" t="s">
        <v>44</v>
      </c>
      <c r="AG120" s="17" t="s">
        <v>44</v>
      </c>
      <c r="AH120" s="15" t="s">
        <v>44</v>
      </c>
      <c r="AI120" s="15" t="s">
        <v>44</v>
      </c>
      <c r="AJ120" s="15" t="s">
        <v>44</v>
      </c>
      <c r="AK120" s="15" t="s">
        <v>44</v>
      </c>
      <c r="AL120" s="15" t="s">
        <v>44</v>
      </c>
      <c r="AM120" s="16">
        <v>0</v>
      </c>
      <c r="AN120" s="16">
        <v>0</v>
      </c>
      <c r="AO120" s="16">
        <v>0</v>
      </c>
      <c r="AP120" s="47" t="str">
        <f>VLOOKUP(K120,Tabela1[[#All],[NF Eletr.]],1,0)</f>
        <v>27009</v>
      </c>
      <c r="AQ120" s="48" t="e">
        <f>VLOOKUP(Tabela3[[#This Row],[Cliente]],'Listagem do Browse'!B119:Q419,1,0)</f>
        <v>#N/A</v>
      </c>
      <c r="AR120" s="48" t="e">
        <f>VLOOKUP(Tabela3[[#This Row],[Cliente]],'Listagem do Browse'!B119:Q419,3,0)</f>
        <v>#N/A</v>
      </c>
    </row>
  </sheetData>
  <mergeCells count="1">
    <mergeCell ref="C1:AO1"/>
  </mergeCells>
  <conditionalFormatting sqref="A2:A120">
    <cfRule type="duplicateValues" dxfId="0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Gráfico</vt:lpstr>
      <vt:lpstr>Listagem do Browse</vt:lpstr>
      <vt:lpstr>Planilha1</vt:lpstr>
      <vt:lpstr>KE</vt:lpstr>
      <vt:lpstr>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Jorge Silva</cp:lastModifiedBy>
  <dcterms:created xsi:type="dcterms:W3CDTF">2011-11-11T00:00:00Z</dcterms:created>
  <dcterms:modified xsi:type="dcterms:W3CDTF">2024-08-21T18:22:49Z</dcterms:modified>
</cp:coreProperties>
</file>