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mjo/Dropbox/00_JMJo/Projects/Energy-Demand-Analysis/04_Data/01_Raw-Data/02_Use/SMUD/Residential-Rate-Schedules/"/>
    </mc:Choice>
  </mc:AlternateContent>
  <xr:revisionPtr revIDLastSave="0" documentId="13_ncr:1_{61F85CD1-1CF6-E74C-B261-9AC0B3B3CEAC}" xr6:coauthVersionLast="46" xr6:coauthVersionMax="46" xr10:uidLastSave="{00000000-0000-0000-0000-000000000000}"/>
  <bookViews>
    <workbookView xWindow="-25600" yWindow="500" windowWidth="25600" windowHeight="28300" xr2:uid="{55ABD982-4AD4-C743-B31A-6F377365CE2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4" i="1" l="1"/>
  <c r="M14" i="1"/>
  <c r="L14" i="1"/>
  <c r="N14" i="1" s="1"/>
  <c r="M11" i="1"/>
  <c r="L11" i="1"/>
  <c r="I11" i="1"/>
  <c r="H11" i="1"/>
  <c r="L10" i="1"/>
  <c r="N10" i="1" s="1"/>
  <c r="M10" i="1"/>
  <c r="I10" i="1"/>
  <c r="H10" i="1"/>
  <c r="N9" i="1"/>
  <c r="I9" i="1"/>
  <c r="M9" i="1"/>
  <c r="L9" i="1"/>
  <c r="H9" i="1"/>
  <c r="M6" i="1"/>
  <c r="L6" i="1"/>
  <c r="M5" i="1"/>
  <c r="L5" i="1"/>
  <c r="N4" i="1"/>
  <c r="I4" i="1"/>
  <c r="M4" i="1"/>
  <c r="L4" i="1"/>
  <c r="C28" i="1"/>
  <c r="F28" i="1" s="1"/>
  <c r="A28" i="1"/>
  <c r="G28" i="1"/>
  <c r="G24" i="1"/>
  <c r="E24" i="1"/>
  <c r="I6" i="1"/>
  <c r="I5" i="1"/>
  <c r="K22" i="1"/>
  <c r="M22" i="1"/>
  <c r="L22" i="1"/>
  <c r="I22" i="1"/>
  <c r="I15" i="1"/>
  <c r="I14" i="1"/>
  <c r="H15" i="1"/>
  <c r="H14" i="1"/>
  <c r="H6" i="1"/>
  <c r="H5" i="1"/>
  <c r="H4" i="1"/>
  <c r="O14" i="1" l="1"/>
  <c r="N11" i="1"/>
  <c r="O11" i="1" s="1"/>
  <c r="J11" i="1"/>
  <c r="J10" i="1"/>
  <c r="O10" i="1"/>
  <c r="J9" i="1"/>
  <c r="O9" i="1"/>
  <c r="N6" i="1"/>
  <c r="O6" i="1"/>
  <c r="N5" i="1"/>
  <c r="O5" i="1" s="1"/>
  <c r="I28" i="1"/>
  <c r="O4" i="1"/>
  <c r="I24" i="1"/>
  <c r="J4" i="1"/>
  <c r="Q4" i="1" s="1"/>
  <c r="R4" i="1" s="1"/>
  <c r="J5" i="1"/>
  <c r="J6" i="1"/>
  <c r="J15" i="1"/>
  <c r="Q15" i="1" s="1"/>
  <c r="R15" i="1" s="1"/>
  <c r="J14" i="1"/>
  <c r="Q11" i="1" l="1"/>
  <c r="R11" i="1" s="1"/>
  <c r="Q10" i="1"/>
  <c r="R10" i="1" s="1"/>
  <c r="Q9" i="1"/>
  <c r="R9" i="1" s="1"/>
  <c r="Q5" i="1"/>
  <c r="R5" i="1" s="1"/>
  <c r="Q14" i="1"/>
  <c r="R14" i="1" s="1"/>
  <c r="Q6" i="1"/>
  <c r="R6" i="1" s="1"/>
</calcChain>
</file>

<file path=xl/sharedStrings.xml><?xml version="1.0" encoding="utf-8"?>
<sst xmlns="http://schemas.openxmlformats.org/spreadsheetml/2006/main" count="32" uniqueCount="23">
  <si>
    <t>kwh</t>
    <phoneticPr fontId="1" type="noConversion"/>
  </si>
  <si>
    <t>total</t>
    <phoneticPr fontId="1" type="noConversion"/>
  </si>
  <si>
    <t>variable</t>
    <phoneticPr fontId="1" type="noConversion"/>
  </si>
  <si>
    <t>fixed</t>
    <phoneticPr fontId="1" type="noConversion"/>
  </si>
  <si>
    <t>Unknown</t>
    <phoneticPr fontId="1" type="noConversion"/>
  </si>
  <si>
    <t>RSG_1</t>
    <phoneticPr fontId="1" type="noConversion"/>
  </si>
  <si>
    <t>RSG_2</t>
    <phoneticPr fontId="1" type="noConversion"/>
  </si>
  <si>
    <t>Variable</t>
    <phoneticPr fontId="1" type="noConversion"/>
  </si>
  <si>
    <t>Fixed</t>
    <phoneticPr fontId="1" type="noConversion"/>
  </si>
  <si>
    <t>Total</t>
    <phoneticPr fontId="1" type="noConversion"/>
  </si>
  <si>
    <t>Sacramento City Tax</t>
    <phoneticPr fontId="1" type="noConversion"/>
  </si>
  <si>
    <t>Solar Surcharge</t>
    <phoneticPr fontId="1" type="noConversion"/>
  </si>
  <si>
    <t>State Surcharge</t>
    <phoneticPr fontId="1" type="noConversion"/>
  </si>
  <si>
    <t>Hydro Generation Adjustment</t>
    <phoneticPr fontId="1" type="noConversion"/>
  </si>
  <si>
    <t>[1]</t>
    <phoneticPr fontId="1" type="noConversion"/>
  </si>
  <si>
    <t>[2]</t>
    <phoneticPr fontId="1" type="noConversion"/>
  </si>
  <si>
    <t>[3]</t>
    <phoneticPr fontId="1" type="noConversion"/>
  </si>
  <si>
    <t>[1] + [2] + [3]</t>
    <phoneticPr fontId="1" type="noConversion"/>
  </si>
  <si>
    <t>kWh</t>
    <phoneticPr fontId="1" type="noConversion"/>
  </si>
  <si>
    <t>[0]</t>
    <phoneticPr fontId="1" type="noConversion"/>
  </si>
  <si>
    <t>Greenergy</t>
    <phoneticPr fontId="1" type="noConversion"/>
  </si>
  <si>
    <t>diff</t>
    <phoneticPr fontId="1" type="noConversion"/>
  </si>
  <si>
    <t>Subtotal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</si>
</sst>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76" formatCode="#,##0.00_ "/>
    <numFmt numFmtId="177" formatCode="0.00000_ "/>
    <numFmt numFmtId="178" formatCode="#,##0.0000_ "/>
    <numFmt numFmtId="179" formatCode="#,##0.00000_ "/>
    <numFmt numFmtId="180" formatCode="0.000_);[Red]\(0.000\)"/>
    <numFmt numFmtId="181" formatCode="#,##0.000_);[Red]\(#,##0.000\)"/>
    <numFmt numFmtId="182" formatCode="#,##0.000000_ "/>
    <numFmt numFmtId="183" formatCode="0.0000_);[Red]\(0.0000\)"/>
  </numFmts>
  <fonts count="2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40" fontId="0" fillId="0" borderId="0" xfId="0" applyNumberFormat="1">
      <alignment vertical="center"/>
    </xf>
    <xf numFmtId="10" fontId="0" fillId="0" borderId="0" xfId="0" applyNumberFormat="1">
      <alignment vertical="center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  <xf numFmtId="180" fontId="0" fillId="0" borderId="0" xfId="0" applyNumberFormat="1">
      <alignment vertical="center"/>
    </xf>
    <xf numFmtId="17" fontId="0" fillId="0" borderId="0" xfId="0" applyNumberFormat="1">
      <alignment vertical="center"/>
    </xf>
    <xf numFmtId="181" fontId="0" fillId="0" borderId="0" xfId="0" applyNumberFormat="1">
      <alignment vertical="center"/>
    </xf>
    <xf numFmtId="182" fontId="0" fillId="0" borderId="0" xfId="0" applyNumberFormat="1">
      <alignment vertical="center"/>
    </xf>
    <xf numFmtId="183" fontId="0" fillId="0" borderId="0" xfId="0" applyNumberFormat="1">
      <alignment vertical="center"/>
    </xf>
    <xf numFmtId="181" fontId="0" fillId="2" borderId="0" xfId="0" applyNumberFormat="1" applyFill="1">
      <alignment vertical="center"/>
    </xf>
    <xf numFmtId="0" fontId="0" fillId="0" borderId="0" xfId="0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F46B8-1C3E-114F-8FAE-973E6AF3D247}">
  <dimension ref="A1:R28"/>
  <sheetViews>
    <sheetView tabSelected="1" zoomScale="90" zoomScaleNormal="90" workbookViewId="0">
      <selection activeCell="G26" sqref="G26"/>
    </sheetView>
  </sheetViews>
  <sheetFormatPr baseColWidth="10" defaultRowHeight="18"/>
  <cols>
    <col min="13" max="13" width="10.85546875" customWidth="1"/>
    <col min="16" max="16" width="2.85546875" customWidth="1"/>
  </cols>
  <sheetData>
    <row r="1" spans="1:18">
      <c r="I1" s="11">
        <v>0.01</v>
      </c>
      <c r="Q1" t="s">
        <v>21</v>
      </c>
    </row>
    <row r="2" spans="1:18">
      <c r="C2" t="s">
        <v>3</v>
      </c>
      <c r="D2" t="s">
        <v>2</v>
      </c>
      <c r="E2" t="s">
        <v>1</v>
      </c>
      <c r="F2" t="s">
        <v>0</v>
      </c>
      <c r="I2" t="s">
        <v>20</v>
      </c>
      <c r="J2" t="s">
        <v>4</v>
      </c>
      <c r="L2" s="4" t="s">
        <v>11</v>
      </c>
      <c r="M2" t="s">
        <v>12</v>
      </c>
      <c r="N2" t="s">
        <v>10</v>
      </c>
      <c r="O2" t="s">
        <v>22</v>
      </c>
      <c r="R2" s="3"/>
    </row>
    <row r="3" spans="1:18">
      <c r="C3" s="9"/>
      <c r="D3" s="9"/>
      <c r="E3" s="9"/>
      <c r="F3" s="9"/>
      <c r="H3" s="9"/>
      <c r="I3" s="9"/>
      <c r="J3" s="9"/>
      <c r="L3" s="6">
        <v>1E-3</v>
      </c>
      <c r="M3" s="10">
        <v>2.9999999999999997E-4</v>
      </c>
      <c r="N3" s="4">
        <v>7.4999999999999997E-2</v>
      </c>
      <c r="Q3" s="2"/>
      <c r="R3" s="3"/>
    </row>
    <row r="4" spans="1:18">
      <c r="A4" t="s">
        <v>5</v>
      </c>
      <c r="B4">
        <v>2008</v>
      </c>
      <c r="C4" s="12">
        <v>5</v>
      </c>
      <c r="D4" s="12">
        <v>70.94</v>
      </c>
      <c r="E4" s="12">
        <v>90.54</v>
      </c>
      <c r="F4" s="12">
        <v>739</v>
      </c>
      <c r="G4" s="13"/>
      <c r="H4" s="9">
        <f xml:space="preserve"> $E4 - SUM($C4:$D4)</f>
        <v>14.600000000000009</v>
      </c>
      <c r="I4" s="9">
        <f xml:space="preserve"> $F4 * $I$1</f>
        <v>7.3900000000000006</v>
      </c>
      <c r="J4" s="9">
        <f xml:space="preserve"> $H4 - $I4</f>
        <v>7.210000000000008</v>
      </c>
      <c r="L4" s="2">
        <f t="shared" ref="L4:M6" si="0" xml:space="preserve"> $F4 * L$3</f>
        <v>0.73899999999999999</v>
      </c>
      <c r="M4" s="2">
        <f t="shared" si="0"/>
        <v>0.22169999999999998</v>
      </c>
      <c r="N4" s="2">
        <f xml:space="preserve"> SUM($C4:$D4, $L4 * 0, $I4) * N$3</f>
        <v>6.2497499999999997</v>
      </c>
      <c r="O4" s="2">
        <f xml:space="preserve"> SUM($L4:$N4)</f>
        <v>7.2104499999999998</v>
      </c>
      <c r="P4" s="2"/>
      <c r="Q4" s="2">
        <f xml:space="preserve"> SUM($L4:$N4) - $J4</f>
        <v>4.4999999999184581E-4</v>
      </c>
      <c r="R4" s="3">
        <f xml:space="preserve"> ROUND(Q4, 2)</f>
        <v>0</v>
      </c>
    </row>
    <row r="5" spans="1:18">
      <c r="B5">
        <v>2008</v>
      </c>
      <c r="C5" s="12">
        <v>5</v>
      </c>
      <c r="D5" s="12">
        <v>82.01</v>
      </c>
      <c r="E5" s="12">
        <v>103.34</v>
      </c>
      <c r="F5" s="12">
        <v>814</v>
      </c>
      <c r="G5" s="13"/>
      <c r="H5" s="9">
        <f xml:space="preserve"> $E5 - SUM($C5:$D5)</f>
        <v>16.329999999999998</v>
      </c>
      <c r="I5" s="9">
        <f xml:space="preserve"> ROUND($F5 * $I$1, 2)</f>
        <v>8.14</v>
      </c>
      <c r="J5" s="9">
        <f xml:space="preserve"> $H5 - $I5</f>
        <v>8.1899999999999977</v>
      </c>
      <c r="L5" s="2">
        <f t="shared" si="0"/>
        <v>0.81400000000000006</v>
      </c>
      <c r="M5" s="2">
        <f t="shared" si="0"/>
        <v>0.24419999999999997</v>
      </c>
      <c r="N5" s="2">
        <f xml:space="preserve"> SUM($C5:$D5, $L5 * 0, $I5) * N$3</f>
        <v>7.1362500000000004</v>
      </c>
      <c r="O5" s="2">
        <f xml:space="preserve"> SUM($L5:$N5)</f>
        <v>8.1944499999999998</v>
      </c>
      <c r="P5" s="2"/>
      <c r="Q5" s="2">
        <f xml:space="preserve"> SUM($L5:$N5) - $J5</f>
        <v>4.4500000000020634E-3</v>
      </c>
      <c r="R5" s="3">
        <f xml:space="preserve"> ROUND(Q5, 2)</f>
        <v>0</v>
      </c>
    </row>
    <row r="6" spans="1:18">
      <c r="B6">
        <v>2008</v>
      </c>
      <c r="C6" s="12">
        <v>5</v>
      </c>
      <c r="D6" s="12">
        <v>37.54</v>
      </c>
      <c r="E6" s="12">
        <v>50.99</v>
      </c>
      <c r="F6" s="12">
        <v>436</v>
      </c>
      <c r="G6" s="13"/>
      <c r="H6" s="9">
        <f xml:space="preserve"> $E6 - SUM($C6:$D6)</f>
        <v>8.4500000000000028</v>
      </c>
      <c r="I6" s="9">
        <f xml:space="preserve"> ROUND($F6 * $I$1, 2)</f>
        <v>4.3600000000000003</v>
      </c>
      <c r="J6" s="9">
        <f xml:space="preserve"> $H6 - $I6</f>
        <v>4.0900000000000025</v>
      </c>
      <c r="L6" s="2">
        <f t="shared" si="0"/>
        <v>0.436</v>
      </c>
      <c r="M6" s="2">
        <f t="shared" si="0"/>
        <v>0.1308</v>
      </c>
      <c r="N6" s="2">
        <f xml:space="preserve"> SUM($C6:$D6, $L6 * 0, $I6) * N$3</f>
        <v>3.5174999999999996</v>
      </c>
      <c r="O6" s="2">
        <f xml:space="preserve"> SUM($L6:$N6)</f>
        <v>4.0842999999999998</v>
      </c>
      <c r="P6" s="2"/>
      <c r="Q6" s="2">
        <f xml:space="preserve"> SUM($L6:$N6) - $J6</f>
        <v>-5.7000000000027029E-3</v>
      </c>
      <c r="R6" s="3">
        <f xml:space="preserve"> ROUND(Q6, 2)</f>
        <v>-0.01</v>
      </c>
    </row>
    <row r="7" spans="1:18">
      <c r="C7" s="12"/>
      <c r="D7" s="12"/>
      <c r="E7" s="12"/>
      <c r="F7" s="12"/>
      <c r="G7" s="13"/>
      <c r="H7" s="9"/>
      <c r="I7" s="9"/>
      <c r="J7" s="9"/>
      <c r="L7" s="2"/>
      <c r="M7" s="2"/>
      <c r="N7" s="2"/>
      <c r="O7" s="2"/>
      <c r="P7" s="2"/>
      <c r="Q7" s="2"/>
      <c r="R7" s="3"/>
    </row>
    <row r="8" spans="1:18">
      <c r="C8" s="12"/>
      <c r="D8" s="12"/>
      <c r="E8" s="12"/>
      <c r="F8" s="12"/>
      <c r="G8" s="13"/>
      <c r="H8" s="9"/>
      <c r="I8" s="9"/>
      <c r="J8" s="9"/>
      <c r="L8" s="6">
        <v>1.6000000000000001E-3</v>
      </c>
      <c r="M8" s="10">
        <v>2.9999999999999997E-4</v>
      </c>
      <c r="N8" s="4">
        <v>7.4999999999999997E-2</v>
      </c>
      <c r="O8" s="2"/>
      <c r="P8" s="2"/>
      <c r="Q8" s="2"/>
      <c r="R8" s="3"/>
    </row>
    <row r="9" spans="1:18">
      <c r="B9">
        <v>2010</v>
      </c>
      <c r="C9" s="12">
        <v>7</v>
      </c>
      <c r="D9" s="12">
        <v>34.92</v>
      </c>
      <c r="E9" s="12">
        <v>49.76</v>
      </c>
      <c r="F9" s="12">
        <v>394</v>
      </c>
      <c r="G9" s="13"/>
      <c r="H9" s="9">
        <f xml:space="preserve"> $E9 - SUM($C9:$D9)</f>
        <v>7.8399999999999963</v>
      </c>
      <c r="I9" s="9">
        <f xml:space="preserve"> ROUND($F9 * $I$1, 2)</f>
        <v>3.94</v>
      </c>
      <c r="J9" s="9">
        <f xml:space="preserve"> $H9 - $I9</f>
        <v>3.8999999999999964</v>
      </c>
      <c r="L9" s="2">
        <f t="shared" ref="L9:M11" si="1" xml:space="preserve"> $F9 * L$8</f>
        <v>0.63040000000000007</v>
      </c>
      <c r="M9" s="2">
        <f t="shared" si="1"/>
        <v>0.11819999999999999</v>
      </c>
      <c r="N9" s="2">
        <f xml:space="preserve"> SUM($C9:$D9, $L9 * 0, $I9 * 0) * N$8</f>
        <v>3.1440000000000001</v>
      </c>
      <c r="O9" s="2">
        <f xml:space="preserve"> SUM($L9:$N9)</f>
        <v>3.8926000000000003</v>
      </c>
      <c r="P9" s="2"/>
      <c r="Q9" s="2">
        <f xml:space="preserve"> SUM($L9:$N9) - $J9</f>
        <v>-7.3999999999960764E-3</v>
      </c>
      <c r="R9" s="3">
        <f xml:space="preserve"> ROUND(Q9, 2)</f>
        <v>-0.01</v>
      </c>
    </row>
    <row r="10" spans="1:18">
      <c r="B10">
        <v>2010</v>
      </c>
      <c r="C10" s="12">
        <v>7</v>
      </c>
      <c r="D10" s="12">
        <v>57.42</v>
      </c>
      <c r="E10" s="12">
        <v>76.67</v>
      </c>
      <c r="F10" s="12">
        <v>621</v>
      </c>
      <c r="G10" s="13"/>
      <c r="H10" s="9">
        <f xml:space="preserve"> $E10 - SUM($C10:$D10)</f>
        <v>12.25</v>
      </c>
      <c r="I10" s="9">
        <f xml:space="preserve"> ROUND($F10 * $I$1, 2)</f>
        <v>6.21</v>
      </c>
      <c r="J10" s="9">
        <f xml:space="preserve"> $H10 - $I10</f>
        <v>6.04</v>
      </c>
      <c r="L10" s="2">
        <f t="shared" si="1"/>
        <v>0.99360000000000004</v>
      </c>
      <c r="M10" s="2">
        <f t="shared" si="1"/>
        <v>0.18629999999999999</v>
      </c>
      <c r="N10" s="2">
        <f xml:space="preserve"> SUM($C10:$D10, $L10 * 0, $I10 * 0) * N$8</f>
        <v>4.8315000000000001</v>
      </c>
      <c r="O10" s="2">
        <f xml:space="preserve"> SUM($L10:$N10)</f>
        <v>6.0114000000000001</v>
      </c>
      <c r="P10" s="2"/>
      <c r="Q10" s="2">
        <f xml:space="preserve"> SUM($L10:$N10) - $J10</f>
        <v>-2.8599999999999959E-2</v>
      </c>
      <c r="R10" s="3">
        <f xml:space="preserve"> ROUND(Q10, 2)</f>
        <v>-0.03</v>
      </c>
    </row>
    <row r="11" spans="1:18">
      <c r="C11" s="12"/>
      <c r="D11" s="12"/>
      <c r="E11" s="12"/>
      <c r="F11" s="12"/>
      <c r="G11" s="13"/>
      <c r="H11" s="9">
        <f xml:space="preserve"> $E11 - SUM($C11:$D11)</f>
        <v>0</v>
      </c>
      <c r="I11" s="9">
        <f xml:space="preserve"> ROUND($F11 * $I$1, 2)</f>
        <v>0</v>
      </c>
      <c r="J11" s="9">
        <f xml:space="preserve"> $H11 - $I11</f>
        <v>0</v>
      </c>
      <c r="L11" s="2">
        <f t="shared" si="1"/>
        <v>0</v>
      </c>
      <c r="M11" s="2">
        <f t="shared" si="1"/>
        <v>0</v>
      </c>
      <c r="N11" s="2">
        <f xml:space="preserve"> SUM($C11:$D11, $L11 * 0, $I11 * 0) * N$8</f>
        <v>0</v>
      </c>
      <c r="O11" s="2">
        <f xml:space="preserve"> SUM($L11:$N11)</f>
        <v>0</v>
      </c>
      <c r="P11" s="2"/>
      <c r="Q11" s="2">
        <f xml:space="preserve"> SUM($L11:$N11) - $J11</f>
        <v>0</v>
      </c>
      <c r="R11" s="3">
        <f xml:space="preserve"> ROUND(Q11, 2)</f>
        <v>0</v>
      </c>
    </row>
    <row r="12" spans="1:18">
      <c r="C12" s="9"/>
      <c r="D12" s="9"/>
      <c r="E12" s="9"/>
      <c r="F12" s="9"/>
      <c r="G12" s="13"/>
      <c r="L12" s="2"/>
      <c r="M12" s="2"/>
      <c r="N12" s="2"/>
      <c r="O12" s="2"/>
      <c r="P12" s="2"/>
    </row>
    <row r="13" spans="1:18">
      <c r="C13" s="9"/>
      <c r="D13" s="9"/>
      <c r="E13" s="9"/>
      <c r="F13" s="9"/>
      <c r="G13" s="13"/>
      <c r="I13" s="11">
        <v>5.0000000000000001E-3</v>
      </c>
      <c r="L13" s="6">
        <v>1.6000000000000001E-3</v>
      </c>
      <c r="M13" s="10">
        <v>0</v>
      </c>
      <c r="N13" s="4">
        <v>7.4999999999999997E-2</v>
      </c>
      <c r="O13" s="2"/>
      <c r="P13" s="2"/>
    </row>
    <row r="14" spans="1:18">
      <c r="A14" t="s">
        <v>6</v>
      </c>
      <c r="B14">
        <v>2010</v>
      </c>
      <c r="C14" s="12">
        <v>7</v>
      </c>
      <c r="D14" s="12">
        <v>126.89</v>
      </c>
      <c r="E14" s="12">
        <v>150.87</v>
      </c>
      <c r="F14" s="12">
        <v>1058</v>
      </c>
      <c r="G14" s="13"/>
      <c r="H14" s="9">
        <f xml:space="preserve"> $E14 - SUM($C14:$D14)</f>
        <v>16.980000000000018</v>
      </c>
      <c r="I14" s="9">
        <f xml:space="preserve"> $F14 * $I$13</f>
        <v>5.29</v>
      </c>
      <c r="J14" s="9">
        <f xml:space="preserve"> $H14 - $I14</f>
        <v>11.690000000000019</v>
      </c>
      <c r="L14" s="2">
        <f xml:space="preserve"> $F14 * L$13</f>
        <v>1.6928000000000001</v>
      </c>
      <c r="M14" s="2">
        <f xml:space="preserve"> $F14 * M$13</f>
        <v>0</v>
      </c>
      <c r="N14" s="2">
        <f xml:space="preserve"> SUM($C14:$D14, $L14 * 0, $I14 * 0) * N$13</f>
        <v>10.041749999999999</v>
      </c>
      <c r="O14" s="2">
        <f xml:space="preserve"> SUM($L14:$N14)</f>
        <v>11.734549999999999</v>
      </c>
      <c r="P14" s="2"/>
      <c r="Q14" s="2">
        <f xml:space="preserve"> SUM($L14:$N14) - $J14</f>
        <v>4.4549999999979661E-2</v>
      </c>
      <c r="R14" s="3">
        <f xml:space="preserve"> ROUND(Q14, 2)</f>
        <v>0.04</v>
      </c>
    </row>
    <row r="15" spans="1:18">
      <c r="C15" s="12"/>
      <c r="D15" s="12"/>
      <c r="E15" s="12"/>
      <c r="F15" s="12"/>
      <c r="G15" s="13"/>
      <c r="H15" s="9">
        <f xml:space="preserve"> $E15 - SUM($C15:$D15)</f>
        <v>0</v>
      </c>
      <c r="I15" s="9">
        <f xml:space="preserve"> $F15 * $I$13</f>
        <v>0</v>
      </c>
      <c r="J15" s="9">
        <f xml:space="preserve"> $H15 - $I15</f>
        <v>0</v>
      </c>
      <c r="L15" s="2"/>
      <c r="M15" s="2"/>
      <c r="N15" s="2"/>
      <c r="O15" s="2"/>
      <c r="P15" s="2"/>
      <c r="Q15" s="2">
        <f xml:space="preserve"> SUM($L15:$N15) - $J15</f>
        <v>0</v>
      </c>
      <c r="R15" s="3">
        <f xml:space="preserve"> ROUND(Q15, 2)</f>
        <v>0</v>
      </c>
    </row>
    <row r="19" spans="1:16">
      <c r="E19" t="s">
        <v>16</v>
      </c>
    </row>
    <row r="20" spans="1:16">
      <c r="A20" t="s">
        <v>19</v>
      </c>
      <c r="C20" t="s">
        <v>14</v>
      </c>
      <c r="D20" t="s">
        <v>15</v>
      </c>
      <c r="E20" t="s">
        <v>19</v>
      </c>
      <c r="F20" t="s">
        <v>17</v>
      </c>
      <c r="G20" t="s">
        <v>19</v>
      </c>
      <c r="H20" t="s">
        <v>19</v>
      </c>
    </row>
    <row r="21" spans="1:16">
      <c r="A21" t="s">
        <v>18</v>
      </c>
      <c r="C21" t="s">
        <v>7</v>
      </c>
      <c r="D21" t="s">
        <v>8</v>
      </c>
      <c r="E21" t="s">
        <v>11</v>
      </c>
      <c r="F21" t="s">
        <v>10</v>
      </c>
      <c r="G21" t="s">
        <v>12</v>
      </c>
      <c r="H21" t="s">
        <v>13</v>
      </c>
      <c r="I21" t="s">
        <v>9</v>
      </c>
      <c r="K21" t="s">
        <v>11</v>
      </c>
      <c r="L21" t="s">
        <v>10</v>
      </c>
      <c r="M21" t="s">
        <v>12</v>
      </c>
    </row>
    <row r="22" spans="1:16">
      <c r="A22" s="7">
        <v>661</v>
      </c>
      <c r="B22" s="7"/>
      <c r="C22" s="7">
        <v>61.41</v>
      </c>
      <c r="D22" s="7">
        <v>5</v>
      </c>
      <c r="E22" s="7">
        <v>0.66</v>
      </c>
      <c r="F22" s="7">
        <v>5.03</v>
      </c>
      <c r="G22" s="7">
        <v>0.15</v>
      </c>
      <c r="H22" s="7"/>
      <c r="I22" s="7">
        <f xml:space="preserve"> SUM($C22:$G22)</f>
        <v>72.25</v>
      </c>
      <c r="K22" s="6">
        <f xml:space="preserve"> $E22 / $A22</f>
        <v>9.9848714069591536E-4</v>
      </c>
      <c r="L22" s="4">
        <f xml:space="preserve"> $F22 / SUM($C22:$E22)</f>
        <v>7.4996272551066057E-2</v>
      </c>
      <c r="M22" s="6">
        <f xml:space="preserve"> $G22 / $A22</f>
        <v>2.2692889561270801E-4</v>
      </c>
      <c r="O22" s="8">
        <v>39600</v>
      </c>
      <c r="P22" s="8"/>
    </row>
    <row r="23" spans="1:16">
      <c r="A23" s="7"/>
      <c r="B23" s="7"/>
      <c r="C23" s="7"/>
      <c r="D23" s="7"/>
      <c r="E23" s="7"/>
      <c r="F23" s="7"/>
      <c r="G23" s="7"/>
      <c r="H23" s="7"/>
      <c r="I23" s="7"/>
      <c r="K23" s="6"/>
      <c r="L23" s="6"/>
      <c r="M23" s="6"/>
      <c r="O23" s="8"/>
      <c r="P23" s="8"/>
    </row>
    <row r="24" spans="1:16">
      <c r="A24" s="7">
        <v>661</v>
      </c>
      <c r="B24" s="7"/>
      <c r="C24" s="7">
        <v>61.41</v>
      </c>
      <c r="D24" s="7">
        <v>5</v>
      </c>
      <c r="E24" s="7">
        <f xml:space="preserve"> ROUND($A$24 * E$25, 2)</f>
        <v>0.66</v>
      </c>
      <c r="F24" s="7">
        <f xml:space="preserve"> ROUND(SUM($C$24:$E$24) * F$25, 2)</f>
        <v>5.03</v>
      </c>
      <c r="G24" s="7">
        <f xml:space="preserve"> ROUND($A$24 * G$25, 2)</f>
        <v>0.15</v>
      </c>
      <c r="H24" s="7"/>
      <c r="I24" s="7">
        <f xml:space="preserve"> SUM($C24:$G24)</f>
        <v>72.25</v>
      </c>
      <c r="L24" s="5"/>
      <c r="M24" s="5"/>
    </row>
    <row r="25" spans="1:16">
      <c r="E25" s="2">
        <v>1E-3</v>
      </c>
      <c r="F25" s="4">
        <v>7.4999999999999997E-2</v>
      </c>
      <c r="G25" s="2">
        <v>2.2000000000000001E-4</v>
      </c>
      <c r="I25" s="1"/>
      <c r="L25" s="5"/>
      <c r="M25" s="5"/>
    </row>
    <row r="27" spans="1:16">
      <c r="D27" s="1"/>
    </row>
    <row r="28" spans="1:16">
      <c r="A28" s="7">
        <f xml:space="preserve"> 431 + 193 + 130</f>
        <v>754</v>
      </c>
      <c r="B28" s="7"/>
      <c r="C28" s="7">
        <f xml:space="preserve"> 52.11 + 32.25 + 38.23</f>
        <v>122.59</v>
      </c>
      <c r="D28" s="7">
        <v>21.05</v>
      </c>
      <c r="E28" s="7">
        <v>0</v>
      </c>
      <c r="F28" s="7">
        <f xml:space="preserve"> ROUND(SUM($C$28:$D$28) * F$25, 2)</f>
        <v>10.77</v>
      </c>
      <c r="G28" s="7">
        <f xml:space="preserve"> ROUND($A$28 * G$25, 2)</f>
        <v>0.17</v>
      </c>
      <c r="H28" s="7"/>
      <c r="I28" s="7">
        <f xml:space="preserve"> SUM($C28:$G28)</f>
        <v>154.58000000000001</v>
      </c>
    </row>
  </sheetData>
  <phoneticPr fontId="1" type="noConversion"/>
  <pageMargins left="0.7" right="0.7" top="0.75" bottom="0.75" header="0.3" footer="0.3"/>
  <ignoredErrors>
    <ignoredError sqref="F2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2020-12-18T10:37:52Z</dcterms:created>
  <dcterms:modified xsi:type="dcterms:W3CDTF">2021-01-08T00:53:44Z</dcterms:modified>
</cp:coreProperties>
</file>