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justi\Dropbox\Projects\Politics\nc-data-analysis\data\chart\"/>
    </mc:Choice>
  </mc:AlternateContent>
  <xr:revisionPtr revIDLastSave="0" documentId="13_ncr:1_{77428F4F-11C0-43A5-9124-0D84CFD2B800}" xr6:coauthVersionLast="47" xr6:coauthVersionMax="47" xr10:uidLastSave="{00000000-0000-0000-0000-000000000000}"/>
  <bookViews>
    <workbookView xWindow="4716" yWindow="2292" windowWidth="17520" windowHeight="13620" activeTab="3" xr2:uid="{00000000-000D-0000-FFFF-FFFF00000000}"/>
  </bookViews>
  <sheets>
    <sheet name="leaflet-data" sheetId="1" r:id="rId1"/>
    <sheet name="testing ground" sheetId="6" r:id="rId2"/>
    <sheet name="Data Table Page 4" sheetId="7" r:id="rId3"/>
    <sheet name="Data Table Page 5" sheetId="9" r:id="rId4"/>
    <sheet name="chart-data" sheetId="5" r:id="rId5"/>
    <sheet name="meta" sheetId="4" r:id="rId6"/>
    <sheet name="New Registered Voters" sheetId="2" r:id="rId7"/>
    <sheet name="New Removed Voters" sheetId="3" r:id="rId8"/>
    <sheet name="Sheet1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9" l="1"/>
  <c r="E14" i="9"/>
  <c r="B14" i="9"/>
  <c r="B13" i="9"/>
  <c r="D13" i="9"/>
  <c r="E13" i="9"/>
  <c r="G13" i="9"/>
  <c r="H13" i="9"/>
  <c r="A13" i="9"/>
  <c r="B12" i="9"/>
  <c r="D12" i="9"/>
  <c r="E12" i="9"/>
  <c r="G12" i="9"/>
  <c r="H12" i="9"/>
  <c r="A12" i="9"/>
  <c r="F5" i="7"/>
  <c r="F4" i="7"/>
  <c r="F3" i="7"/>
  <c r="G5" i="7"/>
  <c r="G4" i="7"/>
  <c r="J3" i="7"/>
  <c r="I3" i="7"/>
  <c r="G3" i="7"/>
  <c r="J40" i="6"/>
  <c r="J27" i="6"/>
  <c r="J58" i="6"/>
  <c r="J79" i="6"/>
  <c r="J39" i="6"/>
  <c r="J47" i="6"/>
  <c r="J41" i="6"/>
  <c r="J83" i="6"/>
  <c r="J62" i="6"/>
  <c r="J11" i="6"/>
  <c r="J96" i="6"/>
  <c r="J17" i="6"/>
  <c r="J29" i="6"/>
  <c r="J12" i="6"/>
  <c r="J60" i="6"/>
  <c r="J16" i="6"/>
  <c r="J63" i="6"/>
  <c r="J7" i="6"/>
  <c r="J91" i="6"/>
  <c r="J34" i="6"/>
  <c r="J68" i="6"/>
  <c r="J53" i="6"/>
  <c r="J19" i="6"/>
  <c r="J38" i="6"/>
  <c r="J32" i="6"/>
  <c r="J94" i="6"/>
  <c r="J37" i="6"/>
  <c r="J51" i="6"/>
  <c r="J2" i="6"/>
  <c r="J28" i="6"/>
  <c r="J45" i="6"/>
  <c r="J99" i="6"/>
  <c r="J92" i="6"/>
  <c r="J95" i="6"/>
  <c r="J46" i="6"/>
  <c r="J5" i="6"/>
  <c r="J72" i="6"/>
  <c r="J59" i="6"/>
  <c r="J65" i="6"/>
  <c r="J70" i="6"/>
  <c r="J98" i="6"/>
  <c r="J90" i="6"/>
  <c r="J24" i="6"/>
  <c r="J33" i="6"/>
  <c r="J25" i="6"/>
  <c r="J88" i="6"/>
  <c r="J84" i="6"/>
  <c r="J74" i="6"/>
  <c r="J4" i="6"/>
  <c r="J66" i="6"/>
  <c r="J8" i="6"/>
  <c r="J69" i="6"/>
  <c r="J49" i="6"/>
  <c r="J71" i="6"/>
  <c r="J10" i="6"/>
  <c r="J36" i="6"/>
  <c r="J56" i="6"/>
  <c r="J73" i="6"/>
  <c r="J30" i="6"/>
  <c r="J101" i="6"/>
  <c r="J44" i="6"/>
  <c r="J50" i="6"/>
  <c r="J20" i="6"/>
  <c r="J78" i="6"/>
  <c r="J87" i="6"/>
  <c r="J82" i="6"/>
  <c r="J13" i="6"/>
  <c r="J97" i="6"/>
  <c r="J64" i="6"/>
  <c r="J77" i="6"/>
  <c r="J31" i="6"/>
  <c r="J61" i="6"/>
  <c r="J48" i="6"/>
  <c r="J93" i="6"/>
  <c r="J55" i="6"/>
  <c r="J3" i="6"/>
  <c r="J57" i="6"/>
  <c r="J35" i="6"/>
  <c r="J22" i="6"/>
  <c r="J9" i="6"/>
  <c r="J21" i="6"/>
  <c r="J43" i="6"/>
  <c r="J75" i="6"/>
  <c r="J18" i="6"/>
  <c r="J23" i="6"/>
  <c r="J15" i="6"/>
  <c r="J67" i="6"/>
  <c r="J54" i="6"/>
  <c r="J76" i="6"/>
  <c r="J6" i="6"/>
  <c r="J89" i="6"/>
  <c r="J100" i="6"/>
  <c r="J85" i="6"/>
  <c r="J80" i="6"/>
  <c r="J86" i="6"/>
  <c r="J42" i="6"/>
  <c r="J14" i="6"/>
  <c r="J81" i="6"/>
  <c r="J26" i="6"/>
  <c r="J52" i="6"/>
  <c r="I27" i="6"/>
  <c r="I58" i="6"/>
  <c r="I79" i="6"/>
  <c r="I39" i="6"/>
  <c r="I47" i="6"/>
  <c r="I41" i="6"/>
  <c r="I83" i="6"/>
  <c r="I62" i="6"/>
  <c r="I11" i="6"/>
  <c r="I96" i="6"/>
  <c r="I17" i="6"/>
  <c r="I29" i="6"/>
  <c r="I12" i="6"/>
  <c r="I60" i="6"/>
  <c r="I16" i="6"/>
  <c r="I63" i="6"/>
  <c r="I7" i="6"/>
  <c r="I91" i="6"/>
  <c r="I34" i="6"/>
  <c r="I68" i="6"/>
  <c r="I53" i="6"/>
  <c r="I19" i="6"/>
  <c r="I38" i="6"/>
  <c r="I32" i="6"/>
  <c r="I94" i="6"/>
  <c r="I37" i="6"/>
  <c r="I51" i="6"/>
  <c r="I2" i="6"/>
  <c r="I28" i="6"/>
  <c r="I45" i="6"/>
  <c r="I99" i="6"/>
  <c r="I92" i="6"/>
  <c r="I95" i="6"/>
  <c r="I46" i="6"/>
  <c r="I5" i="6"/>
  <c r="I72" i="6"/>
  <c r="I59" i="6"/>
  <c r="I65" i="6"/>
  <c r="I70" i="6"/>
  <c r="I98" i="6"/>
  <c r="I90" i="6"/>
  <c r="I24" i="6"/>
  <c r="I33" i="6"/>
  <c r="I25" i="6"/>
  <c r="I88" i="6"/>
  <c r="I84" i="6"/>
  <c r="I74" i="6"/>
  <c r="I4" i="6"/>
  <c r="I66" i="6"/>
  <c r="I8" i="6"/>
  <c r="I69" i="6"/>
  <c r="I49" i="6"/>
  <c r="I71" i="6"/>
  <c r="I10" i="6"/>
  <c r="I36" i="6"/>
  <c r="I56" i="6"/>
  <c r="I73" i="6"/>
  <c r="I30" i="6"/>
  <c r="I101" i="6"/>
  <c r="I44" i="6"/>
  <c r="I50" i="6"/>
  <c r="I20" i="6"/>
  <c r="I78" i="6"/>
  <c r="I87" i="6"/>
  <c r="I82" i="6"/>
  <c r="I13" i="6"/>
  <c r="I97" i="6"/>
  <c r="I64" i="6"/>
  <c r="I77" i="6"/>
  <c r="I31" i="6"/>
  <c r="I61" i="6"/>
  <c r="I48" i="6"/>
  <c r="I93" i="6"/>
  <c r="I55" i="6"/>
  <c r="I3" i="6"/>
  <c r="I57" i="6"/>
  <c r="I35" i="6"/>
  <c r="I22" i="6"/>
  <c r="I9" i="6"/>
  <c r="I21" i="6"/>
  <c r="I43" i="6"/>
  <c r="I75" i="6"/>
  <c r="I18" i="6"/>
  <c r="I23" i="6"/>
  <c r="I15" i="6"/>
  <c r="I67" i="6"/>
  <c r="I54" i="6"/>
  <c r="I76" i="6"/>
  <c r="I6" i="6"/>
  <c r="I89" i="6"/>
  <c r="I100" i="6"/>
  <c r="I85" i="6"/>
  <c r="I80" i="6"/>
  <c r="I86" i="6"/>
  <c r="I42" i="6"/>
  <c r="I14" i="6"/>
  <c r="I81" i="6"/>
  <c r="I26" i="6"/>
  <c r="I52" i="6"/>
  <c r="I40" i="6"/>
  <c r="H52" i="6"/>
  <c r="H26" i="6"/>
  <c r="H81" i="6"/>
  <c r="H14" i="6"/>
  <c r="H42" i="6"/>
  <c r="H86" i="6"/>
  <c r="H80" i="6"/>
  <c r="H85" i="6"/>
  <c r="H100" i="6"/>
  <c r="H89" i="6"/>
  <c r="H6" i="6"/>
  <c r="H76" i="6"/>
  <c r="H54" i="6"/>
  <c r="H67" i="6"/>
  <c r="H15" i="6"/>
  <c r="H23" i="6"/>
  <c r="H18" i="6"/>
  <c r="H75" i="6"/>
  <c r="H43" i="6"/>
  <c r="H21" i="6"/>
  <c r="H9" i="6"/>
  <c r="H22" i="6"/>
  <c r="H35" i="6"/>
  <c r="H57" i="6"/>
  <c r="H3" i="6"/>
  <c r="H55" i="6"/>
  <c r="H93" i="6"/>
  <c r="H48" i="6"/>
  <c r="H61" i="6"/>
  <c r="H31" i="6"/>
  <c r="H77" i="6"/>
  <c r="H64" i="6"/>
  <c r="H97" i="6"/>
  <c r="H13" i="6"/>
  <c r="H82" i="6"/>
  <c r="H87" i="6"/>
  <c r="H78" i="6"/>
  <c r="H20" i="6"/>
  <c r="H50" i="6"/>
  <c r="H44" i="6"/>
  <c r="H101" i="6"/>
  <c r="H30" i="6"/>
  <c r="H73" i="6"/>
  <c r="H56" i="6"/>
  <c r="H36" i="6"/>
  <c r="H10" i="6"/>
  <c r="H71" i="6"/>
  <c r="H49" i="6"/>
  <c r="H69" i="6"/>
  <c r="H8" i="6"/>
  <c r="H66" i="6"/>
  <c r="H4" i="6"/>
  <c r="H74" i="6"/>
  <c r="H84" i="6"/>
  <c r="H88" i="6"/>
  <c r="H25" i="6"/>
  <c r="H33" i="6"/>
  <c r="H24" i="6"/>
  <c r="H90" i="6"/>
  <c r="H98" i="6"/>
  <c r="H70" i="6"/>
  <c r="H65" i="6"/>
  <c r="H59" i="6"/>
  <c r="H72" i="6"/>
  <c r="H5" i="6"/>
  <c r="H46" i="6"/>
  <c r="H95" i="6"/>
  <c r="H92" i="6"/>
  <c r="H99" i="6"/>
  <c r="H45" i="6"/>
  <c r="H28" i="6"/>
  <c r="H2" i="6"/>
  <c r="H51" i="6"/>
  <c r="H37" i="6"/>
  <c r="H94" i="6"/>
  <c r="H32" i="6"/>
  <c r="H38" i="6"/>
  <c r="H19" i="6"/>
  <c r="H53" i="6"/>
  <c r="H68" i="6"/>
  <c r="H34" i="6"/>
  <c r="H91" i="6"/>
  <c r="H7" i="6"/>
  <c r="H63" i="6"/>
  <c r="H16" i="6"/>
  <c r="H60" i="6"/>
  <c r="H12" i="6"/>
  <c r="H29" i="6"/>
  <c r="H17" i="6"/>
  <c r="H96" i="6"/>
  <c r="H11" i="6"/>
  <c r="H62" i="6"/>
  <c r="H83" i="6"/>
  <c r="L41" i="6"/>
  <c r="H41" i="6"/>
  <c r="L47" i="6"/>
  <c r="H47" i="6"/>
  <c r="L39" i="6"/>
  <c r="H39" i="6"/>
  <c r="L79" i="6"/>
  <c r="H79" i="6"/>
  <c r="H58" i="6"/>
  <c r="H27" i="6"/>
  <c r="H40" i="6"/>
  <c r="L58" i="6" l="1"/>
  <c r="I8" i="4"/>
  <c r="F24" i="5"/>
  <c r="E24" i="5"/>
  <c r="D28" i="5"/>
  <c r="C29" i="5"/>
  <c r="C28" i="5"/>
  <c r="F25" i="5"/>
  <c r="F26" i="5"/>
  <c r="E26" i="5" s="1"/>
  <c r="G25" i="5"/>
  <c r="E25" i="5" s="1"/>
  <c r="G26" i="5"/>
  <c r="G24" i="5"/>
  <c r="E23" i="5"/>
  <c r="D25" i="5"/>
  <c r="D26" i="5"/>
  <c r="D24" i="5"/>
  <c r="G23" i="5"/>
  <c r="C24" i="5"/>
  <c r="C25" i="5"/>
  <c r="C26" i="5"/>
  <c r="C23" i="5"/>
  <c r="D29" i="5"/>
  <c r="D23" i="5"/>
  <c r="P24" i="5" l="1"/>
  <c r="P23" i="5"/>
  <c r="M29" i="5"/>
  <c r="M28" i="5"/>
  <c r="L28" i="5"/>
  <c r="L29" i="5" s="1"/>
  <c r="O26" i="5" l="1"/>
  <c r="P26" i="5" s="1"/>
  <c r="O25" i="5"/>
  <c r="P25" i="5" s="1"/>
  <c r="O24" i="5"/>
  <c r="O23" i="5"/>
  <c r="L25" i="5"/>
  <c r="M25" i="5" s="1"/>
  <c r="L26" i="5"/>
  <c r="M26" i="5" s="1"/>
  <c r="L24" i="5"/>
  <c r="M24" i="5" s="1"/>
  <c r="L23" i="5"/>
  <c r="M23" i="5" s="1"/>
  <c r="B11" i="5" l="1"/>
  <c r="B5" i="5" l="1"/>
  <c r="B4" i="5"/>
  <c r="F4" i="4"/>
  <c r="E4" i="4"/>
  <c r="F3" i="4"/>
  <c r="E3" i="4"/>
  <c r="K7" i="3"/>
  <c r="L8" i="3"/>
  <c r="K8" i="3"/>
  <c r="L7" i="3"/>
  <c r="D4" i="4"/>
  <c r="C4" i="4"/>
  <c r="D3" i="4"/>
  <c r="C3" i="4"/>
  <c r="L8" i="2"/>
  <c r="L7" i="2"/>
  <c r="K7" i="2"/>
  <c r="K8" i="2"/>
  <c r="F2" i="4"/>
  <c r="E2" i="4"/>
  <c r="D2" i="4"/>
  <c r="C2" i="4"/>
  <c r="B2" i="4"/>
  <c r="M8" i="1"/>
  <c r="B3" i="4" s="1"/>
  <c r="M7" i="1"/>
  <c r="B4" i="4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M6" i="1"/>
  <c r="M5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M4" i="1" l="1"/>
  <c r="B8" i="5"/>
  <c r="C3" i="5"/>
  <c r="C7" i="5"/>
  <c r="C4" i="5"/>
  <c r="C6" i="5"/>
  <c r="C11" i="5"/>
  <c r="B9" i="5"/>
  <c r="C5" i="5"/>
</calcChain>
</file>

<file path=xl/sharedStrings.xml><?xml version="1.0" encoding="utf-8"?>
<sst xmlns="http://schemas.openxmlformats.org/spreadsheetml/2006/main" count="691" uniqueCount="220">
  <si>
    <t>county_id</t>
  </si>
  <si>
    <t>county_desc</t>
  </si>
  <si>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</si>
  <si>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</si>
  <si>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</si>
  <si>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</si>
  <si>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</si>
  <si>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</si>
  <si>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</si>
  <si>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</si>
  <si>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</si>
  <si>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</si>
  <si>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</si>
  <si>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</si>
  <si>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</si>
  <si>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</si>
  <si>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</si>
  <si>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</si>
  <si>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</si>
  <si>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</si>
  <si>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</si>
  <si>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</si>
  <si>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</si>
  <si>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</si>
  <si>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</si>
  <si>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</si>
  <si>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</si>
  <si>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</si>
  <si>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</si>
  <si>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</si>
  <si>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</si>
  <si>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</si>
  <si>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</si>
  <si>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</si>
  <si>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</si>
  <si>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</si>
  <si>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</si>
  <si>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</si>
  <si>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</si>
  <si>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</si>
  <si>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</si>
  <si>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</si>
  <si>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</si>
  <si>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</si>
  <si>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</si>
  <si>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</si>
  <si>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</si>
  <si>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</si>
  <si>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</si>
  <si>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</si>
  <si>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</si>
  <si>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</si>
  <si>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</si>
  <si>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</si>
  <si>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</si>
  <si>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</si>
  <si>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</si>
  <si>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</si>
  <si>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</si>
  <si>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</si>
  <si>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</si>
  <si>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</si>
  <si>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</si>
  <si>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</si>
  <si>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</si>
  <si>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</si>
  <si>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</si>
  <si>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</si>
  <si>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</si>
  <si>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</si>
  <si>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</si>
  <si>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</si>
  <si>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</si>
  <si>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</si>
  <si>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</si>
  <si>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</si>
  <si>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</si>
  <si>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</si>
  <si>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</si>
  <si>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</si>
  <si>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</si>
  <si>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</si>
  <si>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</si>
  <si>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</si>
  <si>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</si>
  <si>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</si>
  <si>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</si>
  <si>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</si>
  <si>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</si>
  <si>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</si>
  <si>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</si>
  <si>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</si>
  <si>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</si>
  <si>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</si>
  <si>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</si>
  <si>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</si>
  <si>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</si>
  <si>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</si>
  <si>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</si>
  <si>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</si>
  <si>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</si>
  <si>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</si>
  <si>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2022 New Voters</t>
  </si>
  <si>
    <t>2020 Presidential Delta (+ for Trump)</t>
  </si>
  <si>
    <t>New Voter % of 2020 Margin</t>
  </si>
  <si>
    <t>2020 Trump + Biden Vote</t>
  </si>
  <si>
    <t>2024 New Registered Voters</t>
  </si>
  <si>
    <t>2024 New "Aged-In" Voters</t>
  </si>
  <si>
    <t>2024 New Removed Voters</t>
  </si>
  <si>
    <t>2024 New Deceased Voters</t>
  </si>
  <si>
    <t>New Aged In % of 2020 Margin</t>
  </si>
  <si>
    <t>New Removed % of 2020 Margin</t>
  </si>
  <si>
    <t>New Deceased % of 2020 Margin</t>
  </si>
  <si>
    <t>Average New Voter % of 2020 Margin</t>
  </si>
  <si>
    <t>2020 Total Delta</t>
  </si>
  <si>
    <t>2020 New Voters</t>
  </si>
  <si>
    <t>2020 New Voters - Biden Counties</t>
  </si>
  <si>
    <t>2020 New Voters - Trump Counties</t>
  </si>
  <si>
    <t>2022 New Voters / 2020 Presidential Delta</t>
  </si>
  <si>
    <t>2022 New Voters / 2020 Trump + Biden Vote</t>
  </si>
  <si>
    <t>2022 New Voter</t>
  </si>
  <si>
    <t>New Registered</t>
  </si>
  <si>
    <t>New Aged In</t>
  </si>
  <si>
    <t>New Removed</t>
  </si>
  <si>
    <t>New Deceased</t>
  </si>
  <si>
    <t>Total</t>
  </si>
  <si>
    <t>Biden County</t>
  </si>
  <si>
    <t>Trump County</t>
  </si>
  <si>
    <t>Trump Counties</t>
  </si>
  <si>
    <t>Biden Counties</t>
  </si>
  <si>
    <t>f0</t>
  </si>
  <si>
    <t>f1</t>
  </si>
  <si>
    <t>* columns 2 to 5 is for May 14th 2024, still time before November!</t>
  </si>
  <si>
    <t>Chart 1</t>
  </si>
  <si>
    <t>2020 Margin - Black Semicircle</t>
  </si>
  <si>
    <t>Added May '24</t>
  </si>
  <si>
    <t>Removed May'24</t>
  </si>
  <si>
    <t>Projected Remv Nov '24</t>
  </si>
  <si>
    <t>Projected Add Nov '24</t>
  </si>
  <si>
    <t xml:space="preserve">removed purple semi-circle to left and green semicircle to right </t>
  </si>
  <si>
    <t>may include dotted for % of electorate</t>
  </si>
  <si>
    <t>different shade or dotted for extra projected</t>
  </si>
  <si>
    <t>Projected Add May '24 to Nov '24</t>
  </si>
  <si>
    <t>Projected Rem May '24 to Nov '25</t>
  </si>
  <si>
    <t>2020 NC Nov Registered Voters</t>
  </si>
  <si>
    <t>10% of 2020 NC Nov Registered Voters</t>
  </si>
  <si>
    <t>Page 1</t>
  </si>
  <si>
    <t>Page 2</t>
  </si>
  <si>
    <t>Pie Chart 1</t>
  </si>
  <si>
    <t>Stacked Chart</t>
  </si>
  <si>
    <t>green</t>
  </si>
  <si>
    <t>purple</t>
  </si>
  <si>
    <t>#d42cac</t>
  </si>
  <si>
    <t>#04bc8c</t>
  </si>
  <si>
    <t>Pic 1</t>
  </si>
  <si>
    <t>Pic 2</t>
  </si>
  <si>
    <t>Light green</t>
  </si>
  <si>
    <t>#a8d9c2</t>
  </si>
  <si>
    <t>Dark green</t>
  </si>
  <si>
    <t>#05b386</t>
  </si>
  <si>
    <t>Light purple</t>
  </si>
  <si>
    <t>Dark purple</t>
  </si>
  <si>
    <t>#ce2aa7</t>
  </si>
  <si>
    <t>#d86cbb</t>
  </si>
  <si>
    <t>i0</t>
  </si>
  <si>
    <t>i1</t>
  </si>
  <si>
    <t>added</t>
  </si>
  <si>
    <t>May 2024</t>
  </si>
  <si>
    <t>Nov 2020</t>
  </si>
  <si>
    <t>Nov 2016</t>
  </si>
  <si>
    <t>Nov 2012</t>
  </si>
  <si>
    <t>Aged In</t>
  </si>
  <si>
    <t>Other</t>
  </si>
  <si>
    <t>.43M</t>
  </si>
  <si>
    <t>.49M</t>
  </si>
  <si>
    <t>.41M</t>
  </si>
  <si>
    <t>Added</t>
  </si>
  <si>
    <t>NC Margin</t>
  </si>
  <si>
    <t>NC Presidential Margin</t>
  </si>
  <si>
    <t>True</t>
  </si>
  <si>
    <t>Page 3</t>
  </si>
  <si>
    <t>removed</t>
  </si>
  <si>
    <t>deceased</t>
  </si>
  <si>
    <t>other</t>
  </si>
  <si>
    <t>Projected Delta</t>
  </si>
  <si>
    <t>Removed</t>
  </si>
  <si>
    <t>Deceased</t>
  </si>
  <si>
    <t>New # Registered Voters Per County</t>
  </si>
  <si>
    <t># 2020 Voters No Longer Registered in 060124 Voter File</t>
  </si>
  <si>
    <t>4 counties - 75% delta</t>
  </si>
  <si>
    <t>New Registered / 2020 Biden + Trump Vote</t>
  </si>
  <si>
    <t>Page 4</t>
  </si>
  <si>
    <t>Biden</t>
  </si>
  <si>
    <t>Trump</t>
  </si>
  <si>
    <t>Top 3</t>
  </si>
  <si>
    <t>Top 5</t>
  </si>
  <si>
    <t>Top 10</t>
  </si>
  <si>
    <t xml:space="preserve">Trump Total </t>
  </si>
  <si>
    <t>Biden Total</t>
  </si>
  <si>
    <t xml:space="preserve">%  Biden County Delta </t>
  </si>
  <si>
    <t>2020 Total Voters</t>
  </si>
  <si>
    <t>Trump Top County</t>
  </si>
  <si>
    <t>County Name</t>
  </si>
  <si>
    <t>Margin of Votes</t>
  </si>
  <si>
    <t>voted_party_desc</t>
  </si>
  <si>
    <t>f0_</t>
  </si>
  <si>
    <t>DEMOCRATIC</t>
  </si>
  <si>
    <t>REPUBLICAN</t>
  </si>
  <si>
    <t>LIBERTARIAN</t>
  </si>
  <si>
    <t>UNAFFILIATED</t>
  </si>
  <si>
    <t>GREEN</t>
  </si>
  <si>
    <t>New 2022 Voters</t>
  </si>
  <si>
    <t>Added Voters</t>
  </si>
  <si>
    <t>party_desc</t>
  </si>
  <si>
    <t>totaladded051424</t>
  </si>
  <si>
    <t>NO LABELS</t>
  </si>
  <si>
    <t>Removed Voters</t>
  </si>
  <si>
    <t>totremoved_051424</t>
  </si>
  <si>
    <t>UNAFFILIATED/ OTHER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</si>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</sst>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 wrapText="1"/>
    </xf>
    <xf numFmtId="9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 wrapText="1"/>
    </xf>
    <xf numFmtId="0" fontId="0" fillId="0" borderId="0" xfId="0" applyAlignment="1">
      <alignment horizontal="center" wrapText="1"/>
    </xf>
    <xf numFmtId="43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 wrapText="1"/>
    </xf>
    <xf numFmtId="164" fontId="0" fillId="0" borderId="0" xfId="1" applyNumberFormat="1" applyFont="1" applyFill="1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 wrapText="1"/>
    </xf>
    <xf numFmtId="43" fontId="2" fillId="0" borderId="0" xfId="1" applyFont="1" applyAlignment="1">
      <alignment horizontal="center" wrapText="1"/>
    </xf>
    <xf numFmtId="9" fontId="2" fillId="0" borderId="0" xfId="2" applyFont="1" applyAlignment="1">
      <alignment horizontal="center" wrapText="1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4" fillId="0" borderId="0" xfId="3" applyAlignment="1">
      <alignment horizontal="center" wrapText="1"/>
    </xf>
    <xf numFmtId="49" fontId="0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5" fillId="0" borderId="0" xfId="1" applyFont="1" applyAlignment="1">
      <alignment horizontal="center"/>
    </xf>
    <xf numFmtId="43" fontId="0" fillId="0" borderId="0" xfId="1" applyFont="1"/>
    <xf numFmtId="43" fontId="5" fillId="0" borderId="0" xfId="1" applyFont="1"/>
    <xf numFmtId="164" fontId="0" fillId="0" borderId="0" xfId="1" applyNumberFormat="1" applyFont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Fill="1"/>
    <xf numFmtId="164" fontId="0" fillId="0" borderId="0" xfId="0" applyNumberFormat="1"/>
    <xf numFmtId="165" fontId="0" fillId="0" borderId="0" xfId="2" applyNumberFormat="1" applyFont="1"/>
    <xf numFmtId="164" fontId="2" fillId="0" borderId="0" xfId="1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t.ncsbe.gov/RegStat/Results/?date=11%2F03%2F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4.4" x14ac:dyDescent="0.3"/>
  <cols>
    <col min="1" max="1" width="8.88671875" style="1"/>
    <col min="2" max="2" width="14.5546875" style="10" bestFit="1" customWidth="1"/>
    <col min="3" max="3" width="31.6640625" style="27" customWidth="1"/>
    <col min="4" max="4" width="18.88671875" style="31" customWidth="1"/>
    <col min="5" max="5" width="27.44140625" style="4" customWidth="1"/>
    <col min="6" max="8" width="21.109375" style="4" customWidth="1"/>
    <col min="9" max="9" width="16.33203125" style="3" customWidth="1"/>
    <col min="10" max="10" width="17.44140625" style="1" customWidth="1"/>
    <col min="11" max="11" width="12.5546875" style="1" bestFit="1" customWidth="1"/>
    <col min="12" max="12" width="21.5546875" style="6" customWidth="1"/>
    <col min="13" max="13" width="14.6640625" style="1" customWidth="1"/>
    <col min="14" max="16384" width="8.88671875" style="1"/>
  </cols>
  <sheetData>
    <row r="1" spans="1:13" s="6" customFormat="1" ht="43.2" x14ac:dyDescent="0.3">
      <c r="A1" s="6" t="s">
        <v>0</v>
      </c>
      <c r="B1" s="17" t="s">
        <v>1</v>
      </c>
      <c r="C1" s="11" t="s">
        <v>103</v>
      </c>
      <c r="D1" s="31" t="s">
        <v>200</v>
      </c>
      <c r="E1" s="8" t="s">
        <v>105</v>
      </c>
      <c r="F1" s="8" t="s">
        <v>102</v>
      </c>
      <c r="G1" s="8" t="s">
        <v>187</v>
      </c>
      <c r="H1" s="8" t="s">
        <v>188</v>
      </c>
      <c r="I1" s="5" t="s">
        <v>118</v>
      </c>
      <c r="J1" s="6" t="s">
        <v>119</v>
      </c>
    </row>
    <row r="2" spans="1:13" x14ac:dyDescent="0.3">
      <c r="A2" s="1">
        <v>1</v>
      </c>
      <c r="B2" s="10" t="s">
        <v>2</v>
      </c>
      <c r="C2" s="27">
        <v>7231</v>
      </c>
      <c r="D2" s="31">
        <v>87889</v>
      </c>
      <c r="E2" s="4">
        <v>84881</v>
      </c>
      <c r="F2" s="4">
        <v>3465</v>
      </c>
      <c r="G2" s="26">
        <v>15142</v>
      </c>
      <c r="H2" s="26">
        <v>5040</v>
      </c>
      <c r="I2" s="3">
        <f t="shared" ref="I2:I33" si="0">ABS(F2/C2)</f>
        <v>0.47918683446272992</v>
      </c>
      <c r="J2" s="3">
        <f t="shared" ref="J2:J33" si="1">F2/E2</f>
        <v>4.0821856481426937E-2</v>
      </c>
    </row>
    <row r="3" spans="1:13" x14ac:dyDescent="0.3">
      <c r="A3" s="1">
        <v>2</v>
      </c>
      <c r="B3" s="10" t="s">
        <v>3</v>
      </c>
      <c r="C3" s="28">
        <v>11743</v>
      </c>
      <c r="D3" s="31">
        <v>20586</v>
      </c>
      <c r="E3" s="4">
        <v>20033</v>
      </c>
      <c r="F3" s="4">
        <v>743</v>
      </c>
      <c r="G3" s="26">
        <v>2865</v>
      </c>
      <c r="H3" s="26">
        <v>1263</v>
      </c>
      <c r="I3" s="3">
        <f t="shared" si="0"/>
        <v>6.3271736353572347E-2</v>
      </c>
      <c r="J3" s="3">
        <f t="shared" si="1"/>
        <v>3.7088803474267462E-2</v>
      </c>
      <c r="K3" s="7"/>
    </row>
    <row r="4" spans="1:13" ht="28.8" x14ac:dyDescent="0.3">
      <c r="A4" s="1">
        <v>3</v>
      </c>
      <c r="B4" s="10" t="s">
        <v>4</v>
      </c>
      <c r="C4" s="28">
        <v>3041</v>
      </c>
      <c r="D4" s="31">
        <v>6418</v>
      </c>
      <c r="E4" s="4">
        <v>6013</v>
      </c>
      <c r="F4" s="4">
        <v>336</v>
      </c>
      <c r="G4" s="26">
        <v>996</v>
      </c>
      <c r="H4" s="26">
        <v>451</v>
      </c>
      <c r="I4" s="3">
        <f t="shared" si="0"/>
        <v>0.11048997040447221</v>
      </c>
      <c r="J4" s="3">
        <f t="shared" si="1"/>
        <v>5.5878928987194411E-2</v>
      </c>
      <c r="K4" s="7"/>
      <c r="L4" s="6" t="s">
        <v>113</v>
      </c>
      <c r="M4" s="14">
        <f>AVERAGE(I:I)</f>
        <v>0.61657881267397341</v>
      </c>
    </row>
    <row r="5" spans="1:13" x14ac:dyDescent="0.3">
      <c r="A5" s="1">
        <v>4</v>
      </c>
      <c r="B5" s="10" t="s">
        <v>5</v>
      </c>
      <c r="C5" s="28">
        <v>-468</v>
      </c>
      <c r="D5" s="31">
        <v>11414</v>
      </c>
      <c r="E5" s="4">
        <v>11110</v>
      </c>
      <c r="F5" s="4">
        <v>312</v>
      </c>
      <c r="G5" s="26">
        <v>1697</v>
      </c>
      <c r="H5" s="26">
        <v>663</v>
      </c>
      <c r="I5" s="3">
        <f t="shared" si="0"/>
        <v>0.66666666666666663</v>
      </c>
      <c r="J5" s="3">
        <f t="shared" si="1"/>
        <v>2.8082808280828084E-2</v>
      </c>
      <c r="L5" s="6" t="s">
        <v>114</v>
      </c>
      <c r="M5" s="15">
        <f>SUM(C:C)</f>
        <v>74483</v>
      </c>
    </row>
    <row r="6" spans="1:13" x14ac:dyDescent="0.3">
      <c r="A6" s="1">
        <v>5</v>
      </c>
      <c r="B6" s="10" t="s">
        <v>6</v>
      </c>
      <c r="C6" s="28">
        <v>7287</v>
      </c>
      <c r="D6" s="31">
        <v>16559</v>
      </c>
      <c r="E6" s="4">
        <v>15615</v>
      </c>
      <c r="F6" s="4">
        <v>628</v>
      </c>
      <c r="G6" s="26">
        <v>2432</v>
      </c>
      <c r="H6" s="26">
        <v>1016</v>
      </c>
      <c r="I6" s="3">
        <f t="shared" si="0"/>
        <v>8.6180870042541519E-2</v>
      </c>
      <c r="J6" s="3">
        <f t="shared" si="1"/>
        <v>4.0217739353186038E-2</v>
      </c>
      <c r="L6" s="6" t="s">
        <v>115</v>
      </c>
      <c r="M6" s="15">
        <f>SUM(F:F)</f>
        <v>272164</v>
      </c>
    </row>
    <row r="7" spans="1:13" ht="28.8" x14ac:dyDescent="0.3">
      <c r="A7" s="1">
        <v>6</v>
      </c>
      <c r="B7" s="10" t="s">
        <v>7</v>
      </c>
      <c r="C7" s="28">
        <v>4981</v>
      </c>
      <c r="D7" s="31">
        <v>9678</v>
      </c>
      <c r="E7" s="4">
        <v>9363</v>
      </c>
      <c r="F7" s="4">
        <v>518</v>
      </c>
      <c r="G7" s="26">
        <v>1761</v>
      </c>
      <c r="H7" s="26">
        <v>327</v>
      </c>
      <c r="I7" s="3">
        <f t="shared" si="0"/>
        <v>0.10399518169042361</v>
      </c>
      <c r="J7" s="3">
        <f t="shared" si="1"/>
        <v>5.532414824308448E-2</v>
      </c>
      <c r="L7" s="6" t="s">
        <v>117</v>
      </c>
      <c r="M7" s="4">
        <f>SUMIFS(F:F, C:C, "&gt;0")</f>
        <v>124677</v>
      </c>
    </row>
    <row r="8" spans="1:13" ht="28.8" x14ac:dyDescent="0.3">
      <c r="A8" s="1">
        <v>7</v>
      </c>
      <c r="B8" s="10" t="s">
        <v>8</v>
      </c>
      <c r="C8" s="28">
        <v>6804</v>
      </c>
      <c r="D8" s="31">
        <v>26783</v>
      </c>
      <c r="E8" s="4">
        <v>26070</v>
      </c>
      <c r="F8" s="4">
        <v>1007</v>
      </c>
      <c r="G8" s="26">
        <v>4243</v>
      </c>
      <c r="H8" s="26">
        <v>1683</v>
      </c>
      <c r="I8" s="3">
        <f t="shared" si="0"/>
        <v>0.14800117577895355</v>
      </c>
      <c r="J8" s="3">
        <f t="shared" si="1"/>
        <v>3.8626774069812048E-2</v>
      </c>
      <c r="L8" s="6" t="s">
        <v>116</v>
      </c>
      <c r="M8" s="4">
        <f>SUMIFS(F:F, C:C, "&lt;0")</f>
        <v>147487</v>
      </c>
    </row>
    <row r="9" spans="1:13" x14ac:dyDescent="0.3">
      <c r="A9" s="1">
        <v>8</v>
      </c>
      <c r="B9" s="10" t="s">
        <v>9</v>
      </c>
      <c r="C9" s="28">
        <v>-2122</v>
      </c>
      <c r="D9" s="31">
        <v>9833</v>
      </c>
      <c r="E9" s="4">
        <v>9756</v>
      </c>
      <c r="F9" s="4">
        <v>244</v>
      </c>
      <c r="G9" s="26">
        <v>1365</v>
      </c>
      <c r="H9" s="26">
        <v>572</v>
      </c>
      <c r="I9" s="3">
        <f t="shared" si="0"/>
        <v>0.11498586239396795</v>
      </c>
      <c r="J9" s="3">
        <f t="shared" si="1"/>
        <v>2.5010250102501026E-2</v>
      </c>
    </row>
    <row r="10" spans="1:13" x14ac:dyDescent="0.3">
      <c r="A10" s="1">
        <v>9</v>
      </c>
      <c r="B10" s="10" t="s">
        <v>10</v>
      </c>
      <c r="C10" s="27">
        <v>2350</v>
      </c>
      <c r="D10" s="31">
        <v>17347</v>
      </c>
      <c r="E10" s="4">
        <v>17002</v>
      </c>
      <c r="F10" s="4">
        <v>513</v>
      </c>
      <c r="G10" s="26">
        <v>2675</v>
      </c>
      <c r="H10" s="26">
        <v>1134</v>
      </c>
      <c r="I10" s="3">
        <f t="shared" si="0"/>
        <v>0.21829787234042553</v>
      </c>
      <c r="J10" s="3">
        <f t="shared" si="1"/>
        <v>3.0172920832843196E-2</v>
      </c>
    </row>
    <row r="11" spans="1:13" x14ac:dyDescent="0.3">
      <c r="A11" s="1">
        <v>10</v>
      </c>
      <c r="B11" s="10" t="s">
        <v>11</v>
      </c>
      <c r="C11" s="27">
        <v>22540</v>
      </c>
      <c r="D11" s="31">
        <v>96069</v>
      </c>
      <c r="E11" s="4">
        <v>89160</v>
      </c>
      <c r="F11" s="4">
        <v>9208</v>
      </c>
      <c r="G11" s="26">
        <v>26174</v>
      </c>
      <c r="H11" s="26">
        <v>5886</v>
      </c>
      <c r="I11" s="3">
        <f t="shared" si="0"/>
        <v>0.4085181898846495</v>
      </c>
      <c r="J11" s="3">
        <f t="shared" si="1"/>
        <v>0.10327501121579183</v>
      </c>
    </row>
    <row r="12" spans="1:13" x14ac:dyDescent="0.3">
      <c r="A12" s="1">
        <v>11</v>
      </c>
      <c r="B12" s="10" t="s">
        <v>12</v>
      </c>
      <c r="C12" s="27">
        <v>-34103</v>
      </c>
      <c r="D12" s="31">
        <v>160113</v>
      </c>
      <c r="E12" s="4">
        <v>158927</v>
      </c>
      <c r="F12" s="4">
        <v>11110</v>
      </c>
      <c r="G12" s="26">
        <v>34785</v>
      </c>
      <c r="H12" s="26">
        <v>10081</v>
      </c>
      <c r="I12" s="3">
        <f t="shared" si="0"/>
        <v>0.32577779081019265</v>
      </c>
      <c r="J12" s="3">
        <f t="shared" si="1"/>
        <v>6.9906309185978469E-2</v>
      </c>
    </row>
    <row r="13" spans="1:13" x14ac:dyDescent="0.3">
      <c r="A13" s="1">
        <v>12</v>
      </c>
      <c r="B13" s="10" t="s">
        <v>13</v>
      </c>
      <c r="C13" s="27">
        <v>17901</v>
      </c>
      <c r="D13" s="31">
        <v>45241</v>
      </c>
      <c r="E13" s="4">
        <v>44137</v>
      </c>
      <c r="F13" s="4">
        <v>1509</v>
      </c>
      <c r="G13" s="26">
        <v>7550</v>
      </c>
      <c r="H13" s="26">
        <v>2630</v>
      </c>
      <c r="I13" s="3">
        <f t="shared" si="0"/>
        <v>8.4296966649907823E-2</v>
      </c>
      <c r="J13" s="3">
        <f t="shared" si="1"/>
        <v>3.4189002424269886E-2</v>
      </c>
      <c r="L13">
        <v>5040</v>
      </c>
    </row>
    <row r="14" spans="1:13" x14ac:dyDescent="0.3">
      <c r="A14" s="1">
        <v>13</v>
      </c>
      <c r="B14" s="10" t="s">
        <v>14</v>
      </c>
      <c r="C14" s="27">
        <v>11075</v>
      </c>
      <c r="D14" s="31">
        <v>116137</v>
      </c>
      <c r="E14" s="4">
        <v>115399</v>
      </c>
      <c r="F14" s="4">
        <v>4737</v>
      </c>
      <c r="G14" s="26">
        <v>23820</v>
      </c>
      <c r="H14" s="26">
        <v>5536</v>
      </c>
      <c r="I14" s="3">
        <f t="shared" si="0"/>
        <v>0.4277200902934537</v>
      </c>
      <c r="J14" s="3">
        <f t="shared" si="1"/>
        <v>4.1048882572639278E-2</v>
      </c>
      <c r="L14">
        <v>1263</v>
      </c>
    </row>
    <row r="15" spans="1:13" x14ac:dyDescent="0.3">
      <c r="A15" s="1">
        <v>14</v>
      </c>
      <c r="B15" s="10" t="s">
        <v>15</v>
      </c>
      <c r="C15" s="27">
        <v>21874</v>
      </c>
      <c r="D15" s="31">
        <v>43140</v>
      </c>
      <c r="E15" s="4">
        <v>42364</v>
      </c>
      <c r="F15" s="4">
        <v>1378</v>
      </c>
      <c r="G15" s="26">
        <v>6122</v>
      </c>
      <c r="H15" s="26">
        <v>2533</v>
      </c>
      <c r="I15" s="3">
        <f t="shared" si="0"/>
        <v>6.2997165584712439E-2</v>
      </c>
      <c r="J15" s="3">
        <f t="shared" si="1"/>
        <v>3.2527617788688512E-2</v>
      </c>
      <c r="L15">
        <v>451</v>
      </c>
    </row>
    <row r="16" spans="1:13" x14ac:dyDescent="0.3">
      <c r="A16" s="1">
        <v>15</v>
      </c>
      <c r="B16" s="10" t="s">
        <v>16</v>
      </c>
      <c r="C16" s="27">
        <v>2775</v>
      </c>
      <c r="D16" s="31">
        <v>5925</v>
      </c>
      <c r="E16" s="4">
        <v>5849</v>
      </c>
      <c r="F16" s="4">
        <v>398</v>
      </c>
      <c r="G16" s="26">
        <v>1578</v>
      </c>
      <c r="H16" s="26">
        <v>267</v>
      </c>
      <c r="I16" s="3">
        <f t="shared" si="0"/>
        <v>0.14342342342342343</v>
      </c>
      <c r="J16" s="3">
        <f t="shared" si="1"/>
        <v>6.8045819798256107E-2</v>
      </c>
      <c r="L16">
        <v>663</v>
      </c>
    </row>
    <row r="17" spans="1:12" x14ac:dyDescent="0.3">
      <c r="A17" s="1">
        <v>16</v>
      </c>
      <c r="B17" s="10" t="s">
        <v>17</v>
      </c>
      <c r="C17" s="27">
        <v>17935</v>
      </c>
      <c r="D17" s="31">
        <v>44678</v>
      </c>
      <c r="E17" s="4">
        <v>42121</v>
      </c>
      <c r="F17" s="4">
        <v>2053</v>
      </c>
      <c r="G17" s="26">
        <v>7860</v>
      </c>
      <c r="H17" s="26">
        <v>2919</v>
      </c>
      <c r="I17" s="3">
        <f t="shared" si="0"/>
        <v>0.11446891552829663</v>
      </c>
      <c r="J17" s="3">
        <f t="shared" si="1"/>
        <v>4.8740533225706893E-2</v>
      </c>
      <c r="L17">
        <v>1016</v>
      </c>
    </row>
    <row r="18" spans="1:12" x14ac:dyDescent="0.3">
      <c r="A18" s="1">
        <v>17</v>
      </c>
      <c r="B18" s="10" t="s">
        <v>18</v>
      </c>
      <c r="C18" s="27">
        <v>2229</v>
      </c>
      <c r="D18" s="31">
        <v>12259</v>
      </c>
      <c r="E18" s="4">
        <v>11949</v>
      </c>
      <c r="F18" s="4">
        <v>322</v>
      </c>
      <c r="G18" s="26">
        <v>1595</v>
      </c>
      <c r="H18" s="26">
        <v>667</v>
      </c>
      <c r="I18" s="3">
        <f t="shared" si="0"/>
        <v>0.14445939883355766</v>
      </c>
      <c r="J18" s="3">
        <f t="shared" si="1"/>
        <v>2.6947861745752782E-2</v>
      </c>
      <c r="L18">
        <v>327</v>
      </c>
    </row>
    <row r="19" spans="1:12" x14ac:dyDescent="0.3">
      <c r="A19" s="1">
        <v>18</v>
      </c>
      <c r="B19" s="10" t="s">
        <v>19</v>
      </c>
      <c r="C19" s="28">
        <v>30899</v>
      </c>
      <c r="D19" s="31">
        <v>84729</v>
      </c>
      <c r="E19" s="4">
        <v>82277</v>
      </c>
      <c r="F19" s="4">
        <v>3021</v>
      </c>
      <c r="G19" s="26">
        <v>16225</v>
      </c>
      <c r="H19" s="26">
        <v>5069</v>
      </c>
      <c r="I19" s="3">
        <f t="shared" si="0"/>
        <v>9.7770154373927956E-2</v>
      </c>
      <c r="J19" s="3">
        <f t="shared" si="1"/>
        <v>3.6717430144511835E-2</v>
      </c>
      <c r="L19">
        <v>1683</v>
      </c>
    </row>
    <row r="20" spans="1:12" x14ac:dyDescent="0.3">
      <c r="A20" s="1">
        <v>19</v>
      </c>
      <c r="B20" s="10" t="s">
        <v>20</v>
      </c>
      <c r="C20" s="28">
        <v>-5601</v>
      </c>
      <c r="D20" s="31">
        <v>50264</v>
      </c>
      <c r="E20" s="4">
        <v>47973</v>
      </c>
      <c r="F20" s="4">
        <v>2879</v>
      </c>
      <c r="G20" s="26">
        <v>8012</v>
      </c>
      <c r="H20" s="26">
        <v>2756</v>
      </c>
      <c r="I20" s="3">
        <f t="shared" si="0"/>
        <v>0.51401535440099977</v>
      </c>
      <c r="J20" s="3">
        <f t="shared" si="1"/>
        <v>6.0012923936380878E-2</v>
      </c>
      <c r="L20">
        <v>572</v>
      </c>
    </row>
    <row r="21" spans="1:12" x14ac:dyDescent="0.3">
      <c r="A21" s="1">
        <v>20</v>
      </c>
      <c r="B21" s="10" t="s">
        <v>21</v>
      </c>
      <c r="C21" s="28">
        <v>9045</v>
      </c>
      <c r="D21" s="31">
        <v>16527</v>
      </c>
      <c r="E21" s="4">
        <v>16211</v>
      </c>
      <c r="F21" s="4">
        <v>1333</v>
      </c>
      <c r="G21" s="26">
        <v>4568</v>
      </c>
      <c r="H21" s="26">
        <v>1042</v>
      </c>
      <c r="I21" s="3">
        <f t="shared" si="0"/>
        <v>0.14737423991155335</v>
      </c>
      <c r="J21" s="3">
        <f t="shared" si="1"/>
        <v>8.2228116710875335E-2</v>
      </c>
      <c r="L21">
        <v>1134</v>
      </c>
    </row>
    <row r="22" spans="1:12" x14ac:dyDescent="0.3">
      <c r="A22" s="1">
        <v>21</v>
      </c>
      <c r="B22" s="10" t="s">
        <v>22</v>
      </c>
      <c r="C22" s="27">
        <v>1224</v>
      </c>
      <c r="D22" s="31">
        <v>7790</v>
      </c>
      <c r="E22" s="4">
        <v>7718</v>
      </c>
      <c r="F22" s="4">
        <v>402</v>
      </c>
      <c r="G22" s="26">
        <v>1610</v>
      </c>
      <c r="H22" s="26">
        <v>547</v>
      </c>
      <c r="I22" s="3">
        <f t="shared" si="0"/>
        <v>0.32843137254901961</v>
      </c>
      <c r="J22" s="3">
        <f t="shared" si="1"/>
        <v>5.2086032650945843E-2</v>
      </c>
      <c r="L22">
        <v>5886</v>
      </c>
    </row>
    <row r="23" spans="1:12" x14ac:dyDescent="0.3">
      <c r="A23" s="1">
        <v>22</v>
      </c>
      <c r="B23" s="10" t="s">
        <v>23</v>
      </c>
      <c r="C23" s="27">
        <v>3413</v>
      </c>
      <c r="D23" s="31">
        <v>7004</v>
      </c>
      <c r="E23" s="4">
        <v>6811</v>
      </c>
      <c r="F23" s="4">
        <v>698</v>
      </c>
      <c r="G23" s="26">
        <v>2002</v>
      </c>
      <c r="H23" s="26">
        <v>470</v>
      </c>
      <c r="I23" s="3">
        <f t="shared" si="0"/>
        <v>0.2045121593905655</v>
      </c>
      <c r="J23" s="3">
        <f t="shared" si="1"/>
        <v>0.10248128028189693</v>
      </c>
      <c r="L23">
        <v>10081</v>
      </c>
    </row>
    <row r="24" spans="1:12" x14ac:dyDescent="0.3">
      <c r="A24" s="1">
        <v>23</v>
      </c>
      <c r="B24" s="10" t="s">
        <v>24</v>
      </c>
      <c r="C24" s="27">
        <v>16843</v>
      </c>
      <c r="D24" s="31">
        <v>52177</v>
      </c>
      <c r="E24" s="4">
        <v>50753</v>
      </c>
      <c r="F24" s="4">
        <v>1404</v>
      </c>
      <c r="G24" s="26">
        <v>8538</v>
      </c>
      <c r="H24" s="26">
        <v>2945</v>
      </c>
      <c r="I24" s="3">
        <f t="shared" si="0"/>
        <v>8.3358071602446127E-2</v>
      </c>
      <c r="J24" s="3">
        <f t="shared" si="1"/>
        <v>2.7663389356294209E-2</v>
      </c>
      <c r="L24">
        <v>2630</v>
      </c>
    </row>
    <row r="25" spans="1:12" x14ac:dyDescent="0.3">
      <c r="A25" s="1">
        <v>24</v>
      </c>
      <c r="B25" s="10" t="s">
        <v>25</v>
      </c>
      <c r="C25" s="27">
        <v>7386</v>
      </c>
      <c r="D25" s="31">
        <v>26789</v>
      </c>
      <c r="E25" s="4">
        <v>26278</v>
      </c>
      <c r="F25" s="4">
        <v>1188</v>
      </c>
      <c r="G25" s="26">
        <v>4993</v>
      </c>
      <c r="H25" s="26">
        <v>1717</v>
      </c>
      <c r="I25" s="3">
        <f t="shared" si="0"/>
        <v>0.16084484159220147</v>
      </c>
      <c r="J25" s="3">
        <f t="shared" si="1"/>
        <v>4.5208920009133118E-2</v>
      </c>
      <c r="L25">
        <v>5536</v>
      </c>
    </row>
    <row r="26" spans="1:12" x14ac:dyDescent="0.3">
      <c r="A26" s="1">
        <v>25</v>
      </c>
      <c r="B26" s="10" t="s">
        <v>26</v>
      </c>
      <c r="C26" s="27">
        <v>9884</v>
      </c>
      <c r="D26" s="31">
        <v>53608</v>
      </c>
      <c r="E26" s="4">
        <v>52180</v>
      </c>
      <c r="F26" s="4">
        <v>3123</v>
      </c>
      <c r="G26" s="26">
        <v>14145</v>
      </c>
      <c r="H26" s="26">
        <v>3589</v>
      </c>
      <c r="I26" s="3">
        <f t="shared" si="0"/>
        <v>0.31596519627681102</v>
      </c>
      <c r="J26" s="3">
        <f t="shared" si="1"/>
        <v>5.9850517439632045E-2</v>
      </c>
      <c r="L26">
        <v>2533</v>
      </c>
    </row>
    <row r="27" spans="1:12" x14ac:dyDescent="0.3">
      <c r="A27" s="1">
        <v>26</v>
      </c>
      <c r="B27" s="10" t="s">
        <v>27</v>
      </c>
      <c r="C27" s="27">
        <v>-24437</v>
      </c>
      <c r="D27" s="31">
        <v>144822</v>
      </c>
      <c r="E27" s="4">
        <v>144501</v>
      </c>
      <c r="F27" s="4">
        <v>5236</v>
      </c>
      <c r="G27" s="26">
        <v>36120</v>
      </c>
      <c r="H27" s="26">
        <v>8936</v>
      </c>
      <c r="I27" s="3">
        <f t="shared" si="0"/>
        <v>0.2142652535090232</v>
      </c>
      <c r="J27" s="3">
        <f t="shared" si="1"/>
        <v>3.6235043356101344E-2</v>
      </c>
      <c r="L27">
        <v>267</v>
      </c>
    </row>
    <row r="28" spans="1:12" x14ac:dyDescent="0.3">
      <c r="A28" s="1">
        <v>27</v>
      </c>
      <c r="B28" s="10" t="s">
        <v>28</v>
      </c>
      <c r="C28" s="27">
        <v>7462</v>
      </c>
      <c r="D28" s="31">
        <v>16029</v>
      </c>
      <c r="E28" s="4">
        <v>15852</v>
      </c>
      <c r="F28" s="4">
        <v>1504</v>
      </c>
      <c r="G28" s="26">
        <v>5362</v>
      </c>
      <c r="H28" s="26">
        <v>734</v>
      </c>
      <c r="I28" s="3">
        <f t="shared" si="0"/>
        <v>0.20155454301795767</v>
      </c>
      <c r="J28" s="3">
        <f t="shared" si="1"/>
        <v>9.4877617966187239E-2</v>
      </c>
      <c r="L28">
        <v>2919</v>
      </c>
    </row>
    <row r="29" spans="1:12" x14ac:dyDescent="0.3">
      <c r="A29" s="1">
        <v>28</v>
      </c>
      <c r="B29" s="10" t="s">
        <v>29</v>
      </c>
      <c r="C29" s="27">
        <v>4002</v>
      </c>
      <c r="D29" s="31">
        <v>24071</v>
      </c>
      <c r="E29" s="4">
        <v>23874</v>
      </c>
      <c r="F29" s="4">
        <v>1943</v>
      </c>
      <c r="G29" s="26">
        <v>6118</v>
      </c>
      <c r="H29" s="26">
        <v>1450</v>
      </c>
      <c r="I29" s="3">
        <f t="shared" si="0"/>
        <v>0.48550724637681159</v>
      </c>
      <c r="J29" s="3">
        <f t="shared" si="1"/>
        <v>8.1385607774147606E-2</v>
      </c>
      <c r="L29">
        <v>667</v>
      </c>
    </row>
    <row r="30" spans="1:12" x14ac:dyDescent="0.3">
      <c r="A30" s="1">
        <v>29</v>
      </c>
      <c r="B30" s="10" t="s">
        <v>30</v>
      </c>
      <c r="C30" s="27">
        <v>42022</v>
      </c>
      <c r="D30" s="31">
        <v>90416</v>
      </c>
      <c r="E30" s="4">
        <v>87294</v>
      </c>
      <c r="F30" s="4">
        <v>2979</v>
      </c>
      <c r="G30" s="26">
        <v>14845</v>
      </c>
      <c r="H30" s="26">
        <v>4897</v>
      </c>
      <c r="I30" s="3">
        <f t="shared" si="0"/>
        <v>7.0891437818285663E-2</v>
      </c>
      <c r="J30" s="3">
        <f t="shared" si="1"/>
        <v>3.4126056773661421E-2</v>
      </c>
      <c r="L30">
        <v>5069</v>
      </c>
    </row>
    <row r="31" spans="1:12" x14ac:dyDescent="0.3">
      <c r="A31" s="1">
        <v>30</v>
      </c>
      <c r="B31" s="10" t="s">
        <v>31</v>
      </c>
      <c r="C31" s="27">
        <v>11515</v>
      </c>
      <c r="D31" s="31">
        <v>26194</v>
      </c>
      <c r="E31" s="4">
        <v>24941</v>
      </c>
      <c r="F31" s="4">
        <v>909</v>
      </c>
      <c r="G31" s="26">
        <v>4020</v>
      </c>
      <c r="H31" s="26">
        <v>1516</v>
      </c>
      <c r="I31" s="3">
        <f t="shared" si="0"/>
        <v>7.8940512375162836E-2</v>
      </c>
      <c r="J31" s="3">
        <f t="shared" si="1"/>
        <v>3.6446012589711717E-2</v>
      </c>
      <c r="L31">
        <v>2756</v>
      </c>
    </row>
    <row r="32" spans="1:12" x14ac:dyDescent="0.3">
      <c r="A32" s="1">
        <v>31</v>
      </c>
      <c r="B32" s="10" t="s">
        <v>32</v>
      </c>
      <c r="C32" s="27">
        <v>5026</v>
      </c>
      <c r="D32" s="31">
        <v>22909</v>
      </c>
      <c r="E32" s="4">
        <v>22560</v>
      </c>
      <c r="F32" s="4">
        <v>701</v>
      </c>
      <c r="G32" s="26">
        <v>4784</v>
      </c>
      <c r="H32" s="26">
        <v>1355</v>
      </c>
      <c r="I32" s="3">
        <f t="shared" si="0"/>
        <v>0.13947473139673697</v>
      </c>
      <c r="J32" s="3">
        <f t="shared" si="1"/>
        <v>3.1072695035460993E-2</v>
      </c>
      <c r="L32">
        <v>1042</v>
      </c>
    </row>
    <row r="33" spans="1:12" x14ac:dyDescent="0.3">
      <c r="A33" s="1">
        <v>32</v>
      </c>
      <c r="B33" s="10" t="s">
        <v>33</v>
      </c>
      <c r="C33" s="27">
        <v>-112229</v>
      </c>
      <c r="D33" s="31">
        <v>176884</v>
      </c>
      <c r="E33" s="4">
        <v>177147</v>
      </c>
      <c r="F33" s="4">
        <v>12024</v>
      </c>
      <c r="G33" s="26">
        <v>36655</v>
      </c>
      <c r="H33" s="26">
        <v>10834</v>
      </c>
      <c r="I33" s="3">
        <f t="shared" si="0"/>
        <v>0.10713808373949692</v>
      </c>
      <c r="J33" s="3">
        <f t="shared" si="1"/>
        <v>6.7875831936188583E-2</v>
      </c>
      <c r="L33">
        <v>547</v>
      </c>
    </row>
    <row r="34" spans="1:12" x14ac:dyDescent="0.3">
      <c r="A34" s="1">
        <v>33</v>
      </c>
      <c r="B34" s="10" t="s">
        <v>34</v>
      </c>
      <c r="C34" s="27">
        <v>-6883</v>
      </c>
      <c r="D34" s="31">
        <v>25498</v>
      </c>
      <c r="E34" s="4">
        <v>25295</v>
      </c>
      <c r="F34" s="4">
        <v>573</v>
      </c>
      <c r="G34" s="26">
        <v>4317</v>
      </c>
      <c r="H34" s="26">
        <v>1677</v>
      </c>
      <c r="I34" s="3">
        <f t="shared" ref="I34:I65" si="2">ABS(F34/C34)</f>
        <v>8.3248583466511691E-2</v>
      </c>
      <c r="J34" s="3">
        <f t="shared" ref="J34:J65" si="3">F34/E34</f>
        <v>2.2652698161692034E-2</v>
      </c>
      <c r="L34">
        <v>470</v>
      </c>
    </row>
    <row r="35" spans="1:12" x14ac:dyDescent="0.3">
      <c r="A35" s="1">
        <v>34</v>
      </c>
      <c r="B35" s="10" t="s">
        <v>35</v>
      </c>
      <c r="C35" s="27">
        <v>-27969</v>
      </c>
      <c r="D35" s="31">
        <v>199463</v>
      </c>
      <c r="E35" s="4">
        <v>198097</v>
      </c>
      <c r="F35" s="4">
        <v>9049</v>
      </c>
      <c r="G35" s="26">
        <v>38448</v>
      </c>
      <c r="H35" s="26">
        <v>11482</v>
      </c>
      <c r="I35" s="3">
        <f t="shared" si="2"/>
        <v>0.32353677285566163</v>
      </c>
      <c r="J35" s="3">
        <f t="shared" si="3"/>
        <v>4.5679641791647525E-2</v>
      </c>
      <c r="L35">
        <v>2945</v>
      </c>
    </row>
    <row r="36" spans="1:12" x14ac:dyDescent="0.3">
      <c r="A36" s="1">
        <v>35</v>
      </c>
      <c r="B36" s="10" t="s">
        <v>36</v>
      </c>
      <c r="C36" s="27">
        <v>5022</v>
      </c>
      <c r="D36" s="31">
        <v>39892</v>
      </c>
      <c r="E36" s="4">
        <v>36780</v>
      </c>
      <c r="F36" s="4">
        <v>2046</v>
      </c>
      <c r="G36" s="26">
        <v>7772</v>
      </c>
      <c r="H36" s="26">
        <v>1949</v>
      </c>
      <c r="I36" s="3">
        <f t="shared" si="2"/>
        <v>0.40740740740740738</v>
      </c>
      <c r="J36" s="3">
        <f t="shared" si="3"/>
        <v>5.5628058727569332E-2</v>
      </c>
      <c r="L36">
        <v>1717</v>
      </c>
    </row>
    <row r="37" spans="1:12" x14ac:dyDescent="0.3">
      <c r="A37" s="1">
        <v>36</v>
      </c>
      <c r="B37" s="10" t="s">
        <v>37</v>
      </c>
      <c r="C37" s="27">
        <v>32074</v>
      </c>
      <c r="D37" s="31">
        <v>117660</v>
      </c>
      <c r="E37" s="4">
        <v>113992</v>
      </c>
      <c r="F37" s="4">
        <v>4353</v>
      </c>
      <c r="G37" s="26">
        <v>21424</v>
      </c>
      <c r="H37" s="26">
        <v>6557</v>
      </c>
      <c r="I37" s="3">
        <f t="shared" si="2"/>
        <v>0.13571740350439609</v>
      </c>
      <c r="J37" s="3">
        <f t="shared" si="3"/>
        <v>3.8186890308091796E-2</v>
      </c>
      <c r="L37">
        <v>3589</v>
      </c>
    </row>
    <row r="38" spans="1:12" x14ac:dyDescent="0.3">
      <c r="A38" s="1">
        <v>37</v>
      </c>
      <c r="B38" s="10" t="s">
        <v>38</v>
      </c>
      <c r="C38" s="27">
        <v>821</v>
      </c>
      <c r="D38" s="31">
        <v>5980</v>
      </c>
      <c r="E38" s="4">
        <v>5913</v>
      </c>
      <c r="F38" s="4">
        <v>288</v>
      </c>
      <c r="G38" s="26">
        <v>1158</v>
      </c>
      <c r="H38" s="26">
        <v>233</v>
      </c>
      <c r="I38" s="3">
        <f t="shared" si="2"/>
        <v>0.3507917174177832</v>
      </c>
      <c r="J38" s="3">
        <f t="shared" si="3"/>
        <v>4.8706240487062402E-2</v>
      </c>
      <c r="L38">
        <v>8936</v>
      </c>
    </row>
    <row r="39" spans="1:12" x14ac:dyDescent="0.3">
      <c r="A39" s="1">
        <v>38</v>
      </c>
      <c r="B39" s="10" t="s">
        <v>39</v>
      </c>
      <c r="C39" s="27">
        <v>2805</v>
      </c>
      <c r="D39" s="31">
        <v>4707</v>
      </c>
      <c r="E39" s="4">
        <v>4615</v>
      </c>
      <c r="F39" s="4">
        <v>231</v>
      </c>
      <c r="G39" s="26">
        <v>826</v>
      </c>
      <c r="H39" s="26">
        <v>292</v>
      </c>
      <c r="I39" s="3">
        <f t="shared" si="2"/>
        <v>8.2352941176470587E-2</v>
      </c>
      <c r="J39" s="3">
        <f t="shared" si="3"/>
        <v>5.0054171180931743E-2</v>
      </c>
      <c r="L39">
        <v>734</v>
      </c>
    </row>
    <row r="40" spans="1:12" x14ac:dyDescent="0.3">
      <c r="A40" s="1">
        <v>39</v>
      </c>
      <c r="B40" s="10" t="s">
        <v>40</v>
      </c>
      <c r="C40" s="27">
        <v>2082</v>
      </c>
      <c r="D40" s="31">
        <v>31815</v>
      </c>
      <c r="E40" s="4">
        <v>31212</v>
      </c>
      <c r="F40" s="4">
        <v>1153</v>
      </c>
      <c r="G40" s="26">
        <v>4839</v>
      </c>
      <c r="H40" s="26">
        <v>1543</v>
      </c>
      <c r="I40" s="3">
        <f t="shared" si="2"/>
        <v>0.55379442843419791</v>
      </c>
      <c r="J40" s="3">
        <f t="shared" si="3"/>
        <v>3.6940920158913239E-2</v>
      </c>
      <c r="L40">
        <v>1450</v>
      </c>
    </row>
    <row r="41" spans="1:12" x14ac:dyDescent="0.3">
      <c r="A41" s="1">
        <v>40</v>
      </c>
      <c r="B41" s="10" t="s">
        <v>41</v>
      </c>
      <c r="C41" s="27">
        <v>1042</v>
      </c>
      <c r="D41" s="31">
        <v>8774</v>
      </c>
      <c r="E41" s="4">
        <v>8706</v>
      </c>
      <c r="F41" s="4">
        <v>219</v>
      </c>
      <c r="G41" s="26">
        <v>1142</v>
      </c>
      <c r="H41" s="26">
        <v>590</v>
      </c>
      <c r="I41" s="3">
        <f t="shared" si="2"/>
        <v>0.21017274472168906</v>
      </c>
      <c r="J41" s="3">
        <f t="shared" si="3"/>
        <v>2.5155065472088216E-2</v>
      </c>
      <c r="L41">
        <v>4897</v>
      </c>
    </row>
    <row r="42" spans="1:12" x14ac:dyDescent="0.3">
      <c r="A42" s="1">
        <v>41</v>
      </c>
      <c r="B42" s="10" t="s">
        <v>42</v>
      </c>
      <c r="C42" s="27">
        <v>-65792</v>
      </c>
      <c r="D42" s="31">
        <v>281402</v>
      </c>
      <c r="E42" s="4">
        <v>280380</v>
      </c>
      <c r="F42" s="4">
        <v>11107</v>
      </c>
      <c r="G42" s="26">
        <v>53830</v>
      </c>
      <c r="H42" s="26">
        <v>15010</v>
      </c>
      <c r="I42" s="3">
        <f t="shared" si="2"/>
        <v>0.16881991731517509</v>
      </c>
      <c r="J42" s="3">
        <f t="shared" si="3"/>
        <v>3.9614095156573222E-2</v>
      </c>
      <c r="L42">
        <v>1516</v>
      </c>
    </row>
    <row r="43" spans="1:12" x14ac:dyDescent="0.3">
      <c r="A43" s="1">
        <v>42</v>
      </c>
      <c r="B43" s="10" t="s">
        <v>43</v>
      </c>
      <c r="C43" s="27">
        <v>-5465</v>
      </c>
      <c r="D43" s="31">
        <v>25548</v>
      </c>
      <c r="E43" s="4">
        <v>25625</v>
      </c>
      <c r="F43" s="4">
        <v>642</v>
      </c>
      <c r="G43" s="26">
        <v>4304</v>
      </c>
      <c r="H43" s="26">
        <v>1409</v>
      </c>
      <c r="I43" s="3">
        <f t="shared" si="2"/>
        <v>0.11747483989021043</v>
      </c>
      <c r="J43" s="3">
        <f t="shared" si="3"/>
        <v>2.5053658536585366E-2</v>
      </c>
      <c r="L43">
        <v>1355</v>
      </c>
    </row>
    <row r="44" spans="1:12" x14ac:dyDescent="0.3">
      <c r="A44" s="1">
        <v>43</v>
      </c>
      <c r="B44" s="10" t="s">
        <v>44</v>
      </c>
      <c r="C44" s="27">
        <v>13084</v>
      </c>
      <c r="D44" s="31">
        <v>60374</v>
      </c>
      <c r="E44" s="4">
        <v>57270</v>
      </c>
      <c r="F44" s="4">
        <v>2998</v>
      </c>
      <c r="G44" s="26">
        <v>15199</v>
      </c>
      <c r="H44" s="26">
        <v>3520</v>
      </c>
      <c r="I44" s="3">
        <f t="shared" si="2"/>
        <v>0.2291348211556099</v>
      </c>
      <c r="J44" s="3">
        <f t="shared" si="3"/>
        <v>5.2348524532914269E-2</v>
      </c>
      <c r="L44">
        <v>10834</v>
      </c>
    </row>
    <row r="45" spans="1:12" x14ac:dyDescent="0.3">
      <c r="A45" s="1">
        <v>44</v>
      </c>
      <c r="B45" s="10" t="s">
        <v>45</v>
      </c>
      <c r="C45" s="27">
        <v>9690</v>
      </c>
      <c r="D45" s="31">
        <v>37290</v>
      </c>
      <c r="E45" s="4">
        <v>35978</v>
      </c>
      <c r="F45" s="4">
        <v>1894</v>
      </c>
      <c r="G45" s="26">
        <v>6506</v>
      </c>
      <c r="H45" s="26">
        <v>3110</v>
      </c>
      <c r="I45" s="3">
        <f t="shared" si="2"/>
        <v>0.1954592363261094</v>
      </c>
      <c r="J45" s="3">
        <f t="shared" si="3"/>
        <v>5.2643282005670131E-2</v>
      </c>
      <c r="L45">
        <v>1677</v>
      </c>
    </row>
    <row r="46" spans="1:12" x14ac:dyDescent="0.3">
      <c r="A46" s="1">
        <v>45</v>
      </c>
      <c r="B46" s="10" t="s">
        <v>46</v>
      </c>
      <c r="C46" s="27">
        <v>12821</v>
      </c>
      <c r="D46" s="31">
        <v>69674</v>
      </c>
      <c r="E46" s="4">
        <v>67243</v>
      </c>
      <c r="F46" s="4">
        <v>4219</v>
      </c>
      <c r="G46" s="26">
        <v>13463</v>
      </c>
      <c r="H46" s="26">
        <v>4901</v>
      </c>
      <c r="I46" s="3">
        <f t="shared" si="2"/>
        <v>0.32906949535917634</v>
      </c>
      <c r="J46" s="3">
        <f t="shared" si="3"/>
        <v>6.2742590306797727E-2</v>
      </c>
      <c r="L46">
        <v>11482</v>
      </c>
    </row>
    <row r="47" spans="1:12" x14ac:dyDescent="0.3">
      <c r="A47" s="1">
        <v>46</v>
      </c>
      <c r="B47" s="10" t="s">
        <v>47</v>
      </c>
      <c r="C47" s="27">
        <v>-3618</v>
      </c>
      <c r="D47" s="31">
        <v>10569</v>
      </c>
      <c r="E47" s="4">
        <v>10576</v>
      </c>
      <c r="F47" s="4">
        <v>253</v>
      </c>
      <c r="G47" s="26">
        <v>1399</v>
      </c>
      <c r="H47" s="26">
        <v>708</v>
      </c>
      <c r="I47" s="3">
        <f t="shared" si="2"/>
        <v>6.9928137092316198E-2</v>
      </c>
      <c r="J47" s="3">
        <f t="shared" si="3"/>
        <v>2.3922087745839638E-2</v>
      </c>
      <c r="L47">
        <v>1949</v>
      </c>
    </row>
    <row r="48" spans="1:12" x14ac:dyDescent="0.3">
      <c r="A48" s="1">
        <v>47</v>
      </c>
      <c r="B48" s="10" t="s">
        <v>48</v>
      </c>
      <c r="C48" s="27">
        <v>-2351</v>
      </c>
      <c r="D48" s="31">
        <v>21839</v>
      </c>
      <c r="E48" s="4">
        <v>21257</v>
      </c>
      <c r="F48" s="4">
        <v>1050</v>
      </c>
      <c r="G48" s="26">
        <v>5839</v>
      </c>
      <c r="H48" s="26">
        <v>1022</v>
      </c>
      <c r="I48" s="3">
        <f t="shared" si="2"/>
        <v>0.44661846022968948</v>
      </c>
      <c r="J48" s="3">
        <f t="shared" si="3"/>
        <v>4.9395493249282586E-2</v>
      </c>
      <c r="L48">
        <v>6557</v>
      </c>
    </row>
    <row r="49" spans="1:12" x14ac:dyDescent="0.3">
      <c r="A49" s="1">
        <v>48</v>
      </c>
      <c r="B49" s="10" t="s">
        <v>49</v>
      </c>
      <c r="C49" s="27">
        <v>372</v>
      </c>
      <c r="D49" s="31">
        <v>2517</v>
      </c>
      <c r="E49" s="4">
        <v>2464</v>
      </c>
      <c r="F49" s="4">
        <v>85</v>
      </c>
      <c r="G49" s="26">
        <v>351</v>
      </c>
      <c r="H49" s="26">
        <v>123</v>
      </c>
      <c r="I49" s="3">
        <f t="shared" si="2"/>
        <v>0.22849462365591397</v>
      </c>
      <c r="J49" s="3">
        <f t="shared" si="3"/>
        <v>3.4496753246753248E-2</v>
      </c>
      <c r="L49">
        <v>233</v>
      </c>
    </row>
    <row r="50" spans="1:12" x14ac:dyDescent="0.3">
      <c r="A50" s="1">
        <v>49</v>
      </c>
      <c r="B50" s="10" t="s">
        <v>50</v>
      </c>
      <c r="C50" s="27">
        <v>33122</v>
      </c>
      <c r="D50" s="31">
        <v>103508</v>
      </c>
      <c r="E50" s="4">
        <v>100898</v>
      </c>
      <c r="F50" s="4">
        <v>5275</v>
      </c>
      <c r="G50" s="26">
        <v>22970</v>
      </c>
      <c r="H50" s="26">
        <v>5720</v>
      </c>
      <c r="I50" s="3">
        <f t="shared" si="2"/>
        <v>0.15925970653946017</v>
      </c>
      <c r="J50" s="3">
        <f t="shared" si="3"/>
        <v>5.2280520922119371E-2</v>
      </c>
      <c r="L50">
        <v>292</v>
      </c>
    </row>
    <row r="51" spans="1:12" x14ac:dyDescent="0.3">
      <c r="A51" s="1">
        <v>50</v>
      </c>
      <c r="B51" s="10" t="s">
        <v>51</v>
      </c>
      <c r="C51" s="27">
        <v>1765</v>
      </c>
      <c r="D51" s="31">
        <v>21174</v>
      </c>
      <c r="E51" s="4">
        <v>20947</v>
      </c>
      <c r="F51" s="4">
        <v>1468</v>
      </c>
      <c r="G51" s="26">
        <v>5116</v>
      </c>
      <c r="H51" s="26">
        <v>1307</v>
      </c>
      <c r="I51" s="3">
        <f t="shared" si="2"/>
        <v>0.83172804532577904</v>
      </c>
      <c r="J51" s="3">
        <f t="shared" si="3"/>
        <v>7.0081634601613596E-2</v>
      </c>
      <c r="L51">
        <v>1543</v>
      </c>
    </row>
    <row r="52" spans="1:12" x14ac:dyDescent="0.3">
      <c r="A52" s="1">
        <v>51</v>
      </c>
      <c r="B52" s="10" t="s">
        <v>52</v>
      </c>
      <c r="C52" s="27">
        <v>27096</v>
      </c>
      <c r="D52" s="31">
        <v>114835</v>
      </c>
      <c r="E52" s="4">
        <v>109610</v>
      </c>
      <c r="F52" s="4">
        <v>5943</v>
      </c>
      <c r="G52" s="26">
        <v>25651</v>
      </c>
      <c r="H52" s="26">
        <v>5265</v>
      </c>
      <c r="I52" s="3">
        <f t="shared" si="2"/>
        <v>0.21933126660761737</v>
      </c>
      <c r="J52" s="3">
        <f t="shared" si="3"/>
        <v>5.4219505519569382E-2</v>
      </c>
      <c r="L52">
        <v>590</v>
      </c>
    </row>
    <row r="53" spans="1:12" x14ac:dyDescent="0.3">
      <c r="A53" s="1">
        <v>52</v>
      </c>
      <c r="B53" s="10" t="s">
        <v>53</v>
      </c>
      <c r="C53" s="27">
        <v>1083</v>
      </c>
      <c r="D53" s="31">
        <v>5641</v>
      </c>
      <c r="E53" s="4">
        <v>5477</v>
      </c>
      <c r="F53" s="4">
        <v>203</v>
      </c>
      <c r="G53" s="26">
        <v>881</v>
      </c>
      <c r="H53" s="26">
        <v>406</v>
      </c>
      <c r="I53" s="3">
        <f t="shared" si="2"/>
        <v>0.18744228993536471</v>
      </c>
      <c r="J53" s="3">
        <f t="shared" si="3"/>
        <v>3.7064086178564909E-2</v>
      </c>
      <c r="L53">
        <v>15010</v>
      </c>
    </row>
    <row r="54" spans="1:12" x14ac:dyDescent="0.3">
      <c r="A54" s="1">
        <v>53</v>
      </c>
      <c r="B54" s="10" t="s">
        <v>54</v>
      </c>
      <c r="C54" s="27">
        <v>4326</v>
      </c>
      <c r="D54" s="31">
        <v>29499</v>
      </c>
      <c r="E54" s="4">
        <v>28612</v>
      </c>
      <c r="F54" s="4">
        <v>1161</v>
      </c>
      <c r="G54" s="26">
        <v>5673</v>
      </c>
      <c r="H54" s="26">
        <v>1762</v>
      </c>
      <c r="I54" s="3">
        <f t="shared" si="2"/>
        <v>0.26837725381414701</v>
      </c>
      <c r="J54" s="3">
        <f t="shared" si="3"/>
        <v>4.0577380120229274E-2</v>
      </c>
      <c r="L54">
        <v>1409</v>
      </c>
    </row>
    <row r="55" spans="1:12" x14ac:dyDescent="0.3">
      <c r="A55" s="1">
        <v>54</v>
      </c>
      <c r="B55" s="10" t="s">
        <v>55</v>
      </c>
      <c r="C55" s="27">
        <v>985</v>
      </c>
      <c r="D55" s="31">
        <v>28490</v>
      </c>
      <c r="E55" s="4">
        <v>28195</v>
      </c>
      <c r="F55" s="4">
        <v>880</v>
      </c>
      <c r="G55" s="26">
        <v>4934</v>
      </c>
      <c r="H55" s="26">
        <v>1833</v>
      </c>
      <c r="I55" s="3">
        <f t="shared" si="2"/>
        <v>0.89340101522842641</v>
      </c>
      <c r="J55" s="3">
        <f t="shared" si="3"/>
        <v>3.1211207660932789E-2</v>
      </c>
      <c r="L55">
        <v>3520</v>
      </c>
    </row>
    <row r="56" spans="1:12" x14ac:dyDescent="0.3">
      <c r="A56" s="1">
        <v>55</v>
      </c>
      <c r="B56" s="10" t="s">
        <v>56</v>
      </c>
      <c r="C56" s="27">
        <v>23067</v>
      </c>
      <c r="D56" s="31">
        <v>52253</v>
      </c>
      <c r="E56" s="4">
        <v>49615</v>
      </c>
      <c r="F56" s="4">
        <v>2502</v>
      </c>
      <c r="G56" s="26">
        <v>9714</v>
      </c>
      <c r="H56" s="26">
        <v>2315</v>
      </c>
      <c r="I56" s="3">
        <f t="shared" si="2"/>
        <v>0.10846664065548185</v>
      </c>
      <c r="J56" s="3">
        <f t="shared" si="3"/>
        <v>5.0428297893782122E-2</v>
      </c>
      <c r="L56">
        <v>3110</v>
      </c>
    </row>
    <row r="57" spans="1:12" x14ac:dyDescent="0.3">
      <c r="A57" s="1">
        <v>56</v>
      </c>
      <c r="B57" s="10" t="s">
        <v>57</v>
      </c>
      <c r="C57" s="27">
        <v>7981</v>
      </c>
      <c r="D57" s="31">
        <v>20964</v>
      </c>
      <c r="E57" s="4">
        <v>20441</v>
      </c>
      <c r="F57" s="4">
        <v>1597</v>
      </c>
      <c r="G57" s="26">
        <v>4997</v>
      </c>
      <c r="H57" s="26">
        <v>1487</v>
      </c>
      <c r="I57" s="3">
        <f t="shared" si="2"/>
        <v>0.20010023806540533</v>
      </c>
      <c r="J57" s="3">
        <f t="shared" si="3"/>
        <v>7.8127293185264915E-2</v>
      </c>
      <c r="L57">
        <v>4901</v>
      </c>
    </row>
    <row r="58" spans="1:12" x14ac:dyDescent="0.3">
      <c r="A58" s="1">
        <v>57</v>
      </c>
      <c r="B58" s="10" t="s">
        <v>58</v>
      </c>
      <c r="C58" s="27">
        <v>3078</v>
      </c>
      <c r="D58" s="31">
        <v>13470</v>
      </c>
      <c r="E58" s="4">
        <v>12880</v>
      </c>
      <c r="F58" s="4">
        <v>742</v>
      </c>
      <c r="G58" s="26">
        <v>2252</v>
      </c>
      <c r="H58" s="26">
        <v>793</v>
      </c>
      <c r="I58" s="3">
        <f t="shared" si="2"/>
        <v>0.2410656270305393</v>
      </c>
      <c r="J58" s="3">
        <f t="shared" si="3"/>
        <v>5.7608695652173914E-2</v>
      </c>
      <c r="L58">
        <v>708</v>
      </c>
    </row>
    <row r="59" spans="1:12" x14ac:dyDescent="0.3">
      <c r="A59" s="1">
        <v>58</v>
      </c>
      <c r="B59" s="10" t="s">
        <v>59</v>
      </c>
      <c r="C59" s="27">
        <v>621</v>
      </c>
      <c r="D59" s="31">
        <v>12603</v>
      </c>
      <c r="E59" s="4">
        <v>12443</v>
      </c>
      <c r="F59" s="4">
        <v>361</v>
      </c>
      <c r="G59" s="26">
        <v>1799</v>
      </c>
      <c r="H59" s="26">
        <v>853</v>
      </c>
      <c r="I59" s="3">
        <f t="shared" si="2"/>
        <v>0.58132045088566831</v>
      </c>
      <c r="J59" s="3">
        <f t="shared" si="3"/>
        <v>2.9012296070079564E-2</v>
      </c>
      <c r="L59">
        <v>1022</v>
      </c>
    </row>
    <row r="60" spans="1:12" x14ac:dyDescent="0.3">
      <c r="A60" s="1">
        <v>59</v>
      </c>
      <c r="B60" s="10" t="s">
        <v>60</v>
      </c>
      <c r="C60" s="27">
        <v>11051</v>
      </c>
      <c r="D60" s="31">
        <v>23338</v>
      </c>
      <c r="E60" s="4">
        <v>22715</v>
      </c>
      <c r="F60" s="4">
        <v>845</v>
      </c>
      <c r="G60" s="26">
        <v>3881</v>
      </c>
      <c r="H60" s="26">
        <v>1352</v>
      </c>
      <c r="I60" s="3">
        <f t="shared" si="2"/>
        <v>7.6463668446294458E-2</v>
      </c>
      <c r="J60" s="3">
        <f t="shared" si="3"/>
        <v>3.7200088047545675E-2</v>
      </c>
      <c r="L60">
        <v>123</v>
      </c>
    </row>
    <row r="61" spans="1:12" x14ac:dyDescent="0.3">
      <c r="A61" s="1">
        <v>60</v>
      </c>
      <c r="B61" s="10" t="s">
        <v>61</v>
      </c>
      <c r="C61" s="27">
        <v>-198896</v>
      </c>
      <c r="D61" s="31">
        <v>555655</v>
      </c>
      <c r="E61" s="4">
        <v>557318</v>
      </c>
      <c r="F61" s="4">
        <v>29567</v>
      </c>
      <c r="G61" s="26">
        <v>135783</v>
      </c>
      <c r="H61" s="26">
        <v>26736</v>
      </c>
      <c r="I61" s="3">
        <f t="shared" si="2"/>
        <v>0.14865557879494812</v>
      </c>
      <c r="J61" s="3">
        <f t="shared" si="3"/>
        <v>5.3052296893335585E-2</v>
      </c>
      <c r="L61">
        <v>5720</v>
      </c>
    </row>
    <row r="62" spans="1:12" x14ac:dyDescent="0.3">
      <c r="A62" s="1">
        <v>61</v>
      </c>
      <c r="B62" s="10" t="s">
        <v>62</v>
      </c>
      <c r="C62" s="27">
        <v>5223</v>
      </c>
      <c r="D62" s="31">
        <v>9282</v>
      </c>
      <c r="E62" s="4">
        <v>8957</v>
      </c>
      <c r="F62" s="4">
        <v>368</v>
      </c>
      <c r="G62" s="26">
        <v>1430</v>
      </c>
      <c r="H62" s="26">
        <v>660</v>
      </c>
      <c r="I62" s="3">
        <f t="shared" si="2"/>
        <v>7.0457591422554089E-2</v>
      </c>
      <c r="J62" s="3">
        <f t="shared" si="3"/>
        <v>4.1085184771686947E-2</v>
      </c>
      <c r="L62">
        <v>1307</v>
      </c>
    </row>
    <row r="63" spans="1:12" x14ac:dyDescent="0.3">
      <c r="A63" s="1">
        <v>62</v>
      </c>
      <c r="B63" s="10" t="s">
        <v>63</v>
      </c>
      <c r="C63" s="27">
        <v>4084</v>
      </c>
      <c r="D63" s="31">
        <v>13204</v>
      </c>
      <c r="E63" s="4">
        <v>12738</v>
      </c>
      <c r="F63" s="4">
        <v>402</v>
      </c>
      <c r="G63" s="26">
        <v>2073</v>
      </c>
      <c r="H63" s="26">
        <v>789</v>
      </c>
      <c r="I63" s="3">
        <f t="shared" si="2"/>
        <v>9.8432908912830561E-2</v>
      </c>
      <c r="J63" s="3">
        <f t="shared" si="3"/>
        <v>3.1559114460668863E-2</v>
      </c>
      <c r="L63">
        <v>5265</v>
      </c>
    </row>
    <row r="64" spans="1:12" x14ac:dyDescent="0.3">
      <c r="A64" s="1">
        <v>63</v>
      </c>
      <c r="B64" s="10" t="s">
        <v>64</v>
      </c>
      <c r="C64" s="27">
        <v>15985</v>
      </c>
      <c r="D64" s="31">
        <v>59501</v>
      </c>
      <c r="E64" s="4">
        <v>57543</v>
      </c>
      <c r="F64" s="4">
        <v>3656</v>
      </c>
      <c r="G64" s="26">
        <v>12581</v>
      </c>
      <c r="H64" s="26">
        <v>4560</v>
      </c>
      <c r="I64" s="3">
        <f t="shared" si="2"/>
        <v>0.22871441976853299</v>
      </c>
      <c r="J64" s="3">
        <f t="shared" si="3"/>
        <v>6.3535095493804636E-2</v>
      </c>
      <c r="L64">
        <v>406</v>
      </c>
    </row>
    <row r="65" spans="1:12" x14ac:dyDescent="0.3">
      <c r="A65" s="1">
        <v>64</v>
      </c>
      <c r="B65" s="10" t="s">
        <v>65</v>
      </c>
      <c r="C65" s="27">
        <v>-120</v>
      </c>
      <c r="D65" s="31">
        <v>52778</v>
      </c>
      <c r="E65" s="4">
        <v>51774</v>
      </c>
      <c r="F65" s="4">
        <v>1676</v>
      </c>
      <c r="G65" s="26">
        <v>8152</v>
      </c>
      <c r="H65" s="26">
        <v>2932</v>
      </c>
      <c r="I65" s="3">
        <f t="shared" si="2"/>
        <v>13.966666666666667</v>
      </c>
      <c r="J65" s="3">
        <f t="shared" si="3"/>
        <v>3.2371460578668833E-2</v>
      </c>
      <c r="L65">
        <v>1762</v>
      </c>
    </row>
    <row r="66" spans="1:12" x14ac:dyDescent="0.3">
      <c r="A66" s="1">
        <v>65</v>
      </c>
      <c r="B66" s="10" t="s">
        <v>66</v>
      </c>
      <c r="C66" s="27">
        <v>-2807</v>
      </c>
      <c r="D66" s="31">
        <v>132145</v>
      </c>
      <c r="E66" s="4">
        <v>129469</v>
      </c>
      <c r="F66" s="4">
        <v>8157</v>
      </c>
      <c r="G66" s="26">
        <v>29999</v>
      </c>
      <c r="H66" s="26">
        <v>7340</v>
      </c>
      <c r="I66" s="3">
        <f t="shared" ref="I66:I101" si="4">ABS(F66/C66)</f>
        <v>2.9059494121838263</v>
      </c>
      <c r="J66" s="3">
        <f t="shared" ref="J66:J101" si="5">F66/E66</f>
        <v>6.3003498907074282E-2</v>
      </c>
      <c r="L66">
        <v>1833</v>
      </c>
    </row>
    <row r="67" spans="1:12" x14ac:dyDescent="0.3">
      <c r="A67" s="1">
        <v>66</v>
      </c>
      <c r="B67" s="10" t="s">
        <v>67</v>
      </c>
      <c r="C67" s="27">
        <v>-2080</v>
      </c>
      <c r="D67" s="31">
        <v>10096</v>
      </c>
      <c r="E67" s="4">
        <v>10058</v>
      </c>
      <c r="F67" s="4">
        <v>295</v>
      </c>
      <c r="G67" s="26">
        <v>1290</v>
      </c>
      <c r="H67" s="26">
        <v>708</v>
      </c>
      <c r="I67" s="3">
        <f t="shared" si="4"/>
        <v>0.14182692307692307</v>
      </c>
      <c r="J67" s="3">
        <f t="shared" si="5"/>
        <v>2.9329886657387155E-2</v>
      </c>
      <c r="L67">
        <v>2315</v>
      </c>
    </row>
    <row r="68" spans="1:12" x14ac:dyDescent="0.3">
      <c r="A68" s="1">
        <v>67</v>
      </c>
      <c r="B68" s="10" t="s">
        <v>68</v>
      </c>
      <c r="C68" s="27">
        <v>21812</v>
      </c>
      <c r="D68" s="31">
        <v>72845</v>
      </c>
      <c r="E68" s="4">
        <v>70344</v>
      </c>
      <c r="F68" s="4">
        <v>4666</v>
      </c>
      <c r="G68" s="26">
        <v>30592</v>
      </c>
      <c r="H68" s="26">
        <v>4414</v>
      </c>
      <c r="I68" s="3">
        <f t="shared" si="4"/>
        <v>0.21391894370071521</v>
      </c>
      <c r="J68" s="3">
        <f t="shared" si="5"/>
        <v>6.6331172523598311E-2</v>
      </c>
      <c r="L68">
        <v>1487</v>
      </c>
    </row>
    <row r="69" spans="1:12" x14ac:dyDescent="0.3">
      <c r="A69" s="1">
        <v>68</v>
      </c>
      <c r="B69" s="10" t="s">
        <v>69</v>
      </c>
      <c r="C69" s="27">
        <v>-43418</v>
      </c>
      <c r="D69" s="31">
        <v>83536</v>
      </c>
      <c r="E69" s="4">
        <v>83770</v>
      </c>
      <c r="F69" s="4">
        <v>7154</v>
      </c>
      <c r="G69" s="26">
        <v>18359</v>
      </c>
      <c r="H69" s="26">
        <v>5323</v>
      </c>
      <c r="I69" s="3">
        <f t="shared" si="4"/>
        <v>0.16477037173522502</v>
      </c>
      <c r="J69" s="3">
        <f t="shared" si="5"/>
        <v>8.5400501372806498E-2</v>
      </c>
      <c r="L69">
        <v>793</v>
      </c>
    </row>
    <row r="70" spans="1:12" x14ac:dyDescent="0.3">
      <c r="A70" s="1">
        <v>69</v>
      </c>
      <c r="B70" s="10" t="s">
        <v>70</v>
      </c>
      <c r="C70" s="27">
        <v>2136</v>
      </c>
      <c r="D70" s="31">
        <v>7899</v>
      </c>
      <c r="E70" s="4">
        <v>7562</v>
      </c>
      <c r="F70" s="4">
        <v>530</v>
      </c>
      <c r="G70" s="26">
        <v>1636</v>
      </c>
      <c r="H70" s="26">
        <v>483</v>
      </c>
      <c r="I70" s="3">
        <f t="shared" si="4"/>
        <v>0.24812734082397003</v>
      </c>
      <c r="J70" s="3">
        <f t="shared" si="5"/>
        <v>7.0087278497751912E-2</v>
      </c>
      <c r="L70">
        <v>853</v>
      </c>
    </row>
    <row r="71" spans="1:12" x14ac:dyDescent="0.3">
      <c r="A71" s="1">
        <v>70</v>
      </c>
      <c r="B71" s="10" t="s">
        <v>71</v>
      </c>
      <c r="C71" s="27">
        <v>-62</v>
      </c>
      <c r="D71" s="31">
        <v>19924</v>
      </c>
      <c r="E71" s="4">
        <v>19602</v>
      </c>
      <c r="F71" s="4">
        <v>1268</v>
      </c>
      <c r="G71" s="26">
        <v>5248</v>
      </c>
      <c r="H71" s="26">
        <v>1106</v>
      </c>
      <c r="I71" s="3">
        <f t="shared" si="4"/>
        <v>20.451612903225808</v>
      </c>
      <c r="J71" s="3">
        <f t="shared" si="5"/>
        <v>6.468727680848893E-2</v>
      </c>
      <c r="L71">
        <v>1352</v>
      </c>
    </row>
    <row r="72" spans="1:12" x14ac:dyDescent="0.3">
      <c r="A72" s="1">
        <v>71</v>
      </c>
      <c r="B72" s="10" t="s">
        <v>72</v>
      </c>
      <c r="C72" s="27">
        <v>10233</v>
      </c>
      <c r="D72" s="31">
        <v>35406</v>
      </c>
      <c r="E72" s="4">
        <v>33679</v>
      </c>
      <c r="F72" s="4">
        <v>2155</v>
      </c>
      <c r="G72" s="26">
        <v>9074</v>
      </c>
      <c r="H72" s="26">
        <v>1983</v>
      </c>
      <c r="I72" s="3">
        <f t="shared" si="4"/>
        <v>0.21059317893090981</v>
      </c>
      <c r="J72" s="3">
        <f t="shared" si="5"/>
        <v>6.3986460405593984E-2</v>
      </c>
      <c r="L72">
        <v>26736</v>
      </c>
    </row>
    <row r="73" spans="1:12" x14ac:dyDescent="0.3">
      <c r="A73" s="1">
        <v>72</v>
      </c>
      <c r="B73" s="10" t="s">
        <v>73</v>
      </c>
      <c r="C73" s="27">
        <v>2411</v>
      </c>
      <c r="D73" s="31">
        <v>7564</v>
      </c>
      <c r="E73" s="4">
        <v>7395</v>
      </c>
      <c r="F73" s="4">
        <v>466</v>
      </c>
      <c r="G73" s="26">
        <v>1629</v>
      </c>
      <c r="H73" s="26">
        <v>483</v>
      </c>
      <c r="I73" s="3">
        <f t="shared" si="4"/>
        <v>0.19328079635006221</v>
      </c>
      <c r="J73" s="3">
        <f t="shared" si="5"/>
        <v>6.3015551048005408E-2</v>
      </c>
      <c r="L73">
        <v>660</v>
      </c>
    </row>
    <row r="74" spans="1:12" x14ac:dyDescent="0.3">
      <c r="A74" s="1">
        <v>73</v>
      </c>
      <c r="B74" s="10" t="s">
        <v>74</v>
      </c>
      <c r="C74" s="27">
        <v>4719</v>
      </c>
      <c r="D74" s="31">
        <v>22407</v>
      </c>
      <c r="E74" s="4">
        <v>21649</v>
      </c>
      <c r="F74" s="4">
        <v>699</v>
      </c>
      <c r="G74" s="26">
        <v>2915</v>
      </c>
      <c r="H74" s="26">
        <v>1197</v>
      </c>
      <c r="I74" s="3">
        <f t="shared" si="4"/>
        <v>0.14812460267005723</v>
      </c>
      <c r="J74" s="3">
        <f t="shared" si="5"/>
        <v>3.2287865490322878E-2</v>
      </c>
      <c r="L74">
        <v>789</v>
      </c>
    </row>
    <row r="75" spans="1:12" x14ac:dyDescent="0.3">
      <c r="A75" s="1">
        <v>74</v>
      </c>
      <c r="B75" s="10" t="s">
        <v>75</v>
      </c>
      <c r="C75" s="27">
        <v>-8270</v>
      </c>
      <c r="D75" s="31">
        <v>86838</v>
      </c>
      <c r="E75" s="4">
        <v>86234</v>
      </c>
      <c r="F75" s="4">
        <v>3493</v>
      </c>
      <c r="G75" s="26">
        <v>19086</v>
      </c>
      <c r="H75" s="26">
        <v>4925</v>
      </c>
      <c r="I75" s="3">
        <f t="shared" si="4"/>
        <v>0.42237001209189845</v>
      </c>
      <c r="J75" s="3">
        <f t="shared" si="5"/>
        <v>4.050606489319758E-2</v>
      </c>
      <c r="L75">
        <v>4560</v>
      </c>
    </row>
    <row r="76" spans="1:12" x14ac:dyDescent="0.3">
      <c r="A76" s="1">
        <v>75</v>
      </c>
      <c r="B76" s="10" t="s">
        <v>76</v>
      </c>
      <c r="C76" s="27">
        <v>3171</v>
      </c>
      <c r="D76" s="31">
        <v>12721</v>
      </c>
      <c r="E76" s="4">
        <v>12207</v>
      </c>
      <c r="F76" s="4">
        <v>858</v>
      </c>
      <c r="G76" s="26">
        <v>2565</v>
      </c>
      <c r="H76" s="26">
        <v>866</v>
      </c>
      <c r="I76" s="3">
        <f t="shared" si="4"/>
        <v>0.27057710501419113</v>
      </c>
      <c r="J76" s="3">
        <f t="shared" si="5"/>
        <v>7.0287539936102233E-2</v>
      </c>
      <c r="L76">
        <v>2932</v>
      </c>
    </row>
    <row r="77" spans="1:12" x14ac:dyDescent="0.3">
      <c r="A77" s="1">
        <v>76</v>
      </c>
      <c r="B77" s="10" t="s">
        <v>77</v>
      </c>
      <c r="C77" s="27">
        <v>41276</v>
      </c>
      <c r="D77" s="31">
        <v>74096</v>
      </c>
      <c r="E77" s="4">
        <v>72512</v>
      </c>
      <c r="F77" s="4">
        <v>2227</v>
      </c>
      <c r="G77" s="26">
        <v>11617</v>
      </c>
      <c r="H77" s="26">
        <v>3939</v>
      </c>
      <c r="I77" s="3">
        <f t="shared" si="4"/>
        <v>5.3953871499176277E-2</v>
      </c>
      <c r="J77" s="3">
        <f t="shared" si="5"/>
        <v>3.0712157987643426E-2</v>
      </c>
      <c r="L77">
        <v>7340</v>
      </c>
    </row>
    <row r="78" spans="1:12" x14ac:dyDescent="0.3">
      <c r="A78" s="1">
        <v>77</v>
      </c>
      <c r="B78" s="10" t="s">
        <v>78</v>
      </c>
      <c r="C78" s="27">
        <v>3076</v>
      </c>
      <c r="D78" s="31">
        <v>20842</v>
      </c>
      <c r="E78" s="4">
        <v>20584</v>
      </c>
      <c r="F78" s="4">
        <v>484</v>
      </c>
      <c r="G78" s="26">
        <v>3571</v>
      </c>
      <c r="H78" s="26">
        <v>1352</v>
      </c>
      <c r="I78" s="3">
        <f t="shared" si="4"/>
        <v>0.15734720416124837</v>
      </c>
      <c r="J78" s="3">
        <f t="shared" si="5"/>
        <v>2.3513408472600077E-2</v>
      </c>
      <c r="L78">
        <v>708</v>
      </c>
    </row>
    <row r="79" spans="1:12" x14ac:dyDescent="0.3">
      <c r="A79" s="1">
        <v>78</v>
      </c>
      <c r="B79" s="10" t="s">
        <v>79</v>
      </c>
      <c r="C79" s="27">
        <v>8786</v>
      </c>
      <c r="D79" s="31">
        <v>47311</v>
      </c>
      <c r="E79" s="4">
        <v>46826</v>
      </c>
      <c r="F79" s="4">
        <v>1238</v>
      </c>
      <c r="G79" s="26">
        <v>10286</v>
      </c>
      <c r="H79" s="26">
        <v>2795</v>
      </c>
      <c r="I79" s="3">
        <f t="shared" si="4"/>
        <v>0.14090598679717733</v>
      </c>
      <c r="J79" s="3">
        <f t="shared" si="5"/>
        <v>2.6438303506598898E-2</v>
      </c>
      <c r="L79">
        <v>4414</v>
      </c>
    </row>
    <row r="80" spans="1:12" x14ac:dyDescent="0.3">
      <c r="A80" s="1">
        <v>79</v>
      </c>
      <c r="B80" s="10" t="s">
        <v>80</v>
      </c>
      <c r="C80" s="27">
        <v>15309</v>
      </c>
      <c r="D80" s="31">
        <v>48676</v>
      </c>
      <c r="E80" s="4">
        <v>47293</v>
      </c>
      <c r="F80" s="4">
        <v>1543</v>
      </c>
      <c r="G80" s="26">
        <v>7009</v>
      </c>
      <c r="H80" s="26">
        <v>2887</v>
      </c>
      <c r="I80" s="3">
        <f t="shared" si="4"/>
        <v>0.10079038474100202</v>
      </c>
      <c r="J80" s="3">
        <f t="shared" si="5"/>
        <v>3.2626392912270312E-2</v>
      </c>
      <c r="L80">
        <v>5323</v>
      </c>
    </row>
    <row r="81" spans="1:12" x14ac:dyDescent="0.3">
      <c r="A81" s="1">
        <v>80</v>
      </c>
      <c r="B81" s="10" t="s">
        <v>81</v>
      </c>
      <c r="C81" s="27">
        <v>26183</v>
      </c>
      <c r="D81" s="31">
        <v>75226</v>
      </c>
      <c r="E81" s="4">
        <v>72411</v>
      </c>
      <c r="F81" s="4">
        <v>2277</v>
      </c>
      <c r="G81" s="26">
        <v>11467</v>
      </c>
      <c r="H81" s="26">
        <v>4582</v>
      </c>
      <c r="I81" s="3">
        <f t="shared" si="4"/>
        <v>8.6964824504449451E-2</v>
      </c>
      <c r="J81" s="3">
        <f t="shared" si="5"/>
        <v>3.1445498612089326E-2</v>
      </c>
      <c r="L81">
        <v>483</v>
      </c>
    </row>
    <row r="82" spans="1:12" x14ac:dyDescent="0.3">
      <c r="A82" s="1">
        <v>81</v>
      </c>
      <c r="B82" s="10" t="s">
        <v>82</v>
      </c>
      <c r="C82" s="27">
        <v>15756</v>
      </c>
      <c r="D82" s="31">
        <v>35098</v>
      </c>
      <c r="E82" s="4">
        <v>34026</v>
      </c>
      <c r="F82" s="4">
        <v>1467</v>
      </c>
      <c r="G82" s="26">
        <v>6257</v>
      </c>
      <c r="H82" s="26">
        <v>2103</v>
      </c>
      <c r="I82" s="3">
        <f t="shared" si="4"/>
        <v>9.3107387661843108E-2</v>
      </c>
      <c r="J82" s="3">
        <f t="shared" si="5"/>
        <v>4.3114089225886089E-2</v>
      </c>
      <c r="L82">
        <v>1106</v>
      </c>
    </row>
    <row r="83" spans="1:12" x14ac:dyDescent="0.3">
      <c r="A83" s="1">
        <v>82</v>
      </c>
      <c r="B83" s="10" t="s">
        <v>83</v>
      </c>
      <c r="C83" s="27">
        <v>6445</v>
      </c>
      <c r="D83" s="31">
        <v>28866</v>
      </c>
      <c r="E83" s="4">
        <v>28377</v>
      </c>
      <c r="F83" s="4">
        <v>722</v>
      </c>
      <c r="G83" s="26">
        <v>5173</v>
      </c>
      <c r="H83" s="26">
        <v>1650</v>
      </c>
      <c r="I83" s="3">
        <f t="shared" si="4"/>
        <v>0.11202482544608224</v>
      </c>
      <c r="J83" s="3">
        <f t="shared" si="5"/>
        <v>2.5443140571589667E-2</v>
      </c>
      <c r="L83">
        <v>1983</v>
      </c>
    </row>
    <row r="84" spans="1:12" x14ac:dyDescent="0.3">
      <c r="A84" s="1">
        <v>83</v>
      </c>
      <c r="B84" s="10" t="s">
        <v>84</v>
      </c>
      <c r="C84" s="27">
        <v>287</v>
      </c>
      <c r="D84" s="31">
        <v>14811</v>
      </c>
      <c r="E84" s="4">
        <v>14659</v>
      </c>
      <c r="F84" s="4">
        <v>516</v>
      </c>
      <c r="G84" s="26">
        <v>3003</v>
      </c>
      <c r="H84" s="26">
        <v>961</v>
      </c>
      <c r="I84" s="3">
        <f t="shared" si="4"/>
        <v>1.7979094076655053</v>
      </c>
      <c r="J84" s="3">
        <f t="shared" si="5"/>
        <v>3.520021829592742E-2</v>
      </c>
      <c r="L84">
        <v>483</v>
      </c>
    </row>
    <row r="85" spans="1:12" x14ac:dyDescent="0.3">
      <c r="A85" s="1">
        <v>84</v>
      </c>
      <c r="B85" s="10" t="s">
        <v>85</v>
      </c>
      <c r="C85" s="27">
        <v>17329</v>
      </c>
      <c r="D85" s="31">
        <v>35501</v>
      </c>
      <c r="E85" s="4">
        <v>33587</v>
      </c>
      <c r="F85" s="4">
        <v>1039</v>
      </c>
      <c r="G85" s="26">
        <v>5051</v>
      </c>
      <c r="H85" s="26">
        <v>2039</v>
      </c>
      <c r="I85" s="3">
        <f t="shared" si="4"/>
        <v>5.9957297016561835E-2</v>
      </c>
      <c r="J85" s="3">
        <f t="shared" si="5"/>
        <v>3.0934587786941376E-2</v>
      </c>
      <c r="L85">
        <v>1197</v>
      </c>
    </row>
    <row r="86" spans="1:12" x14ac:dyDescent="0.3">
      <c r="A86" s="1">
        <v>85</v>
      </c>
      <c r="B86" s="10" t="s">
        <v>86</v>
      </c>
      <c r="C86" s="27">
        <v>14858</v>
      </c>
      <c r="D86" s="31">
        <v>26513</v>
      </c>
      <c r="E86" s="4">
        <v>25430</v>
      </c>
      <c r="F86" s="4">
        <v>849</v>
      </c>
      <c r="G86" s="26">
        <v>3593</v>
      </c>
      <c r="H86" s="26">
        <v>1464</v>
      </c>
      <c r="I86" s="3">
        <f t="shared" si="4"/>
        <v>5.7140934176874408E-2</v>
      </c>
      <c r="J86" s="3">
        <f t="shared" si="5"/>
        <v>3.338576484467165E-2</v>
      </c>
      <c r="L86">
        <v>4925</v>
      </c>
    </row>
    <row r="87" spans="1:12" x14ac:dyDescent="0.3">
      <c r="A87" s="1">
        <v>86</v>
      </c>
      <c r="B87" s="10" t="s">
        <v>87</v>
      </c>
      <c r="C87" s="27">
        <v>18817</v>
      </c>
      <c r="D87" s="31">
        <v>37191</v>
      </c>
      <c r="E87" s="4">
        <v>36259</v>
      </c>
      <c r="F87" s="4">
        <v>1271</v>
      </c>
      <c r="G87" s="26">
        <v>6333</v>
      </c>
      <c r="H87" s="26">
        <v>2325</v>
      </c>
      <c r="I87" s="3">
        <f t="shared" si="4"/>
        <v>6.7545304777594725E-2</v>
      </c>
      <c r="J87" s="3">
        <f t="shared" si="5"/>
        <v>3.5053366060840065E-2</v>
      </c>
      <c r="L87">
        <v>866</v>
      </c>
    </row>
    <row r="88" spans="1:12" x14ac:dyDescent="0.3">
      <c r="A88" s="1">
        <v>87</v>
      </c>
      <c r="B88" s="10" t="s">
        <v>88</v>
      </c>
      <c r="C88" s="27">
        <v>1381</v>
      </c>
      <c r="D88" s="31">
        <v>7098</v>
      </c>
      <c r="E88" s="4">
        <v>6941</v>
      </c>
      <c r="F88" s="4">
        <v>364</v>
      </c>
      <c r="G88" s="26">
        <v>1574</v>
      </c>
      <c r="H88" s="26">
        <v>543</v>
      </c>
      <c r="I88" s="3">
        <f t="shared" si="4"/>
        <v>0.26357711803041273</v>
      </c>
      <c r="J88" s="3">
        <f t="shared" si="5"/>
        <v>5.2442011237573839E-2</v>
      </c>
      <c r="L88">
        <v>3939</v>
      </c>
    </row>
    <row r="89" spans="1:12" x14ac:dyDescent="0.3">
      <c r="A89" s="1">
        <v>88</v>
      </c>
      <c r="B89" s="10" t="s">
        <v>89</v>
      </c>
      <c r="C89" s="27">
        <v>3192</v>
      </c>
      <c r="D89" s="31">
        <v>20587</v>
      </c>
      <c r="E89" s="4">
        <v>20080</v>
      </c>
      <c r="F89" s="4">
        <v>1350</v>
      </c>
      <c r="G89" s="26">
        <v>3824</v>
      </c>
      <c r="H89" s="26">
        <v>1460</v>
      </c>
      <c r="I89" s="3">
        <f t="shared" si="4"/>
        <v>0.42293233082706766</v>
      </c>
      <c r="J89" s="3">
        <f t="shared" si="5"/>
        <v>6.7231075697211151E-2</v>
      </c>
      <c r="L89">
        <v>1352</v>
      </c>
    </row>
    <row r="90" spans="1:12" x14ac:dyDescent="0.3">
      <c r="A90" s="1">
        <v>89</v>
      </c>
      <c r="B90" s="10" t="s">
        <v>90</v>
      </c>
      <c r="C90" s="27">
        <v>286</v>
      </c>
      <c r="D90" s="31">
        <v>1821</v>
      </c>
      <c r="E90" s="4">
        <v>1802</v>
      </c>
      <c r="F90" s="4">
        <v>63</v>
      </c>
      <c r="G90" s="26">
        <v>224</v>
      </c>
      <c r="H90" s="26">
        <v>93</v>
      </c>
      <c r="I90" s="3">
        <f t="shared" si="4"/>
        <v>0.22027972027972029</v>
      </c>
      <c r="J90" s="3">
        <f t="shared" si="5"/>
        <v>3.4961154273029968E-2</v>
      </c>
      <c r="L90">
        <v>2795</v>
      </c>
    </row>
    <row r="91" spans="1:12" x14ac:dyDescent="0.3">
      <c r="A91" s="1">
        <v>90</v>
      </c>
      <c r="B91" s="10" t="s">
        <v>91</v>
      </c>
      <c r="C91" s="27">
        <v>31657</v>
      </c>
      <c r="D91" s="31">
        <v>131458</v>
      </c>
      <c r="E91" s="4">
        <v>129107</v>
      </c>
      <c r="F91" s="4">
        <v>7090</v>
      </c>
      <c r="G91" s="26">
        <v>29348</v>
      </c>
      <c r="H91" s="26">
        <v>5933</v>
      </c>
      <c r="I91" s="3">
        <f t="shared" si="4"/>
        <v>0.22396310452664497</v>
      </c>
      <c r="J91" s="3">
        <f t="shared" si="5"/>
        <v>5.4915690086517387E-2</v>
      </c>
      <c r="L91">
        <v>2887</v>
      </c>
    </row>
    <row r="92" spans="1:12" x14ac:dyDescent="0.3">
      <c r="A92" s="1">
        <v>91</v>
      </c>
      <c r="B92" s="10" t="s">
        <v>92</v>
      </c>
      <c r="C92" s="27">
        <v>-4040</v>
      </c>
      <c r="D92" s="31">
        <v>21178</v>
      </c>
      <c r="E92" s="4">
        <v>20822</v>
      </c>
      <c r="F92" s="4">
        <v>482</v>
      </c>
      <c r="G92" s="26">
        <v>3112</v>
      </c>
      <c r="H92" s="26">
        <v>1345</v>
      </c>
      <c r="I92" s="3">
        <f t="shared" si="4"/>
        <v>0.1193069306930693</v>
      </c>
      <c r="J92" s="3">
        <f t="shared" si="5"/>
        <v>2.314859283450197E-2</v>
      </c>
      <c r="L92">
        <v>4582</v>
      </c>
    </row>
    <row r="93" spans="1:12" x14ac:dyDescent="0.3">
      <c r="A93" s="1">
        <v>92</v>
      </c>
      <c r="B93" s="10" t="s">
        <v>93</v>
      </c>
      <c r="C93" s="27">
        <v>-167139</v>
      </c>
      <c r="D93" s="31">
        <v>619892</v>
      </c>
      <c r="E93" s="4">
        <v>619533</v>
      </c>
      <c r="F93" s="4">
        <v>36387</v>
      </c>
      <c r="G93" s="26">
        <v>136353</v>
      </c>
      <c r="H93" s="26">
        <v>27004</v>
      </c>
      <c r="I93" s="3">
        <f t="shared" si="4"/>
        <v>0.21770502396209143</v>
      </c>
      <c r="J93" s="3">
        <f t="shared" si="5"/>
        <v>5.8732948850182314E-2</v>
      </c>
      <c r="L93">
        <v>2103</v>
      </c>
    </row>
    <row r="94" spans="1:12" x14ac:dyDescent="0.3">
      <c r="A94" s="1">
        <v>93</v>
      </c>
      <c r="B94" s="10" t="s">
        <v>94</v>
      </c>
      <c r="C94" s="27">
        <v>-2648</v>
      </c>
      <c r="D94" s="31">
        <v>10574</v>
      </c>
      <c r="E94" s="4">
        <v>10152</v>
      </c>
      <c r="F94" s="4">
        <v>359</v>
      </c>
      <c r="G94" s="26">
        <v>1510</v>
      </c>
      <c r="H94" s="26">
        <v>694</v>
      </c>
      <c r="I94" s="3">
        <f t="shared" si="4"/>
        <v>0.13557401812688821</v>
      </c>
      <c r="J94" s="3">
        <f t="shared" si="5"/>
        <v>3.5362490149724195E-2</v>
      </c>
      <c r="L94">
        <v>1650</v>
      </c>
    </row>
    <row r="95" spans="1:12" x14ac:dyDescent="0.3">
      <c r="A95" s="1">
        <v>94</v>
      </c>
      <c r="B95" s="10" t="s">
        <v>95</v>
      </c>
      <c r="C95" s="27">
        <v>-615</v>
      </c>
      <c r="D95" s="31">
        <v>6177</v>
      </c>
      <c r="E95" s="4">
        <v>6177</v>
      </c>
      <c r="F95" s="4">
        <v>189</v>
      </c>
      <c r="G95" s="26">
        <v>987</v>
      </c>
      <c r="H95" s="26">
        <v>494</v>
      </c>
      <c r="I95" s="3">
        <f t="shared" si="4"/>
        <v>0.3073170731707317</v>
      </c>
      <c r="J95" s="3">
        <f t="shared" si="5"/>
        <v>3.0597377367654201E-2</v>
      </c>
      <c r="L95">
        <v>961</v>
      </c>
    </row>
    <row r="96" spans="1:12" x14ac:dyDescent="0.3">
      <c r="A96" s="1">
        <v>95</v>
      </c>
      <c r="B96" s="10" t="s">
        <v>96</v>
      </c>
      <c r="C96" s="27">
        <v>-2671</v>
      </c>
      <c r="D96" s="31">
        <v>31690</v>
      </c>
      <c r="E96" s="4">
        <v>31573</v>
      </c>
      <c r="F96" s="4">
        <v>2779</v>
      </c>
      <c r="G96" s="26">
        <v>8620</v>
      </c>
      <c r="H96" s="26">
        <v>2408</v>
      </c>
      <c r="I96" s="3">
        <f t="shared" si="4"/>
        <v>1.0404342942718083</v>
      </c>
      <c r="J96" s="3">
        <f t="shared" si="5"/>
        <v>8.8018243435847091E-2</v>
      </c>
      <c r="L96">
        <v>2039</v>
      </c>
    </row>
    <row r="97" spans="1:12" x14ac:dyDescent="0.3">
      <c r="A97" s="1">
        <v>96</v>
      </c>
      <c r="B97" s="10" t="s">
        <v>97</v>
      </c>
      <c r="C97" s="27">
        <v>6494</v>
      </c>
      <c r="D97" s="31">
        <v>55802</v>
      </c>
      <c r="E97" s="4">
        <v>54924</v>
      </c>
      <c r="F97" s="4">
        <v>1715</v>
      </c>
      <c r="G97" s="26">
        <v>9642</v>
      </c>
      <c r="H97" s="26">
        <v>3530</v>
      </c>
      <c r="I97" s="3">
        <f t="shared" si="4"/>
        <v>0.26408992916538343</v>
      </c>
      <c r="J97" s="3">
        <f t="shared" si="5"/>
        <v>3.1224965406743865E-2</v>
      </c>
      <c r="L97">
        <v>1464</v>
      </c>
    </row>
    <row r="98" spans="1:12" x14ac:dyDescent="0.3">
      <c r="A98" s="1">
        <v>97</v>
      </c>
      <c r="B98" s="10" t="s">
        <v>98</v>
      </c>
      <c r="C98" s="27">
        <v>20081</v>
      </c>
      <c r="D98" s="31">
        <v>35963</v>
      </c>
      <c r="E98" s="4">
        <v>35103</v>
      </c>
      <c r="F98" s="4">
        <v>1027</v>
      </c>
      <c r="G98" s="26">
        <v>4976</v>
      </c>
      <c r="H98" s="26">
        <v>2133</v>
      </c>
      <c r="I98" s="3">
        <f t="shared" si="4"/>
        <v>5.1142871370947661E-2</v>
      </c>
      <c r="J98" s="3">
        <f t="shared" si="5"/>
        <v>2.9256758681594167E-2</v>
      </c>
      <c r="L98">
        <v>2325</v>
      </c>
    </row>
    <row r="99" spans="1:12" x14ac:dyDescent="0.3">
      <c r="A99" s="1">
        <v>98</v>
      </c>
      <c r="B99" s="10" t="s">
        <v>99</v>
      </c>
      <c r="C99" s="27">
        <v>-1173</v>
      </c>
      <c r="D99" s="31">
        <v>40870</v>
      </c>
      <c r="E99" s="4">
        <v>40335</v>
      </c>
      <c r="F99" s="4">
        <v>1202</v>
      </c>
      <c r="G99" s="26">
        <v>6295</v>
      </c>
      <c r="H99" s="26">
        <v>2253</v>
      </c>
      <c r="I99" s="3">
        <f t="shared" si="4"/>
        <v>1.0247229326513214</v>
      </c>
      <c r="J99" s="3">
        <f t="shared" si="5"/>
        <v>2.9800421470187181E-2</v>
      </c>
      <c r="L99">
        <v>543</v>
      </c>
    </row>
    <row r="100" spans="1:12" x14ac:dyDescent="0.3">
      <c r="A100" s="1">
        <v>99</v>
      </c>
      <c r="B100" s="10" t="s">
        <v>100</v>
      </c>
      <c r="C100" s="27">
        <v>12170</v>
      </c>
      <c r="D100" s="31">
        <v>20315</v>
      </c>
      <c r="E100" s="4">
        <v>19696</v>
      </c>
      <c r="F100" s="4">
        <v>545</v>
      </c>
      <c r="G100" s="26">
        <v>2729</v>
      </c>
      <c r="H100" s="26">
        <v>1169</v>
      </c>
      <c r="I100" s="3">
        <f t="shared" si="4"/>
        <v>4.4782251437962203E-2</v>
      </c>
      <c r="J100" s="3">
        <f t="shared" si="5"/>
        <v>2.7670593013809912E-2</v>
      </c>
      <c r="L100">
        <v>1460</v>
      </c>
    </row>
    <row r="101" spans="1:12" x14ac:dyDescent="0.3">
      <c r="A101" s="1">
        <v>100</v>
      </c>
      <c r="B101" s="10" t="s">
        <v>101</v>
      </c>
      <c r="C101" s="27">
        <v>3828</v>
      </c>
      <c r="D101" s="31">
        <v>11660</v>
      </c>
      <c r="E101" s="4">
        <v>11204</v>
      </c>
      <c r="F101" s="4">
        <v>607</v>
      </c>
      <c r="G101" s="26">
        <v>1848</v>
      </c>
      <c r="H101" s="26">
        <v>782</v>
      </c>
      <c r="I101" s="3">
        <f t="shared" si="4"/>
        <v>0.15856844305120169</v>
      </c>
      <c r="J101" s="3">
        <f t="shared" si="5"/>
        <v>5.4177079614423418E-2</v>
      </c>
      <c r="L101">
        <v>93</v>
      </c>
    </row>
    <row r="102" spans="1:12" x14ac:dyDescent="0.3">
      <c r="L102">
        <v>5933</v>
      </c>
    </row>
    <row r="103" spans="1:12" x14ac:dyDescent="0.3">
      <c r="L103">
        <v>1345</v>
      </c>
    </row>
    <row r="104" spans="1:12" x14ac:dyDescent="0.3">
      <c r="L104">
        <v>27004</v>
      </c>
    </row>
    <row r="105" spans="1:12" x14ac:dyDescent="0.3">
      <c r="L105">
        <v>694</v>
      </c>
    </row>
    <row r="106" spans="1:12" x14ac:dyDescent="0.3">
      <c r="L106">
        <v>494</v>
      </c>
    </row>
    <row r="107" spans="1:12" x14ac:dyDescent="0.3">
      <c r="L107">
        <v>2408</v>
      </c>
    </row>
    <row r="108" spans="1:12" x14ac:dyDescent="0.3">
      <c r="L108">
        <v>3530</v>
      </c>
    </row>
    <row r="109" spans="1:12" x14ac:dyDescent="0.3">
      <c r="L109">
        <v>2133</v>
      </c>
    </row>
    <row r="110" spans="1:12" x14ac:dyDescent="0.3">
      <c r="L110">
        <v>2253</v>
      </c>
    </row>
    <row r="111" spans="1:12" x14ac:dyDescent="0.3">
      <c r="L111">
        <v>1169</v>
      </c>
    </row>
    <row r="112" spans="1:12" x14ac:dyDescent="0.3">
      <c r="L112">
        <v>782</v>
      </c>
    </row>
  </sheetData>
  <sortState xmlns:xlrd2="http://schemas.microsoft.com/office/spreadsheetml/2017/richdata2" ref="A2:I101">
    <sortCondition ref="A1:A1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DE89-A53D-48E5-B2B3-8DFBCA73D11A}">
  <dimension ref="A1:L1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defaultRowHeight="14.4" x14ac:dyDescent="0.3"/>
  <cols>
    <col min="1" max="1" width="8.88671875" style="1"/>
    <col min="2" max="2" width="14.5546875" style="10" bestFit="1" customWidth="1"/>
    <col min="3" max="3" width="31.6640625" style="27" customWidth="1"/>
    <col min="4" max="4" width="27.44140625" style="4" customWidth="1"/>
    <col min="5" max="7" width="21.109375" style="4" customWidth="1"/>
    <col min="8" max="8" width="16.33203125" style="3" customWidth="1"/>
    <col min="9" max="9" width="17.44140625" style="1" customWidth="1"/>
    <col min="10" max="10" width="12.5546875" style="1" bestFit="1" customWidth="1"/>
    <col min="11" max="11" width="21.5546875" style="6" customWidth="1"/>
    <col min="12" max="12" width="14.6640625" style="1" customWidth="1"/>
    <col min="13" max="16384" width="8.88671875" style="1"/>
  </cols>
  <sheetData>
    <row r="1" spans="1:11" s="6" customFormat="1" ht="57.6" x14ac:dyDescent="0.3">
      <c r="A1" s="6" t="s">
        <v>0</v>
      </c>
      <c r="B1" s="17" t="s">
        <v>1</v>
      </c>
      <c r="C1" s="11" t="s">
        <v>103</v>
      </c>
      <c r="D1" s="8" t="s">
        <v>105</v>
      </c>
      <c r="E1" s="8" t="s">
        <v>102</v>
      </c>
      <c r="F1" s="8" t="s">
        <v>187</v>
      </c>
      <c r="G1" s="8" t="s">
        <v>188</v>
      </c>
      <c r="H1" s="5" t="s">
        <v>118</v>
      </c>
      <c r="I1" s="6" t="s">
        <v>119</v>
      </c>
      <c r="J1" s="6" t="s">
        <v>190</v>
      </c>
    </row>
    <row r="2" spans="1:11" x14ac:dyDescent="0.3">
      <c r="A2" s="1">
        <v>29</v>
      </c>
      <c r="B2" s="10" t="s">
        <v>30</v>
      </c>
      <c r="C2" s="27">
        <v>42022</v>
      </c>
      <c r="D2" s="4">
        <v>87294</v>
      </c>
      <c r="E2" s="4">
        <v>2979</v>
      </c>
      <c r="F2" s="26">
        <v>14845</v>
      </c>
      <c r="G2" s="26">
        <v>4897</v>
      </c>
      <c r="H2" s="3">
        <f t="shared" ref="H2:H33" si="0">ABS(E2/C2)</f>
        <v>7.0891437818285663E-2</v>
      </c>
      <c r="I2" s="3">
        <f t="shared" ref="I2:I33" si="1">E2/$D2</f>
        <v>3.4126056773661421E-2</v>
      </c>
      <c r="J2" s="3">
        <f t="shared" ref="J2:J33" si="2">F2/$D2</f>
        <v>0.17005750681604692</v>
      </c>
      <c r="K2">
        <v>5069</v>
      </c>
    </row>
    <row r="3" spans="1:11" x14ac:dyDescent="0.3">
      <c r="A3" s="1">
        <v>76</v>
      </c>
      <c r="B3" s="10" t="s">
        <v>77</v>
      </c>
      <c r="C3" s="27">
        <v>41276</v>
      </c>
      <c r="D3" s="4">
        <v>72512</v>
      </c>
      <c r="E3" s="4">
        <v>2227</v>
      </c>
      <c r="F3" s="26">
        <v>11617</v>
      </c>
      <c r="G3" s="26">
        <v>3939</v>
      </c>
      <c r="H3" s="3">
        <f t="shared" si="0"/>
        <v>5.3953871499176277E-2</v>
      </c>
      <c r="I3" s="3">
        <f t="shared" si="1"/>
        <v>3.0712157987643426E-2</v>
      </c>
      <c r="J3" s="3">
        <f t="shared" si="2"/>
        <v>0.16020796557811121</v>
      </c>
      <c r="K3">
        <v>7340</v>
      </c>
    </row>
    <row r="4" spans="1:11" x14ac:dyDescent="0.3">
      <c r="A4" s="1">
        <v>49</v>
      </c>
      <c r="B4" s="10" t="s">
        <v>50</v>
      </c>
      <c r="C4" s="27">
        <v>33122</v>
      </c>
      <c r="D4" s="4">
        <v>100898</v>
      </c>
      <c r="E4" s="4">
        <v>5275</v>
      </c>
      <c r="F4" s="26">
        <v>22970</v>
      </c>
      <c r="G4" s="26">
        <v>5720</v>
      </c>
      <c r="H4" s="3">
        <f t="shared" si="0"/>
        <v>0.15925970653946017</v>
      </c>
      <c r="I4" s="3">
        <f t="shared" si="1"/>
        <v>5.2280520922119371E-2</v>
      </c>
      <c r="J4" s="3">
        <f t="shared" si="2"/>
        <v>0.22765565224285914</v>
      </c>
      <c r="K4">
        <v>292</v>
      </c>
    </row>
    <row r="5" spans="1:11" x14ac:dyDescent="0.3">
      <c r="A5" s="1">
        <v>36</v>
      </c>
      <c r="B5" s="10" t="s">
        <v>37</v>
      </c>
      <c r="C5" s="27">
        <v>32074</v>
      </c>
      <c r="D5" s="4">
        <v>113992</v>
      </c>
      <c r="E5" s="4">
        <v>4353</v>
      </c>
      <c r="F5" s="26">
        <v>21424</v>
      </c>
      <c r="G5" s="26">
        <v>6557</v>
      </c>
      <c r="H5" s="3">
        <f t="shared" si="0"/>
        <v>0.13571740350439609</v>
      </c>
      <c r="I5" s="3">
        <f t="shared" si="1"/>
        <v>3.8186890308091796E-2</v>
      </c>
      <c r="J5" s="3">
        <f t="shared" si="2"/>
        <v>0.18794301354481016</v>
      </c>
      <c r="K5">
        <v>3589</v>
      </c>
    </row>
    <row r="6" spans="1:11" x14ac:dyDescent="0.3">
      <c r="A6" s="1">
        <v>90</v>
      </c>
      <c r="B6" s="10" t="s">
        <v>91</v>
      </c>
      <c r="C6" s="27">
        <v>31657</v>
      </c>
      <c r="D6" s="4">
        <v>129107</v>
      </c>
      <c r="E6" s="4">
        <v>7090</v>
      </c>
      <c r="F6" s="26">
        <v>29348</v>
      </c>
      <c r="G6" s="26">
        <v>5933</v>
      </c>
      <c r="H6" s="3">
        <f t="shared" si="0"/>
        <v>0.22396310452664497</v>
      </c>
      <c r="I6" s="3">
        <f t="shared" si="1"/>
        <v>5.4915690086517387E-2</v>
      </c>
      <c r="J6" s="3">
        <f t="shared" si="2"/>
        <v>0.22731532759648973</v>
      </c>
      <c r="K6">
        <v>2887</v>
      </c>
    </row>
    <row r="7" spans="1:11" x14ac:dyDescent="0.3">
      <c r="A7" s="1">
        <v>18</v>
      </c>
      <c r="B7" s="10" t="s">
        <v>19</v>
      </c>
      <c r="C7" s="28">
        <v>30899</v>
      </c>
      <c r="D7" s="4">
        <v>82277</v>
      </c>
      <c r="E7" s="4">
        <v>3021</v>
      </c>
      <c r="F7" s="26">
        <v>16225</v>
      </c>
      <c r="G7" s="26">
        <v>5069</v>
      </c>
      <c r="H7" s="3">
        <f t="shared" si="0"/>
        <v>9.7770154373927956E-2</v>
      </c>
      <c r="I7" s="3">
        <f t="shared" si="1"/>
        <v>3.6717430144511835E-2</v>
      </c>
      <c r="J7" s="3">
        <f t="shared" si="2"/>
        <v>0.19719970344081578</v>
      </c>
      <c r="K7">
        <v>1683</v>
      </c>
    </row>
    <row r="8" spans="1:11" x14ac:dyDescent="0.3">
      <c r="A8" s="1">
        <v>51</v>
      </c>
      <c r="B8" s="10" t="s">
        <v>52</v>
      </c>
      <c r="C8" s="27">
        <v>27096</v>
      </c>
      <c r="D8" s="4">
        <v>109610</v>
      </c>
      <c r="E8" s="4">
        <v>5943</v>
      </c>
      <c r="F8" s="26">
        <v>25651</v>
      </c>
      <c r="G8" s="26">
        <v>5265</v>
      </c>
      <c r="H8" s="3">
        <f t="shared" si="0"/>
        <v>0.21933126660761737</v>
      </c>
      <c r="I8" s="3">
        <f t="shared" si="1"/>
        <v>5.4219505519569382E-2</v>
      </c>
      <c r="J8" s="3">
        <f t="shared" si="2"/>
        <v>0.23402061855670103</v>
      </c>
      <c r="K8">
        <v>590</v>
      </c>
    </row>
    <row r="9" spans="1:11" x14ac:dyDescent="0.3">
      <c r="A9" s="1">
        <v>80</v>
      </c>
      <c r="B9" s="10" t="s">
        <v>81</v>
      </c>
      <c r="C9" s="27">
        <v>26183</v>
      </c>
      <c r="D9" s="4">
        <v>72411</v>
      </c>
      <c r="E9" s="4">
        <v>2277</v>
      </c>
      <c r="F9" s="26">
        <v>11467</v>
      </c>
      <c r="G9" s="26">
        <v>4582</v>
      </c>
      <c r="H9" s="3">
        <f t="shared" si="0"/>
        <v>8.6964824504449451E-2</v>
      </c>
      <c r="I9" s="3">
        <f t="shared" si="1"/>
        <v>3.1445498612089326E-2</v>
      </c>
      <c r="J9" s="3">
        <f t="shared" si="2"/>
        <v>0.15835991769206337</v>
      </c>
      <c r="K9">
        <v>483</v>
      </c>
    </row>
    <row r="10" spans="1:11" x14ac:dyDescent="0.3">
      <c r="A10" s="1">
        <v>55</v>
      </c>
      <c r="B10" s="10" t="s">
        <v>56</v>
      </c>
      <c r="C10" s="27">
        <v>23067</v>
      </c>
      <c r="D10" s="4">
        <v>49615</v>
      </c>
      <c r="E10" s="4">
        <v>2502</v>
      </c>
      <c r="F10" s="26">
        <v>9714</v>
      </c>
      <c r="G10" s="26">
        <v>2315</v>
      </c>
      <c r="H10" s="3">
        <f t="shared" si="0"/>
        <v>0.10846664065548185</v>
      </c>
      <c r="I10" s="3">
        <f t="shared" si="1"/>
        <v>5.0428297893782122E-2</v>
      </c>
      <c r="J10" s="3">
        <f t="shared" si="2"/>
        <v>0.19578756424468408</v>
      </c>
      <c r="K10">
        <v>3110</v>
      </c>
    </row>
    <row r="11" spans="1:11" x14ac:dyDescent="0.3">
      <c r="A11" s="1">
        <v>10</v>
      </c>
      <c r="B11" s="10" t="s">
        <v>11</v>
      </c>
      <c r="C11" s="27">
        <v>22540</v>
      </c>
      <c r="D11" s="4">
        <v>89160</v>
      </c>
      <c r="E11" s="4">
        <v>9208</v>
      </c>
      <c r="F11" s="26">
        <v>26174</v>
      </c>
      <c r="G11" s="26">
        <v>5886</v>
      </c>
      <c r="H11" s="3">
        <f t="shared" si="0"/>
        <v>0.4085181898846495</v>
      </c>
      <c r="I11" s="3">
        <f t="shared" si="1"/>
        <v>0.10327501121579183</v>
      </c>
      <c r="J11" s="3">
        <f t="shared" si="2"/>
        <v>0.29356213548676535</v>
      </c>
    </row>
    <row r="12" spans="1:11" x14ac:dyDescent="0.3">
      <c r="A12" s="1">
        <v>14</v>
      </c>
      <c r="B12" s="10" t="s">
        <v>15</v>
      </c>
      <c r="C12" s="27">
        <v>21874</v>
      </c>
      <c r="D12" s="4">
        <v>42364</v>
      </c>
      <c r="E12" s="4">
        <v>1378</v>
      </c>
      <c r="F12" s="26">
        <v>6122</v>
      </c>
      <c r="G12" s="26">
        <v>2533</v>
      </c>
      <c r="H12" s="3">
        <f t="shared" si="0"/>
        <v>6.2997165584712439E-2</v>
      </c>
      <c r="I12" s="3">
        <f t="shared" si="1"/>
        <v>3.2527617788688512E-2</v>
      </c>
      <c r="J12" s="3">
        <f t="shared" si="2"/>
        <v>0.144509489188934</v>
      </c>
      <c r="K12">
        <v>451</v>
      </c>
    </row>
    <row r="13" spans="1:11" x14ac:dyDescent="0.3">
      <c r="A13" s="1">
        <v>67</v>
      </c>
      <c r="B13" s="10" t="s">
        <v>68</v>
      </c>
      <c r="C13" s="27">
        <v>21812</v>
      </c>
      <c r="D13" s="4">
        <v>70344</v>
      </c>
      <c r="E13" s="4">
        <v>4666</v>
      </c>
      <c r="F13" s="26">
        <v>30592</v>
      </c>
      <c r="G13" s="26">
        <v>4414</v>
      </c>
      <c r="H13" s="3">
        <f t="shared" si="0"/>
        <v>0.21391894370071521</v>
      </c>
      <c r="I13" s="3">
        <f t="shared" si="1"/>
        <v>6.6331172523598311E-2</v>
      </c>
      <c r="J13" s="3">
        <f t="shared" si="2"/>
        <v>0.43489139087910839</v>
      </c>
      <c r="K13">
        <v>1487</v>
      </c>
    </row>
    <row r="14" spans="1:11" x14ac:dyDescent="0.3">
      <c r="A14" s="1">
        <v>97</v>
      </c>
      <c r="B14" s="10" t="s">
        <v>98</v>
      </c>
      <c r="C14" s="27">
        <v>20081</v>
      </c>
      <c r="D14" s="4">
        <v>35103</v>
      </c>
      <c r="E14" s="4">
        <v>1027</v>
      </c>
      <c r="F14" s="26">
        <v>4976</v>
      </c>
      <c r="G14" s="26">
        <v>2133</v>
      </c>
      <c r="H14" s="3">
        <f t="shared" si="0"/>
        <v>5.1142871370947661E-2</v>
      </c>
      <c r="I14" s="3">
        <f t="shared" si="1"/>
        <v>2.9256758681594167E-2</v>
      </c>
      <c r="J14" s="3">
        <f t="shared" si="2"/>
        <v>0.14175426601714952</v>
      </c>
      <c r="K14">
        <v>2325</v>
      </c>
    </row>
    <row r="15" spans="1:11" x14ac:dyDescent="0.3">
      <c r="A15" s="1">
        <v>86</v>
      </c>
      <c r="B15" s="10" t="s">
        <v>87</v>
      </c>
      <c r="C15" s="27">
        <v>18817</v>
      </c>
      <c r="D15" s="4">
        <v>36259</v>
      </c>
      <c r="E15" s="4">
        <v>1271</v>
      </c>
      <c r="F15" s="26">
        <v>6333</v>
      </c>
      <c r="G15" s="26">
        <v>2325</v>
      </c>
      <c r="H15" s="3">
        <f t="shared" si="0"/>
        <v>6.7545304777594725E-2</v>
      </c>
      <c r="I15" s="3">
        <f t="shared" si="1"/>
        <v>3.5053366060840065E-2</v>
      </c>
      <c r="J15" s="3">
        <f t="shared" si="2"/>
        <v>0.17466008439284039</v>
      </c>
      <c r="K15">
        <v>866</v>
      </c>
    </row>
    <row r="16" spans="1:11" x14ac:dyDescent="0.3">
      <c r="A16" s="1">
        <v>16</v>
      </c>
      <c r="B16" s="10" t="s">
        <v>17</v>
      </c>
      <c r="C16" s="27">
        <v>17935</v>
      </c>
      <c r="D16" s="4">
        <v>42121</v>
      </c>
      <c r="E16" s="4">
        <v>2053</v>
      </c>
      <c r="F16" s="26">
        <v>7860</v>
      </c>
      <c r="G16" s="26">
        <v>2919</v>
      </c>
      <c r="H16" s="3">
        <f t="shared" si="0"/>
        <v>0.11446891552829663</v>
      </c>
      <c r="I16" s="3">
        <f t="shared" si="1"/>
        <v>4.8740533225706893E-2</v>
      </c>
      <c r="J16" s="3">
        <f t="shared" si="2"/>
        <v>0.18660525628546332</v>
      </c>
      <c r="K16">
        <v>1016</v>
      </c>
    </row>
    <row r="17" spans="1:11" x14ac:dyDescent="0.3">
      <c r="A17" s="1">
        <v>12</v>
      </c>
      <c r="B17" s="10" t="s">
        <v>13</v>
      </c>
      <c r="C17" s="27">
        <v>17901</v>
      </c>
      <c r="D17" s="4">
        <v>44137</v>
      </c>
      <c r="E17" s="4">
        <v>1509</v>
      </c>
      <c r="F17" s="26">
        <v>7550</v>
      </c>
      <c r="G17" s="26">
        <v>2630</v>
      </c>
      <c r="H17" s="3">
        <f t="shared" si="0"/>
        <v>8.4296966649907823E-2</v>
      </c>
      <c r="I17" s="3">
        <f t="shared" si="1"/>
        <v>3.4189002424269886E-2</v>
      </c>
      <c r="J17" s="3">
        <f t="shared" si="2"/>
        <v>0.17105829576092621</v>
      </c>
      <c r="K17">
        <v>5040</v>
      </c>
    </row>
    <row r="18" spans="1:11" x14ac:dyDescent="0.3">
      <c r="A18" s="1">
        <v>84</v>
      </c>
      <c r="B18" s="10" t="s">
        <v>85</v>
      </c>
      <c r="C18" s="27">
        <v>17329</v>
      </c>
      <c r="D18" s="4">
        <v>33587</v>
      </c>
      <c r="E18" s="4">
        <v>1039</v>
      </c>
      <c r="F18" s="26">
        <v>5051</v>
      </c>
      <c r="G18" s="26">
        <v>2039</v>
      </c>
      <c r="H18" s="3">
        <f t="shared" si="0"/>
        <v>5.9957297016561835E-2</v>
      </c>
      <c r="I18" s="3">
        <f t="shared" si="1"/>
        <v>3.0934587786941376E-2</v>
      </c>
      <c r="J18" s="3">
        <f t="shared" si="2"/>
        <v>0.1503855658439277</v>
      </c>
      <c r="K18">
        <v>1197</v>
      </c>
    </row>
    <row r="19" spans="1:11" x14ac:dyDescent="0.3">
      <c r="A19" s="1">
        <v>23</v>
      </c>
      <c r="B19" s="10" t="s">
        <v>24</v>
      </c>
      <c r="C19" s="27">
        <v>16843</v>
      </c>
      <c r="D19" s="4">
        <v>50753</v>
      </c>
      <c r="E19" s="4">
        <v>1404</v>
      </c>
      <c r="F19" s="26">
        <v>8538</v>
      </c>
      <c r="G19" s="26">
        <v>2945</v>
      </c>
      <c r="H19" s="3">
        <f t="shared" si="0"/>
        <v>8.3358071602446127E-2</v>
      </c>
      <c r="I19" s="3">
        <f t="shared" si="1"/>
        <v>2.7663389356294209E-2</v>
      </c>
      <c r="J19" s="3">
        <f t="shared" si="2"/>
        <v>0.16822650877780623</v>
      </c>
      <c r="K19">
        <v>2630</v>
      </c>
    </row>
    <row r="20" spans="1:11" x14ac:dyDescent="0.3">
      <c r="A20" s="1">
        <v>63</v>
      </c>
      <c r="B20" s="10" t="s">
        <v>64</v>
      </c>
      <c r="C20" s="27">
        <v>15985</v>
      </c>
      <c r="D20" s="4">
        <v>57543</v>
      </c>
      <c r="E20" s="4">
        <v>3656</v>
      </c>
      <c r="F20" s="26">
        <v>12581</v>
      </c>
      <c r="G20" s="26">
        <v>4560</v>
      </c>
      <c r="H20" s="3">
        <f t="shared" si="0"/>
        <v>0.22871441976853299</v>
      </c>
      <c r="I20" s="3">
        <f t="shared" si="1"/>
        <v>6.3535095493804636E-2</v>
      </c>
      <c r="J20" s="3">
        <f t="shared" si="2"/>
        <v>0.21863649792329215</v>
      </c>
      <c r="K20">
        <v>406</v>
      </c>
    </row>
    <row r="21" spans="1:11" x14ac:dyDescent="0.3">
      <c r="A21" s="1">
        <v>81</v>
      </c>
      <c r="B21" s="10" t="s">
        <v>82</v>
      </c>
      <c r="C21" s="27">
        <v>15756</v>
      </c>
      <c r="D21" s="4">
        <v>34026</v>
      </c>
      <c r="E21" s="4">
        <v>1467</v>
      </c>
      <c r="F21" s="26">
        <v>6257</v>
      </c>
      <c r="G21" s="26">
        <v>2103</v>
      </c>
      <c r="H21" s="3">
        <f t="shared" si="0"/>
        <v>9.3107387661843108E-2</v>
      </c>
      <c r="I21" s="3">
        <f t="shared" si="1"/>
        <v>4.3114089225886089E-2</v>
      </c>
      <c r="J21" s="3">
        <f t="shared" si="2"/>
        <v>0.18388879092458707</v>
      </c>
      <c r="K21">
        <v>1106</v>
      </c>
    </row>
    <row r="22" spans="1:11" x14ac:dyDescent="0.3">
      <c r="A22" s="1">
        <v>79</v>
      </c>
      <c r="B22" s="10" t="s">
        <v>80</v>
      </c>
      <c r="C22" s="27">
        <v>15309</v>
      </c>
      <c r="D22" s="4">
        <v>47293</v>
      </c>
      <c r="E22" s="4">
        <v>1543</v>
      </c>
      <c r="F22" s="26">
        <v>7009</v>
      </c>
      <c r="G22" s="26">
        <v>2887</v>
      </c>
      <c r="H22" s="3">
        <f t="shared" si="0"/>
        <v>0.10079038474100202</v>
      </c>
      <c r="I22" s="3">
        <f t="shared" si="1"/>
        <v>3.2626392912270312E-2</v>
      </c>
      <c r="J22" s="3">
        <f t="shared" si="2"/>
        <v>0.1482037510836699</v>
      </c>
      <c r="K22">
        <v>5323</v>
      </c>
    </row>
    <row r="23" spans="1:11" x14ac:dyDescent="0.3">
      <c r="A23" s="1">
        <v>85</v>
      </c>
      <c r="B23" s="10" t="s">
        <v>86</v>
      </c>
      <c r="C23" s="27">
        <v>14858</v>
      </c>
      <c r="D23" s="4">
        <v>25430</v>
      </c>
      <c r="E23" s="4">
        <v>849</v>
      </c>
      <c r="F23" s="26">
        <v>3593</v>
      </c>
      <c r="G23" s="26">
        <v>1464</v>
      </c>
      <c r="H23" s="3">
        <f t="shared" si="0"/>
        <v>5.7140934176874408E-2</v>
      </c>
      <c r="I23" s="3">
        <f t="shared" si="1"/>
        <v>3.338576484467165E-2</v>
      </c>
      <c r="J23" s="3">
        <f t="shared" si="2"/>
        <v>0.14128981517892253</v>
      </c>
      <c r="K23">
        <v>4925</v>
      </c>
    </row>
    <row r="24" spans="1:11" x14ac:dyDescent="0.3">
      <c r="A24" s="1">
        <v>43</v>
      </c>
      <c r="B24" s="10" t="s">
        <v>44</v>
      </c>
      <c r="C24" s="27">
        <v>13084</v>
      </c>
      <c r="D24" s="4">
        <v>57270</v>
      </c>
      <c r="E24" s="4">
        <v>2998</v>
      </c>
      <c r="F24" s="26">
        <v>15199</v>
      </c>
      <c r="G24" s="26">
        <v>3520</v>
      </c>
      <c r="H24" s="3">
        <f t="shared" si="0"/>
        <v>0.2291348211556099</v>
      </c>
      <c r="I24" s="3">
        <f t="shared" si="1"/>
        <v>5.2348524532914269E-2</v>
      </c>
      <c r="J24" s="3">
        <f t="shared" si="2"/>
        <v>0.26539200279378383</v>
      </c>
      <c r="K24">
        <v>10834</v>
      </c>
    </row>
    <row r="25" spans="1:11" x14ac:dyDescent="0.3">
      <c r="A25" s="1">
        <v>45</v>
      </c>
      <c r="B25" s="10" t="s">
        <v>46</v>
      </c>
      <c r="C25" s="27">
        <v>12821</v>
      </c>
      <c r="D25" s="4">
        <v>67243</v>
      </c>
      <c r="E25" s="4">
        <v>4219</v>
      </c>
      <c r="F25" s="26">
        <v>13463</v>
      </c>
      <c r="G25" s="26">
        <v>4901</v>
      </c>
      <c r="H25" s="3">
        <f t="shared" si="0"/>
        <v>0.32906949535917634</v>
      </c>
      <c r="I25" s="3">
        <f t="shared" si="1"/>
        <v>6.2742590306797727E-2</v>
      </c>
      <c r="J25" s="3">
        <f t="shared" si="2"/>
        <v>0.20021414868462145</v>
      </c>
      <c r="K25">
        <v>11482</v>
      </c>
    </row>
    <row r="26" spans="1:11" x14ac:dyDescent="0.3">
      <c r="A26" s="1">
        <v>99</v>
      </c>
      <c r="B26" s="10" t="s">
        <v>100</v>
      </c>
      <c r="C26" s="27">
        <v>12170</v>
      </c>
      <c r="D26" s="4">
        <v>19696</v>
      </c>
      <c r="E26" s="4">
        <v>545</v>
      </c>
      <c r="F26" s="26">
        <v>2729</v>
      </c>
      <c r="G26" s="26">
        <v>1169</v>
      </c>
      <c r="H26" s="3">
        <f t="shared" si="0"/>
        <v>4.4782251437962203E-2</v>
      </c>
      <c r="I26" s="3">
        <f t="shared" si="1"/>
        <v>2.7670593013809912E-2</v>
      </c>
      <c r="J26" s="3">
        <f t="shared" si="2"/>
        <v>0.13855605199025184</v>
      </c>
      <c r="K26">
        <v>1460</v>
      </c>
    </row>
    <row r="27" spans="1:11" x14ac:dyDescent="0.3">
      <c r="A27" s="1">
        <v>2</v>
      </c>
      <c r="B27" s="10" t="s">
        <v>3</v>
      </c>
      <c r="C27" s="28">
        <v>11743</v>
      </c>
      <c r="D27" s="4">
        <v>20033</v>
      </c>
      <c r="E27" s="4">
        <v>743</v>
      </c>
      <c r="F27" s="26">
        <v>2865</v>
      </c>
      <c r="G27" s="26">
        <v>1263</v>
      </c>
      <c r="H27" s="3">
        <f t="shared" si="0"/>
        <v>6.3271736353572347E-2</v>
      </c>
      <c r="I27" s="3">
        <f t="shared" si="1"/>
        <v>3.7088803474267462E-2</v>
      </c>
      <c r="J27" s="3">
        <f t="shared" si="2"/>
        <v>0.14301402685568812</v>
      </c>
    </row>
    <row r="28" spans="1:11" x14ac:dyDescent="0.3">
      <c r="A28" s="1">
        <v>30</v>
      </c>
      <c r="B28" s="10" t="s">
        <v>31</v>
      </c>
      <c r="C28" s="27">
        <v>11515</v>
      </c>
      <c r="D28" s="4">
        <v>24941</v>
      </c>
      <c r="E28" s="4">
        <v>909</v>
      </c>
      <c r="F28" s="26">
        <v>4020</v>
      </c>
      <c r="G28" s="26">
        <v>1516</v>
      </c>
      <c r="H28" s="3">
        <f t="shared" si="0"/>
        <v>7.8940512375162836E-2</v>
      </c>
      <c r="I28" s="3">
        <f t="shared" si="1"/>
        <v>3.6446012589711717E-2</v>
      </c>
      <c r="J28" s="3">
        <f t="shared" si="2"/>
        <v>0.16118038571027626</v>
      </c>
      <c r="K28">
        <v>2756</v>
      </c>
    </row>
    <row r="29" spans="1:11" x14ac:dyDescent="0.3">
      <c r="A29" s="1">
        <v>13</v>
      </c>
      <c r="B29" s="10" t="s">
        <v>14</v>
      </c>
      <c r="C29" s="27">
        <v>11075</v>
      </c>
      <c r="D29" s="4">
        <v>115399</v>
      </c>
      <c r="E29" s="4">
        <v>4737</v>
      </c>
      <c r="F29" s="26">
        <v>23820</v>
      </c>
      <c r="G29" s="26">
        <v>5536</v>
      </c>
      <c r="H29" s="3">
        <f t="shared" si="0"/>
        <v>0.4277200902934537</v>
      </c>
      <c r="I29" s="3">
        <f t="shared" si="1"/>
        <v>4.1048882572639278E-2</v>
      </c>
      <c r="J29" s="3">
        <f t="shared" si="2"/>
        <v>0.206414267021378</v>
      </c>
      <c r="K29">
        <v>1263</v>
      </c>
    </row>
    <row r="30" spans="1:11" x14ac:dyDescent="0.3">
      <c r="A30" s="1">
        <v>59</v>
      </c>
      <c r="B30" s="10" t="s">
        <v>60</v>
      </c>
      <c r="C30" s="27">
        <v>11051</v>
      </c>
      <c r="D30" s="4">
        <v>22715</v>
      </c>
      <c r="E30" s="4">
        <v>845</v>
      </c>
      <c r="F30" s="26">
        <v>3881</v>
      </c>
      <c r="G30" s="26">
        <v>1352</v>
      </c>
      <c r="H30" s="3">
        <f t="shared" si="0"/>
        <v>7.6463668446294458E-2</v>
      </c>
      <c r="I30" s="3">
        <f t="shared" si="1"/>
        <v>3.7200088047545675E-2</v>
      </c>
      <c r="J30" s="3">
        <f t="shared" si="2"/>
        <v>0.17085626238168611</v>
      </c>
      <c r="K30">
        <v>123</v>
      </c>
    </row>
    <row r="31" spans="1:11" x14ac:dyDescent="0.3">
      <c r="A31" s="1">
        <v>71</v>
      </c>
      <c r="B31" s="10" t="s">
        <v>72</v>
      </c>
      <c r="C31" s="27">
        <v>10233</v>
      </c>
      <c r="D31" s="4">
        <v>33679</v>
      </c>
      <c r="E31" s="4">
        <v>2155</v>
      </c>
      <c r="F31" s="26">
        <v>9074</v>
      </c>
      <c r="G31" s="26">
        <v>1983</v>
      </c>
      <c r="H31" s="3">
        <f t="shared" si="0"/>
        <v>0.21059317893090981</v>
      </c>
      <c r="I31" s="3">
        <f t="shared" si="1"/>
        <v>6.3986460405593984E-2</v>
      </c>
      <c r="J31" s="3">
        <f t="shared" si="2"/>
        <v>0.26942605184239438</v>
      </c>
      <c r="K31">
        <v>26736</v>
      </c>
    </row>
    <row r="32" spans="1:11" x14ac:dyDescent="0.3">
      <c r="A32" s="1">
        <v>25</v>
      </c>
      <c r="B32" s="10" t="s">
        <v>26</v>
      </c>
      <c r="C32" s="27">
        <v>9884</v>
      </c>
      <c r="D32" s="4">
        <v>52180</v>
      </c>
      <c r="E32" s="4">
        <v>3123</v>
      </c>
      <c r="F32" s="26">
        <v>14145</v>
      </c>
      <c r="G32" s="26">
        <v>3589</v>
      </c>
      <c r="H32" s="3">
        <f t="shared" si="0"/>
        <v>0.31596519627681102</v>
      </c>
      <c r="I32" s="3">
        <f t="shared" si="1"/>
        <v>5.9850517439632045E-2</v>
      </c>
      <c r="J32" s="3">
        <f t="shared" si="2"/>
        <v>0.27108087389804525</v>
      </c>
      <c r="K32">
        <v>2533</v>
      </c>
    </row>
    <row r="33" spans="1:12" x14ac:dyDescent="0.3">
      <c r="A33" s="1">
        <v>44</v>
      </c>
      <c r="B33" s="10" t="s">
        <v>45</v>
      </c>
      <c r="C33" s="27">
        <v>9690</v>
      </c>
      <c r="D33" s="4">
        <v>35978</v>
      </c>
      <c r="E33" s="4">
        <v>1894</v>
      </c>
      <c r="F33" s="26">
        <v>6506</v>
      </c>
      <c r="G33" s="26">
        <v>3110</v>
      </c>
      <c r="H33" s="3">
        <f t="shared" si="0"/>
        <v>0.1954592363261094</v>
      </c>
      <c r="I33" s="3">
        <f t="shared" si="1"/>
        <v>5.2643282005670131E-2</v>
      </c>
      <c r="J33" s="3">
        <f t="shared" si="2"/>
        <v>0.18083273111345821</v>
      </c>
      <c r="K33">
        <v>1677</v>
      </c>
    </row>
    <row r="34" spans="1:12" x14ac:dyDescent="0.3">
      <c r="A34" s="1">
        <v>20</v>
      </c>
      <c r="B34" s="10" t="s">
        <v>21</v>
      </c>
      <c r="C34" s="28">
        <v>9045</v>
      </c>
      <c r="D34" s="4">
        <v>16211</v>
      </c>
      <c r="E34" s="4">
        <v>1333</v>
      </c>
      <c r="F34" s="26">
        <v>4568</v>
      </c>
      <c r="G34" s="26">
        <v>1042</v>
      </c>
      <c r="H34" s="3">
        <f t="shared" ref="H34:H65" si="3">ABS(E34/C34)</f>
        <v>0.14737423991155335</v>
      </c>
      <c r="I34" s="3">
        <f t="shared" ref="I34:I65" si="4">E34/$D34</f>
        <v>8.2228116710875335E-2</v>
      </c>
      <c r="J34" s="3">
        <f t="shared" ref="J34:J65" si="5">F34/$D34</f>
        <v>0.2817839738449201</v>
      </c>
      <c r="K34">
        <v>1134</v>
      </c>
    </row>
    <row r="35" spans="1:12" x14ac:dyDescent="0.3">
      <c r="A35" s="1">
        <v>78</v>
      </c>
      <c r="B35" s="10" t="s">
        <v>79</v>
      </c>
      <c r="C35" s="27">
        <v>8786</v>
      </c>
      <c r="D35" s="4">
        <v>46826</v>
      </c>
      <c r="E35" s="4">
        <v>1238</v>
      </c>
      <c r="F35" s="26">
        <v>10286</v>
      </c>
      <c r="G35" s="26">
        <v>2795</v>
      </c>
      <c r="H35" s="3">
        <f t="shared" si="3"/>
        <v>0.14090598679717733</v>
      </c>
      <c r="I35" s="3">
        <f t="shared" si="4"/>
        <v>2.6438303506598898E-2</v>
      </c>
      <c r="J35" s="3">
        <f t="shared" si="5"/>
        <v>0.21966428907017468</v>
      </c>
      <c r="K35">
        <v>4414</v>
      </c>
    </row>
    <row r="36" spans="1:12" x14ac:dyDescent="0.3">
      <c r="A36" s="1">
        <v>56</v>
      </c>
      <c r="B36" s="10" t="s">
        <v>57</v>
      </c>
      <c r="C36" s="27">
        <v>7981</v>
      </c>
      <c r="D36" s="4">
        <v>20441</v>
      </c>
      <c r="E36" s="4">
        <v>1597</v>
      </c>
      <c r="F36" s="26">
        <v>4997</v>
      </c>
      <c r="G36" s="26">
        <v>1487</v>
      </c>
      <c r="H36" s="3">
        <f t="shared" si="3"/>
        <v>0.20010023806540533</v>
      </c>
      <c r="I36" s="3">
        <f t="shared" si="4"/>
        <v>7.8127293185264915E-2</v>
      </c>
      <c r="J36" s="3">
        <f t="shared" si="5"/>
        <v>0.24445966439998043</v>
      </c>
      <c r="K36">
        <v>4901</v>
      </c>
    </row>
    <row r="37" spans="1:12" x14ac:dyDescent="0.3">
      <c r="A37" s="1">
        <v>27</v>
      </c>
      <c r="B37" s="10" t="s">
        <v>28</v>
      </c>
      <c r="C37" s="27">
        <v>7462</v>
      </c>
      <c r="D37" s="4">
        <v>15852</v>
      </c>
      <c r="E37" s="4">
        <v>1504</v>
      </c>
      <c r="F37" s="26">
        <v>5362</v>
      </c>
      <c r="G37" s="26">
        <v>734</v>
      </c>
      <c r="H37" s="3">
        <f t="shared" si="3"/>
        <v>0.20155454301795767</v>
      </c>
      <c r="I37" s="3">
        <f t="shared" si="4"/>
        <v>9.4877617966187239E-2</v>
      </c>
      <c r="J37" s="3">
        <f t="shared" si="5"/>
        <v>0.33825384809487763</v>
      </c>
      <c r="K37">
        <v>2919</v>
      </c>
    </row>
    <row r="38" spans="1:12" x14ac:dyDescent="0.3">
      <c r="A38" s="1">
        <v>24</v>
      </c>
      <c r="B38" s="10" t="s">
        <v>25</v>
      </c>
      <c r="C38" s="27">
        <v>7386</v>
      </c>
      <c r="D38" s="4">
        <v>26278</v>
      </c>
      <c r="E38" s="4">
        <v>1188</v>
      </c>
      <c r="F38" s="26">
        <v>4993</v>
      </c>
      <c r="G38" s="26">
        <v>1717</v>
      </c>
      <c r="H38" s="3">
        <f t="shared" si="3"/>
        <v>0.16084484159220147</v>
      </c>
      <c r="I38" s="3">
        <f t="shared" si="4"/>
        <v>4.5208920009133118E-2</v>
      </c>
      <c r="J38" s="3">
        <f t="shared" si="5"/>
        <v>0.19000684983636501</v>
      </c>
      <c r="K38">
        <v>5536</v>
      </c>
    </row>
    <row r="39" spans="1:12" x14ac:dyDescent="0.3">
      <c r="A39" s="1">
        <v>5</v>
      </c>
      <c r="B39" s="10" t="s">
        <v>6</v>
      </c>
      <c r="C39" s="28">
        <v>7287</v>
      </c>
      <c r="D39" s="4">
        <v>15615</v>
      </c>
      <c r="E39" s="4">
        <v>628</v>
      </c>
      <c r="F39" s="26">
        <v>2432</v>
      </c>
      <c r="G39" s="26">
        <v>1016</v>
      </c>
      <c r="H39" s="3">
        <f t="shared" si="3"/>
        <v>8.6180870042541519E-2</v>
      </c>
      <c r="I39" s="3">
        <f t="shared" si="4"/>
        <v>4.0217739353186038E-2</v>
      </c>
      <c r="J39" s="3">
        <f t="shared" si="5"/>
        <v>0.15574767851424912</v>
      </c>
      <c r="K39" s="6" t="s">
        <v>115</v>
      </c>
      <c r="L39" s="15">
        <f>SUM(E:E)</f>
        <v>272164</v>
      </c>
    </row>
    <row r="40" spans="1:12" x14ac:dyDescent="0.3">
      <c r="A40" s="1">
        <v>1</v>
      </c>
      <c r="B40" s="10" t="s">
        <v>2</v>
      </c>
      <c r="C40" s="27">
        <v>7231</v>
      </c>
      <c r="D40" s="4">
        <v>84881</v>
      </c>
      <c r="E40" s="4">
        <v>3465</v>
      </c>
      <c r="F40" s="26">
        <v>15142</v>
      </c>
      <c r="G40" s="26">
        <v>5040</v>
      </c>
      <c r="H40" s="3">
        <f t="shared" si="3"/>
        <v>0.47918683446272992</v>
      </c>
      <c r="I40" s="3">
        <f t="shared" si="4"/>
        <v>4.0821856481426937E-2</v>
      </c>
      <c r="J40" s="3">
        <f t="shared" si="5"/>
        <v>0.17839092376385762</v>
      </c>
    </row>
    <row r="41" spans="1:12" ht="28.8" x14ac:dyDescent="0.3">
      <c r="A41" s="1">
        <v>7</v>
      </c>
      <c r="B41" s="10" t="s">
        <v>8</v>
      </c>
      <c r="C41" s="28">
        <v>6804</v>
      </c>
      <c r="D41" s="4">
        <v>26070</v>
      </c>
      <c r="E41" s="4">
        <v>1007</v>
      </c>
      <c r="F41" s="26">
        <v>4243</v>
      </c>
      <c r="G41" s="26">
        <v>1683</v>
      </c>
      <c r="H41" s="3">
        <f t="shared" si="3"/>
        <v>0.14800117577895355</v>
      </c>
      <c r="I41" s="3">
        <f t="shared" si="4"/>
        <v>3.8626774069812048E-2</v>
      </c>
      <c r="J41" s="3">
        <f t="shared" si="5"/>
        <v>0.16275412351361718</v>
      </c>
      <c r="K41" s="6" t="s">
        <v>116</v>
      </c>
      <c r="L41" s="4">
        <f>SUMIFS(E:E, C:C, "&lt;0")</f>
        <v>147487</v>
      </c>
    </row>
    <row r="42" spans="1:12" x14ac:dyDescent="0.3">
      <c r="A42" s="1">
        <v>96</v>
      </c>
      <c r="B42" s="10" t="s">
        <v>97</v>
      </c>
      <c r="C42" s="27">
        <v>6494</v>
      </c>
      <c r="D42" s="4">
        <v>54924</v>
      </c>
      <c r="E42" s="4">
        <v>1715</v>
      </c>
      <c r="F42" s="26">
        <v>9642</v>
      </c>
      <c r="G42" s="26">
        <v>3530</v>
      </c>
      <c r="H42" s="3">
        <f t="shared" si="3"/>
        <v>0.26408992916538343</v>
      </c>
      <c r="I42" s="3">
        <f t="shared" si="4"/>
        <v>3.1224965406743865E-2</v>
      </c>
      <c r="J42" s="3">
        <f t="shared" si="5"/>
        <v>0.17555167140048067</v>
      </c>
      <c r="K42">
        <v>1464</v>
      </c>
    </row>
    <row r="43" spans="1:12" x14ac:dyDescent="0.3">
      <c r="A43" s="1">
        <v>82</v>
      </c>
      <c r="B43" s="10" t="s">
        <v>83</v>
      </c>
      <c r="C43" s="27">
        <v>6445</v>
      </c>
      <c r="D43" s="4">
        <v>28377</v>
      </c>
      <c r="E43" s="4">
        <v>722</v>
      </c>
      <c r="F43" s="26">
        <v>5173</v>
      </c>
      <c r="G43" s="26">
        <v>1650</v>
      </c>
      <c r="H43" s="3">
        <f t="shared" si="3"/>
        <v>0.11202482544608224</v>
      </c>
      <c r="I43" s="3">
        <f t="shared" si="4"/>
        <v>2.5443140571589667E-2</v>
      </c>
      <c r="J43" s="3">
        <f t="shared" si="5"/>
        <v>0.1822955210205448</v>
      </c>
      <c r="K43">
        <v>1983</v>
      </c>
    </row>
    <row r="44" spans="1:12" x14ac:dyDescent="0.3">
      <c r="A44" s="1">
        <v>61</v>
      </c>
      <c r="B44" s="10" t="s">
        <v>62</v>
      </c>
      <c r="C44" s="27">
        <v>5223</v>
      </c>
      <c r="D44" s="4">
        <v>8957</v>
      </c>
      <c r="E44" s="4">
        <v>368</v>
      </c>
      <c r="F44" s="26">
        <v>1430</v>
      </c>
      <c r="G44" s="26">
        <v>660</v>
      </c>
      <c r="H44" s="3">
        <f t="shared" si="3"/>
        <v>7.0457591422554089E-2</v>
      </c>
      <c r="I44" s="3">
        <f t="shared" si="4"/>
        <v>4.1085184771686947E-2</v>
      </c>
      <c r="J44" s="3">
        <f t="shared" si="5"/>
        <v>0.15965166908563136</v>
      </c>
      <c r="K44">
        <v>1307</v>
      </c>
    </row>
    <row r="45" spans="1:12" x14ac:dyDescent="0.3">
      <c r="A45" s="1">
        <v>31</v>
      </c>
      <c r="B45" s="10" t="s">
        <v>32</v>
      </c>
      <c r="C45" s="27">
        <v>5026</v>
      </c>
      <c r="D45" s="4">
        <v>22560</v>
      </c>
      <c r="E45" s="4">
        <v>701</v>
      </c>
      <c r="F45" s="26">
        <v>4784</v>
      </c>
      <c r="G45" s="26">
        <v>1355</v>
      </c>
      <c r="H45" s="3">
        <f t="shared" si="3"/>
        <v>0.13947473139673697</v>
      </c>
      <c r="I45" s="3">
        <f t="shared" si="4"/>
        <v>3.1072695035460993E-2</v>
      </c>
      <c r="J45" s="3">
        <f t="shared" si="5"/>
        <v>0.21205673758865248</v>
      </c>
      <c r="K45">
        <v>1042</v>
      </c>
    </row>
    <row r="46" spans="1:12" x14ac:dyDescent="0.3">
      <c r="A46" s="1">
        <v>35</v>
      </c>
      <c r="B46" s="10" t="s">
        <v>36</v>
      </c>
      <c r="C46" s="27">
        <v>5022</v>
      </c>
      <c r="D46" s="4">
        <v>36780</v>
      </c>
      <c r="E46" s="4">
        <v>2046</v>
      </c>
      <c r="F46" s="26">
        <v>7772</v>
      </c>
      <c r="G46" s="26">
        <v>1949</v>
      </c>
      <c r="H46" s="3">
        <f t="shared" si="3"/>
        <v>0.40740740740740738</v>
      </c>
      <c r="I46" s="3">
        <f t="shared" si="4"/>
        <v>5.5628058727569332E-2</v>
      </c>
      <c r="J46" s="3">
        <f t="shared" si="5"/>
        <v>0.21131049483414899</v>
      </c>
      <c r="K46">
        <v>1717</v>
      </c>
    </row>
    <row r="47" spans="1:12" ht="28.8" x14ac:dyDescent="0.3">
      <c r="A47" s="1">
        <v>6</v>
      </c>
      <c r="B47" s="10" t="s">
        <v>7</v>
      </c>
      <c r="C47" s="28">
        <v>4981</v>
      </c>
      <c r="D47" s="4">
        <v>9363</v>
      </c>
      <c r="E47" s="4">
        <v>518</v>
      </c>
      <c r="F47" s="26">
        <v>1761</v>
      </c>
      <c r="G47" s="26">
        <v>327</v>
      </c>
      <c r="H47" s="3">
        <f t="shared" si="3"/>
        <v>0.10399518169042361</v>
      </c>
      <c r="I47" s="3">
        <f t="shared" si="4"/>
        <v>5.532414824308448E-2</v>
      </c>
      <c r="J47" s="3">
        <f t="shared" si="5"/>
        <v>0.18808074335148992</v>
      </c>
      <c r="K47" s="6" t="s">
        <v>117</v>
      </c>
      <c r="L47" s="4">
        <f>SUMIFS(E:E, C:C, "&gt;0")</f>
        <v>124677</v>
      </c>
    </row>
    <row r="48" spans="1:12" x14ac:dyDescent="0.3">
      <c r="A48" s="1">
        <v>73</v>
      </c>
      <c r="B48" s="10" t="s">
        <v>74</v>
      </c>
      <c r="C48" s="27">
        <v>4719</v>
      </c>
      <c r="D48" s="4">
        <v>21649</v>
      </c>
      <c r="E48" s="4">
        <v>699</v>
      </c>
      <c r="F48" s="26">
        <v>2915</v>
      </c>
      <c r="G48" s="26">
        <v>1197</v>
      </c>
      <c r="H48" s="3">
        <f t="shared" si="3"/>
        <v>0.14812460267005723</v>
      </c>
      <c r="I48" s="3">
        <f t="shared" si="4"/>
        <v>3.2287865490322878E-2</v>
      </c>
      <c r="J48" s="3">
        <f t="shared" si="5"/>
        <v>0.13464825165134647</v>
      </c>
      <c r="K48">
        <v>789</v>
      </c>
    </row>
    <row r="49" spans="1:12" x14ac:dyDescent="0.3">
      <c r="A49" s="1">
        <v>53</v>
      </c>
      <c r="B49" s="10" t="s">
        <v>54</v>
      </c>
      <c r="C49" s="27">
        <v>4326</v>
      </c>
      <c r="D49" s="4">
        <v>28612</v>
      </c>
      <c r="E49" s="4">
        <v>1161</v>
      </c>
      <c r="F49" s="26">
        <v>5673</v>
      </c>
      <c r="G49" s="26">
        <v>1762</v>
      </c>
      <c r="H49" s="3">
        <f t="shared" si="3"/>
        <v>0.26837725381414701</v>
      </c>
      <c r="I49" s="3">
        <f t="shared" si="4"/>
        <v>4.0577380120229274E-2</v>
      </c>
      <c r="J49" s="3">
        <f t="shared" si="5"/>
        <v>0.19827345169858801</v>
      </c>
      <c r="K49">
        <v>1409</v>
      </c>
    </row>
    <row r="50" spans="1:12" x14ac:dyDescent="0.3">
      <c r="A50" s="1">
        <v>62</v>
      </c>
      <c r="B50" s="10" t="s">
        <v>63</v>
      </c>
      <c r="C50" s="27">
        <v>4084</v>
      </c>
      <c r="D50" s="4">
        <v>12738</v>
      </c>
      <c r="E50" s="4">
        <v>402</v>
      </c>
      <c r="F50" s="26">
        <v>2073</v>
      </c>
      <c r="G50" s="26">
        <v>789</v>
      </c>
      <c r="H50" s="3">
        <f t="shared" si="3"/>
        <v>9.8432908912830561E-2</v>
      </c>
      <c r="I50" s="3">
        <f t="shared" si="4"/>
        <v>3.1559114460668863E-2</v>
      </c>
      <c r="J50" s="3">
        <f t="shared" si="5"/>
        <v>0.16274140367404616</v>
      </c>
      <c r="K50">
        <v>5265</v>
      </c>
    </row>
    <row r="51" spans="1:12" x14ac:dyDescent="0.3">
      <c r="A51" s="1">
        <v>28</v>
      </c>
      <c r="B51" s="10" t="s">
        <v>29</v>
      </c>
      <c r="C51" s="27">
        <v>4002</v>
      </c>
      <c r="D51" s="4">
        <v>23874</v>
      </c>
      <c r="E51" s="4">
        <v>1943</v>
      </c>
      <c r="F51" s="26">
        <v>6118</v>
      </c>
      <c r="G51" s="26">
        <v>1450</v>
      </c>
      <c r="H51" s="3">
        <f t="shared" si="3"/>
        <v>0.48550724637681159</v>
      </c>
      <c r="I51" s="3">
        <f t="shared" si="4"/>
        <v>8.1385607774147606E-2</v>
      </c>
      <c r="J51" s="3">
        <f t="shared" si="5"/>
        <v>0.25626204238921002</v>
      </c>
      <c r="K51">
        <v>667</v>
      </c>
    </row>
    <row r="52" spans="1:12" x14ac:dyDescent="0.3">
      <c r="A52" s="1">
        <v>100</v>
      </c>
      <c r="B52" s="10" t="s">
        <v>101</v>
      </c>
      <c r="C52" s="27">
        <v>3828</v>
      </c>
      <c r="D52" s="4">
        <v>11204</v>
      </c>
      <c r="E52" s="4">
        <v>607</v>
      </c>
      <c r="F52" s="26">
        <v>1848</v>
      </c>
      <c r="G52" s="26">
        <v>782</v>
      </c>
      <c r="H52" s="3">
        <f t="shared" si="3"/>
        <v>0.15856844305120169</v>
      </c>
      <c r="I52" s="3">
        <f t="shared" si="4"/>
        <v>5.4177079614423418E-2</v>
      </c>
      <c r="J52" s="3">
        <f t="shared" si="5"/>
        <v>0.16494109246697608</v>
      </c>
      <c r="K52">
        <v>93</v>
      </c>
    </row>
    <row r="53" spans="1:12" x14ac:dyDescent="0.3">
      <c r="A53" s="1">
        <v>22</v>
      </c>
      <c r="B53" s="10" t="s">
        <v>23</v>
      </c>
      <c r="C53" s="27">
        <v>3413</v>
      </c>
      <c r="D53" s="4">
        <v>6811</v>
      </c>
      <c r="E53" s="4">
        <v>698</v>
      </c>
      <c r="F53" s="26">
        <v>2002</v>
      </c>
      <c r="G53" s="26">
        <v>470</v>
      </c>
      <c r="H53" s="3">
        <f t="shared" si="3"/>
        <v>0.2045121593905655</v>
      </c>
      <c r="I53" s="3">
        <f t="shared" si="4"/>
        <v>0.10248128028189693</v>
      </c>
      <c r="J53" s="3">
        <f t="shared" si="5"/>
        <v>0.29393627954779034</v>
      </c>
      <c r="K53">
        <v>10081</v>
      </c>
    </row>
    <row r="54" spans="1:12" x14ac:dyDescent="0.3">
      <c r="A54" s="1">
        <v>88</v>
      </c>
      <c r="B54" s="10" t="s">
        <v>89</v>
      </c>
      <c r="C54" s="27">
        <v>3192</v>
      </c>
      <c r="D54" s="4">
        <v>20080</v>
      </c>
      <c r="E54" s="4">
        <v>1350</v>
      </c>
      <c r="F54" s="26">
        <v>3824</v>
      </c>
      <c r="G54" s="26">
        <v>1460</v>
      </c>
      <c r="H54" s="3">
        <f t="shared" si="3"/>
        <v>0.42293233082706766</v>
      </c>
      <c r="I54" s="3">
        <f t="shared" si="4"/>
        <v>6.7231075697211151E-2</v>
      </c>
      <c r="J54" s="3">
        <f t="shared" si="5"/>
        <v>0.19043824701195219</v>
      </c>
      <c r="K54">
        <v>1352</v>
      </c>
    </row>
    <row r="55" spans="1:12" x14ac:dyDescent="0.3">
      <c r="A55" s="1">
        <v>75</v>
      </c>
      <c r="B55" s="10" t="s">
        <v>76</v>
      </c>
      <c r="C55" s="27">
        <v>3171</v>
      </c>
      <c r="D55" s="4">
        <v>12207</v>
      </c>
      <c r="E55" s="4">
        <v>858</v>
      </c>
      <c r="F55" s="26">
        <v>2565</v>
      </c>
      <c r="G55" s="26">
        <v>866</v>
      </c>
      <c r="H55" s="3">
        <f t="shared" si="3"/>
        <v>0.27057710501419113</v>
      </c>
      <c r="I55" s="3">
        <f t="shared" si="4"/>
        <v>7.0287539936102233E-2</v>
      </c>
      <c r="J55" s="3">
        <f t="shared" si="5"/>
        <v>0.21012533792086507</v>
      </c>
      <c r="K55">
        <v>2932</v>
      </c>
    </row>
    <row r="56" spans="1:12" x14ac:dyDescent="0.3">
      <c r="A56" s="1">
        <v>57</v>
      </c>
      <c r="B56" s="10" t="s">
        <v>58</v>
      </c>
      <c r="C56" s="27">
        <v>3078</v>
      </c>
      <c r="D56" s="4">
        <v>12880</v>
      </c>
      <c r="E56" s="4">
        <v>742</v>
      </c>
      <c r="F56" s="26">
        <v>2252</v>
      </c>
      <c r="G56" s="26">
        <v>793</v>
      </c>
      <c r="H56" s="3">
        <f t="shared" si="3"/>
        <v>0.2410656270305393</v>
      </c>
      <c r="I56" s="3">
        <f t="shared" si="4"/>
        <v>5.7608695652173914E-2</v>
      </c>
      <c r="J56" s="3">
        <f t="shared" si="5"/>
        <v>0.17484472049689442</v>
      </c>
      <c r="K56">
        <v>708</v>
      </c>
    </row>
    <row r="57" spans="1:12" x14ac:dyDescent="0.3">
      <c r="A57" s="1">
        <v>77</v>
      </c>
      <c r="B57" s="10" t="s">
        <v>78</v>
      </c>
      <c r="C57" s="27">
        <v>3076</v>
      </c>
      <c r="D57" s="4">
        <v>20584</v>
      </c>
      <c r="E57" s="4">
        <v>484</v>
      </c>
      <c r="F57" s="26">
        <v>3571</v>
      </c>
      <c r="G57" s="26">
        <v>1352</v>
      </c>
      <c r="H57" s="3">
        <f t="shared" si="3"/>
        <v>0.15734720416124837</v>
      </c>
      <c r="I57" s="3">
        <f t="shared" si="4"/>
        <v>2.3513408472600077E-2</v>
      </c>
      <c r="J57" s="3">
        <f t="shared" si="5"/>
        <v>0.17348425961912164</v>
      </c>
      <c r="K57">
        <v>708</v>
      </c>
    </row>
    <row r="58" spans="1:12" ht="28.8" x14ac:dyDescent="0.3">
      <c r="A58" s="1">
        <v>3</v>
      </c>
      <c r="B58" s="10" t="s">
        <v>4</v>
      </c>
      <c r="C58" s="28">
        <v>3041</v>
      </c>
      <c r="D58" s="4">
        <v>6013</v>
      </c>
      <c r="E58" s="4">
        <v>336</v>
      </c>
      <c r="F58" s="26">
        <v>996</v>
      </c>
      <c r="G58" s="26">
        <v>451</v>
      </c>
      <c r="H58" s="3">
        <f t="shared" si="3"/>
        <v>0.11048997040447221</v>
      </c>
      <c r="I58" s="3">
        <f t="shared" si="4"/>
        <v>5.5878928987194411E-2</v>
      </c>
      <c r="J58" s="3">
        <f t="shared" si="5"/>
        <v>0.1656411109263263</v>
      </c>
      <c r="K58" s="6" t="s">
        <v>113</v>
      </c>
      <c r="L58" s="14">
        <f>AVERAGE(H:H)</f>
        <v>0.61657881267397341</v>
      </c>
    </row>
    <row r="59" spans="1:12" x14ac:dyDescent="0.3">
      <c r="A59" s="1">
        <v>38</v>
      </c>
      <c r="B59" s="10" t="s">
        <v>39</v>
      </c>
      <c r="C59" s="27">
        <v>2805</v>
      </c>
      <c r="D59" s="4">
        <v>4615</v>
      </c>
      <c r="E59" s="4">
        <v>231</v>
      </c>
      <c r="F59" s="26">
        <v>826</v>
      </c>
      <c r="G59" s="26">
        <v>292</v>
      </c>
      <c r="H59" s="3">
        <f t="shared" si="3"/>
        <v>8.2352941176470587E-2</v>
      </c>
      <c r="I59" s="3">
        <f t="shared" si="4"/>
        <v>5.0054171180931743E-2</v>
      </c>
      <c r="J59" s="3">
        <f t="shared" si="5"/>
        <v>0.1789815817984832</v>
      </c>
      <c r="K59">
        <v>734</v>
      </c>
    </row>
    <row r="60" spans="1:12" x14ac:dyDescent="0.3">
      <c r="A60" s="1">
        <v>15</v>
      </c>
      <c r="B60" s="10" t="s">
        <v>16</v>
      </c>
      <c r="C60" s="27">
        <v>2775</v>
      </c>
      <c r="D60" s="4">
        <v>5849</v>
      </c>
      <c r="E60" s="4">
        <v>398</v>
      </c>
      <c r="F60" s="26">
        <v>1578</v>
      </c>
      <c r="G60" s="26">
        <v>267</v>
      </c>
      <c r="H60" s="3">
        <f t="shared" si="3"/>
        <v>0.14342342342342343</v>
      </c>
      <c r="I60" s="3">
        <f t="shared" si="4"/>
        <v>6.8045819798256107E-2</v>
      </c>
      <c r="J60" s="3">
        <f t="shared" si="5"/>
        <v>0.26978970764233201</v>
      </c>
      <c r="K60">
        <v>663</v>
      </c>
    </row>
    <row r="61" spans="1:12" x14ac:dyDescent="0.3">
      <c r="A61" s="1">
        <v>72</v>
      </c>
      <c r="B61" s="10" t="s">
        <v>73</v>
      </c>
      <c r="C61" s="27">
        <v>2411</v>
      </c>
      <c r="D61" s="4">
        <v>7395</v>
      </c>
      <c r="E61" s="4">
        <v>466</v>
      </c>
      <c r="F61" s="26">
        <v>1629</v>
      </c>
      <c r="G61" s="26">
        <v>483</v>
      </c>
      <c r="H61" s="3">
        <f t="shared" si="3"/>
        <v>0.19328079635006221</v>
      </c>
      <c r="I61" s="3">
        <f t="shared" si="4"/>
        <v>6.3015551048005408E-2</v>
      </c>
      <c r="J61" s="3">
        <f t="shared" si="5"/>
        <v>0.22028397565922922</v>
      </c>
      <c r="K61">
        <v>660</v>
      </c>
    </row>
    <row r="62" spans="1:12" x14ac:dyDescent="0.3">
      <c r="A62" s="1">
        <v>9</v>
      </c>
      <c r="B62" s="10" t="s">
        <v>10</v>
      </c>
      <c r="C62" s="27">
        <v>2350</v>
      </c>
      <c r="D62" s="4">
        <v>17002</v>
      </c>
      <c r="E62" s="4">
        <v>513</v>
      </c>
      <c r="F62" s="26">
        <v>2675</v>
      </c>
      <c r="G62" s="26">
        <v>1134</v>
      </c>
      <c r="H62" s="3">
        <f t="shared" si="3"/>
        <v>0.21829787234042553</v>
      </c>
      <c r="I62" s="3">
        <f t="shared" si="4"/>
        <v>3.0172920832843196E-2</v>
      </c>
      <c r="J62" s="3">
        <f t="shared" si="5"/>
        <v>0.15733443124338314</v>
      </c>
    </row>
    <row r="63" spans="1:12" x14ac:dyDescent="0.3">
      <c r="A63" s="1">
        <v>17</v>
      </c>
      <c r="B63" s="10" t="s">
        <v>18</v>
      </c>
      <c r="C63" s="27">
        <v>2229</v>
      </c>
      <c r="D63" s="4">
        <v>11949</v>
      </c>
      <c r="E63" s="4">
        <v>322</v>
      </c>
      <c r="F63" s="26">
        <v>1595</v>
      </c>
      <c r="G63" s="26">
        <v>667</v>
      </c>
      <c r="H63" s="3">
        <f t="shared" si="3"/>
        <v>0.14445939883355766</v>
      </c>
      <c r="I63" s="3">
        <f t="shared" si="4"/>
        <v>2.6947861745752782E-2</v>
      </c>
      <c r="J63" s="3">
        <f t="shared" si="5"/>
        <v>0.13348397355427233</v>
      </c>
      <c r="K63">
        <v>327</v>
      </c>
    </row>
    <row r="64" spans="1:12" x14ac:dyDescent="0.3">
      <c r="A64" s="1">
        <v>69</v>
      </c>
      <c r="B64" s="10" t="s">
        <v>70</v>
      </c>
      <c r="C64" s="27">
        <v>2136</v>
      </c>
      <c r="D64" s="4">
        <v>7562</v>
      </c>
      <c r="E64" s="4">
        <v>530</v>
      </c>
      <c r="F64" s="26">
        <v>1636</v>
      </c>
      <c r="G64" s="26">
        <v>483</v>
      </c>
      <c r="H64" s="3">
        <f t="shared" si="3"/>
        <v>0.24812734082397003</v>
      </c>
      <c r="I64" s="3">
        <f t="shared" si="4"/>
        <v>7.0087278497751912E-2</v>
      </c>
      <c r="J64" s="3">
        <f t="shared" si="5"/>
        <v>0.21634488230626819</v>
      </c>
      <c r="K64">
        <v>853</v>
      </c>
    </row>
    <row r="65" spans="1:12" x14ac:dyDescent="0.3">
      <c r="A65" s="1">
        <v>39</v>
      </c>
      <c r="B65" s="10" t="s">
        <v>40</v>
      </c>
      <c r="C65" s="27">
        <v>2082</v>
      </c>
      <c r="D65" s="4">
        <v>31212</v>
      </c>
      <c r="E65" s="4">
        <v>1153</v>
      </c>
      <c r="F65" s="26">
        <v>4839</v>
      </c>
      <c r="G65" s="26">
        <v>1543</v>
      </c>
      <c r="H65" s="3">
        <f t="shared" si="3"/>
        <v>0.55379442843419791</v>
      </c>
      <c r="I65" s="3">
        <f t="shared" si="4"/>
        <v>3.6940920158913239E-2</v>
      </c>
      <c r="J65" s="3">
        <f t="shared" si="5"/>
        <v>0.15503652441368704</v>
      </c>
      <c r="K65">
        <v>1450</v>
      </c>
    </row>
    <row r="66" spans="1:12" x14ac:dyDescent="0.3">
      <c r="A66" s="1">
        <v>50</v>
      </c>
      <c r="B66" s="10" t="s">
        <v>51</v>
      </c>
      <c r="C66" s="27">
        <v>1765</v>
      </c>
      <c r="D66" s="4">
        <v>20947</v>
      </c>
      <c r="E66" s="4">
        <v>1468</v>
      </c>
      <c r="F66" s="26">
        <v>5116</v>
      </c>
      <c r="G66" s="26">
        <v>1307</v>
      </c>
      <c r="H66" s="3">
        <f t="shared" ref="H66:H101" si="6">ABS(E66/C66)</f>
        <v>0.83172804532577904</v>
      </c>
      <c r="I66" s="3">
        <f t="shared" ref="I66:I101" si="7">E66/$D66</f>
        <v>7.0081634601613596E-2</v>
      </c>
      <c r="J66" s="3">
        <f t="shared" ref="J66:J101" si="8">F66/$D66</f>
        <v>0.24423545137728553</v>
      </c>
      <c r="K66">
        <v>1543</v>
      </c>
    </row>
    <row r="67" spans="1:12" x14ac:dyDescent="0.3">
      <c r="A67" s="1">
        <v>87</v>
      </c>
      <c r="B67" s="10" t="s">
        <v>88</v>
      </c>
      <c r="C67" s="27">
        <v>1381</v>
      </c>
      <c r="D67" s="4">
        <v>6941</v>
      </c>
      <c r="E67" s="4">
        <v>364</v>
      </c>
      <c r="F67" s="26">
        <v>1574</v>
      </c>
      <c r="G67" s="26">
        <v>543</v>
      </c>
      <c r="H67" s="3">
        <f t="shared" si="6"/>
        <v>0.26357711803041273</v>
      </c>
      <c r="I67" s="3">
        <f t="shared" si="7"/>
        <v>5.2442011237573839E-2</v>
      </c>
      <c r="J67" s="3">
        <f t="shared" si="8"/>
        <v>0.22676847716467369</v>
      </c>
      <c r="K67">
        <v>3939</v>
      </c>
    </row>
    <row r="68" spans="1:12" x14ac:dyDescent="0.3">
      <c r="A68" s="1">
        <v>21</v>
      </c>
      <c r="B68" s="10" t="s">
        <v>22</v>
      </c>
      <c r="C68" s="27">
        <v>1224</v>
      </c>
      <c r="D68" s="4">
        <v>7718</v>
      </c>
      <c r="E68" s="4">
        <v>402</v>
      </c>
      <c r="F68" s="26">
        <v>1610</v>
      </c>
      <c r="G68" s="26">
        <v>547</v>
      </c>
      <c r="H68" s="3">
        <f t="shared" si="6"/>
        <v>0.32843137254901961</v>
      </c>
      <c r="I68" s="3">
        <f t="shared" si="7"/>
        <v>5.2086032650945843E-2</v>
      </c>
      <c r="J68" s="3">
        <f t="shared" si="8"/>
        <v>0.2086032650945841</v>
      </c>
      <c r="K68">
        <v>5886</v>
      </c>
    </row>
    <row r="69" spans="1:12" x14ac:dyDescent="0.3">
      <c r="A69" s="1">
        <v>52</v>
      </c>
      <c r="B69" s="10" t="s">
        <v>53</v>
      </c>
      <c r="C69" s="27">
        <v>1083</v>
      </c>
      <c r="D69" s="4">
        <v>5477</v>
      </c>
      <c r="E69" s="4">
        <v>203</v>
      </c>
      <c r="F69" s="26">
        <v>881</v>
      </c>
      <c r="G69" s="26">
        <v>406</v>
      </c>
      <c r="H69" s="3">
        <f t="shared" si="6"/>
        <v>0.18744228993536471</v>
      </c>
      <c r="I69" s="3">
        <f t="shared" si="7"/>
        <v>3.7064086178564909E-2</v>
      </c>
      <c r="J69" s="3">
        <f t="shared" si="8"/>
        <v>0.16085448238086544</v>
      </c>
      <c r="K69">
        <v>15010</v>
      </c>
    </row>
    <row r="70" spans="1:12" x14ac:dyDescent="0.3">
      <c r="A70" s="1">
        <v>40</v>
      </c>
      <c r="B70" s="10" t="s">
        <v>41</v>
      </c>
      <c r="C70" s="27">
        <v>1042</v>
      </c>
      <c r="D70" s="4">
        <v>8706</v>
      </c>
      <c r="E70" s="4">
        <v>219</v>
      </c>
      <c r="F70" s="26">
        <v>1142</v>
      </c>
      <c r="G70" s="26">
        <v>590</v>
      </c>
      <c r="H70" s="3">
        <f t="shared" si="6"/>
        <v>0.21017274472168906</v>
      </c>
      <c r="I70" s="3">
        <f t="shared" si="7"/>
        <v>2.5155065472088216E-2</v>
      </c>
      <c r="J70" s="3">
        <f t="shared" si="8"/>
        <v>0.13117390305536411</v>
      </c>
      <c r="K70">
        <v>4897</v>
      </c>
    </row>
    <row r="71" spans="1:12" x14ac:dyDescent="0.3">
      <c r="A71" s="1">
        <v>54</v>
      </c>
      <c r="B71" s="10" t="s">
        <v>55</v>
      </c>
      <c r="C71" s="27">
        <v>985</v>
      </c>
      <c r="D71" s="4">
        <v>28195</v>
      </c>
      <c r="E71" s="4">
        <v>880</v>
      </c>
      <c r="F71" s="26">
        <v>4934</v>
      </c>
      <c r="G71" s="26">
        <v>1833</v>
      </c>
      <c r="H71" s="3">
        <f t="shared" si="6"/>
        <v>0.89340101522842641</v>
      </c>
      <c r="I71" s="3">
        <f t="shared" si="7"/>
        <v>3.1211207660932789E-2</v>
      </c>
      <c r="J71" s="3">
        <f t="shared" si="8"/>
        <v>0.17499556658982088</v>
      </c>
      <c r="K71">
        <v>3520</v>
      </c>
    </row>
    <row r="72" spans="1:12" x14ac:dyDescent="0.3">
      <c r="A72" s="1">
        <v>37</v>
      </c>
      <c r="B72" s="10" t="s">
        <v>38</v>
      </c>
      <c r="C72" s="27">
        <v>821</v>
      </c>
      <c r="D72" s="4">
        <v>5913</v>
      </c>
      <c r="E72" s="4">
        <v>288</v>
      </c>
      <c r="F72" s="26">
        <v>1158</v>
      </c>
      <c r="G72" s="26">
        <v>233</v>
      </c>
      <c r="H72" s="3">
        <f t="shared" si="6"/>
        <v>0.3507917174177832</v>
      </c>
      <c r="I72" s="3">
        <f t="shared" si="7"/>
        <v>4.8706240487062402E-2</v>
      </c>
      <c r="J72" s="3">
        <f t="shared" si="8"/>
        <v>0.19583967529173008</v>
      </c>
      <c r="K72">
        <v>8936</v>
      </c>
    </row>
    <row r="73" spans="1:12" x14ac:dyDescent="0.3">
      <c r="A73" s="1">
        <v>58</v>
      </c>
      <c r="B73" s="10" t="s">
        <v>59</v>
      </c>
      <c r="C73" s="27">
        <v>621</v>
      </c>
      <c r="D73" s="4">
        <v>12443</v>
      </c>
      <c r="E73" s="4">
        <v>361</v>
      </c>
      <c r="F73" s="26">
        <v>1799</v>
      </c>
      <c r="G73" s="26">
        <v>853</v>
      </c>
      <c r="H73" s="3">
        <f t="shared" si="6"/>
        <v>0.58132045088566831</v>
      </c>
      <c r="I73" s="3">
        <f t="shared" si="7"/>
        <v>2.9012296070079564E-2</v>
      </c>
      <c r="J73" s="3">
        <f t="shared" si="8"/>
        <v>0.1445792815237483</v>
      </c>
      <c r="K73">
        <v>1022</v>
      </c>
    </row>
    <row r="74" spans="1:12" x14ac:dyDescent="0.3">
      <c r="A74" s="1">
        <v>48</v>
      </c>
      <c r="B74" s="10" t="s">
        <v>49</v>
      </c>
      <c r="C74" s="27">
        <v>372</v>
      </c>
      <c r="D74" s="4">
        <v>2464</v>
      </c>
      <c r="E74" s="4">
        <v>85</v>
      </c>
      <c r="F74" s="26">
        <v>351</v>
      </c>
      <c r="G74" s="26">
        <v>123</v>
      </c>
      <c r="H74" s="3">
        <f t="shared" si="6"/>
        <v>0.22849462365591397</v>
      </c>
      <c r="I74" s="3">
        <f t="shared" si="7"/>
        <v>3.4496753246753248E-2</v>
      </c>
      <c r="J74" s="3">
        <f t="shared" si="8"/>
        <v>0.14245129870129869</v>
      </c>
      <c r="K74">
        <v>233</v>
      </c>
    </row>
    <row r="75" spans="1:12" x14ac:dyDescent="0.3">
      <c r="A75" s="1">
        <v>83</v>
      </c>
      <c r="B75" s="10" t="s">
        <v>84</v>
      </c>
      <c r="C75" s="27">
        <v>287</v>
      </c>
      <c r="D75" s="4">
        <v>14659</v>
      </c>
      <c r="E75" s="4">
        <v>516</v>
      </c>
      <c r="F75" s="26">
        <v>3003</v>
      </c>
      <c r="G75" s="26">
        <v>961</v>
      </c>
      <c r="H75" s="3">
        <f t="shared" si="6"/>
        <v>1.7979094076655053</v>
      </c>
      <c r="I75" s="3">
        <f t="shared" si="7"/>
        <v>3.520021829592742E-2</v>
      </c>
      <c r="J75" s="3">
        <f t="shared" si="8"/>
        <v>0.20485708438501946</v>
      </c>
      <c r="K75">
        <v>483</v>
      </c>
    </row>
    <row r="76" spans="1:12" x14ac:dyDescent="0.3">
      <c r="A76" s="1">
        <v>89</v>
      </c>
      <c r="B76" s="10" t="s">
        <v>90</v>
      </c>
      <c r="C76" s="27">
        <v>286</v>
      </c>
      <c r="D76" s="4">
        <v>1802</v>
      </c>
      <c r="E76" s="4">
        <v>63</v>
      </c>
      <c r="F76" s="26">
        <v>224</v>
      </c>
      <c r="G76" s="26">
        <v>93</v>
      </c>
      <c r="H76" s="3">
        <f t="shared" si="6"/>
        <v>0.22027972027972029</v>
      </c>
      <c r="I76" s="3">
        <f t="shared" si="7"/>
        <v>3.4961154273029968E-2</v>
      </c>
      <c r="J76" s="3">
        <f t="shared" si="8"/>
        <v>0.12430632630410655</v>
      </c>
      <c r="K76">
        <v>2795</v>
      </c>
    </row>
    <row r="77" spans="1:12" x14ac:dyDescent="0.3">
      <c r="A77" s="1">
        <v>70</v>
      </c>
      <c r="B77" s="10" t="s">
        <v>71</v>
      </c>
      <c r="C77" s="27">
        <v>-62</v>
      </c>
      <c r="D77" s="4">
        <v>19602</v>
      </c>
      <c r="E77" s="4">
        <v>1268</v>
      </c>
      <c r="F77" s="26">
        <v>5248</v>
      </c>
      <c r="G77" s="26">
        <v>1106</v>
      </c>
      <c r="H77" s="3">
        <f t="shared" si="6"/>
        <v>20.451612903225808</v>
      </c>
      <c r="I77" s="3">
        <f t="shared" si="7"/>
        <v>6.468727680848893E-2</v>
      </c>
      <c r="J77" s="3">
        <f t="shared" si="8"/>
        <v>0.26772778287929805</v>
      </c>
      <c r="K77">
        <v>1352</v>
      </c>
    </row>
    <row r="78" spans="1:12" x14ac:dyDescent="0.3">
      <c r="A78" s="1">
        <v>64</v>
      </c>
      <c r="B78" s="10" t="s">
        <v>65</v>
      </c>
      <c r="C78" s="27">
        <v>-120</v>
      </c>
      <c r="D78" s="4">
        <v>51774</v>
      </c>
      <c r="E78" s="4">
        <v>1676</v>
      </c>
      <c r="F78" s="26">
        <v>8152</v>
      </c>
      <c r="G78" s="26">
        <v>2932</v>
      </c>
      <c r="H78" s="3">
        <f t="shared" si="6"/>
        <v>13.966666666666667</v>
      </c>
      <c r="I78" s="3">
        <f t="shared" si="7"/>
        <v>3.2371460578668833E-2</v>
      </c>
      <c r="J78" s="3">
        <f t="shared" si="8"/>
        <v>0.15745354811295245</v>
      </c>
      <c r="K78">
        <v>1762</v>
      </c>
    </row>
    <row r="79" spans="1:12" x14ac:dyDescent="0.3">
      <c r="A79" s="1">
        <v>4</v>
      </c>
      <c r="B79" s="10" t="s">
        <v>5</v>
      </c>
      <c r="C79" s="28">
        <v>-468</v>
      </c>
      <c r="D79" s="4">
        <v>11110</v>
      </c>
      <c r="E79" s="4">
        <v>312</v>
      </c>
      <c r="F79" s="26">
        <v>1697</v>
      </c>
      <c r="G79" s="26">
        <v>663</v>
      </c>
      <c r="H79" s="3">
        <f t="shared" si="6"/>
        <v>0.66666666666666663</v>
      </c>
      <c r="I79" s="3">
        <f t="shared" si="7"/>
        <v>2.8082808280828084E-2</v>
      </c>
      <c r="J79" s="3">
        <f t="shared" si="8"/>
        <v>0.15274527452745273</v>
      </c>
      <c r="K79" s="6" t="s">
        <v>114</v>
      </c>
      <c r="L79" s="15">
        <f>SUM(C:C)</f>
        <v>74483</v>
      </c>
    </row>
    <row r="80" spans="1:12" x14ac:dyDescent="0.3">
      <c r="A80" s="1">
        <v>94</v>
      </c>
      <c r="B80" s="10" t="s">
        <v>95</v>
      </c>
      <c r="C80" s="27">
        <v>-615</v>
      </c>
      <c r="D80" s="4">
        <v>6177</v>
      </c>
      <c r="E80" s="4">
        <v>189</v>
      </c>
      <c r="F80" s="26">
        <v>987</v>
      </c>
      <c r="G80" s="26">
        <v>494</v>
      </c>
      <c r="H80" s="3">
        <f t="shared" si="6"/>
        <v>0.3073170731707317</v>
      </c>
      <c r="I80" s="3">
        <f t="shared" si="7"/>
        <v>3.0597377367654201E-2</v>
      </c>
      <c r="J80" s="3">
        <f t="shared" si="8"/>
        <v>0.15978630403108304</v>
      </c>
      <c r="K80">
        <v>961</v>
      </c>
    </row>
    <row r="81" spans="1:11" x14ac:dyDescent="0.3">
      <c r="A81" s="1">
        <v>98</v>
      </c>
      <c r="B81" s="10" t="s">
        <v>99</v>
      </c>
      <c r="C81" s="27">
        <v>-1173</v>
      </c>
      <c r="D81" s="4">
        <v>40335</v>
      </c>
      <c r="E81" s="4">
        <v>1202</v>
      </c>
      <c r="F81" s="26">
        <v>6295</v>
      </c>
      <c r="G81" s="26">
        <v>2253</v>
      </c>
      <c r="H81" s="3">
        <f t="shared" si="6"/>
        <v>1.0247229326513214</v>
      </c>
      <c r="I81" s="3">
        <f t="shared" si="7"/>
        <v>2.9800421470187181E-2</v>
      </c>
      <c r="J81" s="3">
        <f t="shared" si="8"/>
        <v>0.15606793107722822</v>
      </c>
      <c r="K81">
        <v>543</v>
      </c>
    </row>
    <row r="82" spans="1:11" x14ac:dyDescent="0.3">
      <c r="A82" s="1">
        <v>66</v>
      </c>
      <c r="B82" s="10" t="s">
        <v>67</v>
      </c>
      <c r="C82" s="27">
        <v>-2080</v>
      </c>
      <c r="D82" s="4">
        <v>10058</v>
      </c>
      <c r="E82" s="4">
        <v>295</v>
      </c>
      <c r="F82" s="26">
        <v>1290</v>
      </c>
      <c r="G82" s="26">
        <v>708</v>
      </c>
      <c r="H82" s="3">
        <f t="shared" si="6"/>
        <v>0.14182692307692307</v>
      </c>
      <c r="I82" s="3">
        <f t="shared" si="7"/>
        <v>2.9329886657387155E-2</v>
      </c>
      <c r="J82" s="3">
        <f t="shared" si="8"/>
        <v>0.12825611453569299</v>
      </c>
      <c r="K82">
        <v>2315</v>
      </c>
    </row>
    <row r="83" spans="1:11" x14ac:dyDescent="0.3">
      <c r="A83" s="1">
        <v>8</v>
      </c>
      <c r="B83" s="10" t="s">
        <v>9</v>
      </c>
      <c r="C83" s="28">
        <v>-2122</v>
      </c>
      <c r="D83" s="4">
        <v>9756</v>
      </c>
      <c r="E83" s="4">
        <v>244</v>
      </c>
      <c r="F83" s="26">
        <v>1365</v>
      </c>
      <c r="G83" s="26">
        <v>572</v>
      </c>
      <c r="H83" s="3">
        <f t="shared" si="6"/>
        <v>0.11498586239396795</v>
      </c>
      <c r="I83" s="3">
        <f t="shared" si="7"/>
        <v>2.5010250102501026E-2</v>
      </c>
      <c r="J83" s="3">
        <f t="shared" si="8"/>
        <v>0.13991389913899138</v>
      </c>
    </row>
    <row r="84" spans="1:11" x14ac:dyDescent="0.3">
      <c r="A84" s="1">
        <v>47</v>
      </c>
      <c r="B84" s="10" t="s">
        <v>48</v>
      </c>
      <c r="C84" s="27">
        <v>-2351</v>
      </c>
      <c r="D84" s="4">
        <v>21257</v>
      </c>
      <c r="E84" s="4">
        <v>1050</v>
      </c>
      <c r="F84" s="26">
        <v>5839</v>
      </c>
      <c r="G84" s="26">
        <v>1022</v>
      </c>
      <c r="H84" s="3">
        <f t="shared" si="6"/>
        <v>0.44661846022968948</v>
      </c>
      <c r="I84" s="3">
        <f t="shared" si="7"/>
        <v>4.9395493249282586E-2</v>
      </c>
      <c r="J84" s="3">
        <f t="shared" si="8"/>
        <v>0.27468598579291525</v>
      </c>
      <c r="K84">
        <v>6557</v>
      </c>
    </row>
    <row r="85" spans="1:11" x14ac:dyDescent="0.3">
      <c r="A85" s="1">
        <v>93</v>
      </c>
      <c r="B85" s="10" t="s">
        <v>94</v>
      </c>
      <c r="C85" s="27">
        <v>-2648</v>
      </c>
      <c r="D85" s="4">
        <v>10152</v>
      </c>
      <c r="E85" s="4">
        <v>359</v>
      </c>
      <c r="F85" s="26">
        <v>1510</v>
      </c>
      <c r="G85" s="26">
        <v>694</v>
      </c>
      <c r="H85" s="3">
        <f t="shared" si="6"/>
        <v>0.13557401812688821</v>
      </c>
      <c r="I85" s="3">
        <f t="shared" si="7"/>
        <v>3.5362490149724195E-2</v>
      </c>
      <c r="J85" s="3">
        <f t="shared" si="8"/>
        <v>0.1487391646966115</v>
      </c>
      <c r="K85">
        <v>1650</v>
      </c>
    </row>
    <row r="86" spans="1:11" x14ac:dyDescent="0.3">
      <c r="A86" s="1">
        <v>95</v>
      </c>
      <c r="B86" s="10" t="s">
        <v>96</v>
      </c>
      <c r="C86" s="27">
        <v>-2671</v>
      </c>
      <c r="D86" s="4">
        <v>31573</v>
      </c>
      <c r="E86" s="4">
        <v>2779</v>
      </c>
      <c r="F86" s="26">
        <v>8620</v>
      </c>
      <c r="G86" s="26">
        <v>2408</v>
      </c>
      <c r="H86" s="3">
        <f t="shared" si="6"/>
        <v>1.0404342942718083</v>
      </c>
      <c r="I86" s="3">
        <f t="shared" si="7"/>
        <v>8.8018243435847091E-2</v>
      </c>
      <c r="J86" s="3">
        <f t="shared" si="8"/>
        <v>0.27301808507268871</v>
      </c>
      <c r="K86">
        <v>2039</v>
      </c>
    </row>
    <row r="87" spans="1:11" x14ac:dyDescent="0.3">
      <c r="A87" s="1">
        <v>65</v>
      </c>
      <c r="B87" s="10" t="s">
        <v>66</v>
      </c>
      <c r="C87" s="27">
        <v>-2807</v>
      </c>
      <c r="D87" s="4">
        <v>129469</v>
      </c>
      <c r="E87" s="4">
        <v>8157</v>
      </c>
      <c r="F87" s="26">
        <v>29999</v>
      </c>
      <c r="G87" s="26">
        <v>7340</v>
      </c>
      <c r="H87" s="3">
        <f t="shared" si="6"/>
        <v>2.9059494121838263</v>
      </c>
      <c r="I87" s="3">
        <f t="shared" si="7"/>
        <v>6.3003498907074282E-2</v>
      </c>
      <c r="J87" s="3">
        <f t="shared" si="8"/>
        <v>0.23170797642678942</v>
      </c>
      <c r="K87">
        <v>1833</v>
      </c>
    </row>
    <row r="88" spans="1:11" x14ac:dyDescent="0.3">
      <c r="A88" s="1">
        <v>46</v>
      </c>
      <c r="B88" s="10" t="s">
        <v>47</v>
      </c>
      <c r="C88" s="27">
        <v>-3618</v>
      </c>
      <c r="D88" s="4">
        <v>10576</v>
      </c>
      <c r="E88" s="4">
        <v>253</v>
      </c>
      <c r="F88" s="26">
        <v>1399</v>
      </c>
      <c r="G88" s="26">
        <v>708</v>
      </c>
      <c r="H88" s="3">
        <f t="shared" si="6"/>
        <v>6.9928137092316198E-2</v>
      </c>
      <c r="I88" s="3">
        <f t="shared" si="7"/>
        <v>2.3922087745839638E-2</v>
      </c>
      <c r="J88" s="3">
        <f t="shared" si="8"/>
        <v>0.1322806354009077</v>
      </c>
      <c r="K88">
        <v>1949</v>
      </c>
    </row>
    <row r="89" spans="1:11" x14ac:dyDescent="0.3">
      <c r="A89" s="1">
        <v>91</v>
      </c>
      <c r="B89" s="10" t="s">
        <v>92</v>
      </c>
      <c r="C89" s="27">
        <v>-4040</v>
      </c>
      <c r="D89" s="4">
        <v>20822</v>
      </c>
      <c r="E89" s="4">
        <v>482</v>
      </c>
      <c r="F89" s="26">
        <v>3112</v>
      </c>
      <c r="G89" s="26">
        <v>1345</v>
      </c>
      <c r="H89" s="3">
        <f t="shared" si="6"/>
        <v>0.1193069306930693</v>
      </c>
      <c r="I89" s="3">
        <f t="shared" si="7"/>
        <v>2.314859283450197E-2</v>
      </c>
      <c r="J89" s="3">
        <f t="shared" si="8"/>
        <v>0.14945730477379696</v>
      </c>
      <c r="K89">
        <v>4582</v>
      </c>
    </row>
    <row r="90" spans="1:11" x14ac:dyDescent="0.3">
      <c r="A90" s="1">
        <v>42</v>
      </c>
      <c r="B90" s="10" t="s">
        <v>43</v>
      </c>
      <c r="C90" s="27">
        <v>-5465</v>
      </c>
      <c r="D90" s="4">
        <v>25625</v>
      </c>
      <c r="E90" s="4">
        <v>642</v>
      </c>
      <c r="F90" s="26">
        <v>4304</v>
      </c>
      <c r="G90" s="26">
        <v>1409</v>
      </c>
      <c r="H90" s="3">
        <f t="shared" si="6"/>
        <v>0.11747483989021043</v>
      </c>
      <c r="I90" s="3">
        <f t="shared" si="7"/>
        <v>2.5053658536585366E-2</v>
      </c>
      <c r="J90" s="3">
        <f t="shared" si="8"/>
        <v>0.16796097560975609</v>
      </c>
      <c r="K90">
        <v>1355</v>
      </c>
    </row>
    <row r="91" spans="1:11" x14ac:dyDescent="0.3">
      <c r="A91" s="1">
        <v>19</v>
      </c>
      <c r="B91" s="10" t="s">
        <v>20</v>
      </c>
      <c r="C91" s="28">
        <v>-5601</v>
      </c>
      <c r="D91" s="4">
        <v>47973</v>
      </c>
      <c r="E91" s="4">
        <v>2879</v>
      </c>
      <c r="F91" s="26">
        <v>8012</v>
      </c>
      <c r="G91" s="26">
        <v>2756</v>
      </c>
      <c r="H91" s="3">
        <f t="shared" si="6"/>
        <v>0.51401535440099977</v>
      </c>
      <c r="I91" s="3">
        <f t="shared" si="7"/>
        <v>6.0012923936380878E-2</v>
      </c>
      <c r="J91" s="3">
        <f t="shared" si="8"/>
        <v>0.16701061013486754</v>
      </c>
      <c r="K91">
        <v>572</v>
      </c>
    </row>
    <row r="92" spans="1:11" x14ac:dyDescent="0.3">
      <c r="A92" s="1">
        <v>33</v>
      </c>
      <c r="B92" s="10" t="s">
        <v>34</v>
      </c>
      <c r="C92" s="27">
        <v>-6883</v>
      </c>
      <c r="D92" s="4">
        <v>25295</v>
      </c>
      <c r="E92" s="4">
        <v>573</v>
      </c>
      <c r="F92" s="26">
        <v>4317</v>
      </c>
      <c r="G92" s="26">
        <v>1677</v>
      </c>
      <c r="H92" s="3">
        <f t="shared" si="6"/>
        <v>8.3248583466511691E-2</v>
      </c>
      <c r="I92" s="3">
        <f t="shared" si="7"/>
        <v>2.2652698161692034E-2</v>
      </c>
      <c r="J92" s="3">
        <f t="shared" si="8"/>
        <v>0.1706661395532714</v>
      </c>
      <c r="K92">
        <v>470</v>
      </c>
    </row>
    <row r="93" spans="1:11" x14ac:dyDescent="0.3">
      <c r="A93" s="1">
        <v>74</v>
      </c>
      <c r="B93" s="10" t="s">
        <v>75</v>
      </c>
      <c r="C93" s="27">
        <v>-8270</v>
      </c>
      <c r="D93" s="4">
        <v>86234</v>
      </c>
      <c r="E93" s="4">
        <v>3493</v>
      </c>
      <c r="F93" s="26">
        <v>19086</v>
      </c>
      <c r="G93" s="26">
        <v>4925</v>
      </c>
      <c r="H93" s="3">
        <f t="shared" si="6"/>
        <v>0.42237001209189845</v>
      </c>
      <c r="I93" s="3">
        <f t="shared" si="7"/>
        <v>4.050606489319758E-2</v>
      </c>
      <c r="J93" s="3">
        <f t="shared" si="8"/>
        <v>0.22132801447224992</v>
      </c>
      <c r="K93">
        <v>4560</v>
      </c>
    </row>
    <row r="94" spans="1:11" x14ac:dyDescent="0.3">
      <c r="A94" s="1">
        <v>26</v>
      </c>
      <c r="B94" s="10" t="s">
        <v>27</v>
      </c>
      <c r="C94" s="27">
        <v>-24437</v>
      </c>
      <c r="D94" s="4">
        <v>144501</v>
      </c>
      <c r="E94" s="4">
        <v>5236</v>
      </c>
      <c r="F94" s="26">
        <v>36120</v>
      </c>
      <c r="G94" s="26">
        <v>8936</v>
      </c>
      <c r="H94" s="3">
        <f t="shared" si="6"/>
        <v>0.2142652535090232</v>
      </c>
      <c r="I94" s="3">
        <f t="shared" si="7"/>
        <v>3.6235043356101344E-2</v>
      </c>
      <c r="J94" s="3">
        <f t="shared" si="8"/>
        <v>0.24996366807150122</v>
      </c>
      <c r="K94">
        <v>267</v>
      </c>
    </row>
    <row r="95" spans="1:11" x14ac:dyDescent="0.3">
      <c r="A95" s="1">
        <v>34</v>
      </c>
      <c r="B95" s="10" t="s">
        <v>35</v>
      </c>
      <c r="C95" s="27">
        <v>-27969</v>
      </c>
      <c r="D95" s="4">
        <v>198097</v>
      </c>
      <c r="E95" s="4">
        <v>9049</v>
      </c>
      <c r="F95" s="26">
        <v>38448</v>
      </c>
      <c r="G95" s="26">
        <v>11482</v>
      </c>
      <c r="H95" s="3">
        <f t="shared" si="6"/>
        <v>0.32353677285566163</v>
      </c>
      <c r="I95" s="3">
        <f t="shared" si="7"/>
        <v>4.5679641791647525E-2</v>
      </c>
      <c r="J95" s="3">
        <f t="shared" si="8"/>
        <v>0.19408673528624865</v>
      </c>
      <c r="K95">
        <v>2945</v>
      </c>
    </row>
    <row r="96" spans="1:11" x14ac:dyDescent="0.3">
      <c r="A96" s="1">
        <v>11</v>
      </c>
      <c r="B96" s="10" t="s">
        <v>12</v>
      </c>
      <c r="C96" s="27">
        <v>-34103</v>
      </c>
      <c r="D96" s="4">
        <v>158927</v>
      </c>
      <c r="E96" s="4">
        <v>11110</v>
      </c>
      <c r="F96" s="26">
        <v>34785</v>
      </c>
      <c r="G96" s="26">
        <v>10081</v>
      </c>
      <c r="H96" s="3">
        <f t="shared" si="6"/>
        <v>0.32577779081019265</v>
      </c>
      <c r="I96" s="3">
        <f t="shared" si="7"/>
        <v>6.9906309185978469E-2</v>
      </c>
      <c r="J96" s="3">
        <f t="shared" si="8"/>
        <v>0.21887407426050953</v>
      </c>
    </row>
    <row r="97" spans="1:11" x14ac:dyDescent="0.3">
      <c r="A97" s="1">
        <v>68</v>
      </c>
      <c r="B97" s="10" t="s">
        <v>69</v>
      </c>
      <c r="C97" s="27">
        <v>-43418</v>
      </c>
      <c r="D97" s="4">
        <v>83770</v>
      </c>
      <c r="E97" s="4">
        <v>7154</v>
      </c>
      <c r="F97" s="26">
        <v>18359</v>
      </c>
      <c r="G97" s="26">
        <v>5323</v>
      </c>
      <c r="H97" s="3">
        <f t="shared" si="6"/>
        <v>0.16477037173522502</v>
      </c>
      <c r="I97" s="3">
        <f t="shared" si="7"/>
        <v>8.5400501372806498E-2</v>
      </c>
      <c r="J97" s="3">
        <f t="shared" si="8"/>
        <v>0.21915960367673393</v>
      </c>
      <c r="K97">
        <v>793</v>
      </c>
    </row>
    <row r="98" spans="1:11" x14ac:dyDescent="0.3">
      <c r="A98" s="1">
        <v>41</v>
      </c>
      <c r="B98" s="10" t="s">
        <v>42</v>
      </c>
      <c r="C98" s="27">
        <v>-65792</v>
      </c>
      <c r="D98" s="4">
        <v>280380</v>
      </c>
      <c r="E98" s="4">
        <v>11107</v>
      </c>
      <c r="F98" s="26">
        <v>53830</v>
      </c>
      <c r="G98" s="26">
        <v>15010</v>
      </c>
      <c r="H98" s="3">
        <f t="shared" si="6"/>
        <v>0.16881991731517509</v>
      </c>
      <c r="I98" s="3">
        <f t="shared" si="7"/>
        <v>3.9614095156573222E-2</v>
      </c>
      <c r="J98" s="3">
        <f t="shared" si="8"/>
        <v>0.19198944289892289</v>
      </c>
      <c r="K98">
        <v>1516</v>
      </c>
    </row>
    <row r="99" spans="1:11" x14ac:dyDescent="0.3">
      <c r="A99" s="1">
        <v>32</v>
      </c>
      <c r="B99" s="10" t="s">
        <v>33</v>
      </c>
      <c r="C99" s="27">
        <v>-112229</v>
      </c>
      <c r="D99" s="4">
        <v>177147</v>
      </c>
      <c r="E99" s="4">
        <v>12024</v>
      </c>
      <c r="F99" s="26">
        <v>36655</v>
      </c>
      <c r="G99" s="26">
        <v>10834</v>
      </c>
      <c r="H99" s="3">
        <f t="shared" si="6"/>
        <v>0.10713808373949692</v>
      </c>
      <c r="I99" s="3">
        <f t="shared" si="7"/>
        <v>6.7875831936188583E-2</v>
      </c>
      <c r="J99" s="3">
        <f t="shared" si="8"/>
        <v>0.20691854787267072</v>
      </c>
      <c r="K99">
        <v>547</v>
      </c>
    </row>
    <row r="100" spans="1:11" x14ac:dyDescent="0.3">
      <c r="A100" s="1">
        <v>92</v>
      </c>
      <c r="B100" s="10" t="s">
        <v>93</v>
      </c>
      <c r="C100" s="27">
        <v>-167139</v>
      </c>
      <c r="D100" s="4">
        <v>619533</v>
      </c>
      <c r="E100" s="4">
        <v>36387</v>
      </c>
      <c r="F100" s="26">
        <v>136353</v>
      </c>
      <c r="G100" s="26">
        <v>27004</v>
      </c>
      <c r="H100" s="3">
        <f t="shared" si="6"/>
        <v>0.21770502396209143</v>
      </c>
      <c r="I100" s="3">
        <f t="shared" si="7"/>
        <v>5.8732948850182314E-2</v>
      </c>
      <c r="J100" s="3">
        <f t="shared" si="8"/>
        <v>0.22008997099428118</v>
      </c>
      <c r="K100">
        <v>2103</v>
      </c>
    </row>
    <row r="101" spans="1:11" x14ac:dyDescent="0.3">
      <c r="A101" s="1">
        <v>60</v>
      </c>
      <c r="B101" s="10" t="s">
        <v>61</v>
      </c>
      <c r="C101" s="27">
        <v>-198896</v>
      </c>
      <c r="D101" s="4">
        <v>557318</v>
      </c>
      <c r="E101" s="4">
        <v>29567</v>
      </c>
      <c r="F101" s="26">
        <v>135783</v>
      </c>
      <c r="G101" s="26">
        <v>26736</v>
      </c>
      <c r="H101" s="3">
        <f t="shared" si="6"/>
        <v>0.14865557879494812</v>
      </c>
      <c r="I101" s="3">
        <f t="shared" si="7"/>
        <v>5.3052296893335585E-2</v>
      </c>
      <c r="J101" s="3">
        <f t="shared" si="8"/>
        <v>0.24363648760671644</v>
      </c>
      <c r="K101">
        <v>5720</v>
      </c>
    </row>
    <row r="102" spans="1:11" x14ac:dyDescent="0.3">
      <c r="K102">
        <v>5933</v>
      </c>
    </row>
    <row r="103" spans="1:11" x14ac:dyDescent="0.3">
      <c r="K103">
        <v>1345</v>
      </c>
    </row>
    <row r="104" spans="1:11" x14ac:dyDescent="0.3">
      <c r="K104">
        <v>27004</v>
      </c>
    </row>
    <row r="105" spans="1:11" x14ac:dyDescent="0.3">
      <c r="K105">
        <v>694</v>
      </c>
    </row>
    <row r="106" spans="1:11" x14ac:dyDescent="0.3">
      <c r="K106">
        <v>494</v>
      </c>
    </row>
    <row r="107" spans="1:11" x14ac:dyDescent="0.3">
      <c r="K107">
        <v>2408</v>
      </c>
    </row>
    <row r="108" spans="1:11" x14ac:dyDescent="0.3">
      <c r="K108">
        <v>3530</v>
      </c>
    </row>
    <row r="109" spans="1:11" x14ac:dyDescent="0.3">
      <c r="K109">
        <v>2133</v>
      </c>
    </row>
    <row r="110" spans="1:11" x14ac:dyDescent="0.3">
      <c r="K110">
        <v>2253</v>
      </c>
    </row>
    <row r="111" spans="1:11" x14ac:dyDescent="0.3">
      <c r="K111">
        <v>1169</v>
      </c>
    </row>
    <row r="112" spans="1:11" x14ac:dyDescent="0.3">
      <c r="K112">
        <v>782</v>
      </c>
    </row>
  </sheetData>
  <sortState xmlns:xlrd2="http://schemas.microsoft.com/office/spreadsheetml/2017/richdata2" ref="A1:L112">
    <sortCondition descending="1" ref="C1:C1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64DC-380D-47FF-9864-6E7A08E9BFE7}">
  <dimension ref="A1:J101"/>
  <sheetViews>
    <sheetView workbookViewId="0">
      <selection activeCell="B76" sqref="B76"/>
    </sheetView>
  </sheetViews>
  <sheetFormatPr defaultRowHeight="14.4" x14ac:dyDescent="0.3"/>
  <cols>
    <col min="1" max="1" width="14.5546875" style="10" bestFit="1" customWidth="1"/>
    <col min="2" max="2" width="31.6640625" style="27" customWidth="1"/>
    <col min="9" max="9" width="11.6640625" customWidth="1"/>
  </cols>
  <sheetData>
    <row r="1" spans="1:10" ht="28.8" x14ac:dyDescent="0.3">
      <c r="A1" s="17" t="s">
        <v>1</v>
      </c>
      <c r="B1" s="11" t="s">
        <v>103</v>
      </c>
      <c r="E1" t="s">
        <v>199</v>
      </c>
    </row>
    <row r="2" spans="1:10" x14ac:dyDescent="0.3">
      <c r="A2" s="10" t="s">
        <v>30</v>
      </c>
      <c r="B2" s="27">
        <v>42022</v>
      </c>
      <c r="F2" t="s">
        <v>192</v>
      </c>
      <c r="G2" t="s">
        <v>193</v>
      </c>
      <c r="I2" t="s">
        <v>198</v>
      </c>
      <c r="J2" t="s">
        <v>197</v>
      </c>
    </row>
    <row r="3" spans="1:10" x14ac:dyDescent="0.3">
      <c r="A3" s="10" t="s">
        <v>77</v>
      </c>
      <c r="B3" s="27">
        <v>41276</v>
      </c>
      <c r="E3" t="s">
        <v>194</v>
      </c>
      <c r="F3" s="30">
        <f>-SUM(B99:B101)/I3</f>
        <v>0.6596954110268326</v>
      </c>
      <c r="G3" s="30">
        <f>SUM(B2:B4)/J3</f>
        <v>0.1456232957246141</v>
      </c>
      <c r="I3" s="29">
        <f>-SUM(B77:B101)</f>
        <v>724977</v>
      </c>
      <c r="J3" s="29">
        <f>SUM(B2:B76)</f>
        <v>799460</v>
      </c>
    </row>
    <row r="4" spans="1:10" x14ac:dyDescent="0.3">
      <c r="A4" s="10" t="s">
        <v>50</v>
      </c>
      <c r="B4" s="27">
        <v>33122</v>
      </c>
      <c r="E4" t="s">
        <v>195</v>
      </c>
      <c r="F4" s="30">
        <f>-SUM(B97:B101)/I3</f>
        <v>0.81033467268616799</v>
      </c>
      <c r="G4" s="30">
        <f>SUM(B2:B6)/J3</f>
        <v>0.2253408550771771</v>
      </c>
    </row>
    <row r="5" spans="1:10" x14ac:dyDescent="0.3">
      <c r="A5" s="10" t="s">
        <v>37</v>
      </c>
      <c r="B5" s="27">
        <v>32074</v>
      </c>
      <c r="E5" t="s">
        <v>196</v>
      </c>
      <c r="F5" s="30">
        <f>-SUM(B92:B101)/I3</f>
        <v>0.95056256957117258</v>
      </c>
      <c r="G5" s="30">
        <f>SUM(B2:B11)/J3</f>
        <v>0.38768168513746781</v>
      </c>
    </row>
    <row r="6" spans="1:10" x14ac:dyDescent="0.3">
      <c r="A6" s="10" t="s">
        <v>91</v>
      </c>
      <c r="B6" s="27">
        <v>31657</v>
      </c>
    </row>
    <row r="7" spans="1:10" x14ac:dyDescent="0.3">
      <c r="A7" s="10" t="s">
        <v>19</v>
      </c>
      <c r="B7" s="28">
        <v>30899</v>
      </c>
    </row>
    <row r="8" spans="1:10" x14ac:dyDescent="0.3">
      <c r="A8" s="10" t="s">
        <v>52</v>
      </c>
      <c r="B8" s="27">
        <v>27096</v>
      </c>
    </row>
    <row r="9" spans="1:10" x14ac:dyDescent="0.3">
      <c r="A9" s="10" t="s">
        <v>81</v>
      </c>
      <c r="B9" s="27">
        <v>26183</v>
      </c>
    </row>
    <row r="10" spans="1:10" x14ac:dyDescent="0.3">
      <c r="A10" s="10" t="s">
        <v>56</v>
      </c>
      <c r="B10" s="27">
        <v>23067</v>
      </c>
      <c r="F10" t="s">
        <v>201</v>
      </c>
    </row>
    <row r="11" spans="1:10" x14ac:dyDescent="0.3">
      <c r="A11" s="10" t="s">
        <v>11</v>
      </c>
      <c r="B11" s="27">
        <v>22540</v>
      </c>
      <c r="F11" t="s">
        <v>202</v>
      </c>
      <c r="G11" t="s">
        <v>203</v>
      </c>
    </row>
    <row r="12" spans="1:10" x14ac:dyDescent="0.3">
      <c r="A12" s="10" t="s">
        <v>15</v>
      </c>
      <c r="B12" s="27">
        <v>21874</v>
      </c>
    </row>
    <row r="13" spans="1:10" x14ac:dyDescent="0.3">
      <c r="A13" s="10" t="s">
        <v>68</v>
      </c>
      <c r="B13" s="27">
        <v>21812</v>
      </c>
    </row>
    <row r="14" spans="1:10" x14ac:dyDescent="0.3">
      <c r="A14" s="10" t="s">
        <v>98</v>
      </c>
      <c r="B14" s="27">
        <v>20081</v>
      </c>
    </row>
    <row r="15" spans="1:10" x14ac:dyDescent="0.3">
      <c r="A15" s="10" t="s">
        <v>87</v>
      </c>
      <c r="B15" s="27">
        <v>18817</v>
      </c>
    </row>
    <row r="16" spans="1:10" x14ac:dyDescent="0.3">
      <c r="A16" s="10" t="s">
        <v>17</v>
      </c>
      <c r="B16" s="27">
        <v>17935</v>
      </c>
    </row>
    <row r="17" spans="1:2" x14ac:dyDescent="0.3">
      <c r="A17" s="10" t="s">
        <v>13</v>
      </c>
      <c r="B17" s="27">
        <v>17901</v>
      </c>
    </row>
    <row r="18" spans="1:2" x14ac:dyDescent="0.3">
      <c r="A18" s="10" t="s">
        <v>85</v>
      </c>
      <c r="B18" s="27">
        <v>17329</v>
      </c>
    </row>
    <row r="19" spans="1:2" x14ac:dyDescent="0.3">
      <c r="A19" s="10" t="s">
        <v>24</v>
      </c>
      <c r="B19" s="27">
        <v>16843</v>
      </c>
    </row>
    <row r="20" spans="1:2" x14ac:dyDescent="0.3">
      <c r="A20" s="10" t="s">
        <v>64</v>
      </c>
      <c r="B20" s="27">
        <v>15985</v>
      </c>
    </row>
    <row r="21" spans="1:2" x14ac:dyDescent="0.3">
      <c r="A21" s="10" t="s">
        <v>82</v>
      </c>
      <c r="B21" s="27">
        <v>15756</v>
      </c>
    </row>
    <row r="22" spans="1:2" x14ac:dyDescent="0.3">
      <c r="A22" s="10" t="s">
        <v>80</v>
      </c>
      <c r="B22" s="27">
        <v>15309</v>
      </c>
    </row>
    <row r="23" spans="1:2" x14ac:dyDescent="0.3">
      <c r="A23" s="10" t="s">
        <v>86</v>
      </c>
      <c r="B23" s="27">
        <v>14858</v>
      </c>
    </row>
    <row r="24" spans="1:2" x14ac:dyDescent="0.3">
      <c r="A24" s="10" t="s">
        <v>44</v>
      </c>
      <c r="B24" s="27">
        <v>13084</v>
      </c>
    </row>
    <row r="25" spans="1:2" x14ac:dyDescent="0.3">
      <c r="A25" s="10" t="s">
        <v>46</v>
      </c>
      <c r="B25" s="27">
        <v>12821</v>
      </c>
    </row>
    <row r="26" spans="1:2" x14ac:dyDescent="0.3">
      <c r="A26" s="10" t="s">
        <v>100</v>
      </c>
      <c r="B26" s="27">
        <v>12170</v>
      </c>
    </row>
    <row r="27" spans="1:2" x14ac:dyDescent="0.3">
      <c r="A27" s="10" t="s">
        <v>3</v>
      </c>
      <c r="B27" s="28">
        <v>11743</v>
      </c>
    </row>
    <row r="28" spans="1:2" x14ac:dyDescent="0.3">
      <c r="A28" s="10" t="s">
        <v>31</v>
      </c>
      <c r="B28" s="27">
        <v>11515</v>
      </c>
    </row>
    <row r="29" spans="1:2" x14ac:dyDescent="0.3">
      <c r="A29" s="10" t="s">
        <v>14</v>
      </c>
      <c r="B29" s="27">
        <v>11075</v>
      </c>
    </row>
    <row r="30" spans="1:2" x14ac:dyDescent="0.3">
      <c r="A30" s="10" t="s">
        <v>60</v>
      </c>
      <c r="B30" s="27">
        <v>11051</v>
      </c>
    </row>
    <row r="31" spans="1:2" x14ac:dyDescent="0.3">
      <c r="A31" s="10" t="s">
        <v>72</v>
      </c>
      <c r="B31" s="27">
        <v>10233</v>
      </c>
    </row>
    <row r="32" spans="1:2" x14ac:dyDescent="0.3">
      <c r="A32" s="10" t="s">
        <v>26</v>
      </c>
      <c r="B32" s="27">
        <v>9884</v>
      </c>
    </row>
    <row r="33" spans="1:2" x14ac:dyDescent="0.3">
      <c r="A33" s="10" t="s">
        <v>45</v>
      </c>
      <c r="B33" s="27">
        <v>9690</v>
      </c>
    </row>
    <row r="34" spans="1:2" x14ac:dyDescent="0.3">
      <c r="A34" s="10" t="s">
        <v>21</v>
      </c>
      <c r="B34" s="28">
        <v>9045</v>
      </c>
    </row>
    <row r="35" spans="1:2" x14ac:dyDescent="0.3">
      <c r="A35" s="10" t="s">
        <v>79</v>
      </c>
      <c r="B35" s="27">
        <v>8786</v>
      </c>
    </row>
    <row r="36" spans="1:2" x14ac:dyDescent="0.3">
      <c r="A36" s="10" t="s">
        <v>57</v>
      </c>
      <c r="B36" s="27">
        <v>7981</v>
      </c>
    </row>
    <row r="37" spans="1:2" x14ac:dyDescent="0.3">
      <c r="A37" s="10" t="s">
        <v>28</v>
      </c>
      <c r="B37" s="27">
        <v>7462</v>
      </c>
    </row>
    <row r="38" spans="1:2" x14ac:dyDescent="0.3">
      <c r="A38" s="10" t="s">
        <v>25</v>
      </c>
      <c r="B38" s="27">
        <v>7386</v>
      </c>
    </row>
    <row r="39" spans="1:2" x14ac:dyDescent="0.3">
      <c r="A39" s="10" t="s">
        <v>6</v>
      </c>
      <c r="B39" s="28">
        <v>7287</v>
      </c>
    </row>
    <row r="40" spans="1:2" x14ac:dyDescent="0.3">
      <c r="A40" s="10" t="s">
        <v>2</v>
      </c>
      <c r="B40" s="27">
        <v>7231</v>
      </c>
    </row>
    <row r="41" spans="1:2" x14ac:dyDescent="0.3">
      <c r="A41" s="10" t="s">
        <v>8</v>
      </c>
      <c r="B41" s="28">
        <v>6804</v>
      </c>
    </row>
    <row r="42" spans="1:2" x14ac:dyDescent="0.3">
      <c r="A42" s="10" t="s">
        <v>97</v>
      </c>
      <c r="B42" s="27">
        <v>6494</v>
      </c>
    </row>
    <row r="43" spans="1:2" x14ac:dyDescent="0.3">
      <c r="A43" s="10" t="s">
        <v>83</v>
      </c>
      <c r="B43" s="27">
        <v>6445</v>
      </c>
    </row>
    <row r="44" spans="1:2" x14ac:dyDescent="0.3">
      <c r="A44" s="10" t="s">
        <v>62</v>
      </c>
      <c r="B44" s="27">
        <v>5223</v>
      </c>
    </row>
    <row r="45" spans="1:2" x14ac:dyDescent="0.3">
      <c r="A45" s="10" t="s">
        <v>32</v>
      </c>
      <c r="B45" s="27">
        <v>5026</v>
      </c>
    </row>
    <row r="46" spans="1:2" x14ac:dyDescent="0.3">
      <c r="A46" s="10" t="s">
        <v>36</v>
      </c>
      <c r="B46" s="27">
        <v>5022</v>
      </c>
    </row>
    <row r="47" spans="1:2" x14ac:dyDescent="0.3">
      <c r="A47" s="10" t="s">
        <v>7</v>
      </c>
      <c r="B47" s="28">
        <v>4981</v>
      </c>
    </row>
    <row r="48" spans="1:2" x14ac:dyDescent="0.3">
      <c r="A48" s="10" t="s">
        <v>74</v>
      </c>
      <c r="B48" s="27">
        <v>4719</v>
      </c>
    </row>
    <row r="49" spans="1:2" x14ac:dyDescent="0.3">
      <c r="A49" s="10" t="s">
        <v>54</v>
      </c>
      <c r="B49" s="27">
        <v>4326</v>
      </c>
    </row>
    <row r="50" spans="1:2" x14ac:dyDescent="0.3">
      <c r="A50" s="10" t="s">
        <v>63</v>
      </c>
      <c r="B50" s="27">
        <v>4084</v>
      </c>
    </row>
    <row r="51" spans="1:2" x14ac:dyDescent="0.3">
      <c r="A51" s="10" t="s">
        <v>29</v>
      </c>
      <c r="B51" s="27">
        <v>4002</v>
      </c>
    </row>
    <row r="52" spans="1:2" x14ac:dyDescent="0.3">
      <c r="A52" s="10" t="s">
        <v>101</v>
      </c>
      <c r="B52" s="27">
        <v>3828</v>
      </c>
    </row>
    <row r="53" spans="1:2" x14ac:dyDescent="0.3">
      <c r="A53" s="10" t="s">
        <v>23</v>
      </c>
      <c r="B53" s="27">
        <v>3413</v>
      </c>
    </row>
    <row r="54" spans="1:2" x14ac:dyDescent="0.3">
      <c r="A54" s="10" t="s">
        <v>89</v>
      </c>
      <c r="B54" s="27">
        <v>3192</v>
      </c>
    </row>
    <row r="55" spans="1:2" x14ac:dyDescent="0.3">
      <c r="A55" s="10" t="s">
        <v>76</v>
      </c>
      <c r="B55" s="27">
        <v>3171</v>
      </c>
    </row>
    <row r="56" spans="1:2" x14ac:dyDescent="0.3">
      <c r="A56" s="10" t="s">
        <v>58</v>
      </c>
      <c r="B56" s="27">
        <v>3078</v>
      </c>
    </row>
    <row r="57" spans="1:2" x14ac:dyDescent="0.3">
      <c r="A57" s="10" t="s">
        <v>78</v>
      </c>
      <c r="B57" s="27">
        <v>3076</v>
      </c>
    </row>
    <row r="58" spans="1:2" x14ac:dyDescent="0.3">
      <c r="A58" s="10" t="s">
        <v>4</v>
      </c>
      <c r="B58" s="28">
        <v>3041</v>
      </c>
    </row>
    <row r="59" spans="1:2" x14ac:dyDescent="0.3">
      <c r="A59" s="10" t="s">
        <v>39</v>
      </c>
      <c r="B59" s="27">
        <v>2805</v>
      </c>
    </row>
    <row r="60" spans="1:2" x14ac:dyDescent="0.3">
      <c r="A60" s="10" t="s">
        <v>16</v>
      </c>
      <c r="B60" s="27">
        <v>2775</v>
      </c>
    </row>
    <row r="61" spans="1:2" x14ac:dyDescent="0.3">
      <c r="A61" s="10" t="s">
        <v>73</v>
      </c>
      <c r="B61" s="27">
        <v>2411</v>
      </c>
    </row>
    <row r="62" spans="1:2" x14ac:dyDescent="0.3">
      <c r="A62" s="10" t="s">
        <v>10</v>
      </c>
      <c r="B62" s="27">
        <v>2350</v>
      </c>
    </row>
    <row r="63" spans="1:2" x14ac:dyDescent="0.3">
      <c r="A63" s="10" t="s">
        <v>18</v>
      </c>
      <c r="B63" s="27">
        <v>2229</v>
      </c>
    </row>
    <row r="64" spans="1:2" x14ac:dyDescent="0.3">
      <c r="A64" s="10" t="s">
        <v>70</v>
      </c>
      <c r="B64" s="27">
        <v>2136</v>
      </c>
    </row>
    <row r="65" spans="1:2" x14ac:dyDescent="0.3">
      <c r="A65" s="10" t="s">
        <v>40</v>
      </c>
      <c r="B65" s="27">
        <v>2082</v>
      </c>
    </row>
    <row r="66" spans="1:2" x14ac:dyDescent="0.3">
      <c r="A66" s="10" t="s">
        <v>51</v>
      </c>
      <c r="B66" s="27">
        <v>1765</v>
      </c>
    </row>
    <row r="67" spans="1:2" x14ac:dyDescent="0.3">
      <c r="A67" s="10" t="s">
        <v>88</v>
      </c>
      <c r="B67" s="27">
        <v>1381</v>
      </c>
    </row>
    <row r="68" spans="1:2" x14ac:dyDescent="0.3">
      <c r="A68" s="10" t="s">
        <v>22</v>
      </c>
      <c r="B68" s="27">
        <v>1224</v>
      </c>
    </row>
    <row r="69" spans="1:2" x14ac:dyDescent="0.3">
      <c r="A69" s="10" t="s">
        <v>53</v>
      </c>
      <c r="B69" s="27">
        <v>1083</v>
      </c>
    </row>
    <row r="70" spans="1:2" x14ac:dyDescent="0.3">
      <c r="A70" s="10" t="s">
        <v>41</v>
      </c>
      <c r="B70" s="27">
        <v>1042</v>
      </c>
    </row>
    <row r="71" spans="1:2" x14ac:dyDescent="0.3">
      <c r="A71" s="10" t="s">
        <v>55</v>
      </c>
      <c r="B71" s="27">
        <v>985</v>
      </c>
    </row>
    <row r="72" spans="1:2" x14ac:dyDescent="0.3">
      <c r="A72" s="10" t="s">
        <v>38</v>
      </c>
      <c r="B72" s="27">
        <v>821</v>
      </c>
    </row>
    <row r="73" spans="1:2" x14ac:dyDescent="0.3">
      <c r="A73" s="10" t="s">
        <v>59</v>
      </c>
      <c r="B73" s="27">
        <v>621</v>
      </c>
    </row>
    <row r="74" spans="1:2" x14ac:dyDescent="0.3">
      <c r="A74" s="10" t="s">
        <v>49</v>
      </c>
      <c r="B74" s="27">
        <v>372</v>
      </c>
    </row>
    <row r="75" spans="1:2" x14ac:dyDescent="0.3">
      <c r="A75" s="10" t="s">
        <v>84</v>
      </c>
      <c r="B75" s="27">
        <v>287</v>
      </c>
    </row>
    <row r="76" spans="1:2" x14ac:dyDescent="0.3">
      <c r="A76" s="10" t="s">
        <v>90</v>
      </c>
      <c r="B76" s="27">
        <v>286</v>
      </c>
    </row>
    <row r="77" spans="1:2" x14ac:dyDescent="0.3">
      <c r="A77" s="10" t="s">
        <v>71</v>
      </c>
      <c r="B77" s="27">
        <v>-62</v>
      </c>
    </row>
    <row r="78" spans="1:2" x14ac:dyDescent="0.3">
      <c r="A78" s="10" t="s">
        <v>65</v>
      </c>
      <c r="B78" s="27">
        <v>-120</v>
      </c>
    </row>
    <row r="79" spans="1:2" x14ac:dyDescent="0.3">
      <c r="A79" s="10" t="s">
        <v>5</v>
      </c>
      <c r="B79" s="28">
        <v>-468</v>
      </c>
    </row>
    <row r="80" spans="1:2" x14ac:dyDescent="0.3">
      <c r="A80" s="10" t="s">
        <v>95</v>
      </c>
      <c r="B80" s="27">
        <v>-615</v>
      </c>
    </row>
    <row r="81" spans="1:2" x14ac:dyDescent="0.3">
      <c r="A81" s="10" t="s">
        <v>99</v>
      </c>
      <c r="B81" s="27">
        <v>-1173</v>
      </c>
    </row>
    <row r="82" spans="1:2" x14ac:dyDescent="0.3">
      <c r="A82" s="10" t="s">
        <v>67</v>
      </c>
      <c r="B82" s="27">
        <v>-2080</v>
      </c>
    </row>
    <row r="83" spans="1:2" x14ac:dyDescent="0.3">
      <c r="A83" s="10" t="s">
        <v>9</v>
      </c>
      <c r="B83" s="28">
        <v>-2122</v>
      </c>
    </row>
    <row r="84" spans="1:2" x14ac:dyDescent="0.3">
      <c r="A84" s="10" t="s">
        <v>48</v>
      </c>
      <c r="B84" s="27">
        <v>-2351</v>
      </c>
    </row>
    <row r="85" spans="1:2" x14ac:dyDescent="0.3">
      <c r="A85" s="10" t="s">
        <v>94</v>
      </c>
      <c r="B85" s="27">
        <v>-2648</v>
      </c>
    </row>
    <row r="86" spans="1:2" x14ac:dyDescent="0.3">
      <c r="A86" s="10" t="s">
        <v>96</v>
      </c>
      <c r="B86" s="27">
        <v>-2671</v>
      </c>
    </row>
    <row r="87" spans="1:2" x14ac:dyDescent="0.3">
      <c r="A87" s="10" t="s">
        <v>66</v>
      </c>
      <c r="B87" s="27">
        <v>-2807</v>
      </c>
    </row>
    <row r="88" spans="1:2" x14ac:dyDescent="0.3">
      <c r="A88" s="10" t="s">
        <v>47</v>
      </c>
      <c r="B88" s="27">
        <v>-3618</v>
      </c>
    </row>
    <row r="89" spans="1:2" x14ac:dyDescent="0.3">
      <c r="A89" s="10" t="s">
        <v>92</v>
      </c>
      <c r="B89" s="27">
        <v>-4040</v>
      </c>
    </row>
    <row r="90" spans="1:2" x14ac:dyDescent="0.3">
      <c r="A90" s="10" t="s">
        <v>43</v>
      </c>
      <c r="B90" s="27">
        <v>-5465</v>
      </c>
    </row>
    <row r="91" spans="1:2" x14ac:dyDescent="0.3">
      <c r="A91" s="10" t="s">
        <v>20</v>
      </c>
      <c r="B91" s="28">
        <v>-5601</v>
      </c>
    </row>
    <row r="92" spans="1:2" x14ac:dyDescent="0.3">
      <c r="A92" s="10" t="s">
        <v>34</v>
      </c>
      <c r="B92" s="27">
        <v>-6883</v>
      </c>
    </row>
    <row r="93" spans="1:2" x14ac:dyDescent="0.3">
      <c r="A93" s="10" t="s">
        <v>75</v>
      </c>
      <c r="B93" s="27">
        <v>-8270</v>
      </c>
    </row>
    <row r="94" spans="1:2" x14ac:dyDescent="0.3">
      <c r="A94" s="10" t="s">
        <v>27</v>
      </c>
      <c r="B94" s="27">
        <v>-24437</v>
      </c>
    </row>
    <row r="95" spans="1:2" x14ac:dyDescent="0.3">
      <c r="A95" s="10" t="s">
        <v>35</v>
      </c>
      <c r="B95" s="27">
        <v>-27969</v>
      </c>
    </row>
    <row r="96" spans="1:2" x14ac:dyDescent="0.3">
      <c r="A96" s="10" t="s">
        <v>12</v>
      </c>
      <c r="B96" s="27">
        <v>-34103</v>
      </c>
    </row>
    <row r="97" spans="1:2" x14ac:dyDescent="0.3">
      <c r="A97" s="10" t="s">
        <v>69</v>
      </c>
      <c r="B97" s="27">
        <v>-43418</v>
      </c>
    </row>
    <row r="98" spans="1:2" x14ac:dyDescent="0.3">
      <c r="A98" s="10" t="s">
        <v>42</v>
      </c>
      <c r="B98" s="27">
        <v>-65792</v>
      </c>
    </row>
    <row r="99" spans="1:2" x14ac:dyDescent="0.3">
      <c r="A99" s="10" t="s">
        <v>33</v>
      </c>
      <c r="B99" s="27">
        <v>-112229</v>
      </c>
    </row>
    <row r="100" spans="1:2" x14ac:dyDescent="0.3">
      <c r="A100" s="10" t="s">
        <v>93</v>
      </c>
      <c r="B100" s="27">
        <v>-167139</v>
      </c>
    </row>
    <row r="101" spans="1:2" x14ac:dyDescent="0.3">
      <c r="A101" s="10" t="s">
        <v>61</v>
      </c>
      <c r="B101" s="27">
        <v>-198896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15635-003D-49FA-8BC7-708A8CB788F8}">
  <dimension ref="A1:H14"/>
  <sheetViews>
    <sheetView tabSelected="1" workbookViewId="0">
      <pane ySplit="2" topLeftCell="A3" activePane="bottomLeft" state="frozen"/>
      <selection pane="bottomLeft" activeCell="A10" sqref="A10:H16"/>
    </sheetView>
  </sheetViews>
  <sheetFormatPr defaultRowHeight="14.4" x14ac:dyDescent="0.3"/>
  <cols>
    <col min="1" max="1" width="20" bestFit="1" customWidth="1"/>
    <col min="2" max="2" width="11.109375" bestFit="1" customWidth="1"/>
    <col min="4" max="4" width="20" bestFit="1" customWidth="1"/>
    <col min="5" max="5" width="16" bestFit="1" customWidth="1"/>
    <col min="7" max="7" width="20" bestFit="1" customWidth="1"/>
    <col min="8" max="8" width="17.88671875" bestFit="1" customWidth="1"/>
  </cols>
  <sheetData>
    <row r="1" spans="1:8" x14ac:dyDescent="0.3">
      <c r="A1" t="s">
        <v>211</v>
      </c>
      <c r="D1" t="s">
        <v>212</v>
      </c>
      <c r="G1" t="s">
        <v>216</v>
      </c>
    </row>
    <row r="2" spans="1:8" x14ac:dyDescent="0.3">
      <c r="A2" t="s">
        <v>204</v>
      </c>
      <c r="B2" t="s">
        <v>205</v>
      </c>
      <c r="D2" t="s">
        <v>213</v>
      </c>
      <c r="E2" t="s">
        <v>214</v>
      </c>
      <c r="G2" t="s">
        <v>213</v>
      </c>
      <c r="H2" t="s">
        <v>217</v>
      </c>
    </row>
    <row r="3" spans="1:8" x14ac:dyDescent="0.3">
      <c r="A3" t="s">
        <v>206</v>
      </c>
      <c r="B3">
        <v>84592</v>
      </c>
      <c r="D3" t="s">
        <v>206</v>
      </c>
      <c r="E3">
        <v>286492</v>
      </c>
      <c r="G3" t="s">
        <v>206</v>
      </c>
      <c r="H3">
        <v>408514</v>
      </c>
    </row>
    <row r="4" spans="1:8" x14ac:dyDescent="0.3">
      <c r="B4">
        <v>8</v>
      </c>
      <c r="D4" t="s">
        <v>210</v>
      </c>
      <c r="E4">
        <v>1142</v>
      </c>
      <c r="G4" t="s">
        <v>210</v>
      </c>
      <c r="H4">
        <v>8</v>
      </c>
    </row>
    <row r="5" spans="1:8" x14ac:dyDescent="0.3">
      <c r="A5" t="s">
        <v>210</v>
      </c>
      <c r="B5">
        <v>99</v>
      </c>
      <c r="D5" t="s">
        <v>208</v>
      </c>
      <c r="E5">
        <v>10763</v>
      </c>
      <c r="G5" t="s">
        <v>208</v>
      </c>
      <c r="H5">
        <v>7359</v>
      </c>
    </row>
    <row r="6" spans="1:8" x14ac:dyDescent="0.3">
      <c r="A6" t="s">
        <v>208</v>
      </c>
      <c r="B6">
        <v>2211</v>
      </c>
      <c r="D6" t="s">
        <v>215</v>
      </c>
      <c r="E6">
        <v>4552</v>
      </c>
      <c r="G6" t="s">
        <v>215</v>
      </c>
      <c r="H6">
        <v>18</v>
      </c>
    </row>
    <row r="7" spans="1:8" x14ac:dyDescent="0.3">
      <c r="A7" t="s">
        <v>207</v>
      </c>
      <c r="B7">
        <v>80593</v>
      </c>
      <c r="D7" t="s">
        <v>207</v>
      </c>
      <c r="E7">
        <v>291479</v>
      </c>
      <c r="G7" t="s">
        <v>207</v>
      </c>
      <c r="H7">
        <v>276822</v>
      </c>
    </row>
    <row r="8" spans="1:8" x14ac:dyDescent="0.3">
      <c r="A8" t="s">
        <v>209</v>
      </c>
      <c r="B8">
        <v>104661</v>
      </c>
      <c r="D8" t="s">
        <v>209</v>
      </c>
      <c r="E8">
        <v>551728</v>
      </c>
      <c r="G8" t="s">
        <v>209</v>
      </c>
      <c r="H8">
        <v>359478</v>
      </c>
    </row>
    <row r="11" spans="1:8" s="1" customFormat="1" x14ac:dyDescent="0.3">
      <c r="A11" s="1" t="s">
        <v>211</v>
      </c>
      <c r="B11" s="1" t="s">
        <v>219</v>
      </c>
      <c r="D11" s="1" t="s">
        <v>212</v>
      </c>
      <c r="E11" s="1" t="s">
        <v>125</v>
      </c>
      <c r="G11" s="1" t="s">
        <v>216</v>
      </c>
      <c r="H11" s="1" t="s">
        <v>125</v>
      </c>
    </row>
    <row r="12" spans="1:8" s="1" customFormat="1" x14ac:dyDescent="0.3">
      <c r="A12" s="1" t="str">
        <f>A3</f>
        <v>DEMOCRATIC</v>
      </c>
      <c r="B12" s="22">
        <f>B3</f>
        <v>84592</v>
      </c>
      <c r="D12" s="1" t="str">
        <f>D3</f>
        <v>DEMOCRATIC</v>
      </c>
      <c r="E12" s="4">
        <f>E3</f>
        <v>286492</v>
      </c>
      <c r="G12" s="1" t="str">
        <f>G3</f>
        <v>DEMOCRATIC</v>
      </c>
      <c r="H12" s="4">
        <f>H3</f>
        <v>408514</v>
      </c>
    </row>
    <row r="13" spans="1:8" s="1" customFormat="1" x14ac:dyDescent="0.3">
      <c r="A13" s="1" t="str">
        <f>A7</f>
        <v>REPUBLICAN</v>
      </c>
      <c r="B13" s="22">
        <f>B7</f>
        <v>80593</v>
      </c>
      <c r="D13" s="1" t="str">
        <f>D7</f>
        <v>REPUBLICAN</v>
      </c>
      <c r="E13" s="4">
        <f>E7</f>
        <v>291479</v>
      </c>
      <c r="G13" s="1" t="str">
        <f>G7</f>
        <v>REPUBLICAN</v>
      </c>
      <c r="H13" s="4">
        <f>H7</f>
        <v>276822</v>
      </c>
    </row>
    <row r="14" spans="1:8" s="1" customFormat="1" x14ac:dyDescent="0.3">
      <c r="A14" s="1" t="s">
        <v>218</v>
      </c>
      <c r="B14" s="22">
        <f>SUM(B4:B6,B8)</f>
        <v>106979</v>
      </c>
      <c r="D14" s="1" t="s">
        <v>218</v>
      </c>
      <c r="E14" s="4">
        <f>SUM(E4:E6,E8)</f>
        <v>568185</v>
      </c>
      <c r="G14" s="1" t="s">
        <v>218</v>
      </c>
      <c r="H14" s="4">
        <f>SUM(H4:H6,H8)</f>
        <v>366863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1E574-788C-4942-A6E0-1C930F418731}">
  <dimension ref="A1:P29"/>
  <sheetViews>
    <sheetView workbookViewId="0">
      <selection activeCell="J3" sqref="J3"/>
    </sheetView>
  </sheetViews>
  <sheetFormatPr defaultRowHeight="14.4" x14ac:dyDescent="0.3"/>
  <cols>
    <col min="1" max="1" width="21.33203125" style="6" customWidth="1"/>
    <col min="2" max="2" width="14.77734375" style="4" bestFit="1" customWidth="1"/>
    <col min="3" max="3" width="12.5546875" style="1" bestFit="1" customWidth="1"/>
    <col min="4" max="4" width="11.109375" style="1" bestFit="1" customWidth="1"/>
    <col min="5" max="5" width="13.77734375" style="1" bestFit="1" customWidth="1"/>
    <col min="6" max="6" width="12.5546875" style="1" customWidth="1"/>
    <col min="7" max="9" width="8.88671875" style="1"/>
    <col min="10" max="10" width="12.6640625" style="1" bestFit="1" customWidth="1"/>
    <col min="11" max="11" width="14.77734375" style="1" bestFit="1" customWidth="1"/>
    <col min="12" max="12" width="12.5546875" style="1" bestFit="1" customWidth="1"/>
    <col min="13" max="13" width="11.109375" style="1" bestFit="1" customWidth="1"/>
    <col min="14" max="14" width="13.77734375" style="1" bestFit="1" customWidth="1"/>
    <col min="15" max="15" width="12.109375" style="1" bestFit="1" customWidth="1"/>
    <col min="16" max="16" width="6" style="1" bestFit="1" customWidth="1"/>
    <col min="17" max="16384" width="8.88671875" style="1"/>
  </cols>
  <sheetData>
    <row r="1" spans="1:14" x14ac:dyDescent="0.3">
      <c r="A1" s="17" t="s">
        <v>146</v>
      </c>
      <c r="J1" s="10" t="s">
        <v>191</v>
      </c>
    </row>
    <row r="2" spans="1:14" x14ac:dyDescent="0.3">
      <c r="A2" s="17" t="s">
        <v>133</v>
      </c>
      <c r="F2" s="1" t="s">
        <v>139</v>
      </c>
    </row>
    <row r="3" spans="1:14" ht="28.8" x14ac:dyDescent="0.3">
      <c r="A3" s="6" t="s">
        <v>134</v>
      </c>
      <c r="B3" s="4">
        <v>74483</v>
      </c>
      <c r="C3" s="21">
        <f>B3/$B$4</f>
        <v>6.4985045665685998E-2</v>
      </c>
      <c r="F3" s="1" t="s">
        <v>141</v>
      </c>
    </row>
    <row r="4" spans="1:14" x14ac:dyDescent="0.3">
      <c r="A4" s="6" t="s">
        <v>135</v>
      </c>
      <c r="B4" s="4">
        <f>meta!C2</f>
        <v>1146156</v>
      </c>
      <c r="C4" s="21">
        <f>B4/$B$4</f>
        <v>1</v>
      </c>
      <c r="F4" s="1" t="s">
        <v>140</v>
      </c>
    </row>
    <row r="5" spans="1:14" x14ac:dyDescent="0.3">
      <c r="A5" s="6" t="s">
        <v>136</v>
      </c>
      <c r="B5" s="4">
        <f>meta!E2</f>
        <v>1052199</v>
      </c>
      <c r="C5" s="21">
        <f>B5/$B$4</f>
        <v>0.91802424800812454</v>
      </c>
      <c r="F5" s="1" t="s">
        <v>154</v>
      </c>
    </row>
    <row r="6" spans="1:14" x14ac:dyDescent="0.3">
      <c r="A6" s="6" t="s">
        <v>138</v>
      </c>
      <c r="B6" s="4">
        <v>1618251.5924022687</v>
      </c>
      <c r="C6" s="21">
        <f>B6/$B$4</f>
        <v>1.4118947092736667</v>
      </c>
      <c r="F6" s="1" t="s">
        <v>150</v>
      </c>
      <c r="G6" s="6" t="s">
        <v>153</v>
      </c>
    </row>
    <row r="7" spans="1:14" x14ac:dyDescent="0.3">
      <c r="A7" s="6" t="s">
        <v>137</v>
      </c>
      <c r="B7" s="4">
        <v>1134597.8744753364</v>
      </c>
      <c r="C7" s="21">
        <f>B7/$B$4</f>
        <v>0.98991574835828322</v>
      </c>
      <c r="F7" s="1" t="s">
        <v>151</v>
      </c>
      <c r="G7" s="1" t="s">
        <v>152</v>
      </c>
    </row>
    <row r="8" spans="1:14" ht="28.8" x14ac:dyDescent="0.3">
      <c r="A8" s="6" t="s">
        <v>142</v>
      </c>
      <c r="B8" s="4">
        <f>B6-B4</f>
        <v>472095.59240226867</v>
      </c>
      <c r="C8" s="21"/>
      <c r="F8" s="1" t="s">
        <v>155</v>
      </c>
    </row>
    <row r="9" spans="1:14" ht="28.8" x14ac:dyDescent="0.3">
      <c r="A9" s="6" t="s">
        <v>143</v>
      </c>
      <c r="B9" s="4">
        <f>B7-B5</f>
        <v>82398.874475336401</v>
      </c>
      <c r="C9" s="21"/>
      <c r="F9" s="1" t="s">
        <v>156</v>
      </c>
      <c r="G9" s="1" t="s">
        <v>157</v>
      </c>
    </row>
    <row r="10" spans="1:14" ht="28.8" x14ac:dyDescent="0.3">
      <c r="A10" s="18" t="s">
        <v>144</v>
      </c>
      <c r="B10" s="4">
        <v>7361219</v>
      </c>
      <c r="C10" s="21"/>
      <c r="F10" s="1" t="s">
        <v>158</v>
      </c>
      <c r="G10" s="1" t="s">
        <v>159</v>
      </c>
    </row>
    <row r="11" spans="1:14" ht="28.8" x14ac:dyDescent="0.3">
      <c r="A11" s="6" t="s">
        <v>145</v>
      </c>
      <c r="B11" s="4">
        <f>B10*10%</f>
        <v>736121.9</v>
      </c>
      <c r="C11" s="21">
        <f>B11/$B$4</f>
        <v>0.64225279979339633</v>
      </c>
      <c r="F11" s="1" t="s">
        <v>160</v>
      </c>
      <c r="G11" s="6" t="s">
        <v>163</v>
      </c>
    </row>
    <row r="12" spans="1:14" x14ac:dyDescent="0.3">
      <c r="A12" s="6" t="s">
        <v>178</v>
      </c>
      <c r="B12" s="4">
        <v>74483</v>
      </c>
      <c r="F12" s="1" t="s">
        <v>161</v>
      </c>
      <c r="G12" s="1" t="s">
        <v>162</v>
      </c>
    </row>
    <row r="14" spans="1:14" x14ac:dyDescent="0.3">
      <c r="A14" s="17" t="s">
        <v>180</v>
      </c>
      <c r="J14" s="17" t="s">
        <v>147</v>
      </c>
      <c r="K14" s="4"/>
    </row>
    <row r="15" spans="1:14" x14ac:dyDescent="0.3">
      <c r="A15" s="17" t="s">
        <v>148</v>
      </c>
      <c r="D15" s="10"/>
      <c r="E15" s="10"/>
      <c r="J15" s="17" t="s">
        <v>148</v>
      </c>
      <c r="K15" s="4"/>
      <c r="M15" s="10"/>
      <c r="N15" s="10"/>
    </row>
    <row r="16" spans="1:14" x14ac:dyDescent="0.3">
      <c r="J16" s="6"/>
      <c r="K16" s="4"/>
    </row>
    <row r="17" spans="1:16" x14ac:dyDescent="0.3">
      <c r="A17"/>
      <c r="B17"/>
      <c r="C17" t="s">
        <v>164</v>
      </c>
      <c r="D17" t="s">
        <v>165</v>
      </c>
      <c r="E17" t="s">
        <v>130</v>
      </c>
      <c r="F17" t="s">
        <v>131</v>
      </c>
      <c r="J17" s="6"/>
      <c r="K17" s="4"/>
      <c r="L17" s="1" t="s">
        <v>164</v>
      </c>
      <c r="M17" s="1" t="s">
        <v>165</v>
      </c>
      <c r="N17" s="1" t="s">
        <v>130</v>
      </c>
      <c r="O17" s="1" t="s">
        <v>131</v>
      </c>
    </row>
    <row r="18" spans="1:16" x14ac:dyDescent="0.3">
      <c r="A18" t="s">
        <v>181</v>
      </c>
      <c r="B18">
        <v>2024</v>
      </c>
      <c r="C18" s="24">
        <v>1052199</v>
      </c>
      <c r="D18" s="24">
        <v>276952</v>
      </c>
      <c r="E18" s="25">
        <v>1134597.8744753364</v>
      </c>
      <c r="F18" s="25">
        <v>345958.58937876532</v>
      </c>
      <c r="J18" s="6" t="s">
        <v>166</v>
      </c>
      <c r="K18" s="20">
        <v>2024</v>
      </c>
      <c r="L18" s="22">
        <v>1146156</v>
      </c>
      <c r="M18" s="22">
        <v>433145</v>
      </c>
      <c r="N18" s="23">
        <v>1618251.5924022687</v>
      </c>
      <c r="O18" s="23">
        <v>550655.20489030809</v>
      </c>
    </row>
    <row r="19" spans="1:16" x14ac:dyDescent="0.3">
      <c r="A19"/>
      <c r="B19">
        <v>2020</v>
      </c>
      <c r="C19" s="24">
        <v>1152423</v>
      </c>
      <c r="D19" s="24">
        <v>235779</v>
      </c>
      <c r="E19" s="24">
        <v>1131010</v>
      </c>
      <c r="F19" s="24">
        <v>257862</v>
      </c>
      <c r="J19" s="6"/>
      <c r="K19" s="20">
        <v>2020</v>
      </c>
      <c r="L19" s="22">
        <v>1253613</v>
      </c>
      <c r="M19" s="22">
        <v>445097</v>
      </c>
      <c r="N19" s="22">
        <v>1606882</v>
      </c>
      <c r="O19" s="22">
        <v>494762</v>
      </c>
    </row>
    <row r="20" spans="1:16" x14ac:dyDescent="0.3">
      <c r="A20"/>
      <c r="B20">
        <v>2016</v>
      </c>
      <c r="C20" s="24">
        <v>939157</v>
      </c>
      <c r="D20" s="24">
        <v>221045</v>
      </c>
      <c r="E20" s="24">
        <v>950620</v>
      </c>
      <c r="F20" s="24">
        <v>245760</v>
      </c>
      <c r="J20" s="6"/>
      <c r="K20" s="20">
        <v>2016</v>
      </c>
      <c r="L20" s="22">
        <v>929219</v>
      </c>
      <c r="M20" s="22">
        <v>340849</v>
      </c>
      <c r="N20" s="22">
        <v>1285707</v>
      </c>
      <c r="O20" s="22">
        <v>413201</v>
      </c>
    </row>
    <row r="21" spans="1:16" x14ac:dyDescent="0.3">
      <c r="A21"/>
      <c r="B21">
        <v>2012</v>
      </c>
      <c r="C21" s="24">
        <v>735068</v>
      </c>
      <c r="D21" s="24">
        <v>177861</v>
      </c>
      <c r="E21" s="24">
        <v>820847</v>
      </c>
      <c r="F21" s="24">
        <v>225911</v>
      </c>
      <c r="J21" s="6"/>
      <c r="K21" s="20">
        <v>2012</v>
      </c>
      <c r="L21" s="22">
        <v>798121</v>
      </c>
      <c r="M21" s="22">
        <v>306299</v>
      </c>
      <c r="N21" s="22">
        <v>1218220</v>
      </c>
      <c r="O21" s="22">
        <v>411304</v>
      </c>
    </row>
    <row r="22" spans="1:16" x14ac:dyDescent="0.3">
      <c r="A22"/>
      <c r="B22"/>
      <c r="C22" s="24" t="s">
        <v>183</v>
      </c>
      <c r="D22" s="24" t="s">
        <v>182</v>
      </c>
      <c r="E22" s="24" t="s">
        <v>183</v>
      </c>
      <c r="F22" s="24" t="s">
        <v>182</v>
      </c>
      <c r="G22" s="1" t="s">
        <v>125</v>
      </c>
      <c r="J22" s="6"/>
      <c r="K22" s="4"/>
      <c r="L22" s="22" t="s">
        <v>171</v>
      </c>
      <c r="M22" s="22" t="s">
        <v>172</v>
      </c>
      <c r="N22" s="22" t="s">
        <v>171</v>
      </c>
      <c r="O22" s="22" t="s">
        <v>172</v>
      </c>
      <c r="P22" s="1" t="s">
        <v>125</v>
      </c>
    </row>
    <row r="23" spans="1:16" x14ac:dyDescent="0.3">
      <c r="B23" s="19" t="s">
        <v>167</v>
      </c>
      <c r="C23" s="3">
        <f>1-D23</f>
        <v>0.73678743279550729</v>
      </c>
      <c r="D23" s="14">
        <f>D18/C18</f>
        <v>0.26321256720449271</v>
      </c>
      <c r="E23" s="21">
        <f>G23-F23</f>
        <v>0.77600000000000002</v>
      </c>
      <c r="F23" s="21">
        <v>0.27600000000000002</v>
      </c>
      <c r="G23" s="21">
        <f>1.052</f>
        <v>1.052</v>
      </c>
      <c r="J23" s="6"/>
      <c r="K23" s="19" t="s">
        <v>167</v>
      </c>
      <c r="L23" s="3">
        <f>M18/L18</f>
        <v>0.37791103479805543</v>
      </c>
      <c r="M23" s="14">
        <f>1-L23</f>
        <v>0.62208896520194457</v>
      </c>
      <c r="N23" s="1" t="s">
        <v>173</v>
      </c>
      <c r="O23" s="1">
        <f>1.146-0.433</f>
        <v>0.71299999999999986</v>
      </c>
      <c r="P23" s="1">
        <f>0.43+0.713</f>
        <v>1.143</v>
      </c>
    </row>
    <row r="24" spans="1:16" x14ac:dyDescent="0.3">
      <c r="B24" s="19" t="s">
        <v>168</v>
      </c>
      <c r="C24" s="3">
        <f t="shared" ref="C24:C26" si="0">1-D24</f>
        <v>0.77200732089017787</v>
      </c>
      <c r="D24" s="14">
        <f>F19/E19</f>
        <v>0.22799267910982218</v>
      </c>
      <c r="E24" s="21">
        <f>G24-F24</f>
        <v>0.87314800000000004</v>
      </c>
      <c r="F24" s="21">
        <f>F19/1000000</f>
        <v>0.25786199999999998</v>
      </c>
      <c r="G24" s="21">
        <f>E19/1000000</f>
        <v>1.1310100000000001</v>
      </c>
      <c r="J24" s="6"/>
      <c r="K24" s="19" t="s">
        <v>168</v>
      </c>
      <c r="L24" s="3">
        <f>O19/N19</f>
        <v>0.30790188700850468</v>
      </c>
      <c r="M24" s="14">
        <f t="shared" ref="M24:M26" si="1">1-L24</f>
        <v>0.69209811299149537</v>
      </c>
      <c r="N24" s="1" t="s">
        <v>174</v>
      </c>
      <c r="O24" s="1">
        <f>1.606-0.494</f>
        <v>1.1120000000000001</v>
      </c>
      <c r="P24" s="1">
        <f>0.49+1.112</f>
        <v>1.6020000000000001</v>
      </c>
    </row>
    <row r="25" spans="1:16" x14ac:dyDescent="0.3">
      <c r="B25" s="19" t="s">
        <v>169</v>
      </c>
      <c r="C25" s="3">
        <f t="shared" si="0"/>
        <v>0.74147398539900278</v>
      </c>
      <c r="D25" s="14">
        <f t="shared" ref="D25:D26" si="2">F20/E20</f>
        <v>0.25852601460099722</v>
      </c>
      <c r="E25" s="21">
        <f t="shared" ref="E25:E26" si="3">G25-F25</f>
        <v>0.70486000000000004</v>
      </c>
      <c r="F25" s="21">
        <f t="shared" ref="F25:F26" si="4">F20/1000000</f>
        <v>0.24576000000000001</v>
      </c>
      <c r="G25" s="21">
        <f t="shared" ref="G25:G26" si="5">E20/1000000</f>
        <v>0.95062000000000002</v>
      </c>
      <c r="J25" s="6"/>
      <c r="K25" s="19" t="s">
        <v>169</v>
      </c>
      <c r="L25" s="3">
        <f t="shared" ref="L25:L26" si="6">O20/N20</f>
        <v>0.3213803767110236</v>
      </c>
      <c r="M25" s="14">
        <f t="shared" si="1"/>
        <v>0.6786196232889764</v>
      </c>
      <c r="N25" s="22" t="s">
        <v>175</v>
      </c>
      <c r="O25" s="1">
        <f>1.285-0.413</f>
        <v>0.87199999999999989</v>
      </c>
      <c r="P25" s="1">
        <f>0.41+O25</f>
        <v>1.2819999999999998</v>
      </c>
    </row>
    <row r="26" spans="1:16" x14ac:dyDescent="0.3">
      <c r="B26" s="19" t="s">
        <v>170</v>
      </c>
      <c r="C26" s="3">
        <f t="shared" si="0"/>
        <v>0.72478305944956856</v>
      </c>
      <c r="D26" s="14">
        <f t="shared" si="2"/>
        <v>0.27521694055043144</v>
      </c>
      <c r="E26" s="21">
        <f t="shared" si="3"/>
        <v>0.59493600000000002</v>
      </c>
      <c r="F26" s="21">
        <f t="shared" si="4"/>
        <v>0.225911</v>
      </c>
      <c r="G26" s="21">
        <f t="shared" si="5"/>
        <v>0.82084699999999999</v>
      </c>
      <c r="J26" s="6"/>
      <c r="K26" s="19" t="s">
        <v>170</v>
      </c>
      <c r="L26" s="3">
        <f t="shared" si="6"/>
        <v>0.33762702960056473</v>
      </c>
      <c r="M26" s="14">
        <f t="shared" si="1"/>
        <v>0.66237297039943521</v>
      </c>
      <c r="N26" s="22" t="s">
        <v>175</v>
      </c>
      <c r="O26" s="1">
        <f>1.218-0.411</f>
        <v>0.80699999999999994</v>
      </c>
      <c r="P26" s="1">
        <f>0.41+O26</f>
        <v>1.2169999999999999</v>
      </c>
    </row>
    <row r="27" spans="1:16" x14ac:dyDescent="0.3">
      <c r="A27" s="10" t="s">
        <v>149</v>
      </c>
      <c r="B27" s="19">
        <v>2024</v>
      </c>
      <c r="C27" s="1" t="s">
        <v>185</v>
      </c>
      <c r="D27" s="1" t="s">
        <v>186</v>
      </c>
      <c r="E27" s="22" t="s">
        <v>177</v>
      </c>
      <c r="J27" s="10" t="s">
        <v>149</v>
      </c>
      <c r="K27" s="19">
        <v>2024</v>
      </c>
      <c r="L27" s="1" t="s">
        <v>176</v>
      </c>
      <c r="M27" s="1" t="s">
        <v>171</v>
      </c>
      <c r="N27" s="22" t="s">
        <v>177</v>
      </c>
    </row>
    <row r="28" spans="1:16" x14ac:dyDescent="0.3">
      <c r="B28" s="19" t="s">
        <v>179</v>
      </c>
      <c r="C28" s="7">
        <f>C18</f>
        <v>1052199</v>
      </c>
      <c r="D28" s="7">
        <f>D18</f>
        <v>276952</v>
      </c>
      <c r="E28" s="4">
        <v>74483</v>
      </c>
      <c r="J28" s="6"/>
      <c r="K28" s="19" t="s">
        <v>179</v>
      </c>
      <c r="L28" s="7">
        <f>L18</f>
        <v>1146156</v>
      </c>
      <c r="M28" s="7">
        <f>M18</f>
        <v>433145</v>
      </c>
      <c r="N28" s="4">
        <v>74483</v>
      </c>
    </row>
    <row r="29" spans="1:16" x14ac:dyDescent="0.3">
      <c r="B29" s="4" t="s">
        <v>184</v>
      </c>
      <c r="C29" s="7">
        <f>E18-C28</f>
        <v>82398.874475336401</v>
      </c>
      <c r="D29" s="7">
        <f>F18-D18</f>
        <v>69006.589378765319</v>
      </c>
      <c r="J29" s="6"/>
      <c r="K29" s="4" t="s">
        <v>184</v>
      </c>
      <c r="L29" s="7">
        <f>N18-L28</f>
        <v>472095.59240226867</v>
      </c>
      <c r="M29" s="7">
        <f>O18-M18</f>
        <v>117510.20489030809</v>
      </c>
    </row>
  </sheetData>
  <phoneticPr fontId="3" type="noConversion"/>
  <hyperlinks>
    <hyperlink ref="A10" r:id="rId1" xr:uid="{1F6DBCED-EDAC-4C4A-8F13-83D09E3ECA94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5EE2-5FC7-4A6A-B9FA-DA83258CA66B}">
  <dimension ref="A1:T101"/>
  <sheetViews>
    <sheetView topLeftCell="I1" workbookViewId="0">
      <selection activeCell="L1" sqref="L1:T1048576"/>
    </sheetView>
  </sheetViews>
  <sheetFormatPr defaultRowHeight="14.4" x14ac:dyDescent="0.3"/>
  <cols>
    <col min="1" max="1" width="12.44140625" bestFit="1" customWidth="1"/>
    <col min="2" max="2" width="14.33203125" bestFit="1" customWidth="1"/>
    <col min="3" max="3" width="13.88671875" bestFit="1" customWidth="1"/>
    <col min="4" max="4" width="11.21875" bestFit="1" customWidth="1"/>
    <col min="5" max="5" width="12.88671875" bestFit="1" customWidth="1"/>
    <col min="6" max="6" width="13.21875" bestFit="1" customWidth="1"/>
    <col min="8" max="8" width="15.77734375" customWidth="1"/>
    <col min="12" max="12" width="8.88671875" style="1"/>
    <col min="13" max="13" width="14.5546875" style="1" bestFit="1" customWidth="1"/>
    <col min="14" max="14" width="31.6640625" style="4" customWidth="1"/>
    <col min="15" max="15" width="27.44140625" style="4" customWidth="1"/>
    <col min="16" max="18" width="21.109375" style="4" customWidth="1"/>
    <col min="19" max="19" width="16.33203125" style="3" customWidth="1"/>
    <col min="20" max="20" width="17.44140625" style="1" customWidth="1"/>
  </cols>
  <sheetData>
    <row r="1" spans="1:20" x14ac:dyDescent="0.3">
      <c r="A1" s="1"/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6" t="s">
        <v>132</v>
      </c>
      <c r="L1" s="6"/>
      <c r="M1" s="6"/>
      <c r="N1" s="8"/>
      <c r="O1" s="8"/>
      <c r="P1" s="8"/>
      <c r="Q1" s="8"/>
      <c r="R1" s="8"/>
      <c r="S1" s="5"/>
      <c r="T1" s="6"/>
    </row>
    <row r="2" spans="1:20" x14ac:dyDescent="0.3">
      <c r="A2" s="1" t="s">
        <v>125</v>
      </c>
      <c r="B2" s="4">
        <f>SUM('leaflet-data'!F:F)</f>
        <v>272164</v>
      </c>
      <c r="C2" s="4">
        <f>SUM('New Registered Voters'!E:E)</f>
        <v>1146156</v>
      </c>
      <c r="D2" s="4">
        <f>SUM('New Registered Voters'!G:G)</f>
        <v>433145</v>
      </c>
      <c r="E2" s="4">
        <f>SUM('New Removed Voters'!E:E)</f>
        <v>1052199</v>
      </c>
      <c r="F2" s="4">
        <f>SUM('New Removed Voters'!G:G)</f>
        <v>276952</v>
      </c>
      <c r="Q2" s="26"/>
      <c r="R2" s="26"/>
      <c r="T2" s="3"/>
    </row>
    <row r="3" spans="1:20" x14ac:dyDescent="0.3">
      <c r="A3" s="1" t="s">
        <v>126</v>
      </c>
      <c r="B3" s="4">
        <f>'leaflet-data'!M8</f>
        <v>147487</v>
      </c>
      <c r="C3" s="4">
        <f>'New Registered Voters'!K8</f>
        <v>601565</v>
      </c>
      <c r="D3" s="4">
        <f>'New Registered Voters'!L8</f>
        <v>228772</v>
      </c>
      <c r="E3" s="4">
        <f>'New Removed Voters'!K8</f>
        <v>571827</v>
      </c>
      <c r="F3" s="4">
        <f>'New Removed Voters'!L8</f>
        <v>116280</v>
      </c>
      <c r="Q3" s="26"/>
      <c r="R3" s="26"/>
      <c r="T3" s="3"/>
    </row>
    <row r="4" spans="1:20" x14ac:dyDescent="0.3">
      <c r="A4" s="1" t="s">
        <v>127</v>
      </c>
      <c r="B4" s="4">
        <f>'leaflet-data'!M7</f>
        <v>124677</v>
      </c>
      <c r="C4" s="4">
        <f>'New Registered Voters'!K7</f>
        <v>544591</v>
      </c>
      <c r="D4" s="4">
        <f>'New Registered Voters'!L7</f>
        <v>204373</v>
      </c>
      <c r="E4" s="4">
        <f>'New Removed Voters'!K7</f>
        <v>480372</v>
      </c>
      <c r="F4" s="4">
        <f>'New Removed Voters'!L7</f>
        <v>160672</v>
      </c>
      <c r="Q4" s="26"/>
      <c r="R4" s="26"/>
      <c r="T4" s="3"/>
    </row>
    <row r="5" spans="1:20" x14ac:dyDescent="0.3">
      <c r="Q5" s="26"/>
      <c r="R5" s="26"/>
      <c r="T5" s="3"/>
    </row>
    <row r="6" spans="1:20" x14ac:dyDescent="0.3">
      <c r="H6" s="6" t="s">
        <v>114</v>
      </c>
      <c r="I6" s="15">
        <v>74483</v>
      </c>
      <c r="Q6" s="26"/>
      <c r="R6" s="26"/>
      <c r="T6" s="3"/>
    </row>
    <row r="7" spans="1:20" x14ac:dyDescent="0.3">
      <c r="Q7" s="26"/>
      <c r="R7" s="26"/>
      <c r="T7" s="3"/>
    </row>
    <row r="8" spans="1:20" x14ac:dyDescent="0.3">
      <c r="H8" t="s">
        <v>189</v>
      </c>
      <c r="I8" t="e">
        <f>SUM(N2:N5)/SUM(N2:N26)</f>
        <v>#DIV/0!</v>
      </c>
      <c r="Q8" s="26"/>
      <c r="R8" s="26"/>
      <c r="T8" s="3"/>
    </row>
    <row r="9" spans="1:20" x14ac:dyDescent="0.3">
      <c r="Q9" s="26"/>
      <c r="R9" s="26"/>
      <c r="T9" s="3"/>
    </row>
    <row r="10" spans="1:20" x14ac:dyDescent="0.3">
      <c r="Q10" s="26"/>
      <c r="R10" s="26"/>
      <c r="T10" s="3"/>
    </row>
    <row r="11" spans="1:20" x14ac:dyDescent="0.3">
      <c r="Q11" s="26"/>
      <c r="R11" s="26"/>
      <c r="T11" s="3"/>
    </row>
    <row r="12" spans="1:20" x14ac:dyDescent="0.3">
      <c r="N12" s="9"/>
      <c r="Q12" s="26"/>
      <c r="R12" s="26"/>
      <c r="T12" s="3"/>
    </row>
    <row r="13" spans="1:20" x14ac:dyDescent="0.3">
      <c r="Q13" s="26"/>
      <c r="R13" s="26"/>
      <c r="T13" s="3"/>
    </row>
    <row r="14" spans="1:20" x14ac:dyDescent="0.3">
      <c r="Q14" s="26"/>
      <c r="R14" s="26"/>
      <c r="T14" s="3"/>
    </row>
    <row r="15" spans="1:20" x14ac:dyDescent="0.3">
      <c r="Q15" s="26"/>
      <c r="R15" s="26"/>
      <c r="T15" s="3"/>
    </row>
    <row r="16" spans="1:20" x14ac:dyDescent="0.3">
      <c r="Q16" s="26"/>
      <c r="R16" s="26"/>
      <c r="T16" s="3"/>
    </row>
    <row r="17" spans="14:20" x14ac:dyDescent="0.3">
      <c r="Q17" s="26"/>
      <c r="R17" s="26"/>
      <c r="T17" s="3"/>
    </row>
    <row r="18" spans="14:20" x14ac:dyDescent="0.3">
      <c r="Q18" s="26"/>
      <c r="R18" s="26"/>
      <c r="T18" s="3"/>
    </row>
    <row r="19" spans="14:20" x14ac:dyDescent="0.3">
      <c r="Q19" s="26"/>
      <c r="R19" s="26"/>
      <c r="T19" s="3"/>
    </row>
    <row r="20" spans="14:20" x14ac:dyDescent="0.3">
      <c r="N20" s="9"/>
      <c r="Q20" s="26"/>
      <c r="R20" s="26"/>
      <c r="T20" s="3"/>
    </row>
    <row r="21" spans="14:20" x14ac:dyDescent="0.3">
      <c r="Q21" s="26"/>
      <c r="R21" s="26"/>
      <c r="T21" s="3"/>
    </row>
    <row r="22" spans="14:20" x14ac:dyDescent="0.3">
      <c r="Q22" s="26"/>
      <c r="R22" s="26"/>
      <c r="T22" s="3"/>
    </row>
    <row r="23" spans="14:20" x14ac:dyDescent="0.3">
      <c r="Q23" s="26"/>
      <c r="R23" s="26"/>
      <c r="T23" s="3"/>
    </row>
    <row r="24" spans="14:20" x14ac:dyDescent="0.3">
      <c r="N24" s="9"/>
      <c r="Q24" s="26"/>
      <c r="R24" s="26"/>
      <c r="T24" s="3"/>
    </row>
    <row r="25" spans="14:20" x14ac:dyDescent="0.3">
      <c r="Q25" s="26"/>
      <c r="R25" s="26"/>
      <c r="T25" s="3"/>
    </row>
    <row r="26" spans="14:20" x14ac:dyDescent="0.3">
      <c r="Q26" s="26"/>
      <c r="R26" s="26"/>
      <c r="T26" s="3"/>
    </row>
    <row r="27" spans="14:20" x14ac:dyDescent="0.3">
      <c r="Q27" s="26"/>
      <c r="R27" s="26"/>
      <c r="T27" s="3"/>
    </row>
    <row r="28" spans="14:20" x14ac:dyDescent="0.3">
      <c r="Q28" s="26"/>
      <c r="R28" s="26"/>
      <c r="T28" s="3"/>
    </row>
    <row r="29" spans="14:20" x14ac:dyDescent="0.3">
      <c r="Q29" s="26"/>
      <c r="R29" s="26"/>
      <c r="T29" s="3"/>
    </row>
    <row r="30" spans="14:20" x14ac:dyDescent="0.3">
      <c r="Q30" s="26"/>
      <c r="R30" s="26"/>
      <c r="T30" s="3"/>
    </row>
    <row r="31" spans="14:20" x14ac:dyDescent="0.3">
      <c r="Q31" s="26"/>
      <c r="R31" s="26"/>
      <c r="T31" s="3"/>
    </row>
    <row r="32" spans="14:20" x14ac:dyDescent="0.3">
      <c r="Q32" s="26"/>
      <c r="R32" s="26"/>
      <c r="T32" s="3"/>
    </row>
    <row r="33" spans="14:20" x14ac:dyDescent="0.3">
      <c r="Q33" s="26"/>
      <c r="R33" s="26"/>
      <c r="T33" s="3"/>
    </row>
    <row r="34" spans="14:20" x14ac:dyDescent="0.3">
      <c r="Q34" s="26"/>
      <c r="R34" s="26"/>
      <c r="T34" s="3"/>
    </row>
    <row r="35" spans="14:20" x14ac:dyDescent="0.3">
      <c r="Q35" s="26"/>
      <c r="R35" s="26"/>
      <c r="T35" s="3"/>
    </row>
    <row r="36" spans="14:20" x14ac:dyDescent="0.3">
      <c r="Q36" s="26"/>
      <c r="R36" s="26"/>
      <c r="T36" s="3"/>
    </row>
    <row r="37" spans="14:20" x14ac:dyDescent="0.3">
      <c r="Q37" s="26"/>
      <c r="R37" s="26"/>
      <c r="T37" s="3"/>
    </row>
    <row r="38" spans="14:20" x14ac:dyDescent="0.3">
      <c r="Q38" s="26"/>
      <c r="R38" s="26"/>
      <c r="T38" s="3"/>
    </row>
    <row r="39" spans="14:20" x14ac:dyDescent="0.3">
      <c r="Q39" s="26"/>
      <c r="R39" s="26"/>
      <c r="T39" s="3"/>
    </row>
    <row r="40" spans="14:20" x14ac:dyDescent="0.3">
      <c r="Q40" s="26"/>
      <c r="R40" s="26"/>
      <c r="T40" s="3"/>
    </row>
    <row r="41" spans="14:20" x14ac:dyDescent="0.3">
      <c r="Q41" s="26"/>
      <c r="R41" s="26"/>
      <c r="T41" s="3"/>
    </row>
    <row r="42" spans="14:20" x14ac:dyDescent="0.3">
      <c r="Q42" s="26"/>
      <c r="R42" s="26"/>
      <c r="T42" s="3"/>
    </row>
    <row r="43" spans="14:20" x14ac:dyDescent="0.3">
      <c r="Q43" s="26"/>
      <c r="R43" s="26"/>
      <c r="T43" s="3"/>
    </row>
    <row r="44" spans="14:20" x14ac:dyDescent="0.3">
      <c r="Q44" s="26"/>
      <c r="R44" s="26"/>
      <c r="T44" s="3"/>
    </row>
    <row r="45" spans="14:20" x14ac:dyDescent="0.3">
      <c r="N45" s="9"/>
      <c r="Q45" s="26"/>
      <c r="R45" s="26"/>
      <c r="T45" s="3"/>
    </row>
    <row r="46" spans="14:20" x14ac:dyDescent="0.3">
      <c r="Q46" s="26"/>
      <c r="R46" s="26"/>
      <c r="T46" s="3"/>
    </row>
    <row r="47" spans="14:20" x14ac:dyDescent="0.3">
      <c r="Q47" s="26"/>
      <c r="R47" s="26"/>
      <c r="T47" s="3"/>
    </row>
    <row r="48" spans="14:20" x14ac:dyDescent="0.3">
      <c r="Q48" s="26"/>
      <c r="R48" s="26"/>
      <c r="T48" s="3"/>
    </row>
    <row r="49" spans="14:20" x14ac:dyDescent="0.3">
      <c r="Q49" s="26"/>
      <c r="R49" s="26"/>
      <c r="T49" s="3"/>
    </row>
    <row r="50" spans="14:20" x14ac:dyDescent="0.3">
      <c r="Q50" s="26"/>
      <c r="R50" s="26"/>
      <c r="T50" s="3"/>
    </row>
    <row r="51" spans="14:20" x14ac:dyDescent="0.3">
      <c r="Q51" s="26"/>
      <c r="R51" s="26"/>
      <c r="T51" s="3"/>
    </row>
    <row r="52" spans="14:20" x14ac:dyDescent="0.3">
      <c r="Q52" s="26"/>
      <c r="R52" s="26"/>
      <c r="T52" s="3"/>
    </row>
    <row r="53" spans="14:20" x14ac:dyDescent="0.3">
      <c r="Q53" s="26"/>
      <c r="R53" s="26"/>
      <c r="T53" s="3"/>
    </row>
    <row r="54" spans="14:20" x14ac:dyDescent="0.3">
      <c r="Q54" s="26"/>
      <c r="R54" s="26"/>
      <c r="T54" s="3"/>
    </row>
    <row r="55" spans="14:20" x14ac:dyDescent="0.3">
      <c r="Q55" s="26"/>
      <c r="R55" s="26"/>
      <c r="T55" s="3"/>
    </row>
    <row r="56" spans="14:20" x14ac:dyDescent="0.3">
      <c r="N56" s="9"/>
      <c r="Q56" s="26"/>
      <c r="R56" s="26"/>
      <c r="T56" s="3"/>
    </row>
    <row r="57" spans="14:20" x14ac:dyDescent="0.3">
      <c r="Q57" s="26"/>
      <c r="R57" s="26"/>
      <c r="T57" s="3"/>
    </row>
    <row r="58" spans="14:20" x14ac:dyDescent="0.3">
      <c r="Q58" s="26"/>
      <c r="R58" s="26"/>
      <c r="T58" s="3"/>
    </row>
    <row r="59" spans="14:20" x14ac:dyDescent="0.3">
      <c r="Q59" s="26"/>
      <c r="R59" s="26"/>
      <c r="T59" s="3"/>
    </row>
    <row r="60" spans="14:20" x14ac:dyDescent="0.3">
      <c r="Q60" s="26"/>
      <c r="R60" s="26"/>
      <c r="T60" s="3"/>
    </row>
    <row r="61" spans="14:20" x14ac:dyDescent="0.3">
      <c r="Q61" s="26"/>
      <c r="R61" s="26"/>
      <c r="T61" s="3"/>
    </row>
    <row r="62" spans="14:20" x14ac:dyDescent="0.3">
      <c r="N62" s="9"/>
      <c r="Q62" s="26"/>
      <c r="R62" s="26"/>
      <c r="T62" s="3"/>
    </row>
    <row r="63" spans="14:20" x14ac:dyDescent="0.3">
      <c r="Q63" s="26"/>
      <c r="R63" s="26"/>
      <c r="T63" s="3"/>
    </row>
    <row r="64" spans="14:20" x14ac:dyDescent="0.3">
      <c r="N64" s="9"/>
      <c r="Q64" s="26"/>
      <c r="R64" s="26"/>
      <c r="T64" s="3"/>
    </row>
    <row r="65" spans="14:20" x14ac:dyDescent="0.3">
      <c r="Q65" s="26"/>
      <c r="R65" s="26"/>
      <c r="T65" s="3"/>
    </row>
    <row r="66" spans="14:20" x14ac:dyDescent="0.3">
      <c r="Q66" s="26"/>
      <c r="R66" s="26"/>
      <c r="T66" s="3"/>
    </row>
    <row r="67" spans="14:20" x14ac:dyDescent="0.3">
      <c r="Q67" s="26"/>
      <c r="R67" s="26"/>
      <c r="T67" s="3"/>
    </row>
    <row r="68" spans="14:20" x14ac:dyDescent="0.3">
      <c r="Q68" s="26"/>
      <c r="R68" s="26"/>
      <c r="T68" s="3"/>
    </row>
    <row r="69" spans="14:20" x14ac:dyDescent="0.3">
      <c r="N69" s="9"/>
      <c r="Q69" s="26"/>
      <c r="R69" s="26"/>
      <c r="T69" s="3"/>
    </row>
    <row r="70" spans="14:20" x14ac:dyDescent="0.3">
      <c r="Q70" s="26"/>
      <c r="R70" s="26"/>
      <c r="T70" s="3"/>
    </row>
    <row r="71" spans="14:20" x14ac:dyDescent="0.3">
      <c r="Q71" s="26"/>
      <c r="R71" s="26"/>
      <c r="T71" s="3"/>
    </row>
    <row r="72" spans="14:20" x14ac:dyDescent="0.3">
      <c r="Q72" s="26"/>
      <c r="R72" s="26"/>
      <c r="T72" s="3"/>
    </row>
    <row r="73" spans="14:20" x14ac:dyDescent="0.3">
      <c r="Q73" s="26"/>
      <c r="R73" s="26"/>
      <c r="T73" s="3"/>
    </row>
    <row r="74" spans="14:20" x14ac:dyDescent="0.3">
      <c r="Q74" s="26"/>
      <c r="R74" s="26"/>
      <c r="T74" s="3"/>
    </row>
    <row r="75" spans="14:20" x14ac:dyDescent="0.3">
      <c r="Q75" s="26"/>
      <c r="R75" s="26"/>
      <c r="T75" s="3"/>
    </row>
    <row r="76" spans="14:20" x14ac:dyDescent="0.3">
      <c r="N76" s="9"/>
      <c r="Q76" s="26"/>
      <c r="R76" s="26"/>
      <c r="T76" s="3"/>
    </row>
    <row r="77" spans="14:20" x14ac:dyDescent="0.3">
      <c r="Q77" s="26"/>
      <c r="R77" s="26"/>
      <c r="T77" s="3"/>
    </row>
    <row r="78" spans="14:20" x14ac:dyDescent="0.3">
      <c r="Q78" s="26"/>
      <c r="R78" s="26"/>
      <c r="T78" s="3"/>
    </row>
    <row r="79" spans="14:20" x14ac:dyDescent="0.3">
      <c r="Q79" s="26"/>
      <c r="R79" s="26"/>
      <c r="T79" s="3"/>
    </row>
    <row r="80" spans="14:20" x14ac:dyDescent="0.3">
      <c r="Q80" s="26"/>
      <c r="R80" s="26"/>
      <c r="T80" s="3"/>
    </row>
    <row r="81" spans="14:20" x14ac:dyDescent="0.3">
      <c r="Q81" s="26"/>
      <c r="R81" s="26"/>
      <c r="T81" s="3"/>
    </row>
    <row r="82" spans="14:20" x14ac:dyDescent="0.3">
      <c r="Q82" s="26"/>
      <c r="R82" s="26"/>
      <c r="T82" s="3"/>
    </row>
    <row r="83" spans="14:20" x14ac:dyDescent="0.3">
      <c r="Q83" s="26"/>
      <c r="R83" s="26"/>
      <c r="T83" s="3"/>
    </row>
    <row r="84" spans="14:20" x14ac:dyDescent="0.3">
      <c r="Q84" s="26"/>
      <c r="R84" s="26"/>
      <c r="T84" s="3"/>
    </row>
    <row r="85" spans="14:20" x14ac:dyDescent="0.3">
      <c r="Q85" s="26"/>
      <c r="R85" s="26"/>
      <c r="T85" s="3"/>
    </row>
    <row r="86" spans="14:20" x14ac:dyDescent="0.3">
      <c r="Q86" s="26"/>
      <c r="R86" s="26"/>
      <c r="T86" s="3"/>
    </row>
    <row r="87" spans="14:20" x14ac:dyDescent="0.3">
      <c r="Q87" s="26"/>
      <c r="R87" s="26"/>
      <c r="T87" s="3"/>
    </row>
    <row r="88" spans="14:20" x14ac:dyDescent="0.3">
      <c r="Q88" s="26"/>
      <c r="R88" s="26"/>
      <c r="T88" s="3"/>
    </row>
    <row r="89" spans="14:20" x14ac:dyDescent="0.3">
      <c r="Q89" s="26"/>
      <c r="R89" s="26"/>
      <c r="T89" s="3"/>
    </row>
    <row r="90" spans="14:20" x14ac:dyDescent="0.3">
      <c r="Q90" s="26"/>
      <c r="R90" s="26"/>
      <c r="T90" s="3"/>
    </row>
    <row r="91" spans="14:20" x14ac:dyDescent="0.3">
      <c r="Q91" s="26"/>
      <c r="R91" s="26"/>
      <c r="T91" s="3"/>
    </row>
    <row r="92" spans="14:20" x14ac:dyDescent="0.3">
      <c r="Q92" s="26"/>
      <c r="R92" s="26"/>
      <c r="T92" s="3"/>
    </row>
    <row r="93" spans="14:20" x14ac:dyDescent="0.3">
      <c r="Q93" s="26"/>
      <c r="R93" s="26"/>
      <c r="T93" s="3"/>
    </row>
    <row r="94" spans="14:20" x14ac:dyDescent="0.3">
      <c r="Q94" s="26"/>
      <c r="R94" s="26"/>
      <c r="T94" s="3"/>
    </row>
    <row r="95" spans="14:20" x14ac:dyDescent="0.3">
      <c r="Q95" s="26"/>
      <c r="R95" s="26"/>
      <c r="T95" s="3"/>
    </row>
    <row r="96" spans="14:20" x14ac:dyDescent="0.3">
      <c r="N96" s="9"/>
      <c r="Q96" s="26"/>
      <c r="R96" s="26"/>
      <c r="T96" s="3"/>
    </row>
    <row r="97" spans="17:20" x14ac:dyDescent="0.3">
      <c r="Q97" s="26"/>
      <c r="R97" s="26"/>
      <c r="T97" s="3"/>
    </row>
    <row r="98" spans="17:20" x14ac:dyDescent="0.3">
      <c r="Q98" s="26"/>
      <c r="R98" s="26"/>
      <c r="T98" s="3"/>
    </row>
    <row r="99" spans="17:20" x14ac:dyDescent="0.3">
      <c r="Q99" s="26"/>
      <c r="R99" s="26"/>
      <c r="T99" s="3"/>
    </row>
    <row r="100" spans="17:20" x14ac:dyDescent="0.3">
      <c r="Q100" s="26"/>
      <c r="R100" s="26"/>
      <c r="T100" s="3"/>
    </row>
    <row r="101" spans="17:20" x14ac:dyDescent="0.3">
      <c r="Q101" s="26"/>
      <c r="R101" s="26"/>
      <c r="T101" s="3"/>
    </row>
  </sheetData>
  <sortState xmlns:xlrd2="http://schemas.microsoft.com/office/spreadsheetml/2017/richdata2" ref="L2:T112">
    <sortCondition ref="N1:N11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80A8-7803-4B25-B8D4-353B9F72861E}">
  <dimension ref="A1:L101"/>
  <sheetViews>
    <sheetView workbookViewId="0">
      <pane ySplit="1" topLeftCell="A2" activePane="bottomLeft" state="frozen"/>
      <selection pane="bottomLeft" activeCell="J6" sqref="J6:L8"/>
    </sheetView>
  </sheetViews>
  <sheetFormatPr defaultRowHeight="14.4" x14ac:dyDescent="0.3"/>
  <cols>
    <col min="1" max="1" width="9" style="1" bestFit="1" customWidth="1"/>
    <col min="2" max="2" width="14.5546875" style="1" bestFit="1" customWidth="1"/>
    <col min="3" max="3" width="19.5546875" style="8" customWidth="1"/>
    <col min="4" max="4" width="23.88671875" style="8" customWidth="1"/>
    <col min="5" max="5" width="21.44140625" style="2" customWidth="1"/>
    <col min="6" max="6" width="21.44140625" style="5" customWidth="1"/>
    <col min="7" max="7" width="21.109375" style="2" customWidth="1"/>
    <col min="8" max="8" width="16.77734375" style="5" customWidth="1"/>
    <col min="9" max="9" width="8.88671875" style="1"/>
    <col min="10" max="10" width="13.88671875" style="1" bestFit="1" customWidth="1"/>
    <col min="11" max="16384" width="8.88671875" style="1"/>
  </cols>
  <sheetData>
    <row r="1" spans="1:12" s="10" customFormat="1" ht="28.8" x14ac:dyDescent="0.3">
      <c r="A1" s="10" t="s">
        <v>0</v>
      </c>
      <c r="B1" s="10" t="s">
        <v>1</v>
      </c>
      <c r="C1" s="11" t="s">
        <v>103</v>
      </c>
      <c r="D1" s="11" t="s">
        <v>105</v>
      </c>
      <c r="E1" s="12" t="s">
        <v>106</v>
      </c>
      <c r="F1" s="13" t="s">
        <v>104</v>
      </c>
      <c r="G1" s="12" t="s">
        <v>107</v>
      </c>
      <c r="H1" s="13" t="s">
        <v>110</v>
      </c>
    </row>
    <row r="2" spans="1:12" x14ac:dyDescent="0.3">
      <c r="A2" s="1">
        <v>1</v>
      </c>
      <c r="B2" s="1" t="s">
        <v>2</v>
      </c>
      <c r="C2" s="8">
        <v>7231</v>
      </c>
      <c r="D2" s="8">
        <v>84881</v>
      </c>
      <c r="E2" s="4">
        <v>15142</v>
      </c>
      <c r="F2" s="3">
        <f>E2/ABS(C2)</f>
        <v>2.0940395519291939</v>
      </c>
      <c r="G2" s="4">
        <v>6608</v>
      </c>
      <c r="H2" s="5">
        <f>G2/ABS(C2)</f>
        <v>0.91384317521781222</v>
      </c>
    </row>
    <row r="3" spans="1:12" x14ac:dyDescent="0.3">
      <c r="A3" s="1">
        <v>2</v>
      </c>
      <c r="B3" s="1" t="s">
        <v>3</v>
      </c>
      <c r="C3" s="8">
        <v>11743</v>
      </c>
      <c r="D3" s="8">
        <v>20033</v>
      </c>
      <c r="E3" s="4">
        <v>2865</v>
      </c>
      <c r="F3" s="3">
        <f t="shared" ref="F3:F66" si="0">E3/ABS(C3)</f>
        <v>0.24397513412245594</v>
      </c>
      <c r="G3" s="4">
        <v>1353</v>
      </c>
      <c r="H3" s="5">
        <f t="shared" ref="H3:H66" si="1">G3/ABS(C3)</f>
        <v>0.1152175764285106</v>
      </c>
      <c r="J3" s="7"/>
    </row>
    <row r="4" spans="1:12" x14ac:dyDescent="0.3">
      <c r="A4" s="1">
        <v>3</v>
      </c>
      <c r="B4" s="1" t="s">
        <v>4</v>
      </c>
      <c r="C4" s="8">
        <v>3041</v>
      </c>
      <c r="D4" s="8">
        <v>6013</v>
      </c>
      <c r="E4" s="4">
        <v>996</v>
      </c>
      <c r="F4" s="3">
        <f t="shared" si="0"/>
        <v>0.32752384084182834</v>
      </c>
      <c r="G4" s="4">
        <v>337</v>
      </c>
      <c r="H4" s="5">
        <f t="shared" si="1"/>
        <v>0.11081880960210456</v>
      </c>
      <c r="J4" s="7"/>
    </row>
    <row r="5" spans="1:12" x14ac:dyDescent="0.3">
      <c r="A5" s="1">
        <v>4</v>
      </c>
      <c r="B5" s="1" t="s">
        <v>5</v>
      </c>
      <c r="C5" s="8">
        <v>-468</v>
      </c>
      <c r="D5" s="8">
        <v>11110</v>
      </c>
      <c r="E5" s="4">
        <v>1697</v>
      </c>
      <c r="F5" s="3">
        <f t="shared" si="0"/>
        <v>3.6260683760683761</v>
      </c>
      <c r="G5" s="4">
        <v>708</v>
      </c>
      <c r="H5" s="5">
        <f t="shared" si="1"/>
        <v>1.5128205128205128</v>
      </c>
    </row>
    <row r="6" spans="1:12" x14ac:dyDescent="0.3">
      <c r="A6" s="1">
        <v>5</v>
      </c>
      <c r="B6" s="1" t="s">
        <v>6</v>
      </c>
      <c r="C6" s="8">
        <v>7287</v>
      </c>
      <c r="D6" s="8">
        <v>15615</v>
      </c>
      <c r="E6" s="4">
        <v>2432</v>
      </c>
      <c r="F6" s="3">
        <f t="shared" si="0"/>
        <v>0.3337450253876767</v>
      </c>
      <c r="G6" s="4">
        <v>891</v>
      </c>
      <c r="H6" s="5">
        <f t="shared" si="1"/>
        <v>0.12227254013997529</v>
      </c>
      <c r="K6" s="1" t="s">
        <v>130</v>
      </c>
      <c r="L6" s="1" t="s">
        <v>131</v>
      </c>
    </row>
    <row r="7" spans="1:12" x14ac:dyDescent="0.3">
      <c r="A7" s="1">
        <v>6</v>
      </c>
      <c r="B7" s="1" t="s">
        <v>7</v>
      </c>
      <c r="C7" s="8">
        <v>4981</v>
      </c>
      <c r="D7" s="8">
        <v>9363</v>
      </c>
      <c r="E7" s="4">
        <v>1761</v>
      </c>
      <c r="F7" s="3">
        <f t="shared" si="0"/>
        <v>0.35354346516763702</v>
      </c>
      <c r="G7" s="4">
        <v>585</v>
      </c>
      <c r="H7" s="5">
        <f t="shared" si="1"/>
        <v>0.11744629592451315</v>
      </c>
      <c r="J7" s="1" t="s">
        <v>128</v>
      </c>
      <c r="K7" s="1">
        <f>SUMIFS(E:E, C:C, "&gt;0")</f>
        <v>544591</v>
      </c>
      <c r="L7" s="1">
        <f>SUMIFS(G:G, C:C, "&gt;0")</f>
        <v>204373</v>
      </c>
    </row>
    <row r="8" spans="1:12" x14ac:dyDescent="0.3">
      <c r="A8" s="1">
        <v>7</v>
      </c>
      <c r="B8" s="1" t="s">
        <v>8</v>
      </c>
      <c r="C8" s="8">
        <v>6804</v>
      </c>
      <c r="D8" s="8">
        <v>26070</v>
      </c>
      <c r="E8" s="4">
        <v>4243</v>
      </c>
      <c r="F8" s="3">
        <f t="shared" si="0"/>
        <v>0.62360376249265137</v>
      </c>
      <c r="G8" s="4">
        <v>1825</v>
      </c>
      <c r="H8" s="5">
        <f t="shared" si="1"/>
        <v>0.26822457378012932</v>
      </c>
      <c r="J8" s="1" t="s">
        <v>129</v>
      </c>
      <c r="K8" s="1">
        <f>SUMIFS(E:E, C:C, "&lt;0")</f>
        <v>601565</v>
      </c>
      <c r="L8" s="1">
        <f>SUMIFS(G:G, C:C, "&lt;0")</f>
        <v>228772</v>
      </c>
    </row>
    <row r="9" spans="1:12" x14ac:dyDescent="0.3">
      <c r="A9" s="1">
        <v>8</v>
      </c>
      <c r="B9" s="1" t="s">
        <v>9</v>
      </c>
      <c r="C9" s="8">
        <v>-2122</v>
      </c>
      <c r="D9" s="8">
        <v>9756</v>
      </c>
      <c r="E9" s="4">
        <v>1365</v>
      </c>
      <c r="F9" s="3">
        <f t="shared" si="0"/>
        <v>0.64326107445805847</v>
      </c>
      <c r="G9" s="4">
        <v>675</v>
      </c>
      <c r="H9" s="5">
        <f t="shared" si="1"/>
        <v>0.31809613572101791</v>
      </c>
    </row>
    <row r="10" spans="1:12" x14ac:dyDescent="0.3">
      <c r="A10" s="1">
        <v>9</v>
      </c>
      <c r="B10" s="1" t="s">
        <v>10</v>
      </c>
      <c r="C10" s="8">
        <v>2350</v>
      </c>
      <c r="D10" s="8">
        <v>17002</v>
      </c>
      <c r="E10" s="4">
        <v>2675</v>
      </c>
      <c r="F10" s="3">
        <f t="shared" si="0"/>
        <v>1.1382978723404256</v>
      </c>
      <c r="G10" s="4">
        <v>1370</v>
      </c>
      <c r="H10" s="5">
        <f t="shared" si="1"/>
        <v>0.58297872340425527</v>
      </c>
    </row>
    <row r="11" spans="1:12" x14ac:dyDescent="0.3">
      <c r="A11" s="1">
        <v>10</v>
      </c>
      <c r="B11" s="1" t="s">
        <v>11</v>
      </c>
      <c r="C11" s="8">
        <v>22540</v>
      </c>
      <c r="D11" s="8">
        <v>89160</v>
      </c>
      <c r="E11" s="4">
        <v>26174</v>
      </c>
      <c r="F11" s="3">
        <f t="shared" si="0"/>
        <v>1.1612244897959183</v>
      </c>
      <c r="G11" s="4">
        <v>4516</v>
      </c>
      <c r="H11" s="5">
        <f t="shared" si="1"/>
        <v>0.20035492457852705</v>
      </c>
    </row>
    <row r="12" spans="1:12" x14ac:dyDescent="0.3">
      <c r="A12" s="1">
        <v>11</v>
      </c>
      <c r="B12" s="1" t="s">
        <v>12</v>
      </c>
      <c r="C12" s="8">
        <v>-34103</v>
      </c>
      <c r="D12" s="8">
        <v>158927</v>
      </c>
      <c r="E12" s="4">
        <v>34785</v>
      </c>
      <c r="F12" s="3">
        <f t="shared" si="0"/>
        <v>1.019998240623992</v>
      </c>
      <c r="G12" s="4">
        <v>9123</v>
      </c>
      <c r="H12" s="5">
        <f t="shared" si="1"/>
        <v>0.26751312201272615</v>
      </c>
    </row>
    <row r="13" spans="1:12" x14ac:dyDescent="0.3">
      <c r="A13" s="1">
        <v>12</v>
      </c>
      <c r="B13" s="1" t="s">
        <v>13</v>
      </c>
      <c r="C13" s="8">
        <v>17901</v>
      </c>
      <c r="D13" s="8">
        <v>44137</v>
      </c>
      <c r="E13" s="4">
        <v>7550</v>
      </c>
      <c r="F13" s="3">
        <f t="shared" si="0"/>
        <v>0.42176414725434336</v>
      </c>
      <c r="G13" s="4">
        <v>3105</v>
      </c>
      <c r="H13" s="5">
        <f t="shared" si="1"/>
        <v>0.17345399698340874</v>
      </c>
    </row>
    <row r="14" spans="1:12" x14ac:dyDescent="0.3">
      <c r="A14" s="1">
        <v>13</v>
      </c>
      <c r="B14" s="1" t="s">
        <v>14</v>
      </c>
      <c r="C14" s="8">
        <v>11075</v>
      </c>
      <c r="D14" s="8">
        <v>115399</v>
      </c>
      <c r="E14" s="4">
        <v>23820</v>
      </c>
      <c r="F14" s="3">
        <f t="shared" si="0"/>
        <v>2.1507900677200902</v>
      </c>
      <c r="G14" s="4">
        <v>10148</v>
      </c>
      <c r="H14" s="5">
        <f t="shared" si="1"/>
        <v>0.91629796839729116</v>
      </c>
    </row>
    <row r="15" spans="1:12" x14ac:dyDescent="0.3">
      <c r="A15" s="1">
        <v>14</v>
      </c>
      <c r="B15" s="1" t="s">
        <v>15</v>
      </c>
      <c r="C15" s="8">
        <v>21874</v>
      </c>
      <c r="D15" s="8">
        <v>42364</v>
      </c>
      <c r="E15" s="4">
        <v>6122</v>
      </c>
      <c r="F15" s="3">
        <f t="shared" si="0"/>
        <v>0.27987565145835236</v>
      </c>
      <c r="G15" s="4">
        <v>2635</v>
      </c>
      <c r="H15" s="5">
        <f t="shared" si="1"/>
        <v>0.12046264972113011</v>
      </c>
    </row>
    <row r="16" spans="1:12" x14ac:dyDescent="0.3">
      <c r="A16" s="1">
        <v>15</v>
      </c>
      <c r="B16" s="1" t="s">
        <v>16</v>
      </c>
      <c r="C16" s="8">
        <v>2775</v>
      </c>
      <c r="D16" s="8">
        <v>5849</v>
      </c>
      <c r="E16" s="4">
        <v>1578</v>
      </c>
      <c r="F16" s="3">
        <f t="shared" si="0"/>
        <v>0.56864864864864861</v>
      </c>
      <c r="G16" s="4">
        <v>494</v>
      </c>
      <c r="H16" s="5">
        <f t="shared" si="1"/>
        <v>0.17801801801801803</v>
      </c>
    </row>
    <row r="17" spans="1:8" x14ac:dyDescent="0.3">
      <c r="A17" s="1">
        <v>16</v>
      </c>
      <c r="B17" s="1" t="s">
        <v>17</v>
      </c>
      <c r="C17" s="8">
        <v>17935</v>
      </c>
      <c r="D17" s="8">
        <v>42121</v>
      </c>
      <c r="E17" s="4">
        <v>7860</v>
      </c>
      <c r="F17" s="3">
        <f t="shared" si="0"/>
        <v>0.43824923334262617</v>
      </c>
      <c r="G17" s="4">
        <v>2510</v>
      </c>
      <c r="H17" s="5">
        <f t="shared" si="1"/>
        <v>0.13994981879007526</v>
      </c>
    </row>
    <row r="18" spans="1:8" x14ac:dyDescent="0.3">
      <c r="A18" s="1">
        <v>17</v>
      </c>
      <c r="B18" s="1" t="s">
        <v>18</v>
      </c>
      <c r="C18" s="8">
        <v>2229</v>
      </c>
      <c r="D18" s="8">
        <v>11949</v>
      </c>
      <c r="E18" s="4">
        <v>1595</v>
      </c>
      <c r="F18" s="3">
        <f t="shared" si="0"/>
        <v>0.71556751906684612</v>
      </c>
      <c r="G18" s="4">
        <v>664</v>
      </c>
      <c r="H18" s="5">
        <f t="shared" si="1"/>
        <v>0.29789143113503813</v>
      </c>
    </row>
    <row r="19" spans="1:8" x14ac:dyDescent="0.3">
      <c r="A19" s="1">
        <v>18</v>
      </c>
      <c r="B19" s="1" t="s">
        <v>19</v>
      </c>
      <c r="C19" s="8">
        <v>30899</v>
      </c>
      <c r="D19" s="8">
        <v>82277</v>
      </c>
      <c r="E19" s="4">
        <v>16225</v>
      </c>
      <c r="F19" s="3">
        <f t="shared" si="0"/>
        <v>0.52509789960840159</v>
      </c>
      <c r="G19" s="4">
        <v>6840</v>
      </c>
      <c r="H19" s="5">
        <f t="shared" si="1"/>
        <v>0.22136638726172367</v>
      </c>
    </row>
    <row r="20" spans="1:8" x14ac:dyDescent="0.3">
      <c r="A20" s="1">
        <v>19</v>
      </c>
      <c r="B20" s="1" t="s">
        <v>20</v>
      </c>
      <c r="C20" s="8">
        <v>-5601</v>
      </c>
      <c r="D20" s="8">
        <v>47973</v>
      </c>
      <c r="E20" s="4">
        <v>8012</v>
      </c>
      <c r="F20" s="3">
        <f t="shared" si="0"/>
        <v>1.4304588466345296</v>
      </c>
      <c r="G20" s="4">
        <v>2919</v>
      </c>
      <c r="H20" s="5">
        <f t="shared" si="1"/>
        <v>0.52115693626138193</v>
      </c>
    </row>
    <row r="21" spans="1:8" x14ac:dyDescent="0.3">
      <c r="A21" s="1">
        <v>20</v>
      </c>
      <c r="B21" s="1" t="s">
        <v>21</v>
      </c>
      <c r="C21" s="8">
        <v>9045</v>
      </c>
      <c r="D21" s="8">
        <v>16211</v>
      </c>
      <c r="E21" s="4">
        <v>4568</v>
      </c>
      <c r="F21" s="3">
        <f t="shared" si="0"/>
        <v>0.50503040353786621</v>
      </c>
      <c r="G21" s="4">
        <v>888</v>
      </c>
      <c r="H21" s="5">
        <f t="shared" si="1"/>
        <v>9.8175787728026528E-2</v>
      </c>
    </row>
    <row r="22" spans="1:8" x14ac:dyDescent="0.3">
      <c r="A22" s="1">
        <v>21</v>
      </c>
      <c r="B22" s="1" t="s">
        <v>22</v>
      </c>
      <c r="C22" s="8">
        <v>1224</v>
      </c>
      <c r="D22" s="8">
        <v>7718</v>
      </c>
      <c r="E22" s="4">
        <v>1610</v>
      </c>
      <c r="F22" s="3">
        <f t="shared" si="0"/>
        <v>1.315359477124183</v>
      </c>
      <c r="G22" s="4">
        <v>513</v>
      </c>
      <c r="H22" s="5">
        <f t="shared" si="1"/>
        <v>0.41911764705882354</v>
      </c>
    </row>
    <row r="23" spans="1:8" x14ac:dyDescent="0.3">
      <c r="A23" s="1">
        <v>22</v>
      </c>
      <c r="B23" s="1" t="s">
        <v>23</v>
      </c>
      <c r="C23" s="8">
        <v>3413</v>
      </c>
      <c r="D23" s="8">
        <v>6811</v>
      </c>
      <c r="E23" s="4">
        <v>2002</v>
      </c>
      <c r="F23" s="3">
        <f t="shared" si="0"/>
        <v>0.58658072077351309</v>
      </c>
      <c r="G23" s="4">
        <v>377</v>
      </c>
      <c r="H23" s="5">
        <f t="shared" si="1"/>
        <v>0.11046000585994727</v>
      </c>
    </row>
    <row r="24" spans="1:8" x14ac:dyDescent="0.3">
      <c r="A24" s="1">
        <v>23</v>
      </c>
      <c r="B24" s="1" t="s">
        <v>24</v>
      </c>
      <c r="C24" s="8">
        <v>16843</v>
      </c>
      <c r="D24" s="8">
        <v>50753</v>
      </c>
      <c r="E24" s="4">
        <v>8538</v>
      </c>
      <c r="F24" s="3">
        <f t="shared" si="0"/>
        <v>0.50691682004393512</v>
      </c>
      <c r="G24" s="4">
        <v>3727</v>
      </c>
      <c r="H24" s="5">
        <f t="shared" si="1"/>
        <v>0.22127886956005463</v>
      </c>
    </row>
    <row r="25" spans="1:8" x14ac:dyDescent="0.3">
      <c r="A25" s="1">
        <v>24</v>
      </c>
      <c r="B25" s="1" t="s">
        <v>25</v>
      </c>
      <c r="C25" s="8">
        <v>7386</v>
      </c>
      <c r="D25" s="8">
        <v>26278</v>
      </c>
      <c r="E25" s="4">
        <v>4993</v>
      </c>
      <c r="F25" s="3">
        <f t="shared" si="0"/>
        <v>0.67600866504197132</v>
      </c>
      <c r="G25" s="4">
        <v>2133</v>
      </c>
      <c r="H25" s="5">
        <f t="shared" si="1"/>
        <v>0.28878960194963443</v>
      </c>
    </row>
    <row r="26" spans="1:8" x14ac:dyDescent="0.3">
      <c r="A26" s="1">
        <v>25</v>
      </c>
      <c r="B26" s="1" t="s">
        <v>26</v>
      </c>
      <c r="C26" s="8">
        <v>9884</v>
      </c>
      <c r="D26" s="8">
        <v>52180</v>
      </c>
      <c r="E26" s="4">
        <v>14145</v>
      </c>
      <c r="F26" s="3">
        <f t="shared" si="0"/>
        <v>1.4311007689194657</v>
      </c>
      <c r="G26" s="4">
        <v>4317</v>
      </c>
      <c r="H26" s="5">
        <f t="shared" si="1"/>
        <v>0.43676649129906919</v>
      </c>
    </row>
    <row r="27" spans="1:8" x14ac:dyDescent="0.3">
      <c r="A27" s="1">
        <v>26</v>
      </c>
      <c r="B27" s="1" t="s">
        <v>27</v>
      </c>
      <c r="C27" s="8">
        <v>-24437</v>
      </c>
      <c r="D27" s="8">
        <v>144501</v>
      </c>
      <c r="E27" s="4">
        <v>36120</v>
      </c>
      <c r="F27" s="3">
        <f t="shared" si="0"/>
        <v>1.4780865081638499</v>
      </c>
      <c r="G27" s="4">
        <v>12567</v>
      </c>
      <c r="H27" s="5">
        <f t="shared" si="1"/>
        <v>0.51426116135368494</v>
      </c>
    </row>
    <row r="28" spans="1:8" x14ac:dyDescent="0.3">
      <c r="A28" s="1">
        <v>27</v>
      </c>
      <c r="B28" s="1" t="s">
        <v>28</v>
      </c>
      <c r="C28" s="8">
        <v>7462</v>
      </c>
      <c r="D28" s="8">
        <v>15852</v>
      </c>
      <c r="E28" s="4">
        <v>5362</v>
      </c>
      <c r="F28" s="3">
        <f t="shared" si="0"/>
        <v>0.7185741088180112</v>
      </c>
      <c r="G28" s="4">
        <v>1242</v>
      </c>
      <c r="H28" s="5">
        <f t="shared" si="1"/>
        <v>0.1664433127847762</v>
      </c>
    </row>
    <row r="29" spans="1:8" x14ac:dyDescent="0.3">
      <c r="A29" s="1">
        <v>28</v>
      </c>
      <c r="B29" s="1" t="s">
        <v>29</v>
      </c>
      <c r="C29" s="8">
        <v>4002</v>
      </c>
      <c r="D29" s="8">
        <v>23874</v>
      </c>
      <c r="E29" s="4">
        <v>6118</v>
      </c>
      <c r="F29" s="3">
        <f t="shared" si="0"/>
        <v>1.5287356321839081</v>
      </c>
      <c r="G29" s="4">
        <v>1550</v>
      </c>
      <c r="H29" s="5">
        <f t="shared" si="1"/>
        <v>0.38730634682658671</v>
      </c>
    </row>
    <row r="30" spans="1:8" x14ac:dyDescent="0.3">
      <c r="A30" s="1">
        <v>29</v>
      </c>
      <c r="B30" s="1" t="s">
        <v>30</v>
      </c>
      <c r="C30" s="8">
        <v>42022</v>
      </c>
      <c r="D30" s="8">
        <v>87294</v>
      </c>
      <c r="E30" s="4">
        <v>14845</v>
      </c>
      <c r="F30" s="3">
        <f t="shared" si="0"/>
        <v>0.35326733615725098</v>
      </c>
      <c r="G30" s="4">
        <v>6872</v>
      </c>
      <c r="H30" s="5">
        <f t="shared" si="1"/>
        <v>0.16353338727333303</v>
      </c>
    </row>
    <row r="31" spans="1:8" x14ac:dyDescent="0.3">
      <c r="A31" s="1">
        <v>30</v>
      </c>
      <c r="B31" s="1" t="s">
        <v>31</v>
      </c>
      <c r="C31" s="8">
        <v>11515</v>
      </c>
      <c r="D31" s="8">
        <v>24941</v>
      </c>
      <c r="E31" s="4">
        <v>4020</v>
      </c>
      <c r="F31" s="3">
        <f t="shared" si="0"/>
        <v>0.34910985670864092</v>
      </c>
      <c r="G31" s="4">
        <v>1805</v>
      </c>
      <c r="H31" s="5">
        <f t="shared" si="1"/>
        <v>0.15675206252713852</v>
      </c>
    </row>
    <row r="32" spans="1:8" x14ac:dyDescent="0.3">
      <c r="A32" s="1">
        <v>31</v>
      </c>
      <c r="B32" s="1" t="s">
        <v>32</v>
      </c>
      <c r="C32" s="8">
        <v>5026</v>
      </c>
      <c r="D32" s="8">
        <v>22560</v>
      </c>
      <c r="E32" s="4">
        <v>4784</v>
      </c>
      <c r="F32" s="3">
        <f t="shared" si="0"/>
        <v>0.95185037803422201</v>
      </c>
      <c r="G32" s="4">
        <v>2209</v>
      </c>
      <c r="H32" s="5">
        <f t="shared" si="1"/>
        <v>0.43951452447274175</v>
      </c>
    </row>
    <row r="33" spans="1:8" x14ac:dyDescent="0.3">
      <c r="A33" s="1">
        <v>32</v>
      </c>
      <c r="B33" s="1" t="s">
        <v>33</v>
      </c>
      <c r="C33" s="8">
        <v>-112229</v>
      </c>
      <c r="D33" s="8">
        <v>177147</v>
      </c>
      <c r="E33" s="4">
        <v>36655</v>
      </c>
      <c r="F33" s="3">
        <f t="shared" si="0"/>
        <v>0.32660898698197438</v>
      </c>
      <c r="G33" s="4">
        <v>12121</v>
      </c>
      <c r="H33" s="5">
        <f t="shared" si="1"/>
        <v>0.10800238797458768</v>
      </c>
    </row>
    <row r="34" spans="1:8" x14ac:dyDescent="0.3">
      <c r="A34" s="1">
        <v>33</v>
      </c>
      <c r="B34" s="1" t="s">
        <v>34</v>
      </c>
      <c r="C34" s="8">
        <v>-6883</v>
      </c>
      <c r="D34" s="8">
        <v>25295</v>
      </c>
      <c r="E34" s="4">
        <v>4317</v>
      </c>
      <c r="F34" s="3">
        <f t="shared" si="0"/>
        <v>0.62719744297544677</v>
      </c>
      <c r="G34" s="4">
        <v>2058</v>
      </c>
      <c r="H34" s="5">
        <f t="shared" si="1"/>
        <v>0.29899753014673836</v>
      </c>
    </row>
    <row r="35" spans="1:8" x14ac:dyDescent="0.3">
      <c r="A35" s="1">
        <v>34</v>
      </c>
      <c r="B35" s="1" t="s">
        <v>35</v>
      </c>
      <c r="C35" s="8">
        <v>-27969</v>
      </c>
      <c r="D35" s="8">
        <v>198097</v>
      </c>
      <c r="E35" s="4">
        <v>38448</v>
      </c>
      <c r="F35" s="3">
        <f t="shared" si="0"/>
        <v>1.3746648074654082</v>
      </c>
      <c r="G35" s="4">
        <v>16162</v>
      </c>
      <c r="H35" s="5">
        <f t="shared" si="1"/>
        <v>0.57785405270120493</v>
      </c>
    </row>
    <row r="36" spans="1:8" x14ac:dyDescent="0.3">
      <c r="A36" s="1">
        <v>35</v>
      </c>
      <c r="B36" s="1" t="s">
        <v>36</v>
      </c>
      <c r="C36" s="8">
        <v>5022</v>
      </c>
      <c r="D36" s="8">
        <v>36780</v>
      </c>
      <c r="E36" s="4">
        <v>7772</v>
      </c>
      <c r="F36" s="3">
        <f t="shared" si="0"/>
        <v>1.5475906013540421</v>
      </c>
      <c r="G36" s="4">
        <v>3034</v>
      </c>
      <c r="H36" s="5">
        <f t="shared" si="1"/>
        <v>0.60414177618478693</v>
      </c>
    </row>
    <row r="37" spans="1:8" x14ac:dyDescent="0.3">
      <c r="A37" s="1">
        <v>36</v>
      </c>
      <c r="B37" s="1" t="s">
        <v>37</v>
      </c>
      <c r="C37" s="8">
        <v>32074</v>
      </c>
      <c r="D37" s="8">
        <v>113992</v>
      </c>
      <c r="E37" s="4">
        <v>21424</v>
      </c>
      <c r="F37" s="3">
        <f t="shared" si="0"/>
        <v>0.6679553532456195</v>
      </c>
      <c r="G37" s="4">
        <v>8069</v>
      </c>
      <c r="H37" s="5">
        <f t="shared" si="1"/>
        <v>0.25157448400573673</v>
      </c>
    </row>
    <row r="38" spans="1:8" x14ac:dyDescent="0.3">
      <c r="A38" s="1">
        <v>37</v>
      </c>
      <c r="B38" s="1" t="s">
        <v>38</v>
      </c>
      <c r="C38" s="8">
        <v>821</v>
      </c>
      <c r="D38" s="8">
        <v>5913</v>
      </c>
      <c r="E38" s="4">
        <v>1158</v>
      </c>
      <c r="F38" s="3">
        <f t="shared" si="0"/>
        <v>1.4104750304506699</v>
      </c>
      <c r="G38" s="4">
        <v>399</v>
      </c>
      <c r="H38" s="5">
        <f t="shared" si="1"/>
        <v>0.48599269183922045</v>
      </c>
    </row>
    <row r="39" spans="1:8" x14ac:dyDescent="0.3">
      <c r="A39" s="1">
        <v>38</v>
      </c>
      <c r="B39" s="1" t="s">
        <v>39</v>
      </c>
      <c r="C39" s="8">
        <v>2805</v>
      </c>
      <c r="D39" s="8">
        <v>4615</v>
      </c>
      <c r="E39" s="4">
        <v>826</v>
      </c>
      <c r="F39" s="3">
        <f t="shared" si="0"/>
        <v>0.29447415329768273</v>
      </c>
      <c r="G39" s="4">
        <v>321</v>
      </c>
      <c r="H39" s="5">
        <f t="shared" si="1"/>
        <v>0.11443850267379679</v>
      </c>
    </row>
    <row r="40" spans="1:8" x14ac:dyDescent="0.3">
      <c r="A40" s="1">
        <v>39</v>
      </c>
      <c r="B40" s="1" t="s">
        <v>40</v>
      </c>
      <c r="C40" s="8">
        <v>2082</v>
      </c>
      <c r="D40" s="8">
        <v>31212</v>
      </c>
      <c r="E40" s="4">
        <v>4839</v>
      </c>
      <c r="F40" s="3">
        <f t="shared" si="0"/>
        <v>2.3242074927953889</v>
      </c>
      <c r="G40" s="4">
        <v>2274</v>
      </c>
      <c r="H40" s="5">
        <f t="shared" si="1"/>
        <v>1.0922190201729107</v>
      </c>
    </row>
    <row r="41" spans="1:8" x14ac:dyDescent="0.3">
      <c r="A41" s="1">
        <v>40</v>
      </c>
      <c r="B41" s="1" t="s">
        <v>41</v>
      </c>
      <c r="C41" s="8">
        <v>1042</v>
      </c>
      <c r="D41" s="8">
        <v>8706</v>
      </c>
      <c r="E41" s="4">
        <v>1142</v>
      </c>
      <c r="F41" s="3">
        <f t="shared" si="0"/>
        <v>1.0959692898272553</v>
      </c>
      <c r="G41" s="4">
        <v>611</v>
      </c>
      <c r="H41" s="5">
        <f t="shared" si="1"/>
        <v>0.58637236084452971</v>
      </c>
    </row>
    <row r="42" spans="1:8" x14ac:dyDescent="0.3">
      <c r="A42" s="1">
        <v>41</v>
      </c>
      <c r="B42" s="1" t="s">
        <v>42</v>
      </c>
      <c r="C42" s="8">
        <v>-65792</v>
      </c>
      <c r="D42" s="8">
        <v>280380</v>
      </c>
      <c r="E42" s="4">
        <v>53830</v>
      </c>
      <c r="F42" s="3">
        <f t="shared" si="0"/>
        <v>0.81818458171206221</v>
      </c>
      <c r="G42" s="4">
        <v>25514</v>
      </c>
      <c r="H42" s="5">
        <f t="shared" si="1"/>
        <v>0.38779790856031127</v>
      </c>
    </row>
    <row r="43" spans="1:8" x14ac:dyDescent="0.3">
      <c r="A43" s="1">
        <v>42</v>
      </c>
      <c r="B43" s="1" t="s">
        <v>43</v>
      </c>
      <c r="C43" s="8">
        <v>-5465</v>
      </c>
      <c r="D43" s="8">
        <v>25625</v>
      </c>
      <c r="E43" s="4">
        <v>4304</v>
      </c>
      <c r="F43" s="3">
        <f t="shared" si="0"/>
        <v>0.78755718206770353</v>
      </c>
      <c r="G43" s="4">
        <v>1835</v>
      </c>
      <c r="H43" s="5">
        <f t="shared" si="1"/>
        <v>0.33577310155535223</v>
      </c>
    </row>
    <row r="44" spans="1:8" x14ac:dyDescent="0.3">
      <c r="A44" s="1">
        <v>43</v>
      </c>
      <c r="B44" s="1" t="s">
        <v>44</v>
      </c>
      <c r="C44" s="8">
        <v>13084</v>
      </c>
      <c r="D44" s="8">
        <v>57270</v>
      </c>
      <c r="E44" s="4">
        <v>15199</v>
      </c>
      <c r="F44" s="3">
        <f t="shared" si="0"/>
        <v>1.1616478141241211</v>
      </c>
      <c r="G44" s="4">
        <v>5203</v>
      </c>
      <c r="H44" s="5">
        <f t="shared" si="1"/>
        <v>0.39766126566799143</v>
      </c>
    </row>
    <row r="45" spans="1:8" x14ac:dyDescent="0.3">
      <c r="A45" s="1">
        <v>44</v>
      </c>
      <c r="B45" s="1" t="s">
        <v>45</v>
      </c>
      <c r="C45" s="8">
        <v>9690</v>
      </c>
      <c r="D45" s="8">
        <v>35978</v>
      </c>
      <c r="E45" s="4">
        <v>6506</v>
      </c>
      <c r="F45" s="3">
        <f t="shared" si="0"/>
        <v>0.6714138286893705</v>
      </c>
      <c r="G45" s="4">
        <v>1925</v>
      </c>
      <c r="H45" s="5">
        <f t="shared" si="1"/>
        <v>0.19865841073271415</v>
      </c>
    </row>
    <row r="46" spans="1:8" x14ac:dyDescent="0.3">
      <c r="A46" s="1">
        <v>45</v>
      </c>
      <c r="B46" s="1" t="s">
        <v>46</v>
      </c>
      <c r="C46" s="8">
        <v>12821</v>
      </c>
      <c r="D46" s="8">
        <v>67243</v>
      </c>
      <c r="E46" s="4">
        <v>13463</v>
      </c>
      <c r="F46" s="3">
        <f t="shared" si="0"/>
        <v>1.050074097184307</v>
      </c>
      <c r="G46" s="4">
        <v>4120</v>
      </c>
      <c r="H46" s="5">
        <f t="shared" si="1"/>
        <v>0.3213477887840262</v>
      </c>
    </row>
    <row r="47" spans="1:8" x14ac:dyDescent="0.3">
      <c r="A47" s="1">
        <v>46</v>
      </c>
      <c r="B47" s="1" t="s">
        <v>47</v>
      </c>
      <c r="C47" s="8">
        <v>-3618</v>
      </c>
      <c r="D47" s="8">
        <v>10576</v>
      </c>
      <c r="E47" s="4">
        <v>1399</v>
      </c>
      <c r="F47" s="3">
        <f t="shared" si="0"/>
        <v>0.38667772249861804</v>
      </c>
      <c r="G47" s="4">
        <v>669</v>
      </c>
      <c r="H47" s="5">
        <f t="shared" si="1"/>
        <v>0.18490878938640132</v>
      </c>
    </row>
    <row r="48" spans="1:8" x14ac:dyDescent="0.3">
      <c r="A48" s="1">
        <v>47</v>
      </c>
      <c r="B48" s="1" t="s">
        <v>48</v>
      </c>
      <c r="C48" s="8">
        <v>-2351</v>
      </c>
      <c r="D48" s="8">
        <v>21257</v>
      </c>
      <c r="E48" s="4">
        <v>5839</v>
      </c>
      <c r="F48" s="3">
        <f t="shared" si="0"/>
        <v>2.4836239897915782</v>
      </c>
      <c r="G48" s="4">
        <v>1912</v>
      </c>
      <c r="H48" s="5">
        <f t="shared" si="1"/>
        <v>0.81327094853253934</v>
      </c>
    </row>
    <row r="49" spans="1:8" x14ac:dyDescent="0.3">
      <c r="A49" s="1">
        <v>48</v>
      </c>
      <c r="B49" s="1" t="s">
        <v>49</v>
      </c>
      <c r="C49" s="8">
        <v>372</v>
      </c>
      <c r="D49" s="8">
        <v>2464</v>
      </c>
      <c r="E49" s="4">
        <v>351</v>
      </c>
      <c r="F49" s="3">
        <f t="shared" si="0"/>
        <v>0.94354838709677424</v>
      </c>
      <c r="G49" s="4">
        <v>157</v>
      </c>
      <c r="H49" s="5">
        <f t="shared" si="1"/>
        <v>0.42204301075268819</v>
      </c>
    </row>
    <row r="50" spans="1:8" x14ac:dyDescent="0.3">
      <c r="A50" s="1">
        <v>49</v>
      </c>
      <c r="B50" s="1" t="s">
        <v>50</v>
      </c>
      <c r="C50" s="8">
        <v>33122</v>
      </c>
      <c r="D50" s="8">
        <v>100898</v>
      </c>
      <c r="E50" s="4">
        <v>22970</v>
      </c>
      <c r="F50" s="3">
        <f t="shared" si="0"/>
        <v>0.69349676951874883</v>
      </c>
      <c r="G50" s="4">
        <v>8497</v>
      </c>
      <c r="H50" s="5">
        <f t="shared" si="1"/>
        <v>0.25653644103616929</v>
      </c>
    </row>
    <row r="51" spans="1:8" x14ac:dyDescent="0.3">
      <c r="A51" s="1">
        <v>50</v>
      </c>
      <c r="B51" s="1" t="s">
        <v>51</v>
      </c>
      <c r="C51" s="8">
        <v>1765</v>
      </c>
      <c r="D51" s="8">
        <v>20947</v>
      </c>
      <c r="E51" s="4">
        <v>5116</v>
      </c>
      <c r="F51" s="3">
        <f t="shared" si="0"/>
        <v>2.898583569405099</v>
      </c>
      <c r="G51" s="4">
        <v>1985</v>
      </c>
      <c r="H51" s="5">
        <f t="shared" si="1"/>
        <v>1.1246458923512748</v>
      </c>
    </row>
    <row r="52" spans="1:8" x14ac:dyDescent="0.3">
      <c r="A52" s="1">
        <v>51</v>
      </c>
      <c r="B52" s="1" t="s">
        <v>52</v>
      </c>
      <c r="C52" s="8">
        <v>27096</v>
      </c>
      <c r="D52" s="8">
        <v>109610</v>
      </c>
      <c r="E52" s="4">
        <v>25651</v>
      </c>
      <c r="F52" s="3">
        <f t="shared" si="0"/>
        <v>0.94667109536462946</v>
      </c>
      <c r="G52" s="4">
        <v>10227</v>
      </c>
      <c r="H52" s="5">
        <f t="shared" si="1"/>
        <v>0.37743578387953941</v>
      </c>
    </row>
    <row r="53" spans="1:8" x14ac:dyDescent="0.3">
      <c r="A53" s="1">
        <v>52</v>
      </c>
      <c r="B53" s="1" t="s">
        <v>53</v>
      </c>
      <c r="C53" s="8">
        <v>1083</v>
      </c>
      <c r="D53" s="8">
        <v>5477</v>
      </c>
      <c r="E53" s="4">
        <v>881</v>
      </c>
      <c r="F53" s="3">
        <f t="shared" si="0"/>
        <v>0.81348107109879964</v>
      </c>
      <c r="G53" s="4">
        <v>360</v>
      </c>
      <c r="H53" s="5">
        <f t="shared" si="1"/>
        <v>0.33240997229916897</v>
      </c>
    </row>
    <row r="54" spans="1:8" x14ac:dyDescent="0.3">
      <c r="A54" s="1">
        <v>53</v>
      </c>
      <c r="B54" s="1" t="s">
        <v>54</v>
      </c>
      <c r="C54" s="8">
        <v>4326</v>
      </c>
      <c r="D54" s="8">
        <v>28612</v>
      </c>
      <c r="E54" s="4">
        <v>5673</v>
      </c>
      <c r="F54" s="3">
        <f t="shared" si="0"/>
        <v>1.3113730929264911</v>
      </c>
      <c r="G54" s="4">
        <v>2352</v>
      </c>
      <c r="H54" s="5">
        <f t="shared" si="1"/>
        <v>0.5436893203883495</v>
      </c>
    </row>
    <row r="55" spans="1:8" x14ac:dyDescent="0.3">
      <c r="A55" s="1">
        <v>54</v>
      </c>
      <c r="B55" s="1" t="s">
        <v>55</v>
      </c>
      <c r="C55" s="8">
        <v>985</v>
      </c>
      <c r="D55" s="8">
        <v>28195</v>
      </c>
      <c r="E55" s="4">
        <v>4934</v>
      </c>
      <c r="F55" s="3">
        <f t="shared" si="0"/>
        <v>5.0091370558375639</v>
      </c>
      <c r="G55" s="4">
        <v>2371</v>
      </c>
      <c r="H55" s="5">
        <f t="shared" si="1"/>
        <v>2.4071065989847718</v>
      </c>
    </row>
    <row r="56" spans="1:8" x14ac:dyDescent="0.3">
      <c r="A56" s="1">
        <v>55</v>
      </c>
      <c r="B56" s="1" t="s">
        <v>56</v>
      </c>
      <c r="C56" s="8">
        <v>23067</v>
      </c>
      <c r="D56" s="8">
        <v>49615</v>
      </c>
      <c r="E56" s="4">
        <v>9714</v>
      </c>
      <c r="F56" s="3">
        <f t="shared" si="0"/>
        <v>0.42112108206528809</v>
      </c>
      <c r="G56" s="4">
        <v>3522</v>
      </c>
      <c r="H56" s="5">
        <f t="shared" si="1"/>
        <v>0.15268565483157759</v>
      </c>
    </row>
    <row r="57" spans="1:8" x14ac:dyDescent="0.3">
      <c r="A57" s="1">
        <v>56</v>
      </c>
      <c r="B57" s="1" t="s">
        <v>57</v>
      </c>
      <c r="C57" s="8">
        <v>7981</v>
      </c>
      <c r="D57" s="8">
        <v>20441</v>
      </c>
      <c r="E57" s="4">
        <v>4997</v>
      </c>
      <c r="F57" s="3">
        <f t="shared" si="0"/>
        <v>0.62611201603809041</v>
      </c>
      <c r="G57" s="4">
        <v>1260</v>
      </c>
      <c r="H57" s="5">
        <f t="shared" si="1"/>
        <v>0.15787495301340684</v>
      </c>
    </row>
    <row r="58" spans="1:8" x14ac:dyDescent="0.3">
      <c r="A58" s="1">
        <v>57</v>
      </c>
      <c r="B58" s="1" t="s">
        <v>58</v>
      </c>
      <c r="C58" s="8">
        <v>3078</v>
      </c>
      <c r="D58" s="8">
        <v>12880</v>
      </c>
      <c r="E58" s="4">
        <v>2252</v>
      </c>
      <c r="F58" s="3">
        <f t="shared" si="0"/>
        <v>0.73164392462638073</v>
      </c>
      <c r="G58" s="4">
        <v>854</v>
      </c>
      <c r="H58" s="5">
        <f t="shared" si="1"/>
        <v>0.27745289148797919</v>
      </c>
    </row>
    <row r="59" spans="1:8" x14ac:dyDescent="0.3">
      <c r="A59" s="1">
        <v>58</v>
      </c>
      <c r="B59" s="1" t="s">
        <v>59</v>
      </c>
      <c r="C59" s="8">
        <v>621</v>
      </c>
      <c r="D59" s="8">
        <v>12443</v>
      </c>
      <c r="E59" s="4">
        <v>1799</v>
      </c>
      <c r="F59" s="3">
        <f t="shared" si="0"/>
        <v>2.8969404186795491</v>
      </c>
      <c r="G59" s="4">
        <v>915</v>
      </c>
      <c r="H59" s="5">
        <f t="shared" si="1"/>
        <v>1.4734299516908214</v>
      </c>
    </row>
    <row r="60" spans="1:8" x14ac:dyDescent="0.3">
      <c r="A60" s="1">
        <v>59</v>
      </c>
      <c r="B60" s="1" t="s">
        <v>60</v>
      </c>
      <c r="C60" s="8">
        <v>11051</v>
      </c>
      <c r="D60" s="8">
        <v>22715</v>
      </c>
      <c r="E60" s="4">
        <v>3881</v>
      </c>
      <c r="F60" s="3">
        <f t="shared" si="0"/>
        <v>0.35118993756221156</v>
      </c>
      <c r="G60" s="4">
        <v>1453</v>
      </c>
      <c r="H60" s="5">
        <f t="shared" si="1"/>
        <v>0.13148131390824361</v>
      </c>
    </row>
    <row r="61" spans="1:8" x14ac:dyDescent="0.3">
      <c r="A61" s="1">
        <v>60</v>
      </c>
      <c r="B61" s="1" t="s">
        <v>61</v>
      </c>
      <c r="C61" s="8">
        <v>-198896</v>
      </c>
      <c r="D61" s="8">
        <v>557318</v>
      </c>
      <c r="E61" s="4">
        <v>135783</v>
      </c>
      <c r="F61" s="3">
        <f t="shared" si="0"/>
        <v>0.68268341243665032</v>
      </c>
      <c r="G61" s="4">
        <v>44386</v>
      </c>
      <c r="H61" s="5">
        <f t="shared" si="1"/>
        <v>0.22316185343093878</v>
      </c>
    </row>
    <row r="62" spans="1:8" x14ac:dyDescent="0.3">
      <c r="A62" s="1">
        <v>61</v>
      </c>
      <c r="B62" s="1" t="s">
        <v>62</v>
      </c>
      <c r="C62" s="8">
        <v>5223</v>
      </c>
      <c r="D62" s="8">
        <v>8957</v>
      </c>
      <c r="E62" s="4">
        <v>1430</v>
      </c>
      <c r="F62" s="3">
        <f t="shared" si="0"/>
        <v>0.27378901014742485</v>
      </c>
      <c r="G62" s="4">
        <v>481</v>
      </c>
      <c r="H62" s="5">
        <f t="shared" si="1"/>
        <v>9.2092667049588364E-2</v>
      </c>
    </row>
    <row r="63" spans="1:8" x14ac:dyDescent="0.3">
      <c r="A63" s="1">
        <v>62</v>
      </c>
      <c r="B63" s="1" t="s">
        <v>63</v>
      </c>
      <c r="C63" s="8">
        <v>4084</v>
      </c>
      <c r="D63" s="8">
        <v>12738</v>
      </c>
      <c r="E63" s="4">
        <v>2073</v>
      </c>
      <c r="F63" s="3">
        <f t="shared" si="0"/>
        <v>0.50759059745347701</v>
      </c>
      <c r="G63" s="4">
        <v>955</v>
      </c>
      <c r="H63" s="5">
        <f t="shared" si="1"/>
        <v>0.23383937316356512</v>
      </c>
    </row>
    <row r="64" spans="1:8" x14ac:dyDescent="0.3">
      <c r="A64" s="1">
        <v>63</v>
      </c>
      <c r="B64" s="1" t="s">
        <v>64</v>
      </c>
      <c r="C64" s="8">
        <v>15985</v>
      </c>
      <c r="D64" s="8">
        <v>57543</v>
      </c>
      <c r="E64" s="4">
        <v>12581</v>
      </c>
      <c r="F64" s="3">
        <f t="shared" si="0"/>
        <v>0.78705035971223025</v>
      </c>
      <c r="G64" s="4">
        <v>3952</v>
      </c>
      <c r="H64" s="5">
        <f t="shared" si="1"/>
        <v>0.24723177979355646</v>
      </c>
    </row>
    <row r="65" spans="1:8" x14ac:dyDescent="0.3">
      <c r="A65" s="1">
        <v>64</v>
      </c>
      <c r="B65" s="1" t="s">
        <v>65</v>
      </c>
      <c r="C65" s="8">
        <v>-120</v>
      </c>
      <c r="D65" s="8">
        <v>51774</v>
      </c>
      <c r="E65" s="4">
        <v>8152</v>
      </c>
      <c r="F65" s="3">
        <f t="shared" si="0"/>
        <v>67.933333333333337</v>
      </c>
      <c r="G65" s="4">
        <v>4111</v>
      </c>
      <c r="H65" s="5">
        <f t="shared" si="1"/>
        <v>34.258333333333333</v>
      </c>
    </row>
    <row r="66" spans="1:8" x14ac:dyDescent="0.3">
      <c r="A66" s="1">
        <v>65</v>
      </c>
      <c r="B66" s="1" t="s">
        <v>66</v>
      </c>
      <c r="C66" s="8">
        <v>-2807</v>
      </c>
      <c r="D66" s="8">
        <v>129469</v>
      </c>
      <c r="E66" s="4">
        <v>29999</v>
      </c>
      <c r="F66" s="3">
        <f t="shared" si="0"/>
        <v>10.687210545065907</v>
      </c>
      <c r="G66" s="4">
        <v>9856</v>
      </c>
      <c r="H66" s="5">
        <f t="shared" si="1"/>
        <v>3.5112219451371569</v>
      </c>
    </row>
    <row r="67" spans="1:8" x14ac:dyDescent="0.3">
      <c r="A67" s="1">
        <v>66</v>
      </c>
      <c r="B67" s="1" t="s">
        <v>67</v>
      </c>
      <c r="C67" s="8">
        <v>-2080</v>
      </c>
      <c r="D67" s="8">
        <v>10058</v>
      </c>
      <c r="E67" s="4">
        <v>1290</v>
      </c>
      <c r="F67" s="3">
        <f t="shared" ref="F67:F101" si="2">E67/ABS(C67)</f>
        <v>0.62019230769230771</v>
      </c>
      <c r="G67" s="4">
        <v>517</v>
      </c>
      <c r="H67" s="5">
        <f t="shared" ref="H67:H101" si="3">G67/ABS(C67)</f>
        <v>0.24855769230769231</v>
      </c>
    </row>
    <row r="68" spans="1:8" x14ac:dyDescent="0.3">
      <c r="A68" s="1">
        <v>67</v>
      </c>
      <c r="B68" s="1" t="s">
        <v>68</v>
      </c>
      <c r="C68" s="8">
        <v>21812</v>
      </c>
      <c r="D68" s="8">
        <v>70344</v>
      </c>
      <c r="E68" s="4">
        <v>30592</v>
      </c>
      <c r="F68" s="3">
        <f t="shared" si="2"/>
        <v>1.4025307170364936</v>
      </c>
      <c r="G68" s="4">
        <v>7725</v>
      </c>
      <c r="H68" s="5">
        <f t="shared" si="3"/>
        <v>0.35416284613973958</v>
      </c>
    </row>
    <row r="69" spans="1:8" x14ac:dyDescent="0.3">
      <c r="A69" s="1">
        <v>68</v>
      </c>
      <c r="B69" s="1" t="s">
        <v>69</v>
      </c>
      <c r="C69" s="8">
        <v>-43418</v>
      </c>
      <c r="D69" s="8">
        <v>83770</v>
      </c>
      <c r="E69" s="4">
        <v>18359</v>
      </c>
      <c r="F69" s="3">
        <f t="shared" si="2"/>
        <v>0.42284306048182779</v>
      </c>
      <c r="G69" s="4">
        <v>8537</v>
      </c>
      <c r="H69" s="5">
        <f t="shared" si="3"/>
        <v>0.19662352019899582</v>
      </c>
    </row>
    <row r="70" spans="1:8" x14ac:dyDescent="0.3">
      <c r="A70" s="1">
        <v>69</v>
      </c>
      <c r="B70" s="1" t="s">
        <v>70</v>
      </c>
      <c r="C70" s="8">
        <v>2136</v>
      </c>
      <c r="D70" s="8">
        <v>7562</v>
      </c>
      <c r="E70" s="4">
        <v>1636</v>
      </c>
      <c r="F70" s="3">
        <f t="shared" si="2"/>
        <v>0.76591760299625467</v>
      </c>
      <c r="G70" s="4">
        <v>436</v>
      </c>
      <c r="H70" s="5">
        <f t="shared" si="3"/>
        <v>0.20411985018726592</v>
      </c>
    </row>
    <row r="71" spans="1:8" x14ac:dyDescent="0.3">
      <c r="A71" s="1">
        <v>70</v>
      </c>
      <c r="B71" s="1" t="s">
        <v>71</v>
      </c>
      <c r="C71" s="8">
        <v>-62</v>
      </c>
      <c r="D71" s="8">
        <v>19602</v>
      </c>
      <c r="E71" s="4">
        <v>5248</v>
      </c>
      <c r="F71" s="3">
        <f t="shared" si="2"/>
        <v>84.645161290322577</v>
      </c>
      <c r="G71" s="4">
        <v>1783</v>
      </c>
      <c r="H71" s="5">
        <f t="shared" si="3"/>
        <v>28.758064516129032</v>
      </c>
    </row>
    <row r="72" spans="1:8" x14ac:dyDescent="0.3">
      <c r="A72" s="1">
        <v>71</v>
      </c>
      <c r="B72" s="1" t="s">
        <v>72</v>
      </c>
      <c r="C72" s="8">
        <v>10233</v>
      </c>
      <c r="D72" s="8">
        <v>33679</v>
      </c>
      <c r="E72" s="4">
        <v>9074</v>
      </c>
      <c r="F72" s="3">
        <f t="shared" si="2"/>
        <v>0.88673898172578913</v>
      </c>
      <c r="G72" s="4">
        <v>2904</v>
      </c>
      <c r="H72" s="5">
        <f t="shared" si="3"/>
        <v>0.28378774552917035</v>
      </c>
    </row>
    <row r="73" spans="1:8" x14ac:dyDescent="0.3">
      <c r="A73" s="1">
        <v>72</v>
      </c>
      <c r="B73" s="1" t="s">
        <v>73</v>
      </c>
      <c r="C73" s="8">
        <v>2411</v>
      </c>
      <c r="D73" s="8">
        <v>7395</v>
      </c>
      <c r="E73" s="4">
        <v>1629</v>
      </c>
      <c r="F73" s="3">
        <f t="shared" si="2"/>
        <v>0.67565325591041059</v>
      </c>
      <c r="G73" s="4">
        <v>409</v>
      </c>
      <c r="H73" s="5">
        <f t="shared" si="3"/>
        <v>0.16963915387805889</v>
      </c>
    </row>
    <row r="74" spans="1:8" x14ac:dyDescent="0.3">
      <c r="A74" s="1">
        <v>73</v>
      </c>
      <c r="B74" s="1" t="s">
        <v>74</v>
      </c>
      <c r="C74" s="8">
        <v>4719</v>
      </c>
      <c r="D74" s="8">
        <v>21649</v>
      </c>
      <c r="E74" s="4">
        <v>2915</v>
      </c>
      <c r="F74" s="3">
        <f t="shared" si="2"/>
        <v>0.61771561771561767</v>
      </c>
      <c r="G74" s="4">
        <v>1234</v>
      </c>
      <c r="H74" s="5">
        <f t="shared" si="3"/>
        <v>0.26149607967789784</v>
      </c>
    </row>
    <row r="75" spans="1:8" x14ac:dyDescent="0.3">
      <c r="A75" s="1">
        <v>74</v>
      </c>
      <c r="B75" s="1" t="s">
        <v>75</v>
      </c>
      <c r="C75" s="8">
        <v>-8270</v>
      </c>
      <c r="D75" s="8">
        <v>86234</v>
      </c>
      <c r="E75" s="4">
        <v>19086</v>
      </c>
      <c r="F75" s="3">
        <f t="shared" si="2"/>
        <v>2.3078597339782347</v>
      </c>
      <c r="G75" s="4">
        <v>9142</v>
      </c>
      <c r="H75" s="5">
        <f t="shared" si="3"/>
        <v>1.105441354292624</v>
      </c>
    </row>
    <row r="76" spans="1:8" x14ac:dyDescent="0.3">
      <c r="A76" s="1">
        <v>75</v>
      </c>
      <c r="B76" s="1" t="s">
        <v>76</v>
      </c>
      <c r="C76" s="8">
        <v>3171</v>
      </c>
      <c r="D76" s="8">
        <v>12207</v>
      </c>
      <c r="E76" s="4">
        <v>2565</v>
      </c>
      <c r="F76" s="3">
        <f t="shared" si="2"/>
        <v>0.80889309366130557</v>
      </c>
      <c r="G76" s="4">
        <v>660</v>
      </c>
      <c r="H76" s="5">
        <f t="shared" si="3"/>
        <v>0.20813623462630085</v>
      </c>
    </row>
    <row r="77" spans="1:8" x14ac:dyDescent="0.3">
      <c r="A77" s="1">
        <v>76</v>
      </c>
      <c r="B77" s="1" t="s">
        <v>77</v>
      </c>
      <c r="C77" s="8">
        <v>41276</v>
      </c>
      <c r="D77" s="8">
        <v>72512</v>
      </c>
      <c r="E77" s="4">
        <v>11617</v>
      </c>
      <c r="F77" s="3">
        <f t="shared" si="2"/>
        <v>0.281446845624576</v>
      </c>
      <c r="G77" s="4">
        <v>5784</v>
      </c>
      <c r="H77" s="5">
        <f t="shared" si="3"/>
        <v>0.14012985754433568</v>
      </c>
    </row>
    <row r="78" spans="1:8" x14ac:dyDescent="0.3">
      <c r="A78" s="1">
        <v>77</v>
      </c>
      <c r="B78" s="1" t="s">
        <v>78</v>
      </c>
      <c r="C78" s="8">
        <v>3076</v>
      </c>
      <c r="D78" s="8">
        <v>20584</v>
      </c>
      <c r="E78" s="4">
        <v>3571</v>
      </c>
      <c r="F78" s="3">
        <f t="shared" si="2"/>
        <v>1.1609232769830948</v>
      </c>
      <c r="G78" s="4">
        <v>1629</v>
      </c>
      <c r="H78" s="5">
        <f t="shared" si="3"/>
        <v>0.52958387516254879</v>
      </c>
    </row>
    <row r="79" spans="1:8" x14ac:dyDescent="0.3">
      <c r="A79" s="1">
        <v>78</v>
      </c>
      <c r="B79" s="1" t="s">
        <v>79</v>
      </c>
      <c r="C79" s="8">
        <v>8786</v>
      </c>
      <c r="D79" s="8">
        <v>46826</v>
      </c>
      <c r="E79" s="4">
        <v>10286</v>
      </c>
      <c r="F79" s="3">
        <f t="shared" si="2"/>
        <v>1.1707261552469839</v>
      </c>
      <c r="G79" s="4">
        <v>4474</v>
      </c>
      <c r="H79" s="5">
        <f t="shared" si="3"/>
        <v>0.50921921238333712</v>
      </c>
    </row>
    <row r="80" spans="1:8" x14ac:dyDescent="0.3">
      <c r="A80" s="1">
        <v>79</v>
      </c>
      <c r="B80" s="1" t="s">
        <v>80</v>
      </c>
      <c r="C80" s="8">
        <v>15309</v>
      </c>
      <c r="D80" s="8">
        <v>47293</v>
      </c>
      <c r="E80" s="4">
        <v>7009</v>
      </c>
      <c r="F80" s="3">
        <f t="shared" si="2"/>
        <v>0.45783526030439609</v>
      </c>
      <c r="G80" s="4">
        <v>2632</v>
      </c>
      <c r="H80" s="5">
        <f t="shared" si="3"/>
        <v>0.17192501143118427</v>
      </c>
    </row>
    <row r="81" spans="1:8" x14ac:dyDescent="0.3">
      <c r="A81" s="1">
        <v>80</v>
      </c>
      <c r="B81" s="1" t="s">
        <v>81</v>
      </c>
      <c r="C81" s="8">
        <v>26183</v>
      </c>
      <c r="D81" s="8">
        <v>72411</v>
      </c>
      <c r="E81" s="4">
        <v>11467</v>
      </c>
      <c r="F81" s="3">
        <f t="shared" si="2"/>
        <v>0.43795592560058055</v>
      </c>
      <c r="G81" s="4">
        <v>5042</v>
      </c>
      <c r="H81" s="5">
        <f t="shared" si="3"/>
        <v>0.1925676965970286</v>
      </c>
    </row>
    <row r="82" spans="1:8" x14ac:dyDescent="0.3">
      <c r="A82" s="1">
        <v>81</v>
      </c>
      <c r="B82" s="1" t="s">
        <v>82</v>
      </c>
      <c r="C82" s="8">
        <v>15756</v>
      </c>
      <c r="D82" s="8">
        <v>34026</v>
      </c>
      <c r="E82" s="4">
        <v>6257</v>
      </c>
      <c r="F82" s="3">
        <f t="shared" si="2"/>
        <v>0.39711855800964713</v>
      </c>
      <c r="G82" s="4">
        <v>2304</v>
      </c>
      <c r="H82" s="5">
        <f t="shared" si="3"/>
        <v>0.14623000761614624</v>
      </c>
    </row>
    <row r="83" spans="1:8" x14ac:dyDescent="0.3">
      <c r="A83" s="1">
        <v>82</v>
      </c>
      <c r="B83" s="1" t="s">
        <v>83</v>
      </c>
      <c r="C83" s="8">
        <v>6445</v>
      </c>
      <c r="D83" s="8">
        <v>28377</v>
      </c>
      <c r="E83" s="4">
        <v>5173</v>
      </c>
      <c r="F83" s="3">
        <f t="shared" si="2"/>
        <v>0.80263770364623743</v>
      </c>
      <c r="G83" s="4">
        <v>2693</v>
      </c>
      <c r="H83" s="5">
        <f t="shared" si="3"/>
        <v>0.41784328937160592</v>
      </c>
    </row>
    <row r="84" spans="1:8" x14ac:dyDescent="0.3">
      <c r="A84" s="1">
        <v>83</v>
      </c>
      <c r="B84" s="1" t="s">
        <v>84</v>
      </c>
      <c r="C84" s="8">
        <v>287</v>
      </c>
      <c r="D84" s="8">
        <v>14659</v>
      </c>
      <c r="E84" s="4">
        <v>3003</v>
      </c>
      <c r="F84" s="3">
        <f t="shared" si="2"/>
        <v>10.463414634146341</v>
      </c>
      <c r="G84" s="4">
        <v>1277</v>
      </c>
      <c r="H84" s="5">
        <f t="shared" si="3"/>
        <v>4.4494773519163759</v>
      </c>
    </row>
    <row r="85" spans="1:8" x14ac:dyDescent="0.3">
      <c r="A85" s="1">
        <v>84</v>
      </c>
      <c r="B85" s="1" t="s">
        <v>85</v>
      </c>
      <c r="C85" s="8">
        <v>17329</v>
      </c>
      <c r="D85" s="8">
        <v>33587</v>
      </c>
      <c r="E85" s="4">
        <v>5051</v>
      </c>
      <c r="F85" s="3">
        <f t="shared" si="2"/>
        <v>0.29147671533267933</v>
      </c>
      <c r="G85" s="4">
        <v>2313</v>
      </c>
      <c r="H85" s="5">
        <f t="shared" si="3"/>
        <v>0.13347567661146056</v>
      </c>
    </row>
    <row r="86" spans="1:8" x14ac:dyDescent="0.3">
      <c r="A86" s="1">
        <v>85</v>
      </c>
      <c r="B86" s="1" t="s">
        <v>86</v>
      </c>
      <c r="C86" s="8">
        <v>14858</v>
      </c>
      <c r="D86" s="8">
        <v>25430</v>
      </c>
      <c r="E86" s="4">
        <v>3593</v>
      </c>
      <c r="F86" s="3">
        <f t="shared" si="2"/>
        <v>0.24182258715843316</v>
      </c>
      <c r="G86" s="4">
        <v>1622</v>
      </c>
      <c r="H86" s="5">
        <f t="shared" si="3"/>
        <v>0.10916677883968233</v>
      </c>
    </row>
    <row r="87" spans="1:8" x14ac:dyDescent="0.3">
      <c r="A87" s="1">
        <v>86</v>
      </c>
      <c r="B87" s="1" t="s">
        <v>87</v>
      </c>
      <c r="C87" s="8">
        <v>18817</v>
      </c>
      <c r="D87" s="8">
        <v>36259</v>
      </c>
      <c r="E87" s="4">
        <v>6333</v>
      </c>
      <c r="F87" s="3">
        <f t="shared" si="2"/>
        <v>0.33655736833714195</v>
      </c>
      <c r="G87" s="4">
        <v>2677</v>
      </c>
      <c r="H87" s="5">
        <f t="shared" si="3"/>
        <v>0.14226497316256576</v>
      </c>
    </row>
    <row r="88" spans="1:8" x14ac:dyDescent="0.3">
      <c r="A88" s="1">
        <v>87</v>
      </c>
      <c r="B88" s="1" t="s">
        <v>88</v>
      </c>
      <c r="C88" s="8">
        <v>1381</v>
      </c>
      <c r="D88" s="8">
        <v>6941</v>
      </c>
      <c r="E88" s="4">
        <v>1574</v>
      </c>
      <c r="F88" s="3">
        <f t="shared" si="2"/>
        <v>1.1397538015930486</v>
      </c>
      <c r="G88" s="4">
        <v>458</v>
      </c>
      <c r="H88" s="5">
        <f t="shared" si="3"/>
        <v>0.33164373642288197</v>
      </c>
    </row>
    <row r="89" spans="1:8" x14ac:dyDescent="0.3">
      <c r="A89" s="1">
        <v>88</v>
      </c>
      <c r="B89" s="1" t="s">
        <v>89</v>
      </c>
      <c r="C89" s="8">
        <v>3192</v>
      </c>
      <c r="D89" s="8">
        <v>20080</v>
      </c>
      <c r="E89" s="4">
        <v>3824</v>
      </c>
      <c r="F89" s="3">
        <f t="shared" si="2"/>
        <v>1.1979949874686717</v>
      </c>
      <c r="G89" s="4">
        <v>1048</v>
      </c>
      <c r="H89" s="5">
        <f t="shared" si="3"/>
        <v>0.32832080200501251</v>
      </c>
    </row>
    <row r="90" spans="1:8" x14ac:dyDescent="0.3">
      <c r="A90" s="1">
        <v>89</v>
      </c>
      <c r="B90" s="1" t="s">
        <v>90</v>
      </c>
      <c r="C90" s="8">
        <v>286</v>
      </c>
      <c r="D90" s="8">
        <v>1802</v>
      </c>
      <c r="E90" s="4">
        <v>224</v>
      </c>
      <c r="F90" s="3">
        <f t="shared" si="2"/>
        <v>0.78321678321678323</v>
      </c>
      <c r="G90" s="4">
        <v>93</v>
      </c>
      <c r="H90" s="5">
        <f t="shared" si="3"/>
        <v>0.32517482517482516</v>
      </c>
    </row>
    <row r="91" spans="1:8" x14ac:dyDescent="0.3">
      <c r="A91" s="1">
        <v>90</v>
      </c>
      <c r="B91" s="1" t="s">
        <v>91</v>
      </c>
      <c r="C91" s="8">
        <v>31657</v>
      </c>
      <c r="D91" s="8">
        <v>129107</v>
      </c>
      <c r="E91" s="4">
        <v>29348</v>
      </c>
      <c r="F91" s="3">
        <f t="shared" si="2"/>
        <v>0.92706194522538454</v>
      </c>
      <c r="G91" s="4">
        <v>13724</v>
      </c>
      <c r="H91" s="5">
        <f t="shared" si="3"/>
        <v>0.43352181192153394</v>
      </c>
    </row>
    <row r="92" spans="1:8" x14ac:dyDescent="0.3">
      <c r="A92" s="1">
        <v>91</v>
      </c>
      <c r="B92" s="1" t="s">
        <v>92</v>
      </c>
      <c r="C92" s="8">
        <v>-4040</v>
      </c>
      <c r="D92" s="8">
        <v>20822</v>
      </c>
      <c r="E92" s="4">
        <v>3112</v>
      </c>
      <c r="F92" s="3">
        <f t="shared" si="2"/>
        <v>0.77029702970297032</v>
      </c>
      <c r="G92" s="4">
        <v>1622</v>
      </c>
      <c r="H92" s="5">
        <f t="shared" si="3"/>
        <v>0.40148514851485151</v>
      </c>
    </row>
    <row r="93" spans="1:8" x14ac:dyDescent="0.3">
      <c r="A93" s="1">
        <v>92</v>
      </c>
      <c r="B93" s="1" t="s">
        <v>93</v>
      </c>
      <c r="C93" s="8">
        <v>-167139</v>
      </c>
      <c r="D93" s="8">
        <v>619533</v>
      </c>
      <c r="E93" s="4">
        <v>136353</v>
      </c>
      <c r="F93" s="3">
        <f t="shared" si="2"/>
        <v>0.81580600577962059</v>
      </c>
      <c r="G93" s="4">
        <v>51950</v>
      </c>
      <c r="H93" s="5">
        <f t="shared" si="3"/>
        <v>0.31081913856131721</v>
      </c>
    </row>
    <row r="94" spans="1:8" x14ac:dyDescent="0.3">
      <c r="A94" s="1">
        <v>93</v>
      </c>
      <c r="B94" s="1" t="s">
        <v>94</v>
      </c>
      <c r="C94" s="8">
        <v>-2648</v>
      </c>
      <c r="D94" s="8">
        <v>10152</v>
      </c>
      <c r="E94" s="4">
        <v>1510</v>
      </c>
      <c r="F94" s="3">
        <f t="shared" si="2"/>
        <v>0.5702416918429003</v>
      </c>
      <c r="G94" s="4">
        <v>545</v>
      </c>
      <c r="H94" s="5">
        <f t="shared" si="3"/>
        <v>0.20581570996978851</v>
      </c>
    </row>
    <row r="95" spans="1:8" x14ac:dyDescent="0.3">
      <c r="A95" s="1">
        <v>94</v>
      </c>
      <c r="B95" s="1" t="s">
        <v>95</v>
      </c>
      <c r="C95" s="8">
        <v>-615</v>
      </c>
      <c r="D95" s="8">
        <v>6177</v>
      </c>
      <c r="E95" s="4">
        <v>987</v>
      </c>
      <c r="F95" s="3">
        <f t="shared" si="2"/>
        <v>1.6048780487804879</v>
      </c>
      <c r="G95" s="4">
        <v>450</v>
      </c>
      <c r="H95" s="5">
        <f t="shared" si="3"/>
        <v>0.73170731707317072</v>
      </c>
    </row>
    <row r="96" spans="1:8" x14ac:dyDescent="0.3">
      <c r="A96" s="1">
        <v>95</v>
      </c>
      <c r="B96" s="1" t="s">
        <v>96</v>
      </c>
      <c r="C96" s="8">
        <v>-2671</v>
      </c>
      <c r="D96" s="8">
        <v>31573</v>
      </c>
      <c r="E96" s="4">
        <v>8620</v>
      </c>
      <c r="F96" s="3">
        <f t="shared" si="2"/>
        <v>3.2272557094721077</v>
      </c>
      <c r="G96" s="4">
        <v>6366</v>
      </c>
      <c r="H96" s="5">
        <f t="shared" si="3"/>
        <v>2.3833770123549232</v>
      </c>
    </row>
    <row r="97" spans="1:8" x14ac:dyDescent="0.3">
      <c r="A97" s="1">
        <v>96</v>
      </c>
      <c r="B97" s="1" t="s">
        <v>97</v>
      </c>
      <c r="C97" s="8">
        <v>6494</v>
      </c>
      <c r="D97" s="8">
        <v>54924</v>
      </c>
      <c r="E97" s="4">
        <v>9642</v>
      </c>
      <c r="F97" s="3">
        <f t="shared" si="2"/>
        <v>1.4847551586079457</v>
      </c>
      <c r="G97" s="4">
        <v>4297</v>
      </c>
      <c r="H97" s="5">
        <f t="shared" si="3"/>
        <v>0.66168771173390817</v>
      </c>
    </row>
    <row r="98" spans="1:8" x14ac:dyDescent="0.3">
      <c r="A98" s="1">
        <v>97</v>
      </c>
      <c r="B98" s="1" t="s">
        <v>98</v>
      </c>
      <c r="C98" s="8">
        <v>20081</v>
      </c>
      <c r="D98" s="8">
        <v>35103</v>
      </c>
      <c r="E98" s="4">
        <v>4976</v>
      </c>
      <c r="F98" s="3">
        <f t="shared" si="2"/>
        <v>0.24779642448085254</v>
      </c>
      <c r="G98" s="4">
        <v>2186</v>
      </c>
      <c r="H98" s="5">
        <f t="shared" si="3"/>
        <v>0.10885912056172502</v>
      </c>
    </row>
    <row r="99" spans="1:8" x14ac:dyDescent="0.3">
      <c r="A99" s="1">
        <v>98</v>
      </c>
      <c r="B99" s="1" t="s">
        <v>99</v>
      </c>
      <c r="C99" s="8">
        <v>-1173</v>
      </c>
      <c r="D99" s="8">
        <v>40335</v>
      </c>
      <c r="E99" s="4">
        <v>6295</v>
      </c>
      <c r="F99" s="3">
        <f t="shared" si="2"/>
        <v>5.3665814151747657</v>
      </c>
      <c r="G99" s="4">
        <v>3244</v>
      </c>
      <c r="H99" s="5">
        <f t="shared" si="3"/>
        <v>2.7655583972719522</v>
      </c>
    </row>
    <row r="100" spans="1:8" x14ac:dyDescent="0.3">
      <c r="A100" s="1">
        <v>99</v>
      </c>
      <c r="B100" s="1" t="s">
        <v>100</v>
      </c>
      <c r="C100" s="8">
        <v>12170</v>
      </c>
      <c r="D100" s="8">
        <v>19696</v>
      </c>
      <c r="E100" s="4">
        <v>2729</v>
      </c>
      <c r="F100" s="3">
        <f t="shared" si="2"/>
        <v>0.22423993426458505</v>
      </c>
      <c r="G100" s="4">
        <v>1341</v>
      </c>
      <c r="H100" s="5">
        <f t="shared" si="3"/>
        <v>0.11018898931799508</v>
      </c>
    </row>
    <row r="101" spans="1:8" x14ac:dyDescent="0.3">
      <c r="A101" s="1">
        <v>100</v>
      </c>
      <c r="B101" s="1" t="s">
        <v>101</v>
      </c>
      <c r="C101" s="8">
        <v>3828</v>
      </c>
      <c r="D101" s="8">
        <v>11204</v>
      </c>
      <c r="E101" s="4">
        <v>1848</v>
      </c>
      <c r="F101" s="3">
        <f t="shared" si="2"/>
        <v>0.48275862068965519</v>
      </c>
      <c r="G101" s="4">
        <v>600</v>
      </c>
      <c r="H101" s="5">
        <f t="shared" si="3"/>
        <v>0.15673981191222572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E21C1-60A2-4AEF-8A0A-14225C47822C}">
  <dimension ref="A1:L101"/>
  <sheetViews>
    <sheetView workbookViewId="0">
      <pane ySplit="1" topLeftCell="A2" activePane="bottomLeft" state="frozen"/>
      <selection pane="bottomLeft" activeCell="K7" sqref="K7"/>
    </sheetView>
  </sheetViews>
  <sheetFormatPr defaultRowHeight="14.4" x14ac:dyDescent="0.3"/>
  <cols>
    <col min="1" max="1" width="9.77734375" style="1" customWidth="1"/>
    <col min="2" max="2" width="13.5546875" style="1" customWidth="1"/>
    <col min="3" max="3" width="20.33203125" style="8" customWidth="1"/>
    <col min="4" max="4" width="25.44140625" style="8" customWidth="1"/>
    <col min="5" max="5" width="25.33203125" style="2" customWidth="1"/>
    <col min="6" max="6" width="21.109375" style="5" customWidth="1"/>
    <col min="7" max="7" width="21.109375" style="2" customWidth="1"/>
    <col min="8" max="8" width="15.21875" style="3" customWidth="1"/>
    <col min="9" max="9" width="8.88671875" style="1"/>
    <col min="10" max="10" width="12.5546875" style="1" bestFit="1" customWidth="1"/>
    <col min="11" max="16384" width="8.88671875" style="1"/>
  </cols>
  <sheetData>
    <row r="1" spans="1:12" s="10" customFormat="1" ht="28.8" x14ac:dyDescent="0.3">
      <c r="A1" s="10" t="s">
        <v>0</v>
      </c>
      <c r="B1" s="10" t="s">
        <v>1</v>
      </c>
      <c r="C1" s="11" t="s">
        <v>103</v>
      </c>
      <c r="D1" s="11" t="s">
        <v>105</v>
      </c>
      <c r="E1" s="12" t="s">
        <v>108</v>
      </c>
      <c r="F1" s="13" t="s">
        <v>111</v>
      </c>
      <c r="G1" s="12" t="s">
        <v>109</v>
      </c>
      <c r="H1" s="13" t="s">
        <v>112</v>
      </c>
    </row>
    <row r="2" spans="1:12" x14ac:dyDescent="0.3">
      <c r="A2" s="1">
        <v>1</v>
      </c>
      <c r="B2" s="1" t="s">
        <v>2</v>
      </c>
      <c r="C2" s="8">
        <v>7231</v>
      </c>
      <c r="D2" s="8">
        <v>84881</v>
      </c>
      <c r="E2" s="4">
        <v>13869</v>
      </c>
      <c r="F2" s="3">
        <f>E2/ABS(C2)</f>
        <v>1.9179919789793942</v>
      </c>
      <c r="G2" s="4">
        <v>4896</v>
      </c>
      <c r="H2" s="3">
        <f>G2/ABS(C2)</f>
        <v>0.67708477389019495</v>
      </c>
    </row>
    <row r="3" spans="1:12" x14ac:dyDescent="0.3">
      <c r="A3" s="1">
        <v>2</v>
      </c>
      <c r="B3" s="1" t="s">
        <v>3</v>
      </c>
      <c r="C3" s="8">
        <v>11743</v>
      </c>
      <c r="D3" s="8">
        <v>20033</v>
      </c>
      <c r="E3" s="4">
        <v>2973</v>
      </c>
      <c r="F3" s="3">
        <f t="shared" ref="F3:F66" si="0">E3/ABS(C3)</f>
        <v>0.25317210252916633</v>
      </c>
      <c r="G3" s="4">
        <v>1425</v>
      </c>
      <c r="H3" s="3">
        <f t="shared" ref="H3:H66" si="1">G3/ABS(C3)</f>
        <v>0.12134888869965085</v>
      </c>
      <c r="J3" s="7"/>
    </row>
    <row r="4" spans="1:12" x14ac:dyDescent="0.3">
      <c r="A4" s="1">
        <v>3</v>
      </c>
      <c r="B4" s="1" t="s">
        <v>4</v>
      </c>
      <c r="C4" s="8">
        <v>3041</v>
      </c>
      <c r="D4" s="8">
        <v>6013</v>
      </c>
      <c r="E4" s="4">
        <v>929</v>
      </c>
      <c r="F4" s="3">
        <f t="shared" si="0"/>
        <v>0.30549161460046037</v>
      </c>
      <c r="G4" s="4">
        <v>460</v>
      </c>
      <c r="H4" s="3">
        <f t="shared" si="1"/>
        <v>0.15126603091088459</v>
      </c>
      <c r="J4" s="7"/>
    </row>
    <row r="5" spans="1:12" x14ac:dyDescent="0.3">
      <c r="A5" s="1">
        <v>4</v>
      </c>
      <c r="B5" s="1" t="s">
        <v>5</v>
      </c>
      <c r="C5" s="8">
        <v>-468</v>
      </c>
      <c r="D5" s="8">
        <v>11110</v>
      </c>
      <c r="E5" s="4">
        <v>2321</v>
      </c>
      <c r="F5" s="3">
        <f t="shared" si="0"/>
        <v>4.9594017094017095</v>
      </c>
      <c r="G5" s="4">
        <v>868</v>
      </c>
      <c r="H5" s="3">
        <f t="shared" si="1"/>
        <v>1.8547008547008548</v>
      </c>
    </row>
    <row r="6" spans="1:12" x14ac:dyDescent="0.3">
      <c r="A6" s="1">
        <v>5</v>
      </c>
      <c r="B6" s="1" t="s">
        <v>6</v>
      </c>
      <c r="C6" s="8">
        <v>7287</v>
      </c>
      <c r="D6" s="8">
        <v>15615</v>
      </c>
      <c r="E6" s="4">
        <v>2378</v>
      </c>
      <c r="F6" s="3">
        <f t="shared" si="0"/>
        <v>0.32633456840949637</v>
      </c>
      <c r="G6" s="4">
        <v>1030</v>
      </c>
      <c r="H6" s="3">
        <f t="shared" si="1"/>
        <v>0.14134760532455057</v>
      </c>
      <c r="K6" s="1" t="s">
        <v>130</v>
      </c>
      <c r="L6" s="1" t="s">
        <v>131</v>
      </c>
    </row>
    <row r="7" spans="1:12" x14ac:dyDescent="0.3">
      <c r="A7" s="1">
        <v>6</v>
      </c>
      <c r="B7" s="1" t="s">
        <v>7</v>
      </c>
      <c r="C7" s="8">
        <v>4981</v>
      </c>
      <c r="D7" s="8">
        <v>9363</v>
      </c>
      <c r="E7" s="4">
        <v>1479</v>
      </c>
      <c r="F7" s="3">
        <f t="shared" si="0"/>
        <v>0.29692832764505117</v>
      </c>
      <c r="G7" s="4">
        <v>229</v>
      </c>
      <c r="H7" s="3">
        <f t="shared" si="1"/>
        <v>4.5974703874723952E-2</v>
      </c>
      <c r="J7" s="1" t="s">
        <v>128</v>
      </c>
      <c r="K7" s="1">
        <f>SUMIFS(E:E, C:C, "&gt;0")</f>
        <v>480372</v>
      </c>
      <c r="L7" s="1">
        <f>SUMIFS(G:G, C:C, "&gt;0")</f>
        <v>160672</v>
      </c>
    </row>
    <row r="8" spans="1:12" x14ac:dyDescent="0.3">
      <c r="A8" s="1">
        <v>7</v>
      </c>
      <c r="B8" s="1" t="s">
        <v>8</v>
      </c>
      <c r="C8" s="8">
        <v>6804</v>
      </c>
      <c r="D8" s="8">
        <v>26070</v>
      </c>
      <c r="E8" s="4">
        <v>4475</v>
      </c>
      <c r="F8" s="3">
        <f t="shared" si="0"/>
        <v>0.65770135214579661</v>
      </c>
      <c r="G8" s="4">
        <v>1867</v>
      </c>
      <c r="H8" s="3">
        <f t="shared" si="1"/>
        <v>0.27439741328630218</v>
      </c>
      <c r="J8" s="1" t="s">
        <v>129</v>
      </c>
      <c r="K8" s="1">
        <f>SUMIFS(E:E, C:C, "&lt;0")</f>
        <v>571827</v>
      </c>
      <c r="L8" s="1">
        <f>SUMIFS(G:G, C:C, "&lt;0")</f>
        <v>116280</v>
      </c>
    </row>
    <row r="9" spans="1:12" x14ac:dyDescent="0.3">
      <c r="A9" s="1">
        <v>8</v>
      </c>
      <c r="B9" s="1" t="s">
        <v>9</v>
      </c>
      <c r="C9" s="8">
        <v>-2122</v>
      </c>
      <c r="D9" s="8">
        <v>9756</v>
      </c>
      <c r="E9" s="4">
        <v>2047</v>
      </c>
      <c r="F9" s="3">
        <f t="shared" si="0"/>
        <v>0.96465598491988691</v>
      </c>
      <c r="G9" s="4">
        <v>846</v>
      </c>
      <c r="H9" s="3">
        <f t="shared" si="1"/>
        <v>0.39868049010367579</v>
      </c>
    </row>
    <row r="10" spans="1:12" x14ac:dyDescent="0.3">
      <c r="A10" s="1">
        <v>9</v>
      </c>
      <c r="B10" s="1" t="s">
        <v>10</v>
      </c>
      <c r="C10" s="8">
        <v>2350</v>
      </c>
      <c r="D10" s="8">
        <v>17002</v>
      </c>
      <c r="E10" s="4">
        <v>3323</v>
      </c>
      <c r="F10" s="3">
        <f t="shared" si="0"/>
        <v>1.4140425531914893</v>
      </c>
      <c r="G10" s="4">
        <v>1244</v>
      </c>
      <c r="H10" s="3">
        <f t="shared" si="1"/>
        <v>0.52936170212765954</v>
      </c>
    </row>
    <row r="11" spans="1:12" x14ac:dyDescent="0.3">
      <c r="A11" s="1">
        <v>10</v>
      </c>
      <c r="B11" s="1" t="s">
        <v>11</v>
      </c>
      <c r="C11" s="8">
        <v>22540</v>
      </c>
      <c r="D11" s="8">
        <v>89160</v>
      </c>
      <c r="E11" s="4">
        <v>14945</v>
      </c>
      <c r="F11" s="3">
        <f t="shared" si="0"/>
        <v>0.66304347826086951</v>
      </c>
      <c r="G11" s="4">
        <v>4416</v>
      </c>
      <c r="H11" s="3">
        <f t="shared" si="1"/>
        <v>0.19591836734693877</v>
      </c>
    </row>
    <row r="12" spans="1:12" x14ac:dyDescent="0.3">
      <c r="A12" s="1">
        <v>11</v>
      </c>
      <c r="B12" s="1" t="s">
        <v>12</v>
      </c>
      <c r="C12" s="8">
        <v>-34103</v>
      </c>
      <c r="D12" s="8">
        <v>158927</v>
      </c>
      <c r="E12" s="4">
        <v>31602</v>
      </c>
      <c r="F12" s="3">
        <f t="shared" si="0"/>
        <v>0.92666334340087386</v>
      </c>
      <c r="G12" s="4">
        <v>7298</v>
      </c>
      <c r="H12" s="3">
        <f t="shared" si="1"/>
        <v>0.21399876843679441</v>
      </c>
    </row>
    <row r="13" spans="1:12" x14ac:dyDescent="0.3">
      <c r="A13" s="1">
        <v>12</v>
      </c>
      <c r="B13" s="1" t="s">
        <v>13</v>
      </c>
      <c r="C13" s="8">
        <v>17901</v>
      </c>
      <c r="D13" s="8">
        <v>44137</v>
      </c>
      <c r="E13" s="4">
        <v>7569</v>
      </c>
      <c r="F13" s="3">
        <f t="shared" si="0"/>
        <v>0.42282554047259929</v>
      </c>
      <c r="G13" s="4">
        <v>3110</v>
      </c>
      <c r="H13" s="3">
        <f t="shared" si="1"/>
        <v>0.17373331098821296</v>
      </c>
    </row>
    <row r="14" spans="1:12" x14ac:dyDescent="0.3">
      <c r="A14" s="1">
        <v>13</v>
      </c>
      <c r="B14" s="1" t="s">
        <v>14</v>
      </c>
      <c r="C14" s="8">
        <v>11075</v>
      </c>
      <c r="D14" s="8">
        <v>115399</v>
      </c>
      <c r="E14" s="4">
        <v>17973</v>
      </c>
      <c r="F14" s="3">
        <f t="shared" si="0"/>
        <v>1.6228442437923249</v>
      </c>
      <c r="G14" s="4">
        <v>4671</v>
      </c>
      <c r="H14" s="3">
        <f t="shared" si="1"/>
        <v>0.42176072234762979</v>
      </c>
    </row>
    <row r="15" spans="1:12" x14ac:dyDescent="0.3">
      <c r="A15" s="1">
        <v>14</v>
      </c>
      <c r="B15" s="1" t="s">
        <v>15</v>
      </c>
      <c r="C15" s="8">
        <v>21874</v>
      </c>
      <c r="D15" s="8">
        <v>42364</v>
      </c>
      <c r="E15" s="4">
        <v>7186</v>
      </c>
      <c r="F15" s="3">
        <f t="shared" si="0"/>
        <v>0.32851787510286184</v>
      </c>
      <c r="G15" s="4">
        <v>2897</v>
      </c>
      <c r="H15" s="3">
        <f t="shared" si="1"/>
        <v>0.13244034012983449</v>
      </c>
    </row>
    <row r="16" spans="1:12" x14ac:dyDescent="0.3">
      <c r="A16" s="1">
        <v>15</v>
      </c>
      <c r="B16" s="1" t="s">
        <v>16</v>
      </c>
      <c r="C16" s="8">
        <v>2775</v>
      </c>
      <c r="D16" s="8">
        <v>5849</v>
      </c>
      <c r="E16" s="4">
        <v>1178</v>
      </c>
      <c r="F16" s="3">
        <f t="shared" si="0"/>
        <v>0.4245045045045045</v>
      </c>
      <c r="G16" s="4">
        <v>218</v>
      </c>
      <c r="H16" s="3">
        <f t="shared" si="1"/>
        <v>7.8558558558558561E-2</v>
      </c>
    </row>
    <row r="17" spans="1:8" x14ac:dyDescent="0.3">
      <c r="A17" s="1">
        <v>16</v>
      </c>
      <c r="B17" s="1" t="s">
        <v>17</v>
      </c>
      <c r="C17" s="8">
        <v>17935</v>
      </c>
      <c r="D17" s="8">
        <v>42121</v>
      </c>
      <c r="E17" s="4">
        <v>5508</v>
      </c>
      <c r="F17" s="3">
        <f t="shared" si="0"/>
        <v>0.3071090047393365</v>
      </c>
      <c r="G17" s="4">
        <v>2715</v>
      </c>
      <c r="H17" s="3">
        <f t="shared" si="1"/>
        <v>0.15137998327293004</v>
      </c>
    </row>
    <row r="18" spans="1:8" x14ac:dyDescent="0.3">
      <c r="A18" s="1">
        <v>17</v>
      </c>
      <c r="B18" s="1" t="s">
        <v>18</v>
      </c>
      <c r="C18" s="8">
        <v>2229</v>
      </c>
      <c r="D18" s="8">
        <v>11949</v>
      </c>
      <c r="E18" s="4">
        <v>2044</v>
      </c>
      <c r="F18" s="3">
        <f t="shared" si="0"/>
        <v>0.91700314042171382</v>
      </c>
      <c r="G18" s="4">
        <v>780</v>
      </c>
      <c r="H18" s="3">
        <f t="shared" si="1"/>
        <v>0.34993270524899056</v>
      </c>
    </row>
    <row r="19" spans="1:8" x14ac:dyDescent="0.3">
      <c r="A19" s="1">
        <v>18</v>
      </c>
      <c r="B19" s="1" t="s">
        <v>19</v>
      </c>
      <c r="C19" s="8">
        <v>30899</v>
      </c>
      <c r="D19" s="8">
        <v>82277</v>
      </c>
      <c r="E19" s="4">
        <v>14281</v>
      </c>
      <c r="F19" s="3">
        <f t="shared" si="0"/>
        <v>0.46218324217612222</v>
      </c>
      <c r="G19" s="4">
        <v>5524</v>
      </c>
      <c r="H19" s="3">
        <f t="shared" si="1"/>
        <v>0.17877601216867861</v>
      </c>
    </row>
    <row r="20" spans="1:8" x14ac:dyDescent="0.3">
      <c r="A20" s="1">
        <v>19</v>
      </c>
      <c r="B20" s="1" t="s">
        <v>20</v>
      </c>
      <c r="C20" s="8">
        <v>-5601</v>
      </c>
      <c r="D20" s="8">
        <v>47973</v>
      </c>
      <c r="E20" s="4">
        <v>6425</v>
      </c>
      <c r="F20" s="3">
        <f t="shared" si="0"/>
        <v>1.1471165863238708</v>
      </c>
      <c r="G20" s="4">
        <v>2403</v>
      </c>
      <c r="H20" s="3">
        <f t="shared" si="1"/>
        <v>0.42903053026245314</v>
      </c>
    </row>
    <row r="21" spans="1:8" x14ac:dyDescent="0.3">
      <c r="A21" s="1">
        <v>20</v>
      </c>
      <c r="B21" s="1" t="s">
        <v>21</v>
      </c>
      <c r="C21" s="8">
        <v>9045</v>
      </c>
      <c r="D21" s="8">
        <v>16211</v>
      </c>
      <c r="E21" s="4">
        <v>3903</v>
      </c>
      <c r="F21" s="3">
        <f t="shared" si="0"/>
        <v>0.43150912106135986</v>
      </c>
      <c r="G21" s="4">
        <v>966</v>
      </c>
      <c r="H21" s="3">
        <f t="shared" si="1"/>
        <v>0.10679933665008291</v>
      </c>
    </row>
    <row r="22" spans="1:8" x14ac:dyDescent="0.3">
      <c r="A22" s="1">
        <v>21</v>
      </c>
      <c r="B22" s="1" t="s">
        <v>22</v>
      </c>
      <c r="C22" s="8">
        <v>1224</v>
      </c>
      <c r="D22" s="8">
        <v>7718</v>
      </c>
      <c r="E22" s="4">
        <v>1523</v>
      </c>
      <c r="F22" s="3">
        <f t="shared" si="0"/>
        <v>1.244281045751634</v>
      </c>
      <c r="G22" s="4">
        <v>544</v>
      </c>
      <c r="H22" s="3">
        <f t="shared" si="1"/>
        <v>0.44444444444444442</v>
      </c>
    </row>
    <row r="23" spans="1:8" x14ac:dyDescent="0.3">
      <c r="A23" s="1">
        <v>22</v>
      </c>
      <c r="B23" s="1" t="s">
        <v>23</v>
      </c>
      <c r="C23" s="8">
        <v>3413</v>
      </c>
      <c r="D23" s="8">
        <v>6811</v>
      </c>
      <c r="E23" s="4">
        <v>1374</v>
      </c>
      <c r="F23" s="3">
        <f t="shared" si="0"/>
        <v>0.40257837679460884</v>
      </c>
      <c r="G23" s="4">
        <v>388</v>
      </c>
      <c r="H23" s="3">
        <f t="shared" si="1"/>
        <v>0.11368297685320831</v>
      </c>
    </row>
    <row r="24" spans="1:8" x14ac:dyDescent="0.3">
      <c r="A24" s="1">
        <v>23</v>
      </c>
      <c r="B24" s="1" t="s">
        <v>24</v>
      </c>
      <c r="C24" s="8">
        <v>16843</v>
      </c>
      <c r="D24" s="8">
        <v>50753</v>
      </c>
      <c r="E24" s="4">
        <v>9374</v>
      </c>
      <c r="F24" s="3">
        <f t="shared" si="0"/>
        <v>0.55655168319183046</v>
      </c>
      <c r="G24" s="4">
        <v>3485</v>
      </c>
      <c r="H24" s="3">
        <f t="shared" si="1"/>
        <v>0.20691088285934811</v>
      </c>
    </row>
    <row r="25" spans="1:8" x14ac:dyDescent="0.3">
      <c r="A25" s="1">
        <v>24</v>
      </c>
      <c r="B25" s="1" t="s">
        <v>25</v>
      </c>
      <c r="C25" s="8">
        <v>7386</v>
      </c>
      <c r="D25" s="8">
        <v>26278</v>
      </c>
      <c r="E25" s="4">
        <v>5767</v>
      </c>
      <c r="F25" s="3">
        <f t="shared" si="0"/>
        <v>0.78080151638234496</v>
      </c>
      <c r="G25" s="4">
        <v>2155</v>
      </c>
      <c r="H25" s="3">
        <f t="shared" si="1"/>
        <v>0.29176821012726778</v>
      </c>
    </row>
    <row r="26" spans="1:8" x14ac:dyDescent="0.3">
      <c r="A26" s="1">
        <v>25</v>
      </c>
      <c r="B26" s="1" t="s">
        <v>26</v>
      </c>
      <c r="C26" s="8">
        <v>9884</v>
      </c>
      <c r="D26" s="8">
        <v>52180</v>
      </c>
      <c r="E26" s="4">
        <v>11164</v>
      </c>
      <c r="F26" s="3">
        <f t="shared" si="0"/>
        <v>1.1295022258195062</v>
      </c>
      <c r="G26" s="4">
        <v>3195</v>
      </c>
      <c r="H26" s="3">
        <f t="shared" si="1"/>
        <v>0.32324969647915824</v>
      </c>
    </row>
    <row r="27" spans="1:8" x14ac:dyDescent="0.3">
      <c r="A27" s="1">
        <v>26</v>
      </c>
      <c r="B27" s="1" t="s">
        <v>27</v>
      </c>
      <c r="C27" s="8">
        <v>-24437</v>
      </c>
      <c r="D27" s="8">
        <v>144501</v>
      </c>
      <c r="E27" s="4">
        <v>46730</v>
      </c>
      <c r="F27" s="3">
        <f t="shared" si="0"/>
        <v>1.9122641895486352</v>
      </c>
      <c r="G27" s="4">
        <v>7260</v>
      </c>
      <c r="H27" s="3">
        <f t="shared" si="1"/>
        <v>0.29709047755452794</v>
      </c>
    </row>
    <row r="28" spans="1:8" x14ac:dyDescent="0.3">
      <c r="A28" s="1">
        <v>27</v>
      </c>
      <c r="B28" s="1" t="s">
        <v>28</v>
      </c>
      <c r="C28" s="8">
        <v>7462</v>
      </c>
      <c r="D28" s="8">
        <v>15852</v>
      </c>
      <c r="E28" s="4">
        <v>2793</v>
      </c>
      <c r="F28" s="3">
        <f t="shared" si="0"/>
        <v>0.37429643527204504</v>
      </c>
      <c r="G28" s="4">
        <v>572</v>
      </c>
      <c r="H28" s="3">
        <f t="shared" si="1"/>
        <v>7.6655052264808357E-2</v>
      </c>
    </row>
    <row r="29" spans="1:8" x14ac:dyDescent="0.3">
      <c r="A29" s="1">
        <v>28</v>
      </c>
      <c r="B29" s="1" t="s">
        <v>29</v>
      </c>
      <c r="C29" s="8">
        <v>4002</v>
      </c>
      <c r="D29" s="8">
        <v>23874</v>
      </c>
      <c r="E29" s="4">
        <v>2844</v>
      </c>
      <c r="F29" s="3">
        <f t="shared" si="0"/>
        <v>0.71064467766116945</v>
      </c>
      <c r="G29" s="4">
        <v>949</v>
      </c>
      <c r="H29" s="3">
        <f t="shared" si="1"/>
        <v>0.23713143428285857</v>
      </c>
    </row>
    <row r="30" spans="1:8" x14ac:dyDescent="0.3">
      <c r="A30" s="1">
        <v>29</v>
      </c>
      <c r="B30" s="1" t="s">
        <v>30</v>
      </c>
      <c r="C30" s="8">
        <v>42022</v>
      </c>
      <c r="D30" s="8">
        <v>87294</v>
      </c>
      <c r="E30" s="4">
        <v>14293</v>
      </c>
      <c r="F30" s="3">
        <f t="shared" si="0"/>
        <v>0.34013135976393316</v>
      </c>
      <c r="G30" s="4">
        <v>5592</v>
      </c>
      <c r="H30" s="3">
        <f t="shared" si="1"/>
        <v>0.13307315215839322</v>
      </c>
    </row>
    <row r="31" spans="1:8" x14ac:dyDescent="0.3">
      <c r="A31" s="1">
        <v>30</v>
      </c>
      <c r="B31" s="1" t="s">
        <v>31</v>
      </c>
      <c r="C31" s="8">
        <v>11515</v>
      </c>
      <c r="D31" s="8">
        <v>24941</v>
      </c>
      <c r="E31" s="4">
        <v>3744</v>
      </c>
      <c r="F31" s="3">
        <f t="shared" si="0"/>
        <v>0.32514112027789838</v>
      </c>
      <c r="G31" s="4">
        <v>1566</v>
      </c>
      <c r="H31" s="3">
        <f t="shared" si="1"/>
        <v>0.13599652627008249</v>
      </c>
    </row>
    <row r="32" spans="1:8" x14ac:dyDescent="0.3">
      <c r="A32" s="1">
        <v>31</v>
      </c>
      <c r="B32" s="1" t="s">
        <v>32</v>
      </c>
      <c r="C32" s="8">
        <v>5026</v>
      </c>
      <c r="D32" s="8">
        <v>22560</v>
      </c>
      <c r="E32" s="4">
        <v>4371</v>
      </c>
      <c r="F32" s="3">
        <f t="shared" si="0"/>
        <v>0.86967767608436131</v>
      </c>
      <c r="G32" s="4">
        <v>1807</v>
      </c>
      <c r="H32" s="3">
        <f t="shared" si="1"/>
        <v>0.35953044170314363</v>
      </c>
    </row>
    <row r="33" spans="1:8" x14ac:dyDescent="0.3">
      <c r="A33" s="1">
        <v>32</v>
      </c>
      <c r="B33" s="1" t="s">
        <v>33</v>
      </c>
      <c r="C33" s="8">
        <v>-112229</v>
      </c>
      <c r="D33" s="8">
        <v>177147</v>
      </c>
      <c r="E33" s="4">
        <v>41187</v>
      </c>
      <c r="F33" s="3">
        <f t="shared" si="0"/>
        <v>0.36699070650188453</v>
      </c>
      <c r="G33" s="4">
        <v>6279</v>
      </c>
      <c r="H33" s="3">
        <f t="shared" si="1"/>
        <v>5.5948106104482802E-2</v>
      </c>
    </row>
    <row r="34" spans="1:8" x14ac:dyDescent="0.3">
      <c r="A34" s="1">
        <v>33</v>
      </c>
      <c r="B34" s="1" t="s">
        <v>34</v>
      </c>
      <c r="C34" s="8">
        <v>-6883</v>
      </c>
      <c r="D34" s="8">
        <v>25295</v>
      </c>
      <c r="E34" s="4">
        <v>5910</v>
      </c>
      <c r="F34" s="3">
        <f t="shared" si="0"/>
        <v>0.85863722214150806</v>
      </c>
      <c r="G34" s="4">
        <v>2025</v>
      </c>
      <c r="H34" s="3">
        <f t="shared" si="1"/>
        <v>0.29420310910939995</v>
      </c>
    </row>
    <row r="35" spans="1:8" x14ac:dyDescent="0.3">
      <c r="A35" s="1">
        <v>34</v>
      </c>
      <c r="B35" s="1" t="s">
        <v>35</v>
      </c>
      <c r="C35" s="8">
        <v>-27969</v>
      </c>
      <c r="D35" s="8">
        <v>198097</v>
      </c>
      <c r="E35" s="4">
        <v>43035</v>
      </c>
      <c r="F35" s="3">
        <f t="shared" si="0"/>
        <v>1.5386678107905181</v>
      </c>
      <c r="G35" s="4">
        <v>10831</v>
      </c>
      <c r="H35" s="3">
        <f t="shared" si="1"/>
        <v>0.38725016983088417</v>
      </c>
    </row>
    <row r="36" spans="1:8" x14ac:dyDescent="0.3">
      <c r="A36" s="1">
        <v>35</v>
      </c>
      <c r="B36" s="1" t="s">
        <v>36</v>
      </c>
      <c r="C36" s="8">
        <v>5022</v>
      </c>
      <c r="D36" s="8">
        <v>36780</v>
      </c>
      <c r="E36" s="4">
        <v>5921</v>
      </c>
      <c r="F36" s="3">
        <f t="shared" si="0"/>
        <v>1.1790123456790123</v>
      </c>
      <c r="G36" s="4">
        <v>1821</v>
      </c>
      <c r="H36" s="3">
        <f t="shared" si="1"/>
        <v>0.36260454002389486</v>
      </c>
    </row>
    <row r="37" spans="1:8" x14ac:dyDescent="0.3">
      <c r="A37" s="1">
        <v>36</v>
      </c>
      <c r="B37" s="1" t="s">
        <v>37</v>
      </c>
      <c r="C37" s="8">
        <v>32074</v>
      </c>
      <c r="D37" s="8">
        <v>113992</v>
      </c>
      <c r="E37" s="4">
        <v>19501</v>
      </c>
      <c r="F37" s="3">
        <f t="shared" si="0"/>
        <v>0.60800024942320885</v>
      </c>
      <c r="G37" s="4">
        <v>6967</v>
      </c>
      <c r="H37" s="3">
        <f t="shared" si="1"/>
        <v>0.21721643698946186</v>
      </c>
    </row>
    <row r="38" spans="1:8" x14ac:dyDescent="0.3">
      <c r="A38" s="1">
        <v>37</v>
      </c>
      <c r="B38" s="1" t="s">
        <v>38</v>
      </c>
      <c r="C38" s="8">
        <v>821</v>
      </c>
      <c r="D38" s="8">
        <v>5913</v>
      </c>
      <c r="E38" s="4">
        <v>1212</v>
      </c>
      <c r="F38" s="3">
        <f t="shared" si="0"/>
        <v>1.4762484774665043</v>
      </c>
      <c r="G38" s="4">
        <v>259</v>
      </c>
      <c r="H38" s="3">
        <f t="shared" si="1"/>
        <v>0.31546894031668699</v>
      </c>
    </row>
    <row r="39" spans="1:8" x14ac:dyDescent="0.3">
      <c r="A39" s="1">
        <v>38</v>
      </c>
      <c r="B39" s="1" t="s">
        <v>39</v>
      </c>
      <c r="C39" s="8">
        <v>2805</v>
      </c>
      <c r="D39" s="8">
        <v>4615</v>
      </c>
      <c r="E39" s="4">
        <v>851</v>
      </c>
      <c r="F39" s="3">
        <f t="shared" si="0"/>
        <v>0.30338680926916223</v>
      </c>
      <c r="G39" s="4">
        <v>356</v>
      </c>
      <c r="H39" s="3">
        <f t="shared" si="1"/>
        <v>0.1269162210338681</v>
      </c>
    </row>
    <row r="40" spans="1:8" x14ac:dyDescent="0.3">
      <c r="A40" s="1">
        <v>39</v>
      </c>
      <c r="B40" s="1" t="s">
        <v>40</v>
      </c>
      <c r="C40" s="8">
        <v>2082</v>
      </c>
      <c r="D40" s="8">
        <v>31212</v>
      </c>
      <c r="E40" s="4">
        <v>4790</v>
      </c>
      <c r="F40" s="3">
        <f t="shared" si="0"/>
        <v>2.3006724303554273</v>
      </c>
      <c r="G40" s="4">
        <v>1555</v>
      </c>
      <c r="H40" s="3">
        <f t="shared" si="1"/>
        <v>0.74687800192122955</v>
      </c>
    </row>
    <row r="41" spans="1:8" x14ac:dyDescent="0.3">
      <c r="A41" s="1">
        <v>40</v>
      </c>
      <c r="B41" s="1" t="s">
        <v>41</v>
      </c>
      <c r="C41" s="8">
        <v>1042</v>
      </c>
      <c r="D41" s="8">
        <v>8706</v>
      </c>
      <c r="E41" s="4">
        <v>1627</v>
      </c>
      <c r="F41" s="3">
        <f t="shared" si="0"/>
        <v>1.5614203454894433</v>
      </c>
      <c r="G41" s="4">
        <v>652</v>
      </c>
      <c r="H41" s="3">
        <f t="shared" si="1"/>
        <v>0.62571976967370446</v>
      </c>
    </row>
    <row r="42" spans="1:8" x14ac:dyDescent="0.3">
      <c r="A42" s="1">
        <v>41</v>
      </c>
      <c r="B42" s="1" t="s">
        <v>42</v>
      </c>
      <c r="C42" s="8">
        <v>-65792</v>
      </c>
      <c r="D42" s="8">
        <v>280380</v>
      </c>
      <c r="E42" s="4">
        <v>56471</v>
      </c>
      <c r="F42" s="3">
        <f t="shared" si="0"/>
        <v>0.85832624027237359</v>
      </c>
      <c r="G42" s="4">
        <v>14262</v>
      </c>
      <c r="H42" s="3">
        <f t="shared" si="1"/>
        <v>0.21677407587548639</v>
      </c>
    </row>
    <row r="43" spans="1:8" x14ac:dyDescent="0.3">
      <c r="A43" s="1">
        <v>42</v>
      </c>
      <c r="B43" s="1" t="s">
        <v>43</v>
      </c>
      <c r="C43" s="8">
        <v>-5465</v>
      </c>
      <c r="D43" s="8">
        <v>25625</v>
      </c>
      <c r="E43" s="4">
        <v>6118</v>
      </c>
      <c r="F43" s="3">
        <f t="shared" si="0"/>
        <v>1.119487648673376</v>
      </c>
      <c r="G43" s="4">
        <v>2128</v>
      </c>
      <c r="H43" s="3">
        <f t="shared" si="1"/>
        <v>0.38938700823421774</v>
      </c>
    </row>
    <row r="44" spans="1:8" x14ac:dyDescent="0.3">
      <c r="A44" s="1">
        <v>43</v>
      </c>
      <c r="B44" s="1" t="s">
        <v>44</v>
      </c>
      <c r="C44" s="8">
        <v>13084</v>
      </c>
      <c r="D44" s="8">
        <v>57270</v>
      </c>
      <c r="E44" s="4">
        <v>13209</v>
      </c>
      <c r="F44" s="3">
        <f t="shared" si="0"/>
        <v>1.0095536533170284</v>
      </c>
      <c r="G44" s="4">
        <v>3057</v>
      </c>
      <c r="H44" s="3">
        <f t="shared" si="1"/>
        <v>0.23364414552124732</v>
      </c>
    </row>
    <row r="45" spans="1:8" x14ac:dyDescent="0.3">
      <c r="A45" s="1">
        <v>44</v>
      </c>
      <c r="B45" s="1" t="s">
        <v>45</v>
      </c>
      <c r="C45" s="8">
        <v>9690</v>
      </c>
      <c r="D45" s="8">
        <v>35978</v>
      </c>
      <c r="E45" s="4">
        <v>7505</v>
      </c>
      <c r="F45" s="3">
        <f t="shared" si="0"/>
        <v>0.77450980392156865</v>
      </c>
      <c r="G45" s="4">
        <v>2502</v>
      </c>
      <c r="H45" s="3">
        <f t="shared" si="1"/>
        <v>0.25820433436532508</v>
      </c>
    </row>
    <row r="46" spans="1:8" x14ac:dyDescent="0.3">
      <c r="A46" s="1">
        <v>45</v>
      </c>
      <c r="B46" s="1" t="s">
        <v>46</v>
      </c>
      <c r="C46" s="8">
        <v>12821</v>
      </c>
      <c r="D46" s="8">
        <v>67243</v>
      </c>
      <c r="E46" s="4">
        <v>12677</v>
      </c>
      <c r="F46" s="3">
        <f t="shared" si="0"/>
        <v>0.98876842679978161</v>
      </c>
      <c r="G46" s="4">
        <v>4175</v>
      </c>
      <c r="H46" s="3">
        <f t="shared" si="1"/>
        <v>0.32563762577022071</v>
      </c>
    </row>
    <row r="47" spans="1:8" x14ac:dyDescent="0.3">
      <c r="A47" s="1">
        <v>46</v>
      </c>
      <c r="B47" s="1" t="s">
        <v>47</v>
      </c>
      <c r="C47" s="8">
        <v>-3618</v>
      </c>
      <c r="D47" s="8">
        <v>10576</v>
      </c>
      <c r="E47" s="4">
        <v>2515</v>
      </c>
      <c r="F47" s="3">
        <f t="shared" si="0"/>
        <v>0.69513543394140409</v>
      </c>
      <c r="G47" s="4">
        <v>798</v>
      </c>
      <c r="H47" s="3">
        <f t="shared" si="1"/>
        <v>0.22056384742951907</v>
      </c>
    </row>
    <row r="48" spans="1:8" x14ac:dyDescent="0.3">
      <c r="A48" s="1">
        <v>47</v>
      </c>
      <c r="B48" s="1" t="s">
        <v>48</v>
      </c>
      <c r="C48" s="8">
        <v>-2351</v>
      </c>
      <c r="D48" s="8">
        <v>21257</v>
      </c>
      <c r="E48" s="4">
        <v>5487</v>
      </c>
      <c r="F48" s="3">
        <f t="shared" si="0"/>
        <v>2.3339004678860058</v>
      </c>
      <c r="G48" s="4">
        <v>878</v>
      </c>
      <c r="H48" s="3">
        <f t="shared" si="1"/>
        <v>0.37345810293492132</v>
      </c>
    </row>
    <row r="49" spans="1:8" x14ac:dyDescent="0.3">
      <c r="A49" s="1">
        <v>48</v>
      </c>
      <c r="B49" s="1" t="s">
        <v>49</v>
      </c>
      <c r="C49" s="8">
        <v>372</v>
      </c>
      <c r="D49" s="8">
        <v>2464</v>
      </c>
      <c r="E49" s="4">
        <v>372</v>
      </c>
      <c r="F49" s="3">
        <f t="shared" si="0"/>
        <v>1</v>
      </c>
      <c r="G49" s="4">
        <v>139</v>
      </c>
      <c r="H49" s="3">
        <f t="shared" si="1"/>
        <v>0.37365591397849462</v>
      </c>
    </row>
    <row r="50" spans="1:8" x14ac:dyDescent="0.3">
      <c r="A50" s="1">
        <v>49</v>
      </c>
      <c r="B50" s="1" t="s">
        <v>50</v>
      </c>
      <c r="C50" s="8">
        <v>33122</v>
      </c>
      <c r="D50" s="8">
        <v>100898</v>
      </c>
      <c r="E50" s="4">
        <v>15774</v>
      </c>
      <c r="F50" s="3">
        <f t="shared" si="0"/>
        <v>0.47623935752671942</v>
      </c>
      <c r="G50" s="4">
        <v>4937</v>
      </c>
      <c r="H50" s="3">
        <f t="shared" si="1"/>
        <v>0.14905500875550992</v>
      </c>
    </row>
    <row r="51" spans="1:8" x14ac:dyDescent="0.3">
      <c r="A51" s="1">
        <v>50</v>
      </c>
      <c r="B51" s="1" t="s">
        <v>51</v>
      </c>
      <c r="C51" s="8">
        <v>1765</v>
      </c>
      <c r="D51" s="8">
        <v>20947</v>
      </c>
      <c r="E51" s="4">
        <v>4826</v>
      </c>
      <c r="F51" s="3">
        <f t="shared" si="0"/>
        <v>2.7342776203966004</v>
      </c>
      <c r="G51" s="4">
        <v>939</v>
      </c>
      <c r="H51" s="3">
        <f t="shared" si="1"/>
        <v>0.53201133144475921</v>
      </c>
    </row>
    <row r="52" spans="1:8" x14ac:dyDescent="0.3">
      <c r="A52" s="1">
        <v>51</v>
      </c>
      <c r="B52" s="1" t="s">
        <v>52</v>
      </c>
      <c r="C52" s="8">
        <v>27096</v>
      </c>
      <c r="D52" s="8">
        <v>109610</v>
      </c>
      <c r="E52" s="4">
        <v>16902</v>
      </c>
      <c r="F52" s="3">
        <f t="shared" si="0"/>
        <v>0.62378210806023027</v>
      </c>
      <c r="G52" s="4">
        <v>4749</v>
      </c>
      <c r="H52" s="3">
        <f t="shared" si="1"/>
        <v>0.17526572187776793</v>
      </c>
    </row>
    <row r="53" spans="1:8" x14ac:dyDescent="0.3">
      <c r="A53" s="1">
        <v>52</v>
      </c>
      <c r="B53" s="1" t="s">
        <v>53</v>
      </c>
      <c r="C53" s="8">
        <v>1083</v>
      </c>
      <c r="D53" s="8">
        <v>5477</v>
      </c>
      <c r="E53" s="4">
        <v>1250</v>
      </c>
      <c r="F53" s="3">
        <f t="shared" si="0"/>
        <v>1.1542012927054479</v>
      </c>
      <c r="G53" s="4">
        <v>420</v>
      </c>
      <c r="H53" s="3">
        <f t="shared" si="1"/>
        <v>0.38781163434903049</v>
      </c>
    </row>
    <row r="54" spans="1:8" x14ac:dyDescent="0.3">
      <c r="A54" s="1">
        <v>53</v>
      </c>
      <c r="B54" s="1" t="s">
        <v>54</v>
      </c>
      <c r="C54" s="8">
        <v>4326</v>
      </c>
      <c r="D54" s="8">
        <v>28612</v>
      </c>
      <c r="E54" s="4">
        <v>5240</v>
      </c>
      <c r="F54" s="3">
        <f t="shared" si="0"/>
        <v>1.2112806287563569</v>
      </c>
      <c r="G54" s="4">
        <v>1769</v>
      </c>
      <c r="H54" s="3">
        <f t="shared" si="1"/>
        <v>0.40892279241793805</v>
      </c>
    </row>
    <row r="55" spans="1:8" x14ac:dyDescent="0.3">
      <c r="A55" s="1">
        <v>54</v>
      </c>
      <c r="B55" s="1" t="s">
        <v>55</v>
      </c>
      <c r="C55" s="8">
        <v>985</v>
      </c>
      <c r="D55" s="8">
        <v>28195</v>
      </c>
      <c r="E55" s="4">
        <v>5338</v>
      </c>
      <c r="F55" s="3">
        <f t="shared" si="0"/>
        <v>5.419289340101523</v>
      </c>
      <c r="G55" s="4">
        <v>2075</v>
      </c>
      <c r="H55" s="3">
        <f t="shared" si="1"/>
        <v>2.1065989847715736</v>
      </c>
    </row>
    <row r="56" spans="1:8" x14ac:dyDescent="0.3">
      <c r="A56" s="1">
        <v>55</v>
      </c>
      <c r="B56" s="1" t="s">
        <v>56</v>
      </c>
      <c r="C56" s="8">
        <v>23067</v>
      </c>
      <c r="D56" s="8">
        <v>49615</v>
      </c>
      <c r="E56" s="4">
        <v>6659</v>
      </c>
      <c r="F56" s="3">
        <f t="shared" si="0"/>
        <v>0.28868079941041314</v>
      </c>
      <c r="G56" s="4">
        <v>2426</v>
      </c>
      <c r="H56" s="3">
        <f t="shared" si="1"/>
        <v>0.1051718905796159</v>
      </c>
    </row>
    <row r="57" spans="1:8" x14ac:dyDescent="0.3">
      <c r="A57" s="1">
        <v>56</v>
      </c>
      <c r="B57" s="1" t="s">
        <v>57</v>
      </c>
      <c r="C57" s="8">
        <v>7981</v>
      </c>
      <c r="D57" s="8">
        <v>20441</v>
      </c>
      <c r="E57" s="4">
        <v>4154</v>
      </c>
      <c r="F57" s="3">
        <f t="shared" si="0"/>
        <v>0.52048615461721592</v>
      </c>
      <c r="G57" s="4">
        <v>1467</v>
      </c>
      <c r="H57" s="3">
        <f t="shared" si="1"/>
        <v>0.18381155243703798</v>
      </c>
    </row>
    <row r="58" spans="1:8" x14ac:dyDescent="0.3">
      <c r="A58" s="1">
        <v>57</v>
      </c>
      <c r="B58" s="1" t="s">
        <v>58</v>
      </c>
      <c r="C58" s="8">
        <v>3078</v>
      </c>
      <c r="D58" s="8">
        <v>12880</v>
      </c>
      <c r="E58" s="4">
        <v>2850</v>
      </c>
      <c r="F58" s="3">
        <f t="shared" si="0"/>
        <v>0.92592592592592593</v>
      </c>
      <c r="G58" s="4">
        <v>786</v>
      </c>
      <c r="H58" s="3">
        <f t="shared" si="1"/>
        <v>0.2553606237816764</v>
      </c>
    </row>
    <row r="59" spans="1:8" x14ac:dyDescent="0.3">
      <c r="A59" s="1">
        <v>58</v>
      </c>
      <c r="B59" s="1" t="s">
        <v>59</v>
      </c>
      <c r="C59" s="8">
        <v>621</v>
      </c>
      <c r="D59" s="8">
        <v>12443</v>
      </c>
      <c r="E59" s="4">
        <v>2416</v>
      </c>
      <c r="F59" s="3">
        <f t="shared" si="0"/>
        <v>3.8904991948470209</v>
      </c>
      <c r="G59" s="4">
        <v>1086</v>
      </c>
      <c r="H59" s="3">
        <f t="shared" si="1"/>
        <v>1.748792270531401</v>
      </c>
    </row>
    <row r="60" spans="1:8" x14ac:dyDescent="0.3">
      <c r="A60" s="1">
        <v>59</v>
      </c>
      <c r="B60" s="1" t="s">
        <v>60</v>
      </c>
      <c r="C60" s="8">
        <v>11051</v>
      </c>
      <c r="D60" s="8">
        <v>22715</v>
      </c>
      <c r="E60" s="4">
        <v>4039</v>
      </c>
      <c r="F60" s="3">
        <f t="shared" si="0"/>
        <v>0.36548728621844179</v>
      </c>
      <c r="G60" s="4">
        <v>1520</v>
      </c>
      <c r="H60" s="3">
        <f t="shared" si="1"/>
        <v>0.13754411365487287</v>
      </c>
    </row>
    <row r="61" spans="1:8" x14ac:dyDescent="0.3">
      <c r="A61" s="1">
        <v>60</v>
      </c>
      <c r="B61" s="1" t="s">
        <v>61</v>
      </c>
      <c r="C61" s="8">
        <v>-198896</v>
      </c>
      <c r="D61" s="8">
        <v>557318</v>
      </c>
      <c r="E61" s="4">
        <v>123631</v>
      </c>
      <c r="F61" s="3">
        <f t="shared" si="0"/>
        <v>0.62158615557879493</v>
      </c>
      <c r="G61" s="4">
        <v>18009</v>
      </c>
      <c r="H61" s="3">
        <f t="shared" si="1"/>
        <v>9.054480733649746E-2</v>
      </c>
    </row>
    <row r="62" spans="1:8" x14ac:dyDescent="0.3">
      <c r="A62" s="1">
        <v>61</v>
      </c>
      <c r="B62" s="1" t="s">
        <v>62</v>
      </c>
      <c r="C62" s="8">
        <v>5223</v>
      </c>
      <c r="D62" s="8">
        <v>8957</v>
      </c>
      <c r="E62" s="4">
        <v>1499</v>
      </c>
      <c r="F62" s="3">
        <f t="shared" si="0"/>
        <v>0.28699980853915374</v>
      </c>
      <c r="G62" s="4">
        <v>599</v>
      </c>
      <c r="H62" s="3">
        <f t="shared" si="1"/>
        <v>0.11468504690790733</v>
      </c>
    </row>
    <row r="63" spans="1:8" x14ac:dyDescent="0.3">
      <c r="A63" s="1">
        <v>62</v>
      </c>
      <c r="B63" s="1" t="s">
        <v>63</v>
      </c>
      <c r="C63" s="8">
        <v>4084</v>
      </c>
      <c r="D63" s="8">
        <v>12738</v>
      </c>
      <c r="E63" s="4">
        <v>2335</v>
      </c>
      <c r="F63" s="3">
        <f t="shared" si="0"/>
        <v>0.57174338883447595</v>
      </c>
      <c r="G63" s="4">
        <v>946</v>
      </c>
      <c r="H63" s="3">
        <f t="shared" si="1"/>
        <v>0.2316356513222331</v>
      </c>
    </row>
    <row r="64" spans="1:8" x14ac:dyDescent="0.3">
      <c r="A64" s="1">
        <v>63</v>
      </c>
      <c r="B64" s="1" t="s">
        <v>64</v>
      </c>
      <c r="C64" s="8">
        <v>15985</v>
      </c>
      <c r="D64" s="8">
        <v>57543</v>
      </c>
      <c r="E64" s="4">
        <v>12035</v>
      </c>
      <c r="F64" s="3">
        <f t="shared" si="0"/>
        <v>0.75289333750390997</v>
      </c>
      <c r="G64" s="4">
        <v>3685</v>
      </c>
      <c r="H64" s="3">
        <f t="shared" si="1"/>
        <v>0.23052862058179543</v>
      </c>
    </row>
    <row r="65" spans="1:8" x14ac:dyDescent="0.3">
      <c r="A65" s="1">
        <v>64</v>
      </c>
      <c r="B65" s="1" t="s">
        <v>65</v>
      </c>
      <c r="C65" s="8">
        <v>-120</v>
      </c>
      <c r="D65" s="8">
        <v>51774</v>
      </c>
      <c r="E65" s="4">
        <v>9703</v>
      </c>
      <c r="F65" s="3">
        <f t="shared" si="0"/>
        <v>80.858333333333334</v>
      </c>
      <c r="G65" s="4">
        <v>3206</v>
      </c>
      <c r="H65" s="3">
        <f t="shared" si="1"/>
        <v>26.716666666666665</v>
      </c>
    </row>
    <row r="66" spans="1:8" x14ac:dyDescent="0.3">
      <c r="A66" s="1">
        <v>65</v>
      </c>
      <c r="B66" s="1" t="s">
        <v>66</v>
      </c>
      <c r="C66" s="8">
        <v>-2807</v>
      </c>
      <c r="D66" s="8">
        <v>129469</v>
      </c>
      <c r="E66" s="4">
        <v>26304</v>
      </c>
      <c r="F66" s="3">
        <f t="shared" si="0"/>
        <v>9.3708585678660494</v>
      </c>
      <c r="G66" s="4">
        <v>6059</v>
      </c>
      <c r="H66" s="3">
        <f t="shared" si="1"/>
        <v>2.1585322408265051</v>
      </c>
    </row>
    <row r="67" spans="1:8" x14ac:dyDescent="0.3">
      <c r="A67" s="1">
        <v>66</v>
      </c>
      <c r="B67" s="1" t="s">
        <v>67</v>
      </c>
      <c r="C67" s="8">
        <v>-2080</v>
      </c>
      <c r="D67" s="8">
        <v>10058</v>
      </c>
      <c r="E67" s="4">
        <v>2446</v>
      </c>
      <c r="F67" s="3">
        <f t="shared" ref="F67:F101" si="2">E67/ABS(C67)</f>
        <v>1.1759615384615385</v>
      </c>
      <c r="G67" s="4">
        <v>892</v>
      </c>
      <c r="H67" s="3">
        <f t="shared" ref="H67:H101" si="3">G67/ABS(C67)</f>
        <v>0.42884615384615382</v>
      </c>
    </row>
    <row r="68" spans="1:8" x14ac:dyDescent="0.3">
      <c r="A68" s="1">
        <v>67</v>
      </c>
      <c r="B68" s="1" t="s">
        <v>68</v>
      </c>
      <c r="C68" s="8">
        <v>21812</v>
      </c>
      <c r="D68" s="8">
        <v>70344</v>
      </c>
      <c r="E68" s="4">
        <v>21572</v>
      </c>
      <c r="F68" s="3">
        <f t="shared" si="2"/>
        <v>0.98899688245002748</v>
      </c>
      <c r="G68" s="4">
        <v>3529</v>
      </c>
      <c r="H68" s="3">
        <f t="shared" si="3"/>
        <v>0.16179167430772051</v>
      </c>
    </row>
    <row r="69" spans="1:8" x14ac:dyDescent="0.3">
      <c r="A69" s="1">
        <v>68</v>
      </c>
      <c r="B69" s="1" t="s">
        <v>69</v>
      </c>
      <c r="C69" s="8">
        <v>-43418</v>
      </c>
      <c r="D69" s="8">
        <v>83770</v>
      </c>
      <c r="E69" s="4">
        <v>19620</v>
      </c>
      <c r="F69" s="3">
        <f t="shared" si="2"/>
        <v>0.45188631443180249</v>
      </c>
      <c r="G69" s="4">
        <v>2580</v>
      </c>
      <c r="H69" s="3">
        <f t="shared" si="3"/>
        <v>5.9422359390114698E-2</v>
      </c>
    </row>
    <row r="70" spans="1:8" x14ac:dyDescent="0.3">
      <c r="A70" s="1">
        <v>69</v>
      </c>
      <c r="B70" s="1" t="s">
        <v>70</v>
      </c>
      <c r="C70" s="8">
        <v>2136</v>
      </c>
      <c r="D70" s="8">
        <v>7562</v>
      </c>
      <c r="E70" s="4">
        <v>1384</v>
      </c>
      <c r="F70" s="3">
        <f t="shared" si="2"/>
        <v>0.64794007490636707</v>
      </c>
      <c r="G70" s="4">
        <v>476</v>
      </c>
      <c r="H70" s="3">
        <f t="shared" si="3"/>
        <v>0.22284644194756553</v>
      </c>
    </row>
    <row r="71" spans="1:8" x14ac:dyDescent="0.3">
      <c r="A71" s="1">
        <v>70</v>
      </c>
      <c r="B71" s="1" t="s">
        <v>71</v>
      </c>
      <c r="C71" s="8">
        <v>-62</v>
      </c>
      <c r="D71" s="8">
        <v>19602</v>
      </c>
      <c r="E71" s="4">
        <v>4055</v>
      </c>
      <c r="F71" s="3">
        <f t="shared" si="2"/>
        <v>65.403225806451616</v>
      </c>
      <c r="G71" s="4">
        <v>1003</v>
      </c>
      <c r="H71" s="3">
        <f t="shared" si="3"/>
        <v>16.177419354838708</v>
      </c>
    </row>
    <row r="72" spans="1:8" x14ac:dyDescent="0.3">
      <c r="A72" s="1">
        <v>71</v>
      </c>
      <c r="B72" s="1" t="s">
        <v>72</v>
      </c>
      <c r="C72" s="8">
        <v>10233</v>
      </c>
      <c r="D72" s="8">
        <v>33679</v>
      </c>
      <c r="E72" s="4">
        <v>6037</v>
      </c>
      <c r="F72" s="3">
        <f t="shared" si="2"/>
        <v>0.589954070165152</v>
      </c>
      <c r="G72" s="4">
        <v>1917</v>
      </c>
      <c r="H72" s="3">
        <f t="shared" si="3"/>
        <v>0.18733509234828497</v>
      </c>
    </row>
    <row r="73" spans="1:8" x14ac:dyDescent="0.3">
      <c r="A73" s="1">
        <v>72</v>
      </c>
      <c r="B73" s="1" t="s">
        <v>73</v>
      </c>
      <c r="C73" s="8">
        <v>2411</v>
      </c>
      <c r="D73" s="8">
        <v>7395</v>
      </c>
      <c r="E73" s="4">
        <v>1198</v>
      </c>
      <c r="F73" s="3">
        <f t="shared" si="2"/>
        <v>0.49688925756947327</v>
      </c>
      <c r="G73" s="4">
        <v>600</v>
      </c>
      <c r="H73" s="3">
        <f t="shared" si="3"/>
        <v>0.2488593944421402</v>
      </c>
    </row>
    <row r="74" spans="1:8" x14ac:dyDescent="0.3">
      <c r="A74" s="1">
        <v>73</v>
      </c>
      <c r="B74" s="1" t="s">
        <v>74</v>
      </c>
      <c r="C74" s="8">
        <v>4719</v>
      </c>
      <c r="D74" s="8">
        <v>21649</v>
      </c>
      <c r="E74" s="4">
        <v>3433</v>
      </c>
      <c r="F74" s="3">
        <f t="shared" si="2"/>
        <v>0.72748463657554563</v>
      </c>
      <c r="G74" s="4">
        <v>1279</v>
      </c>
      <c r="H74" s="3">
        <f t="shared" si="3"/>
        <v>0.27103199830472557</v>
      </c>
    </row>
    <row r="75" spans="1:8" x14ac:dyDescent="0.3">
      <c r="A75" s="1">
        <v>74</v>
      </c>
      <c r="B75" s="1" t="s">
        <v>75</v>
      </c>
      <c r="C75" s="8">
        <v>-8270</v>
      </c>
      <c r="D75" s="8">
        <v>86234</v>
      </c>
      <c r="E75" s="4">
        <v>18982</v>
      </c>
      <c r="F75" s="3">
        <f t="shared" si="2"/>
        <v>2.2952841596130593</v>
      </c>
      <c r="G75" s="4">
        <v>4102</v>
      </c>
      <c r="H75" s="3">
        <f t="shared" si="3"/>
        <v>0.49600967351874242</v>
      </c>
    </row>
    <row r="76" spans="1:8" x14ac:dyDescent="0.3">
      <c r="A76" s="1">
        <v>75</v>
      </c>
      <c r="B76" s="1" t="s">
        <v>76</v>
      </c>
      <c r="C76" s="8">
        <v>3171</v>
      </c>
      <c r="D76" s="8">
        <v>12207</v>
      </c>
      <c r="E76" s="4">
        <v>2775</v>
      </c>
      <c r="F76" s="3">
        <f t="shared" si="2"/>
        <v>0.87511825922421949</v>
      </c>
      <c r="G76" s="4">
        <v>772</v>
      </c>
      <c r="H76" s="3">
        <f t="shared" si="3"/>
        <v>0.24345632292652161</v>
      </c>
    </row>
    <row r="77" spans="1:8" x14ac:dyDescent="0.3">
      <c r="A77" s="1">
        <v>76</v>
      </c>
      <c r="B77" s="1" t="s">
        <v>77</v>
      </c>
      <c r="C77" s="8">
        <v>41276</v>
      </c>
      <c r="D77" s="8">
        <v>72512</v>
      </c>
      <c r="E77" s="4">
        <v>11671</v>
      </c>
      <c r="F77" s="3">
        <f t="shared" si="2"/>
        <v>0.28275511192945052</v>
      </c>
      <c r="G77" s="4">
        <v>4882</v>
      </c>
      <c r="H77" s="3">
        <f t="shared" si="3"/>
        <v>0.11827696482217269</v>
      </c>
    </row>
    <row r="78" spans="1:8" x14ac:dyDescent="0.3">
      <c r="A78" s="1">
        <v>77</v>
      </c>
      <c r="B78" s="1" t="s">
        <v>78</v>
      </c>
      <c r="C78" s="8">
        <v>3076</v>
      </c>
      <c r="D78" s="8">
        <v>20584</v>
      </c>
      <c r="E78" s="4">
        <v>4424</v>
      </c>
      <c r="F78" s="3">
        <f t="shared" si="2"/>
        <v>1.4382314694408322</v>
      </c>
      <c r="G78" s="4">
        <v>1638</v>
      </c>
      <c r="H78" s="3">
        <f t="shared" si="3"/>
        <v>0.53250975292587777</v>
      </c>
    </row>
    <row r="79" spans="1:8" x14ac:dyDescent="0.3">
      <c r="A79" s="1">
        <v>78</v>
      </c>
      <c r="B79" s="1" t="s">
        <v>79</v>
      </c>
      <c r="C79" s="8">
        <v>8786</v>
      </c>
      <c r="D79" s="8">
        <v>46826</v>
      </c>
      <c r="E79" s="4">
        <v>12996</v>
      </c>
      <c r="F79" s="3">
        <f t="shared" si="2"/>
        <v>1.479171409059868</v>
      </c>
      <c r="G79" s="4">
        <v>4028</v>
      </c>
      <c r="H79" s="3">
        <f t="shared" si="3"/>
        <v>0.45845663555656729</v>
      </c>
    </row>
    <row r="80" spans="1:8" x14ac:dyDescent="0.3">
      <c r="A80" s="1">
        <v>79</v>
      </c>
      <c r="B80" s="1" t="s">
        <v>80</v>
      </c>
      <c r="C80" s="8">
        <v>15309</v>
      </c>
      <c r="D80" s="8">
        <v>47293</v>
      </c>
      <c r="E80" s="4">
        <v>8952</v>
      </c>
      <c r="F80" s="3">
        <f t="shared" si="2"/>
        <v>0.58475406623554771</v>
      </c>
      <c r="G80" s="4">
        <v>3721</v>
      </c>
      <c r="H80" s="3">
        <f t="shared" si="3"/>
        <v>0.24305963812136652</v>
      </c>
    </row>
    <row r="81" spans="1:8" x14ac:dyDescent="0.3">
      <c r="A81" s="1">
        <v>80</v>
      </c>
      <c r="B81" s="1" t="s">
        <v>81</v>
      </c>
      <c r="C81" s="8">
        <v>26183</v>
      </c>
      <c r="D81" s="8">
        <v>72411</v>
      </c>
      <c r="E81" s="4">
        <v>13555</v>
      </c>
      <c r="F81" s="3">
        <f t="shared" si="2"/>
        <v>0.51770232593667642</v>
      </c>
      <c r="G81" s="4">
        <v>5042</v>
      </c>
      <c r="H81" s="3">
        <f t="shared" si="3"/>
        <v>0.1925676965970286</v>
      </c>
    </row>
    <row r="82" spans="1:8" x14ac:dyDescent="0.3">
      <c r="A82" s="1">
        <v>81</v>
      </c>
      <c r="B82" s="1" t="s">
        <v>82</v>
      </c>
      <c r="C82" s="8">
        <v>15756</v>
      </c>
      <c r="D82" s="8">
        <v>34026</v>
      </c>
      <c r="E82" s="4">
        <v>6468</v>
      </c>
      <c r="F82" s="3">
        <f t="shared" si="2"/>
        <v>0.4105102817974105</v>
      </c>
      <c r="G82" s="4">
        <v>2305</v>
      </c>
      <c r="H82" s="3">
        <f t="shared" si="3"/>
        <v>0.14629347550139629</v>
      </c>
    </row>
    <row r="83" spans="1:8" x14ac:dyDescent="0.3">
      <c r="A83" s="1">
        <v>82</v>
      </c>
      <c r="B83" s="1" t="s">
        <v>83</v>
      </c>
      <c r="C83" s="8">
        <v>6445</v>
      </c>
      <c r="D83" s="8">
        <v>28377</v>
      </c>
      <c r="E83" s="4">
        <v>5212</v>
      </c>
      <c r="F83" s="3">
        <f t="shared" si="2"/>
        <v>0.80868890612878197</v>
      </c>
      <c r="G83" s="4">
        <v>2030</v>
      </c>
      <c r="H83" s="3">
        <f t="shared" si="3"/>
        <v>0.31497284716834756</v>
      </c>
    </row>
    <row r="84" spans="1:8" x14ac:dyDescent="0.3">
      <c r="A84" s="1">
        <v>83</v>
      </c>
      <c r="B84" s="1" t="s">
        <v>84</v>
      </c>
      <c r="C84" s="8">
        <v>287</v>
      </c>
      <c r="D84" s="8">
        <v>14659</v>
      </c>
      <c r="E84" s="4">
        <v>3584</v>
      </c>
      <c r="F84" s="3">
        <f t="shared" si="2"/>
        <v>12.487804878048781</v>
      </c>
      <c r="G84" s="4">
        <v>1148</v>
      </c>
      <c r="H84" s="3">
        <f t="shared" si="3"/>
        <v>4</v>
      </c>
    </row>
    <row r="85" spans="1:8" x14ac:dyDescent="0.3">
      <c r="A85" s="1">
        <v>84</v>
      </c>
      <c r="B85" s="1" t="s">
        <v>85</v>
      </c>
      <c r="C85" s="8">
        <v>17329</v>
      </c>
      <c r="D85" s="8">
        <v>33587</v>
      </c>
      <c r="E85" s="4">
        <v>5128</v>
      </c>
      <c r="F85" s="3">
        <f t="shared" si="2"/>
        <v>0.29592013387962374</v>
      </c>
      <c r="G85" s="4">
        <v>2284</v>
      </c>
      <c r="H85" s="3">
        <f t="shared" si="3"/>
        <v>0.1318021813145594</v>
      </c>
    </row>
    <row r="86" spans="1:8" x14ac:dyDescent="0.3">
      <c r="A86" s="1">
        <v>85</v>
      </c>
      <c r="B86" s="1" t="s">
        <v>86</v>
      </c>
      <c r="C86" s="8">
        <v>14858</v>
      </c>
      <c r="D86" s="8">
        <v>25430</v>
      </c>
      <c r="E86" s="4">
        <v>3953</v>
      </c>
      <c r="F86" s="3">
        <f t="shared" si="2"/>
        <v>0.26605195854085339</v>
      </c>
      <c r="G86" s="4">
        <v>1782</v>
      </c>
      <c r="H86" s="3">
        <f t="shared" si="3"/>
        <v>0.11993538834298022</v>
      </c>
    </row>
    <row r="87" spans="1:8" x14ac:dyDescent="0.3">
      <c r="A87" s="1">
        <v>86</v>
      </c>
      <c r="B87" s="1" t="s">
        <v>87</v>
      </c>
      <c r="C87" s="8">
        <v>18817</v>
      </c>
      <c r="D87" s="8">
        <v>36259</v>
      </c>
      <c r="E87" s="4">
        <v>6231</v>
      </c>
      <c r="F87" s="3">
        <f t="shared" si="2"/>
        <v>0.33113673805601318</v>
      </c>
      <c r="G87" s="4">
        <v>2724</v>
      </c>
      <c r="H87" s="3">
        <f t="shared" si="3"/>
        <v>0.1447627145666153</v>
      </c>
    </row>
    <row r="88" spans="1:8" x14ac:dyDescent="0.3">
      <c r="A88" s="1">
        <v>87</v>
      </c>
      <c r="B88" s="1" t="s">
        <v>88</v>
      </c>
      <c r="C88" s="8">
        <v>1381</v>
      </c>
      <c r="D88" s="8">
        <v>6941</v>
      </c>
      <c r="E88" s="4">
        <v>1843</v>
      </c>
      <c r="F88" s="3">
        <f t="shared" si="2"/>
        <v>1.3345401882693699</v>
      </c>
      <c r="G88" s="4">
        <v>506</v>
      </c>
      <c r="H88" s="3">
        <f t="shared" si="3"/>
        <v>0.36640115858073857</v>
      </c>
    </row>
    <row r="89" spans="1:8" x14ac:dyDescent="0.3">
      <c r="A89" s="1">
        <v>88</v>
      </c>
      <c r="B89" s="1" t="s">
        <v>89</v>
      </c>
      <c r="C89" s="8">
        <v>3192</v>
      </c>
      <c r="D89" s="8">
        <v>20080</v>
      </c>
      <c r="E89" s="4">
        <v>4192</v>
      </c>
      <c r="F89" s="3">
        <f t="shared" si="2"/>
        <v>1.3132832080200501</v>
      </c>
      <c r="G89" s="4">
        <v>1333</v>
      </c>
      <c r="H89" s="3">
        <f t="shared" si="3"/>
        <v>0.41760651629072681</v>
      </c>
    </row>
    <row r="90" spans="1:8" x14ac:dyDescent="0.3">
      <c r="A90" s="1">
        <v>89</v>
      </c>
      <c r="B90" s="1" t="s">
        <v>90</v>
      </c>
      <c r="C90" s="8">
        <v>286</v>
      </c>
      <c r="D90" s="8">
        <v>1802</v>
      </c>
      <c r="E90" s="4">
        <v>323</v>
      </c>
      <c r="F90" s="3">
        <f t="shared" si="2"/>
        <v>1.1293706293706294</v>
      </c>
      <c r="G90" s="4">
        <v>128</v>
      </c>
      <c r="H90" s="3">
        <f t="shared" si="3"/>
        <v>0.44755244755244755</v>
      </c>
    </row>
    <row r="91" spans="1:8" x14ac:dyDescent="0.3">
      <c r="A91" s="1">
        <v>90</v>
      </c>
      <c r="B91" s="1" t="s">
        <v>91</v>
      </c>
      <c r="C91" s="8">
        <v>31657</v>
      </c>
      <c r="D91" s="8">
        <v>129107</v>
      </c>
      <c r="E91" s="4">
        <v>19494</v>
      </c>
      <c r="F91" s="3">
        <f t="shared" si="2"/>
        <v>0.61578797738256941</v>
      </c>
      <c r="G91" s="4">
        <v>4525</v>
      </c>
      <c r="H91" s="3">
        <f t="shared" si="3"/>
        <v>0.14293837066051743</v>
      </c>
    </row>
    <row r="92" spans="1:8" x14ac:dyDescent="0.3">
      <c r="A92" s="1">
        <v>91</v>
      </c>
      <c r="B92" s="1" t="s">
        <v>92</v>
      </c>
      <c r="C92" s="8">
        <v>-4040</v>
      </c>
      <c r="D92" s="8">
        <v>20822</v>
      </c>
      <c r="E92" s="4">
        <v>4601</v>
      </c>
      <c r="F92" s="3">
        <f t="shared" si="2"/>
        <v>1.1388613861386139</v>
      </c>
      <c r="G92" s="4">
        <v>1564</v>
      </c>
      <c r="H92" s="3">
        <f t="shared" si="3"/>
        <v>0.38712871287128714</v>
      </c>
    </row>
    <row r="93" spans="1:8" x14ac:dyDescent="0.3">
      <c r="A93" s="1">
        <v>92</v>
      </c>
      <c r="B93" s="1" t="s">
        <v>93</v>
      </c>
      <c r="C93" s="8">
        <v>-167139</v>
      </c>
      <c r="D93" s="8">
        <v>619533</v>
      </c>
      <c r="E93" s="4">
        <v>92241</v>
      </c>
      <c r="F93" s="3">
        <f t="shared" si="2"/>
        <v>0.55188196650691934</v>
      </c>
      <c r="G93" s="4">
        <v>17917</v>
      </c>
      <c r="H93" s="3">
        <f t="shared" si="3"/>
        <v>0.10719820030034881</v>
      </c>
    </row>
    <row r="94" spans="1:8" x14ac:dyDescent="0.3">
      <c r="A94" s="1">
        <v>93</v>
      </c>
      <c r="B94" s="1" t="s">
        <v>94</v>
      </c>
      <c r="C94" s="8">
        <v>-2648</v>
      </c>
      <c r="D94" s="8">
        <v>10152</v>
      </c>
      <c r="E94" s="4">
        <v>2068</v>
      </c>
      <c r="F94" s="3">
        <f t="shared" si="2"/>
        <v>0.7809667673716012</v>
      </c>
      <c r="G94" s="4">
        <v>780</v>
      </c>
      <c r="H94" s="3">
        <f t="shared" si="3"/>
        <v>0.29456193353474319</v>
      </c>
    </row>
    <row r="95" spans="1:8" x14ac:dyDescent="0.3">
      <c r="A95" s="1">
        <v>94</v>
      </c>
      <c r="B95" s="1" t="s">
        <v>95</v>
      </c>
      <c r="C95" s="8">
        <v>-615</v>
      </c>
      <c r="D95" s="8">
        <v>6177</v>
      </c>
      <c r="E95" s="4">
        <v>1356</v>
      </c>
      <c r="F95" s="3">
        <f t="shared" si="2"/>
        <v>2.204878048780488</v>
      </c>
      <c r="G95" s="4">
        <v>526</v>
      </c>
      <c r="H95" s="3">
        <f t="shared" si="3"/>
        <v>0.8552845528455284</v>
      </c>
    </row>
    <row r="96" spans="1:8" x14ac:dyDescent="0.3">
      <c r="A96" s="1">
        <v>95</v>
      </c>
      <c r="B96" s="1" t="s">
        <v>96</v>
      </c>
      <c r="C96" s="8">
        <v>-2671</v>
      </c>
      <c r="D96" s="8">
        <v>31573</v>
      </c>
      <c r="E96" s="4">
        <v>8530</v>
      </c>
      <c r="F96" s="3">
        <f t="shared" si="2"/>
        <v>3.1935604642456008</v>
      </c>
      <c r="G96" s="4">
        <v>1158</v>
      </c>
      <c r="H96" s="3">
        <f t="shared" si="3"/>
        <v>0.43354548858105579</v>
      </c>
    </row>
    <row r="97" spans="1:8" x14ac:dyDescent="0.3">
      <c r="A97" s="1">
        <v>96</v>
      </c>
      <c r="B97" s="1" t="s">
        <v>97</v>
      </c>
      <c r="C97" s="8">
        <v>6494</v>
      </c>
      <c r="D97" s="8">
        <v>54924</v>
      </c>
      <c r="E97" s="4">
        <v>11557</v>
      </c>
      <c r="F97" s="3">
        <f t="shared" si="2"/>
        <v>1.7796427471512164</v>
      </c>
      <c r="G97" s="4">
        <v>3789</v>
      </c>
      <c r="H97" s="3">
        <f t="shared" si="3"/>
        <v>0.58346165691407448</v>
      </c>
    </row>
    <row r="98" spans="1:8" x14ac:dyDescent="0.3">
      <c r="A98" s="1">
        <v>97</v>
      </c>
      <c r="B98" s="1" t="s">
        <v>98</v>
      </c>
      <c r="C98" s="8">
        <v>20081</v>
      </c>
      <c r="D98" s="8">
        <v>35103</v>
      </c>
      <c r="E98" s="4">
        <v>5308</v>
      </c>
      <c r="F98" s="3">
        <f t="shared" si="2"/>
        <v>0.26432946566406057</v>
      </c>
      <c r="G98" s="4">
        <v>2499</v>
      </c>
      <c r="H98" s="3">
        <f t="shared" si="3"/>
        <v>0.12444599372541208</v>
      </c>
    </row>
    <row r="99" spans="1:8" x14ac:dyDescent="0.3">
      <c r="A99" s="1">
        <v>98</v>
      </c>
      <c r="B99" s="1" t="s">
        <v>99</v>
      </c>
      <c r="C99" s="8">
        <v>-1173</v>
      </c>
      <c r="D99" s="8">
        <v>40335</v>
      </c>
      <c r="E99" s="4">
        <v>8442</v>
      </c>
      <c r="F99" s="3">
        <f t="shared" si="2"/>
        <v>7.1969309462915598</v>
      </c>
      <c r="G99" s="4">
        <v>2608</v>
      </c>
      <c r="H99" s="3">
        <f t="shared" si="3"/>
        <v>2.2233589087809036</v>
      </c>
    </row>
    <row r="100" spans="1:8" x14ac:dyDescent="0.3">
      <c r="A100" s="1">
        <v>99</v>
      </c>
      <c r="B100" s="1" t="s">
        <v>100</v>
      </c>
      <c r="C100" s="8">
        <v>12170</v>
      </c>
      <c r="D100" s="8">
        <v>19696</v>
      </c>
      <c r="E100" s="4">
        <v>2906</v>
      </c>
      <c r="F100" s="3">
        <f t="shared" si="2"/>
        <v>0.23878389482333606</v>
      </c>
      <c r="G100" s="4">
        <v>1329</v>
      </c>
      <c r="H100" s="3">
        <f t="shared" si="3"/>
        <v>0.10920295809367296</v>
      </c>
    </row>
    <row r="101" spans="1:8" x14ac:dyDescent="0.3">
      <c r="A101" s="1">
        <v>100</v>
      </c>
      <c r="B101" s="1" t="s">
        <v>101</v>
      </c>
      <c r="C101" s="8">
        <v>3828</v>
      </c>
      <c r="D101" s="8">
        <v>11204</v>
      </c>
      <c r="E101" s="4">
        <v>1934</v>
      </c>
      <c r="F101" s="3">
        <f t="shared" si="2"/>
        <v>0.50522466039707414</v>
      </c>
      <c r="G101" s="4">
        <v>818</v>
      </c>
      <c r="H101" s="3">
        <f t="shared" si="3"/>
        <v>0.21368861024033436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F6D12-FB25-4E4D-A336-C0B66E381354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leaflet-data</vt:lpstr>
      <vt:lpstr>testing ground</vt:lpstr>
      <vt:lpstr>Data Table Page 4</vt:lpstr>
      <vt:lpstr>Data Table Page 5</vt:lpstr>
      <vt:lpstr>chart-data</vt:lpstr>
      <vt:lpstr>meta</vt:lpstr>
      <vt:lpstr>New Registered Voters</vt:lpstr>
      <vt:lpstr>New Removed Voters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Langfan</dc:creator>
  <cp:lastModifiedBy>Justin Langfan</cp:lastModifiedBy>
  <dcterms:created xsi:type="dcterms:W3CDTF">2015-06-05T18:17:20Z</dcterms:created>
  <dcterms:modified xsi:type="dcterms:W3CDTF">2024-07-12T21:03:34Z</dcterms:modified>
</cp:coreProperties>
</file>