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9530" windowHeight="7695" tabRatio="524" activeTab="2"/>
  </bookViews>
  <sheets>
    <sheet name="IVGTT data" sheetId="1" r:id="rId1"/>
    <sheet name="export" sheetId="2" r:id="rId2"/>
    <sheet name="to minmod" sheetId="3" r:id="rId3"/>
  </sheets>
  <definedNames>
    <definedName name="_xlnm.Print_Area" localSheetId="0">'IVGTT data'!$A$1:$H$65</definedName>
  </definedNames>
  <calcPr calcId="145621"/>
</workbook>
</file>

<file path=xl/calcChain.xml><?xml version="1.0" encoding="utf-8"?>
<calcChain xmlns="http://schemas.openxmlformats.org/spreadsheetml/2006/main">
  <c r="B2" i="2" l="1"/>
  <c r="B3" i="2" l="1"/>
  <c r="B65" i="2" l="1"/>
  <c r="B72" i="2"/>
  <c r="B71" i="2"/>
  <c r="B70" i="2"/>
  <c r="B69" i="2"/>
  <c r="B68" i="2"/>
  <c r="B67" i="2"/>
  <c r="B66" i="2"/>
  <c r="B64" i="2"/>
  <c r="B63" i="2"/>
  <c r="B62" i="2"/>
  <c r="B61" i="2"/>
  <c r="B60" i="2"/>
  <c r="B59" i="2"/>
  <c r="B58" i="2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C2" i="3"/>
  <c r="A2" i="3"/>
  <c r="E12" i="1" l="1"/>
  <c r="F27" i="1" s="1"/>
  <c r="D40" i="1"/>
  <c r="B27" i="3" s="1"/>
  <c r="D39" i="1"/>
  <c r="B26" i="3" s="1"/>
  <c r="D38" i="1"/>
  <c r="B25" i="3" s="1"/>
  <c r="D37" i="1"/>
  <c r="B24" i="3" s="1"/>
  <c r="D36" i="1"/>
  <c r="B23" i="3" s="1"/>
  <c r="D35" i="1"/>
  <c r="B22" i="3" s="1"/>
  <c r="D34" i="1"/>
  <c r="B21" i="3" s="1"/>
  <c r="D33" i="1"/>
  <c r="B20" i="3" s="1"/>
  <c r="D32" i="1"/>
  <c r="B19" i="3" s="1"/>
  <c r="D31" i="1"/>
  <c r="B18" i="3" s="1"/>
  <c r="D30" i="1"/>
  <c r="B17" i="3" s="1"/>
  <c r="D29" i="1"/>
  <c r="B16" i="3" s="1"/>
  <c r="D28" i="1"/>
  <c r="B15" i="3" s="1"/>
  <c r="D27" i="1"/>
  <c r="B14" i="3" s="1"/>
  <c r="D26" i="1"/>
  <c r="B13" i="3" s="1"/>
  <c r="D25" i="1"/>
  <c r="B12" i="3" s="1"/>
  <c r="D24" i="1"/>
  <c r="B11" i="3" s="1"/>
  <c r="D23" i="1"/>
  <c r="B10" i="3" s="1"/>
  <c r="D22" i="1"/>
  <c r="B9" i="3" s="1"/>
  <c r="D21" i="1"/>
  <c r="B8" i="3" s="1"/>
  <c r="D20" i="1"/>
  <c r="B7" i="3" s="1"/>
  <c r="D19" i="1"/>
  <c r="B6" i="3" s="1"/>
  <c r="D18" i="1"/>
  <c r="B5" i="3" s="1"/>
  <c r="D16" i="1"/>
  <c r="B3" i="3" s="1"/>
  <c r="D15" i="1"/>
  <c r="B2" i="3" s="1"/>
  <c r="B5" i="2"/>
  <c r="B4" i="2"/>
  <c r="D17" i="1" l="1"/>
  <c r="B4" i="3" s="1"/>
  <c r="E5" i="1"/>
  <c r="F17" i="1" s="1"/>
  <c r="B57" i="2" l="1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1" i="2"/>
</calcChain>
</file>

<file path=xl/sharedStrings.xml><?xml version="1.0" encoding="utf-8"?>
<sst xmlns="http://schemas.openxmlformats.org/spreadsheetml/2006/main" count="147" uniqueCount="140">
  <si>
    <t>fsivgtt_glucose_n15</t>
  </si>
  <si>
    <t>fsivgtt_glucose_n05</t>
  </si>
  <si>
    <t>fsivgtt_glucose_000</t>
  </si>
  <si>
    <t>fsivgtt_glucose_002</t>
  </si>
  <si>
    <t>fsivgtt_glucose_003</t>
  </si>
  <si>
    <t>fsivgtt_glucose_004</t>
  </si>
  <si>
    <t>fsivgtt_glucose_005</t>
  </si>
  <si>
    <t>fsivgtt_glucose_006</t>
  </si>
  <si>
    <t>fsivgtt_glucose_008</t>
  </si>
  <si>
    <t>fsivgtt_glucose_010</t>
  </si>
  <si>
    <t>fsivgtt_glucose_014</t>
  </si>
  <si>
    <t>fsivgtt_glucose_016</t>
  </si>
  <si>
    <t>fsivgtt_glucose_019</t>
  </si>
  <si>
    <t>fsivgtt_glucose_022</t>
  </si>
  <si>
    <t>fsivgtt_glucose_025</t>
  </si>
  <si>
    <t>fsivgtt_glucose_030</t>
  </si>
  <si>
    <t>fsivgtt_glucose_040</t>
  </si>
  <si>
    <t>fsivgtt_glucose_050</t>
  </si>
  <si>
    <t>fsivgtt_glucose_060</t>
  </si>
  <si>
    <t>fsivgtt_glucose_070</t>
  </si>
  <si>
    <t>fsivgtt_glucose_090</t>
  </si>
  <si>
    <t>fsivgtt_glucose_110</t>
  </si>
  <si>
    <t>fsivgtt_glucose_130</t>
  </si>
  <si>
    <t>fsivgtt_glucose_150</t>
  </si>
  <si>
    <t>fsivgtt_glucose_170</t>
  </si>
  <si>
    <t>fsivgtt_glucose_180</t>
  </si>
  <si>
    <t>fsivgtt_insulin_n15</t>
  </si>
  <si>
    <t>fsivgtt_insulin_n05</t>
  </si>
  <si>
    <t>fsivgtt_insulin_000</t>
  </si>
  <si>
    <t>fsivgtt_insulin_002</t>
  </si>
  <si>
    <t>fsivgtt_insulin_003</t>
  </si>
  <si>
    <t>fsivgtt_insulin_004</t>
  </si>
  <si>
    <t>fsivgtt_insulin_005</t>
  </si>
  <si>
    <t>fsivgtt_insulin_006</t>
  </si>
  <si>
    <t>fsivgtt_insulin_008</t>
  </si>
  <si>
    <t>fsivgtt_insulin_010</t>
  </si>
  <si>
    <t>fsivgtt_insulin_014</t>
  </si>
  <si>
    <t>fsivgtt_insulin_016</t>
  </si>
  <si>
    <t>fsivgtt_insulin_019</t>
  </si>
  <si>
    <t>fsivgtt_insulin_022</t>
  </si>
  <si>
    <t>fsivgtt_insulin_025</t>
  </si>
  <si>
    <t>fsivgtt_insulin_030</t>
  </si>
  <si>
    <t>fsivgtt_insulin_040</t>
  </si>
  <si>
    <t>fsivgtt_insulin_050</t>
  </si>
  <si>
    <t>fsivgtt_insulin_060</t>
  </si>
  <si>
    <t>fsivgtt_insulin_070</t>
  </si>
  <si>
    <t>fsivgtt_insulin_090</t>
  </si>
  <si>
    <t>fsivgtt_insulin_110</t>
  </si>
  <si>
    <t>fsivgtt_insulin_130</t>
  </si>
  <si>
    <t>fsivgtt_insulin_150</t>
  </si>
  <si>
    <t>fsivgtt_insulin_170</t>
  </si>
  <si>
    <t>fsivgtt_insulin_180</t>
  </si>
  <si>
    <t>study_id</t>
  </si>
  <si>
    <t>redcap_event_name</t>
  </si>
  <si>
    <t>Time</t>
  </si>
  <si>
    <t>Insulin (μU/mL)</t>
  </si>
  <si>
    <t>Nurse:</t>
  </si>
  <si>
    <t>date_study</t>
  </si>
  <si>
    <t>mg/kg</t>
  </si>
  <si>
    <t>Glucose Bolus dose:</t>
  </si>
  <si>
    <t>Study Information</t>
  </si>
  <si>
    <t>Weight (kg):</t>
  </si>
  <si>
    <t>Insulin Bolus dose:</t>
  </si>
  <si>
    <t>U/kg</t>
  </si>
  <si>
    <t>mL</t>
  </si>
  <si>
    <t>[Glucose] (mg/mL):</t>
  </si>
  <si>
    <t>Glucose Bolus Volume:</t>
  </si>
  <si>
    <t>Study Date:</t>
  </si>
  <si>
    <t>Study ID:</t>
  </si>
  <si>
    <t>[Insulin]:</t>
  </si>
  <si>
    <t>Insulin Bolus Volume:</t>
  </si>
  <si>
    <t>U/mL</t>
  </si>
  <si>
    <t>Calculations:</t>
  </si>
  <si>
    <t>Time needed to inject:</t>
  </si>
  <si>
    <t>glucose1</t>
  </si>
  <si>
    <t>fsivgtt_wt_kg</t>
  </si>
  <si>
    <t>fsivgtt_dex_injtime</t>
  </si>
  <si>
    <t>glucose2</t>
  </si>
  <si>
    <t>mg/mL</t>
  </si>
  <si>
    <r>
      <t>[Glucose•</t>
    </r>
    <r>
      <rPr>
        <sz val="8.8000000000000007"/>
        <color theme="1"/>
        <rFont val="Arial"/>
        <family val="2"/>
      </rPr>
      <t>H</t>
    </r>
    <r>
      <rPr>
        <vertAlign val="subscript"/>
        <sz val="8.8000000000000007"/>
        <color theme="1"/>
        <rFont val="Arial"/>
        <family val="2"/>
      </rPr>
      <t>2</t>
    </r>
    <r>
      <rPr>
        <sz val="8.8000000000000007"/>
        <color theme="1"/>
        <rFont val="Arial"/>
        <family val="2"/>
      </rPr>
      <t>0</t>
    </r>
    <r>
      <rPr>
        <sz val="11"/>
        <color theme="1"/>
        <rFont val="Arial"/>
        <family val="2"/>
      </rPr>
      <t>] (%)</t>
    </r>
    <r>
      <rPr>
        <b/>
        <sz val="11"/>
        <color theme="1"/>
        <rFont val="Arial"/>
        <family val="2"/>
      </rPr>
      <t>*</t>
    </r>
    <r>
      <rPr>
        <sz val="11"/>
        <color theme="1"/>
        <rFont val="Arial"/>
        <family val="2"/>
      </rPr>
      <t>:</t>
    </r>
  </si>
  <si>
    <t>Notes</t>
  </si>
  <si>
    <r>
      <t xml:space="preserve">     *Note:= D20 = 20% [Glucose•H</t>
    </r>
    <r>
      <rPr>
        <i/>
        <vertAlign val="subscript"/>
        <sz val="9"/>
        <color theme="1"/>
        <rFont val="Arial"/>
        <family val="2"/>
      </rPr>
      <t>2</t>
    </r>
    <r>
      <rPr>
        <i/>
        <sz val="9"/>
        <color theme="1"/>
        <rFont val="Arial"/>
        <family val="2"/>
      </rPr>
      <t>0] = 200mg/mL = 181.9 mg/mL pure Glucose</t>
    </r>
  </si>
  <si>
    <t>D25=25%</t>
  </si>
  <si>
    <t>(clock time)</t>
  </si>
  <si>
    <t>start time:</t>
  </si>
  <si>
    <t>Glucose Avg. (mg/dL)</t>
  </si>
  <si>
    <t>MIN-MOD Results</t>
  </si>
  <si>
    <t>time</t>
  </si>
  <si>
    <t>glucose</t>
  </si>
  <si>
    <t>insulin</t>
  </si>
  <si>
    <t xml:space="preserve">Name  </t>
  </si>
  <si>
    <t xml:space="preserve">Value </t>
  </si>
  <si>
    <t xml:space="preserve">FSD   </t>
  </si>
  <si>
    <t xml:space="preserve">Units </t>
  </si>
  <si>
    <t>AIRg</t>
  </si>
  <si>
    <t>[mu.l^-1.min]</t>
  </si>
  <si>
    <t>DI</t>
  </si>
  <si>
    <t>[]</t>
  </si>
  <si>
    <t>SI</t>
  </si>
  <si>
    <t>[(mu/l)^-1.min^-1]</t>
  </si>
  <si>
    <t>Sg</t>
  </si>
  <si>
    <t>[min^-1]</t>
  </si>
  <si>
    <t>GB</t>
  </si>
  <si>
    <t>[mg/dl]</t>
  </si>
  <si>
    <t>IB</t>
  </si>
  <si>
    <t>[mu/l]</t>
  </si>
  <si>
    <t>P(2)</t>
  </si>
  <si>
    <t>P(3)</t>
  </si>
  <si>
    <t>[(mu/l)^-1.min^-2]</t>
  </si>
  <si>
    <t>G(0)</t>
  </si>
  <si>
    <t>GEZI</t>
  </si>
  <si>
    <t>Beta-Cell function</t>
  </si>
  <si>
    <t>[mu/mM]</t>
  </si>
  <si>
    <t>Insulin Resistance</t>
  </si>
  <si>
    <t>[mM.mu/l^2]</t>
  </si>
  <si>
    <t>Rsquared</t>
  </si>
  <si>
    <t>[%]</t>
  </si>
  <si>
    <t>mm_airg</t>
  </si>
  <si>
    <t>mm_di</t>
  </si>
  <si>
    <t>mm_si</t>
  </si>
  <si>
    <t>mm_sg</t>
  </si>
  <si>
    <t>mm_gb</t>
  </si>
  <si>
    <t>mm_ib</t>
  </si>
  <si>
    <t>mm_p2</t>
  </si>
  <si>
    <t>mm_p3</t>
  </si>
  <si>
    <t>mm_g0</t>
  </si>
  <si>
    <t>mm_gezi</t>
  </si>
  <si>
    <t>mm_beta_function</t>
  </si>
  <si>
    <t>mm_insulin_resistance</t>
  </si>
  <si>
    <t>mm_r_sq</t>
  </si>
  <si>
    <t>Baseline</t>
  </si>
  <si>
    <t>12 Week</t>
  </si>
  <si>
    <t>baseline_arm_1</t>
  </si>
  <si>
    <t>week_12_arm_1</t>
  </si>
  <si>
    <t>(seconds)</t>
  </si>
  <si>
    <t>Study Day:</t>
  </si>
  <si>
    <t>9:05am</t>
  </si>
  <si>
    <t>1:40.89</t>
  </si>
  <si>
    <t>glucose divided in 4 syringes per pharmacy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</si>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</sst>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9]h:mm\ AM/PM;@"/>
    <numFmt numFmtId="166" formatCode="0.000"/>
    <numFmt numFmtId="167" formatCode="0.0000"/>
    <numFmt numFmtId="168" formatCode="0.00000"/>
    <numFmt numFmtId="169" formatCode="0.0000000"/>
  </numFmts>
  <fonts count="1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.8000000000000007"/>
      <color theme="1"/>
      <name val="Arial"/>
      <family val="2"/>
    </font>
    <font>
      <vertAlign val="subscript"/>
      <sz val="8.8000000000000007"/>
      <color theme="1"/>
      <name val="Arial"/>
      <family val="2"/>
    </font>
    <font>
      <i/>
      <sz val="9"/>
      <color theme="1"/>
      <name val="Arial"/>
      <family val="2"/>
    </font>
    <font>
      <i/>
      <vertAlign val="subscript"/>
      <sz val="9"/>
      <color theme="1"/>
      <name val="Arial"/>
      <family val="2"/>
    </font>
    <font>
      <b/>
      <i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0" fontId="0" fillId="0" borderId="0" xfId="0" applyFont="1"/>
    <xf numFmtId="0" fontId="0" fillId="4" borderId="0" xfId="0" applyFont="1" applyFill="1"/>
    <xf numFmtId="0" fontId="0" fillId="4" borderId="2" xfId="0" applyFont="1" applyFill="1" applyBorder="1"/>
    <xf numFmtId="0" fontId="0" fillId="0" borderId="2" xfId="0" applyFont="1" applyBorder="1"/>
    <xf numFmtId="0" fontId="4" fillId="0" borderId="0" xfId="0" applyFont="1" applyProtection="1"/>
    <xf numFmtId="0" fontId="3" fillId="0" borderId="0" xfId="0" applyFont="1" applyAlignment="1" applyProtection="1">
      <alignment horizontal="right"/>
    </xf>
    <xf numFmtId="0" fontId="4" fillId="0" borderId="0" xfId="0" applyFont="1" applyProtection="1"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left"/>
    </xf>
    <xf numFmtId="0" fontId="4" fillId="0" borderId="0" xfId="0" applyFont="1" applyAlignment="1" applyProtection="1">
      <alignment horizontal="right"/>
    </xf>
    <xf numFmtId="0" fontId="4" fillId="0" borderId="0" xfId="0" quotePrefix="1" applyFont="1" applyProtection="1"/>
    <xf numFmtId="0" fontId="3" fillId="0" borderId="0" xfId="0" applyFont="1" applyProtection="1"/>
    <xf numFmtId="0" fontId="4" fillId="0" borderId="0" xfId="0" applyFont="1" applyAlignment="1" applyProtection="1">
      <alignment horizontal="right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1" fontId="4" fillId="4" borderId="0" xfId="0" applyNumberFormat="1" applyFont="1" applyFill="1" applyAlignment="1" applyProtection="1">
      <alignment horizontal="center"/>
      <protection locked="0"/>
    </xf>
    <xf numFmtId="2" fontId="4" fillId="4" borderId="0" xfId="0" applyNumberFormat="1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4" fillId="4" borderId="2" xfId="0" applyNumberFormat="1" applyFont="1" applyFill="1" applyBorder="1" applyAlignment="1" applyProtection="1">
      <alignment horizontal="center"/>
      <protection locked="0"/>
    </xf>
    <xf numFmtId="2" fontId="4" fillId="4" borderId="2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Protection="1"/>
    <xf numFmtId="1" fontId="4" fillId="0" borderId="0" xfId="0" applyNumberFormat="1" applyFont="1" applyAlignment="1" applyProtection="1">
      <alignment horizontal="center"/>
    </xf>
    <xf numFmtId="1" fontId="4" fillId="4" borderId="0" xfId="0" applyNumberFormat="1" applyFont="1" applyFill="1" applyAlignment="1" applyProtection="1">
      <alignment horizontal="center"/>
    </xf>
    <xf numFmtId="1" fontId="4" fillId="4" borderId="2" xfId="0" applyNumberFormat="1" applyFont="1" applyFill="1" applyBorder="1" applyAlignment="1" applyProtection="1">
      <alignment horizontal="center"/>
    </xf>
    <xf numFmtId="0" fontId="4" fillId="0" borderId="4" xfId="0" applyFont="1" applyBorder="1" applyProtection="1"/>
    <xf numFmtId="0" fontId="3" fillId="0" borderId="0" xfId="0" applyFont="1" applyFill="1" applyProtection="1"/>
    <xf numFmtId="0" fontId="8" fillId="0" borderId="0" xfId="0" quotePrefix="1" applyFont="1" applyFill="1" applyAlignment="1" applyProtection="1"/>
    <xf numFmtId="0" fontId="4" fillId="0" borderId="0" xfId="0" applyFont="1" applyFill="1" applyProtection="1"/>
    <xf numFmtId="0" fontId="4" fillId="4" borderId="0" xfId="0" applyFont="1" applyFill="1" applyAlignment="1" applyProtection="1">
      <alignment horizontal="right"/>
    </xf>
    <xf numFmtId="0" fontId="4" fillId="4" borderId="2" xfId="0" applyFont="1" applyFill="1" applyBorder="1" applyAlignment="1" applyProtection="1">
      <alignment horizontal="right"/>
    </xf>
    <xf numFmtId="9" fontId="4" fillId="0" borderId="0" xfId="2" applyFont="1" applyAlignment="1" applyProtection="1">
      <alignment horizontal="center"/>
    </xf>
    <xf numFmtId="164" fontId="4" fillId="0" borderId="0" xfId="0" applyNumberFormat="1" applyFont="1" applyAlignment="1" applyProtection="1">
      <alignment horizontal="center"/>
    </xf>
    <xf numFmtId="1" fontId="3" fillId="0" borderId="0" xfId="0" applyNumberFormat="1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right"/>
    </xf>
    <xf numFmtId="0" fontId="4" fillId="4" borderId="4" xfId="0" applyFont="1" applyFill="1" applyBorder="1" applyAlignment="1" applyProtection="1">
      <alignment horizontal="center"/>
      <protection locked="0"/>
    </xf>
    <xf numFmtId="14" fontId="4" fillId="4" borderId="7" xfId="0" applyNumberFormat="1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49" fontId="3" fillId="4" borderId="7" xfId="0" applyNumberFormat="1" applyFont="1" applyFill="1" applyBorder="1" applyAlignment="1" applyProtection="1">
      <alignment horizontal="center"/>
      <protection locked="0"/>
    </xf>
    <xf numFmtId="165" fontId="3" fillId="4" borderId="6" xfId="0" applyNumberFormat="1" applyFont="1" applyFill="1" applyBorder="1" applyAlignment="1" applyProtection="1">
      <alignment horizontal="center"/>
      <protection locked="0"/>
    </xf>
    <xf numFmtId="0" fontId="5" fillId="3" borderId="1" xfId="1" applyFont="1" applyFill="1" applyBorder="1" applyAlignment="1" applyProtection="1">
      <alignment horizontal="center" vertical="top"/>
    </xf>
    <xf numFmtId="0" fontId="5" fillId="3" borderId="1" xfId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2" fontId="4" fillId="4" borderId="0" xfId="0" applyNumberFormat="1" applyFont="1" applyFill="1" applyAlignment="1" applyProtection="1">
      <alignment horizontal="center"/>
    </xf>
    <xf numFmtId="2" fontId="4" fillId="4" borderId="2" xfId="0" applyNumberFormat="1" applyFont="1" applyFill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  <protection locked="0"/>
    </xf>
    <xf numFmtId="0" fontId="12" fillId="6" borderId="8" xfId="3" applyFont="1" applyFill="1" applyBorder="1" applyAlignment="1" applyProtection="1">
      <alignment horizontal="left"/>
    </xf>
    <xf numFmtId="0" fontId="12" fillId="6" borderId="8" xfId="3" applyFont="1" applyFill="1" applyBorder="1" applyProtection="1"/>
    <xf numFmtId="0" fontId="3" fillId="6" borderId="8" xfId="0" applyFont="1" applyFill="1" applyBorder="1" applyProtection="1"/>
    <xf numFmtId="0" fontId="0" fillId="0" borderId="0" xfId="0" applyProtection="1"/>
    <xf numFmtId="0" fontId="0" fillId="4" borderId="0" xfId="0" applyFill="1" applyProtection="1"/>
    <xf numFmtId="11" fontId="12" fillId="6" borderId="8" xfId="3" applyNumberFormat="1" applyFont="1" applyFill="1" applyBorder="1" applyAlignment="1" applyProtection="1">
      <alignment horizontal="center"/>
    </xf>
    <xf numFmtId="0" fontId="12" fillId="6" borderId="8" xfId="3" applyFont="1" applyFill="1" applyBorder="1" applyAlignment="1" applyProtection="1">
      <alignment horizontal="center"/>
    </xf>
    <xf numFmtId="164" fontId="11" fillId="0" borderId="8" xfId="3" applyNumberFormat="1" applyBorder="1" applyAlignment="1" applyProtection="1">
      <alignment horizontal="center"/>
      <protection locked="0"/>
    </xf>
    <xf numFmtId="11" fontId="11" fillId="0" borderId="8" xfId="3" applyNumberFormat="1" applyBorder="1" applyAlignment="1" applyProtection="1">
      <alignment horizontal="center"/>
      <protection locked="0"/>
    </xf>
    <xf numFmtId="0" fontId="11" fillId="0" borderId="8" xfId="3" applyBorder="1" applyAlignment="1" applyProtection="1">
      <alignment horizontal="center"/>
    </xf>
    <xf numFmtId="2" fontId="11" fillId="0" borderId="8" xfId="3" applyNumberFormat="1" applyBorder="1" applyAlignment="1" applyProtection="1">
      <alignment horizontal="center"/>
      <protection locked="0"/>
    </xf>
    <xf numFmtId="167" fontId="11" fillId="0" borderId="8" xfId="3" applyNumberFormat="1" applyBorder="1" applyAlignment="1" applyProtection="1">
      <alignment horizontal="center"/>
      <protection locked="0"/>
    </xf>
    <xf numFmtId="169" fontId="11" fillId="0" borderId="8" xfId="3" applyNumberFormat="1" applyBorder="1" applyAlignment="1" applyProtection="1">
      <alignment horizontal="center"/>
      <protection locked="0"/>
    </xf>
    <xf numFmtId="2" fontId="4" fillId="0" borderId="8" xfId="0" applyNumberFormat="1" applyFont="1" applyBorder="1" applyAlignment="1" applyProtection="1">
      <alignment horizontal="center"/>
      <protection locked="0"/>
    </xf>
    <xf numFmtId="0" fontId="11" fillId="0" borderId="8" xfId="3" applyBorder="1" applyAlignment="1" applyProtection="1">
      <alignment horizontal="center"/>
      <protection locked="0"/>
    </xf>
    <xf numFmtId="166" fontId="11" fillId="0" borderId="8" xfId="3" applyNumberFormat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</xf>
    <xf numFmtId="2" fontId="3" fillId="0" borderId="0" xfId="0" applyNumberFormat="1" applyFont="1" applyFill="1" applyAlignment="1" applyProtection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4" borderId="2" xfId="0" applyNumberFormat="1" applyFill="1" applyBorder="1" applyAlignment="1">
      <alignment horizontal="right"/>
    </xf>
    <xf numFmtId="164" fontId="11" fillId="0" borderId="0" xfId="3" applyNumberFormat="1" applyFill="1" applyBorder="1" applyAlignment="1" applyProtection="1">
      <alignment horizontal="right"/>
    </xf>
    <xf numFmtId="164" fontId="11" fillId="4" borderId="0" xfId="3" applyNumberFormat="1" applyFill="1" applyBorder="1" applyAlignment="1" applyProtection="1">
      <alignment horizontal="right"/>
    </xf>
    <xf numFmtId="2" fontId="11" fillId="0" borderId="0" xfId="3" applyNumberFormat="1" applyFill="1" applyBorder="1" applyAlignment="1" applyProtection="1">
      <alignment horizontal="right"/>
    </xf>
    <xf numFmtId="167" fontId="11" fillId="4" borderId="0" xfId="3" applyNumberFormat="1" applyFill="1" applyBorder="1" applyAlignment="1" applyProtection="1">
      <alignment horizontal="right"/>
    </xf>
    <xf numFmtId="167" fontId="11" fillId="0" borderId="0" xfId="3" applyNumberFormat="1" applyFill="1" applyBorder="1" applyAlignment="1" applyProtection="1">
      <alignment horizontal="right"/>
    </xf>
    <xf numFmtId="169" fontId="11" fillId="4" borderId="0" xfId="3" applyNumberFormat="1" applyFill="1" applyBorder="1" applyAlignment="1" applyProtection="1">
      <alignment horizontal="right"/>
    </xf>
    <xf numFmtId="168" fontId="11" fillId="4" borderId="0" xfId="3" applyNumberFormat="1" applyFill="1" applyBorder="1" applyAlignment="1" applyProtection="1">
      <alignment horizontal="right"/>
    </xf>
    <xf numFmtId="0" fontId="0" fillId="4" borderId="0" xfId="0" applyFill="1" applyAlignment="1" applyProtection="1">
      <alignment horizontal="right"/>
    </xf>
    <xf numFmtId="0" fontId="0" fillId="0" borderId="2" xfId="0" applyBorder="1" applyProtection="1"/>
    <xf numFmtId="0" fontId="0" fillId="0" borderId="2" xfId="0" applyBorder="1" applyAlignment="1" applyProtection="1">
      <alignment horizontal="right"/>
    </xf>
    <xf numFmtId="1" fontId="0" fillId="0" borderId="2" xfId="0" applyNumberForma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6" borderId="13" xfId="0" applyFill="1" applyBorder="1"/>
    <xf numFmtId="0" fontId="0" fillId="6" borderId="14" xfId="0" applyFill="1" applyBorder="1"/>
    <xf numFmtId="0" fontId="4" fillId="4" borderId="0" xfId="0" applyFont="1" applyFill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14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</xf>
    <xf numFmtId="49" fontId="4" fillId="4" borderId="7" xfId="0" applyNumberFormat="1" applyFont="1" applyFill="1" applyBorder="1" applyAlignment="1" applyProtection="1">
      <alignment horizontal="center"/>
      <protection locked="0"/>
    </xf>
    <xf numFmtId="0" fontId="0" fillId="0" borderId="15" xfId="0" applyFill="1" applyBorder="1" applyAlignment="1" applyProtection="1">
      <alignment horizontal="right"/>
    </xf>
    <xf numFmtId="164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4" borderId="2" xfId="0" applyNumberFormat="1" applyFill="1" applyBorder="1" applyAlignment="1">
      <alignment horizontal="right"/>
    </xf>
    <xf numFmtId="0" fontId="4" fillId="4" borderId="0" xfId="0" applyFont="1" applyFill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>
      <alignment horizontal="left"/>
      <protection locked="0"/>
    </xf>
    <xf numFmtId="0" fontId="5" fillId="3" borderId="1" xfId="1" applyFont="1" applyFill="1" applyBorder="1" applyAlignment="1" applyProtection="1">
      <alignment horizontal="center" vertical="top"/>
    </xf>
    <xf numFmtId="0" fontId="4" fillId="0" borderId="3" xfId="0" applyFont="1" applyBorder="1" applyAlignment="1" applyProtection="1">
      <alignment horizontal="left"/>
      <protection locked="0"/>
    </xf>
  </cellXfs>
  <cellStyles count="4">
    <cellStyle name="Neutral" xfId="1" builtinId="2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'IVGTT data'!$D$14</c:f>
              <c:strCache>
                <c:ptCount val="1"/>
                <c:pt idx="0">
                  <c:v>Glucose Avg. (mg/dL)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glow>
                <a:srgbClr val="C00000"/>
              </a:glow>
              <a:outerShdw blurRad="50800" dist="25400" dir="2400000" algn="tl" rotWithShape="0">
                <a:schemeClr val="tx1">
                  <a:alpha val="40000"/>
                </a:schemeClr>
              </a:outerShdw>
            </a:effectLst>
          </c:spPr>
          <c:marker>
            <c:symbol val="none"/>
          </c:marker>
          <c:xVal>
            <c:numRef>
              <c:f>'IVGTT data'!$A$15:$A$40</c:f>
              <c:numCache>
                <c:formatCode>General</c:formatCode>
                <c:ptCount val="26"/>
                <c:pt idx="0">
                  <c:v>-15</c:v>
                </c:pt>
                <c:pt idx="1">
                  <c:v>-5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90</c:v>
                </c:pt>
                <c:pt idx="21">
                  <c:v>110</c:v>
                </c:pt>
                <c:pt idx="22">
                  <c:v>130</c:v>
                </c:pt>
                <c:pt idx="23">
                  <c:v>150</c:v>
                </c:pt>
                <c:pt idx="24">
                  <c:v>170</c:v>
                </c:pt>
                <c:pt idx="25">
                  <c:v>180</c:v>
                </c:pt>
              </c:numCache>
            </c:numRef>
          </c:xVal>
          <c:yVal>
            <c:numRef>
              <c:f>'IVGTT data'!$D$15:$D$40</c:f>
              <c:numCache>
                <c:formatCode>0</c:formatCode>
                <c:ptCount val="26"/>
                <c:pt idx="0">
                  <c:v>92.25</c:v>
                </c:pt>
                <c:pt idx="1">
                  <c:v>89</c:v>
                </c:pt>
                <c:pt idx="2">
                  <c:v>90.625</c:v>
                </c:pt>
                <c:pt idx="3">
                  <c:v>232</c:v>
                </c:pt>
                <c:pt idx="4">
                  <c:v>240</c:v>
                </c:pt>
                <c:pt idx="5">
                  <c:v>246.5</c:v>
                </c:pt>
                <c:pt idx="6">
                  <c:v>219</c:v>
                </c:pt>
                <c:pt idx="7">
                  <c:v>233</c:v>
                </c:pt>
                <c:pt idx="8">
                  <c:v>217</c:v>
                </c:pt>
                <c:pt idx="9">
                  <c:v>211</c:v>
                </c:pt>
                <c:pt idx="10">
                  <c:v>194.5</c:v>
                </c:pt>
                <c:pt idx="11">
                  <c:v>191</c:v>
                </c:pt>
                <c:pt idx="12">
                  <c:v>186</c:v>
                </c:pt>
                <c:pt idx="13">
                  <c:v>178</c:v>
                </c:pt>
                <c:pt idx="14">
                  <c:v>171</c:v>
                </c:pt>
                <c:pt idx="15">
                  <c:v>161</c:v>
                </c:pt>
                <c:pt idx="16">
                  <c:v>143</c:v>
                </c:pt>
                <c:pt idx="17">
                  <c:v>127</c:v>
                </c:pt>
                <c:pt idx="18">
                  <c:v>114</c:v>
                </c:pt>
                <c:pt idx="19">
                  <c:v>105.5</c:v>
                </c:pt>
                <c:pt idx="20">
                  <c:v>90.5</c:v>
                </c:pt>
                <c:pt idx="21">
                  <c:v>86</c:v>
                </c:pt>
                <c:pt idx="22">
                  <c:v>79</c:v>
                </c:pt>
                <c:pt idx="23">
                  <c:v>77</c:v>
                </c:pt>
                <c:pt idx="24">
                  <c:v>80</c:v>
                </c:pt>
                <c:pt idx="25">
                  <c:v>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06144"/>
        <c:axId val="215216512"/>
      </c:scatterChart>
      <c:scatterChart>
        <c:scatterStyle val="lineMarker"/>
        <c:varyColors val="0"/>
        <c:ser>
          <c:idx val="1"/>
          <c:order val="1"/>
          <c:tx>
            <c:strRef>
              <c:f>'IVGTT data'!$E$14</c:f>
              <c:strCache>
                <c:ptCount val="1"/>
                <c:pt idx="0">
                  <c:v>Insulin (μU/mL)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4080000" algn="ctr" rotWithShape="0">
                <a:schemeClr val="tx1">
                  <a:lumMod val="50000"/>
                  <a:lumOff val="50000"/>
                </a:schemeClr>
              </a:outerShdw>
            </a:effectLst>
          </c:spPr>
          <c:marker>
            <c:symbol val="none"/>
          </c:marker>
          <c:xVal>
            <c:numRef>
              <c:f>'IVGTT data'!$A$15:$A$40</c:f>
              <c:numCache>
                <c:formatCode>General</c:formatCode>
                <c:ptCount val="26"/>
                <c:pt idx="0">
                  <c:v>-15</c:v>
                </c:pt>
                <c:pt idx="1">
                  <c:v>-5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90</c:v>
                </c:pt>
                <c:pt idx="21">
                  <c:v>110</c:v>
                </c:pt>
                <c:pt idx="22">
                  <c:v>130</c:v>
                </c:pt>
                <c:pt idx="23">
                  <c:v>150</c:v>
                </c:pt>
                <c:pt idx="24">
                  <c:v>170</c:v>
                </c:pt>
                <c:pt idx="25">
                  <c:v>180</c:v>
                </c:pt>
              </c:numCache>
            </c:numRef>
          </c:xVal>
          <c:yVal>
            <c:numRef>
              <c:f>'IVGTT data'!$E$15:$E$40</c:f>
              <c:numCache>
                <c:formatCode>0.00</c:formatCode>
                <c:ptCount val="26"/>
                <c:pt idx="0">
                  <c:v>28.895000000000003</c:v>
                </c:pt>
                <c:pt idx="1">
                  <c:v>28.021650000000001</c:v>
                </c:pt>
                <c:pt idx="2">
                  <c:v>28.458325000000002</c:v>
                </c:pt>
                <c:pt idx="3">
                  <c:v>82.308149999999998</c:v>
                </c:pt>
                <c:pt idx="4">
                  <c:v>108.571</c:v>
                </c:pt>
                <c:pt idx="5">
                  <c:v>101.947</c:v>
                </c:pt>
                <c:pt idx="6">
                  <c:v>91.432050000000004</c:v>
                </c:pt>
                <c:pt idx="7">
                  <c:v>81.082149999999999</c:v>
                </c:pt>
                <c:pt idx="8">
                  <c:v>84.183750000000003</c:v>
                </c:pt>
                <c:pt idx="9">
                  <c:v>83.128799999999998</c:v>
                </c:pt>
                <c:pt idx="10">
                  <c:v>84.101799999999997</c:v>
                </c:pt>
                <c:pt idx="11">
                  <c:v>93.599099999999993</c:v>
                </c:pt>
                <c:pt idx="12">
                  <c:v>80.686949999999996</c:v>
                </c:pt>
                <c:pt idx="13">
                  <c:v>446.53399999999999</c:v>
                </c:pt>
                <c:pt idx="14">
                  <c:v>267.29700000000003</c:v>
                </c:pt>
                <c:pt idx="15">
                  <c:v>119.32000000000001</c:v>
                </c:pt>
                <c:pt idx="16">
                  <c:v>70.112399999999994</c:v>
                </c:pt>
                <c:pt idx="17">
                  <c:v>84.981250000000003</c:v>
                </c:pt>
                <c:pt idx="18">
                  <c:v>76.389529999999993</c:v>
                </c:pt>
                <c:pt idx="19">
                  <c:v>58.666890000000002</c:v>
                </c:pt>
                <c:pt idx="20">
                  <c:v>32.323900000000002</c:v>
                </c:pt>
                <c:pt idx="21">
                  <c:v>33.120899999999999</c:v>
                </c:pt>
                <c:pt idx="22">
                  <c:v>32.932450000000003</c:v>
                </c:pt>
                <c:pt idx="23">
                  <c:v>22.951499999999999</c:v>
                </c:pt>
                <c:pt idx="24">
                  <c:v>20.30105</c:v>
                </c:pt>
                <c:pt idx="25">
                  <c:v>21.208750000000002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28096"/>
        <c:axId val="215218432"/>
      </c:scatterChart>
      <c:valAx>
        <c:axId val="215206144"/>
        <c:scaling>
          <c:orientation val="minMax"/>
          <c:max val="180"/>
          <c:min val="-15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Time (minutes)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216512"/>
        <c:crossesAt val="0"/>
        <c:crossBetween val="midCat"/>
      </c:valAx>
      <c:valAx>
        <c:axId val="215216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>
                    <a:solidFill>
                      <a:srgbClr val="FF0000"/>
                    </a:solidFill>
                  </a:defRPr>
                </a:pPr>
                <a:r>
                  <a:rPr lang="en-US" sz="1100">
                    <a:solidFill>
                      <a:srgbClr val="FF0000"/>
                    </a:solidFill>
                  </a:rPr>
                  <a:t>Glucose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 (mg/dL)</a:t>
                </a:r>
                <a:endParaRPr lang="en-US" sz="1100">
                  <a:solidFill>
                    <a:srgbClr val="FF0000"/>
                  </a:solidFill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0000"/>
                </a:solidFill>
              </a:defRPr>
            </a:pPr>
            <a:endParaRPr lang="en-US"/>
          </a:p>
        </c:txPr>
        <c:crossAx val="215206144"/>
        <c:crossesAt val="-15"/>
        <c:crossBetween val="midCat"/>
      </c:valAx>
      <c:valAx>
        <c:axId val="2152184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Insulin (</a:t>
                </a:r>
                <a:r>
                  <a:rPr lang="el-GR" sz="1100"/>
                  <a:t>μ</a:t>
                </a:r>
                <a:r>
                  <a:rPr lang="en-US" sz="1100"/>
                  <a:t>U/mL)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5028096"/>
        <c:crosses val="max"/>
        <c:crossBetween val="midCat"/>
      </c:valAx>
      <c:valAx>
        <c:axId val="21502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1843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B$7" fmlaRange="export!$D$2:$D$4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56031</xdr:colOff>
      <xdr:row>40</xdr:row>
      <xdr:rowOff>78442</xdr:rowOff>
    </xdr:from>
    <xdr:to>
      <xdr:col>7</xdr:col>
      <xdr:colOff>2916768</xdr:colOff>
      <xdr:row>64</xdr:row>
      <xdr:rowOff>33338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200025</xdr:rowOff>
        </xdr:from>
        <xdr:to>
          <xdr:col>2</xdr:col>
          <xdr:colOff>9525</xdr:colOff>
          <xdr:row>7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104775</xdr:rowOff>
    </xdr:from>
    <xdr:to>
      <xdr:col>2</xdr:col>
      <xdr:colOff>542925</xdr:colOff>
      <xdr:row>1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2390775" y="295275"/>
          <a:ext cx="523875" cy="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63"/>
  <sheetViews>
    <sheetView view="pageLayout" zoomScale="85" zoomScaleNormal="90" zoomScalePageLayoutView="85" workbookViewId="0">
      <selection activeCell="B7" sqref="B7"/>
    </sheetView>
  </sheetViews>
  <sheetFormatPr defaultRowHeight="14.25" x14ac:dyDescent="0.2"/>
  <cols>
    <col min="1" max="1" width="12.42578125" style="5" customWidth="1"/>
    <col min="2" max="2" width="12.140625" style="5" customWidth="1"/>
    <col min="3" max="3" width="10.140625" style="10" customWidth="1"/>
    <col min="4" max="4" width="18.140625" style="5" customWidth="1"/>
    <col min="5" max="5" width="11.7109375" style="5" customWidth="1"/>
    <col min="6" max="6" width="10.42578125" style="5" bestFit="1" customWidth="1"/>
    <col min="7" max="7" width="9.140625" style="5"/>
    <col min="8" max="8" width="42.5703125" style="5" customWidth="1"/>
    <col min="9" max="16384" width="9.140625" style="5"/>
  </cols>
  <sheetData>
    <row r="1" spans="1:8" ht="15.75" thickBot="1" x14ac:dyDescent="0.3">
      <c r="A1" s="104" t="s">
        <v>60</v>
      </c>
      <c r="B1" s="104"/>
      <c r="C1" s="104"/>
      <c r="D1" s="104"/>
      <c r="E1" s="104"/>
      <c r="F1" s="104"/>
      <c r="G1" s="104"/>
      <c r="H1" s="104"/>
    </row>
    <row r="2" spans="1:8" ht="15" x14ac:dyDescent="0.25">
      <c r="A2" s="6" t="s">
        <v>68</v>
      </c>
      <c r="B2" s="37">
        <v>2</v>
      </c>
      <c r="C2" s="20"/>
      <c r="D2" s="23" t="s">
        <v>72</v>
      </c>
      <c r="E2" s="27"/>
      <c r="F2" s="27"/>
    </row>
    <row r="3" spans="1:8" ht="15" x14ac:dyDescent="0.25">
      <c r="A3" s="6" t="s">
        <v>67</v>
      </c>
      <c r="B3" s="38">
        <v>42702</v>
      </c>
      <c r="C3" s="20"/>
      <c r="D3" s="12" t="s">
        <v>59</v>
      </c>
      <c r="E3" s="10">
        <v>300</v>
      </c>
      <c r="F3" s="5" t="s">
        <v>58</v>
      </c>
    </row>
    <row r="4" spans="1:8" ht="15" x14ac:dyDescent="0.25">
      <c r="A4" s="9" t="s">
        <v>61</v>
      </c>
      <c r="B4" s="39">
        <v>101.5</v>
      </c>
      <c r="C4" s="20"/>
      <c r="D4" s="12" t="s">
        <v>79</v>
      </c>
      <c r="E4" s="33">
        <v>0.25</v>
      </c>
      <c r="F4" s="5" t="s">
        <v>82</v>
      </c>
      <c r="G4" s="11"/>
    </row>
    <row r="5" spans="1:8" ht="15" x14ac:dyDescent="0.25">
      <c r="A5" s="6" t="s">
        <v>56</v>
      </c>
      <c r="B5" s="38" t="s">
        <v>139</v>
      </c>
      <c r="C5" s="20"/>
      <c r="D5" s="12" t="s">
        <v>65</v>
      </c>
      <c r="E5" s="34">
        <f>E4*100*0.9096*10</f>
        <v>227.39999999999998</v>
      </c>
      <c r="F5" s="5" t="s">
        <v>78</v>
      </c>
      <c r="G5" s="13"/>
    </row>
    <row r="6" spans="1:8" ht="15.75" x14ac:dyDescent="0.3">
      <c r="A6" s="6" t="s">
        <v>56</v>
      </c>
      <c r="B6" s="38" t="s">
        <v>139</v>
      </c>
      <c r="C6" s="20"/>
      <c r="D6" s="29" t="s">
        <v>81</v>
      </c>
      <c r="E6" s="35"/>
      <c r="F6" s="28"/>
    </row>
    <row r="7" spans="1:8" ht="15" x14ac:dyDescent="0.25">
      <c r="A7" s="6" t="s">
        <v>135</v>
      </c>
      <c r="B7" s="96">
        <v>1</v>
      </c>
      <c r="C7" s="20"/>
      <c r="D7" s="12" t="s">
        <v>62</v>
      </c>
      <c r="E7" s="10">
        <v>0.02</v>
      </c>
      <c r="F7" s="5" t="s">
        <v>63</v>
      </c>
    </row>
    <row r="8" spans="1:8" ht="15" x14ac:dyDescent="0.25">
      <c r="A8" s="6"/>
      <c r="B8" s="94"/>
      <c r="C8" s="20"/>
      <c r="D8" s="12" t="s">
        <v>69</v>
      </c>
      <c r="E8" s="10">
        <v>1</v>
      </c>
      <c r="F8" s="5" t="s">
        <v>71</v>
      </c>
      <c r="G8" s="30"/>
    </row>
    <row r="9" spans="1:8" ht="15" x14ac:dyDescent="0.25">
      <c r="B9" s="95"/>
      <c r="C9" s="20"/>
      <c r="D9" s="36" t="s">
        <v>66</v>
      </c>
      <c r="E9" s="65">
        <v>121.8</v>
      </c>
      <c r="F9" s="28" t="s">
        <v>64</v>
      </c>
      <c r="H9" s="5" t="s">
        <v>138</v>
      </c>
    </row>
    <row r="10" spans="1:8" ht="15" x14ac:dyDescent="0.25">
      <c r="C10" s="20"/>
      <c r="D10" s="36" t="s">
        <v>84</v>
      </c>
      <c r="E10" s="41" t="s">
        <v>136</v>
      </c>
      <c r="F10" s="28" t="s">
        <v>83</v>
      </c>
    </row>
    <row r="11" spans="1:8" ht="15" x14ac:dyDescent="0.25">
      <c r="A11" s="14"/>
      <c r="B11" s="8"/>
      <c r="C11" s="20"/>
      <c r="D11" s="36" t="s">
        <v>73</v>
      </c>
      <c r="E11" s="40" t="s">
        <v>137</v>
      </c>
      <c r="F11" s="28" t="s">
        <v>134</v>
      </c>
    </row>
    <row r="12" spans="1:8" ht="15" x14ac:dyDescent="0.25">
      <c r="B12" s="8"/>
      <c r="C12" s="20"/>
      <c r="D12" s="36" t="s">
        <v>70</v>
      </c>
      <c r="E12" s="66">
        <f>IF(ISNUMBER(B4),E7*B4/E8,"")</f>
        <v>2.0300000000000002</v>
      </c>
      <c r="F12" s="28" t="s">
        <v>64</v>
      </c>
    </row>
    <row r="13" spans="1:8" x14ac:dyDescent="0.2">
      <c r="B13" s="8"/>
      <c r="C13" s="20"/>
      <c r="D13" s="15"/>
    </row>
    <row r="14" spans="1:8" ht="30.75" thickBot="1" x14ac:dyDescent="0.25">
      <c r="A14" s="42" t="s">
        <v>54</v>
      </c>
      <c r="B14" s="42" t="s">
        <v>74</v>
      </c>
      <c r="C14" s="42" t="s">
        <v>77</v>
      </c>
      <c r="D14" s="43" t="s">
        <v>85</v>
      </c>
      <c r="E14" s="43" t="s">
        <v>55</v>
      </c>
      <c r="F14" s="107" t="s">
        <v>80</v>
      </c>
      <c r="G14" s="107"/>
      <c r="H14" s="107"/>
    </row>
    <row r="15" spans="1:8" ht="15" customHeight="1" x14ac:dyDescent="0.2">
      <c r="A15" s="12">
        <v>-15</v>
      </c>
      <c r="B15" s="16">
        <v>92.3</v>
      </c>
      <c r="C15" s="20">
        <v>92.2</v>
      </c>
      <c r="D15" s="24">
        <f>IF(ISNUMBER(B15),AVERAGE(B15:C15),"")</f>
        <v>92.25</v>
      </c>
      <c r="E15" s="17">
        <v>28.895000000000003</v>
      </c>
      <c r="F15" s="108"/>
      <c r="G15" s="108"/>
      <c r="H15" s="108"/>
    </row>
    <row r="16" spans="1:8" x14ac:dyDescent="0.2">
      <c r="A16" s="31">
        <v>-5</v>
      </c>
      <c r="B16" s="18">
        <v>89</v>
      </c>
      <c r="C16" s="90">
        <v>89</v>
      </c>
      <c r="D16" s="25">
        <f t="shared" ref="D16:D40" si="0">IF(ISNUMBER(B16),AVERAGE(B16:C16),"")</f>
        <v>89</v>
      </c>
      <c r="E16" s="19">
        <v>28.021650000000001</v>
      </c>
      <c r="F16" s="101"/>
      <c r="G16" s="101"/>
      <c r="H16" s="101"/>
    </row>
    <row r="17" spans="1:8" s="7" customFormat="1" x14ac:dyDescent="0.2">
      <c r="A17" s="15">
        <v>0</v>
      </c>
      <c r="B17" s="92"/>
      <c r="C17" s="93"/>
      <c r="D17" s="24">
        <f>IF(ISNUMBER(D15),AVERAGE(D15:D16),IF(ISNUMBER(D16),D16,""))</f>
        <v>90.625</v>
      </c>
      <c r="E17" s="17">
        <v>28.458325000000002</v>
      </c>
      <c r="F17" s="102" t="str">
        <f>IF(ISNUMBER(B4),CONCATENATE("Inject ",ROUND(E9,0)," mL D25 over 1 minute. Start Timer AFTER injection."),"")</f>
        <v>Inject 122 mL D25 over 1 minute. Start Timer AFTER injection.</v>
      </c>
      <c r="G17" s="102"/>
      <c r="H17" s="102"/>
    </row>
    <row r="18" spans="1:8" x14ac:dyDescent="0.2">
      <c r="A18" s="31">
        <v>2</v>
      </c>
      <c r="B18" s="18">
        <v>232</v>
      </c>
      <c r="C18" s="90">
        <v>232</v>
      </c>
      <c r="D18" s="25">
        <f t="shared" si="0"/>
        <v>232</v>
      </c>
      <c r="E18" s="19">
        <v>82.308149999999998</v>
      </c>
      <c r="F18" s="101"/>
      <c r="G18" s="101"/>
      <c r="H18" s="101"/>
    </row>
    <row r="19" spans="1:8" x14ac:dyDescent="0.2">
      <c r="A19" s="12">
        <v>3</v>
      </c>
      <c r="B19" s="16">
        <v>240</v>
      </c>
      <c r="C19" s="20">
        <v>240</v>
      </c>
      <c r="D19" s="24">
        <f t="shared" si="0"/>
        <v>240</v>
      </c>
      <c r="E19" s="17">
        <v>108.571</v>
      </c>
      <c r="F19" s="103"/>
      <c r="G19" s="103"/>
      <c r="H19" s="103"/>
    </row>
    <row r="20" spans="1:8" x14ac:dyDescent="0.2">
      <c r="A20" s="31">
        <v>4</v>
      </c>
      <c r="B20" s="18">
        <v>247</v>
      </c>
      <c r="C20" s="90">
        <v>246</v>
      </c>
      <c r="D20" s="25">
        <f t="shared" si="0"/>
        <v>246.5</v>
      </c>
      <c r="E20" s="19">
        <v>101.947</v>
      </c>
      <c r="F20" s="101"/>
      <c r="G20" s="101"/>
      <c r="H20" s="101"/>
    </row>
    <row r="21" spans="1:8" x14ac:dyDescent="0.2">
      <c r="A21" s="12">
        <v>5</v>
      </c>
      <c r="B21" s="16">
        <v>220</v>
      </c>
      <c r="C21" s="20">
        <v>218</v>
      </c>
      <c r="D21" s="24">
        <f t="shared" si="0"/>
        <v>219</v>
      </c>
      <c r="E21" s="17">
        <v>91.432050000000004</v>
      </c>
      <c r="F21" s="103"/>
      <c r="G21" s="103"/>
      <c r="H21" s="103"/>
    </row>
    <row r="22" spans="1:8" x14ac:dyDescent="0.2">
      <c r="A22" s="31">
        <v>6</v>
      </c>
      <c r="B22" s="18">
        <v>233</v>
      </c>
      <c r="C22" s="90">
        <v>233</v>
      </c>
      <c r="D22" s="25">
        <f t="shared" si="0"/>
        <v>233</v>
      </c>
      <c r="E22" s="19">
        <v>81.082149999999999</v>
      </c>
      <c r="F22" s="101"/>
      <c r="G22" s="101"/>
      <c r="H22" s="101"/>
    </row>
    <row r="23" spans="1:8" x14ac:dyDescent="0.2">
      <c r="A23" s="12">
        <v>8</v>
      </c>
      <c r="B23" s="16">
        <v>217</v>
      </c>
      <c r="C23" s="20">
        <v>217</v>
      </c>
      <c r="D23" s="24">
        <f t="shared" si="0"/>
        <v>217</v>
      </c>
      <c r="E23" s="17">
        <v>84.183750000000003</v>
      </c>
      <c r="F23" s="103"/>
      <c r="G23" s="103"/>
      <c r="H23" s="103"/>
    </row>
    <row r="24" spans="1:8" x14ac:dyDescent="0.2">
      <c r="A24" s="31">
        <v>10</v>
      </c>
      <c r="B24" s="18">
        <v>211</v>
      </c>
      <c r="C24" s="90">
        <v>211</v>
      </c>
      <c r="D24" s="25">
        <f t="shared" si="0"/>
        <v>211</v>
      </c>
      <c r="E24" s="19">
        <v>83.128799999999998</v>
      </c>
      <c r="F24" s="101"/>
      <c r="G24" s="101"/>
      <c r="H24" s="101"/>
    </row>
    <row r="25" spans="1:8" x14ac:dyDescent="0.2">
      <c r="A25" s="12">
        <v>14</v>
      </c>
      <c r="B25" s="16">
        <v>195</v>
      </c>
      <c r="C25" s="20">
        <v>194</v>
      </c>
      <c r="D25" s="24">
        <f t="shared" si="0"/>
        <v>194.5</v>
      </c>
      <c r="E25" s="17">
        <v>84.101799999999997</v>
      </c>
      <c r="F25" s="103"/>
      <c r="G25" s="103"/>
      <c r="H25" s="103"/>
    </row>
    <row r="26" spans="1:8" x14ac:dyDescent="0.2">
      <c r="A26" s="31">
        <v>16</v>
      </c>
      <c r="B26" s="18">
        <v>191</v>
      </c>
      <c r="C26" s="90">
        <v>191</v>
      </c>
      <c r="D26" s="25">
        <f t="shared" si="0"/>
        <v>191</v>
      </c>
      <c r="E26" s="19">
        <v>93.599099999999993</v>
      </c>
      <c r="F26" s="101"/>
      <c r="G26" s="101"/>
      <c r="H26" s="101"/>
    </row>
    <row r="27" spans="1:8" x14ac:dyDescent="0.2">
      <c r="A27" s="12">
        <v>19</v>
      </c>
      <c r="B27" s="16">
        <v>186</v>
      </c>
      <c r="C27" s="20">
        <v>186</v>
      </c>
      <c r="D27" s="24">
        <f t="shared" si="0"/>
        <v>186</v>
      </c>
      <c r="E27" s="17">
        <v>80.686949999999996</v>
      </c>
      <c r="F27" s="102" t="str">
        <f>IF(ISNUMBER(E12),CONCATENATE("At t=20min, inject ",E12," mL Insulin"),"")</f>
        <v>At t=20min, inject 2.03 mL Insulin</v>
      </c>
      <c r="G27" s="102"/>
      <c r="H27" s="102"/>
    </row>
    <row r="28" spans="1:8" x14ac:dyDescent="0.2">
      <c r="A28" s="31">
        <v>22</v>
      </c>
      <c r="B28" s="18">
        <v>178</v>
      </c>
      <c r="C28" s="90">
        <v>178</v>
      </c>
      <c r="D28" s="25">
        <f t="shared" si="0"/>
        <v>178</v>
      </c>
      <c r="E28" s="19">
        <v>446.53399999999999</v>
      </c>
      <c r="F28" s="101"/>
      <c r="G28" s="101"/>
      <c r="H28" s="101"/>
    </row>
    <row r="29" spans="1:8" x14ac:dyDescent="0.2">
      <c r="A29" s="12">
        <v>25</v>
      </c>
      <c r="B29" s="16">
        <v>171</v>
      </c>
      <c r="C29" s="20">
        <v>171</v>
      </c>
      <c r="D29" s="24">
        <f t="shared" si="0"/>
        <v>171</v>
      </c>
      <c r="E29" s="17">
        <v>267.29700000000003</v>
      </c>
      <c r="F29" s="103"/>
      <c r="G29" s="103"/>
      <c r="H29" s="103"/>
    </row>
    <row r="30" spans="1:8" x14ac:dyDescent="0.2">
      <c r="A30" s="31">
        <v>30</v>
      </c>
      <c r="B30" s="18">
        <v>161</v>
      </c>
      <c r="C30" s="90">
        <v>161</v>
      </c>
      <c r="D30" s="25">
        <f t="shared" si="0"/>
        <v>161</v>
      </c>
      <c r="E30" s="19">
        <v>119.32000000000001</v>
      </c>
      <c r="F30" s="101"/>
      <c r="G30" s="101"/>
      <c r="H30" s="101"/>
    </row>
    <row r="31" spans="1:8" x14ac:dyDescent="0.2">
      <c r="A31" s="12">
        <v>40</v>
      </c>
      <c r="B31" s="16">
        <v>143</v>
      </c>
      <c r="C31" s="20">
        <v>143</v>
      </c>
      <c r="D31" s="24">
        <f t="shared" si="0"/>
        <v>143</v>
      </c>
      <c r="E31" s="17">
        <v>70.112399999999994</v>
      </c>
      <c r="F31" s="103"/>
      <c r="G31" s="103"/>
      <c r="H31" s="103"/>
    </row>
    <row r="32" spans="1:8" x14ac:dyDescent="0.2">
      <c r="A32" s="31">
        <v>50</v>
      </c>
      <c r="B32" s="18">
        <v>127</v>
      </c>
      <c r="C32" s="90">
        <v>127</v>
      </c>
      <c r="D32" s="25">
        <f t="shared" si="0"/>
        <v>127</v>
      </c>
      <c r="E32" s="19">
        <v>84.981250000000003</v>
      </c>
      <c r="F32" s="101"/>
      <c r="G32" s="101"/>
      <c r="H32" s="101"/>
    </row>
    <row r="33" spans="1:8" x14ac:dyDescent="0.2">
      <c r="A33" s="12">
        <v>60</v>
      </c>
      <c r="B33" s="16">
        <v>114</v>
      </c>
      <c r="C33" s="20">
        <v>114</v>
      </c>
      <c r="D33" s="24">
        <f t="shared" si="0"/>
        <v>114</v>
      </c>
      <c r="E33" s="17">
        <v>76.389529999999993</v>
      </c>
      <c r="F33" s="103"/>
      <c r="G33" s="103"/>
      <c r="H33" s="103"/>
    </row>
    <row r="34" spans="1:8" x14ac:dyDescent="0.2">
      <c r="A34" s="31">
        <v>70</v>
      </c>
      <c r="B34" s="18">
        <v>105</v>
      </c>
      <c r="C34" s="90">
        <v>106</v>
      </c>
      <c r="D34" s="25">
        <f t="shared" si="0"/>
        <v>105.5</v>
      </c>
      <c r="E34" s="19">
        <v>58.666890000000002</v>
      </c>
      <c r="F34" s="101"/>
      <c r="G34" s="101"/>
      <c r="H34" s="101"/>
    </row>
    <row r="35" spans="1:8" x14ac:dyDescent="0.2">
      <c r="A35" s="12">
        <v>90</v>
      </c>
      <c r="B35" s="16">
        <v>90</v>
      </c>
      <c r="C35" s="20">
        <v>91</v>
      </c>
      <c r="D35" s="24">
        <f t="shared" si="0"/>
        <v>90.5</v>
      </c>
      <c r="E35" s="17">
        <v>32.323900000000002</v>
      </c>
      <c r="F35" s="103"/>
      <c r="G35" s="103"/>
      <c r="H35" s="103"/>
    </row>
    <row r="36" spans="1:8" x14ac:dyDescent="0.2">
      <c r="A36" s="31">
        <v>110</v>
      </c>
      <c r="B36" s="18">
        <v>86</v>
      </c>
      <c r="C36" s="90">
        <v>86</v>
      </c>
      <c r="D36" s="25">
        <f t="shared" si="0"/>
        <v>86</v>
      </c>
      <c r="E36" s="19">
        <v>33.120899999999999</v>
      </c>
      <c r="F36" s="101"/>
      <c r="G36" s="101"/>
      <c r="H36" s="101"/>
    </row>
    <row r="37" spans="1:8" x14ac:dyDescent="0.2">
      <c r="A37" s="12">
        <v>130</v>
      </c>
      <c r="B37" s="16">
        <v>79</v>
      </c>
      <c r="C37" s="20">
        <v>79</v>
      </c>
      <c r="D37" s="24">
        <f t="shared" si="0"/>
        <v>79</v>
      </c>
      <c r="E37" s="17">
        <v>32.932450000000003</v>
      </c>
      <c r="F37" s="103"/>
      <c r="G37" s="103"/>
      <c r="H37" s="103"/>
    </row>
    <row r="38" spans="1:8" x14ac:dyDescent="0.2">
      <c r="A38" s="31">
        <v>150</v>
      </c>
      <c r="B38" s="18">
        <v>77</v>
      </c>
      <c r="C38" s="90">
        <v>77</v>
      </c>
      <c r="D38" s="25">
        <f t="shared" si="0"/>
        <v>77</v>
      </c>
      <c r="E38" s="19">
        <v>22.951499999999999</v>
      </c>
      <c r="F38" s="101"/>
      <c r="G38" s="101"/>
      <c r="H38" s="101"/>
    </row>
    <row r="39" spans="1:8" x14ac:dyDescent="0.2">
      <c r="A39" s="12">
        <v>170</v>
      </c>
      <c r="B39" s="16">
        <v>80</v>
      </c>
      <c r="C39" s="20">
        <v>80</v>
      </c>
      <c r="D39" s="24">
        <f t="shared" si="0"/>
        <v>80</v>
      </c>
      <c r="E39" s="17">
        <v>20.30105</v>
      </c>
      <c r="F39" s="103"/>
      <c r="G39" s="103"/>
      <c r="H39" s="103"/>
    </row>
    <row r="40" spans="1:8" ht="15.75" customHeight="1" thickBot="1" x14ac:dyDescent="0.25">
      <c r="A40" s="32">
        <v>180</v>
      </c>
      <c r="B40" s="21">
        <v>79</v>
      </c>
      <c r="C40" s="91">
        <v>79</v>
      </c>
      <c r="D40" s="26">
        <f t="shared" si="0"/>
        <v>79</v>
      </c>
      <c r="E40" s="22">
        <v>21.208750000000002</v>
      </c>
      <c r="F40" s="106"/>
      <c r="G40" s="106"/>
      <c r="H40" s="106"/>
    </row>
    <row r="46" spans="1:8" ht="15" x14ac:dyDescent="0.25">
      <c r="A46" s="105" t="s">
        <v>86</v>
      </c>
      <c r="B46" s="105"/>
      <c r="C46" s="105"/>
      <c r="D46" s="105"/>
    </row>
    <row r="47" spans="1:8" x14ac:dyDescent="0.2">
      <c r="A47" s="49" t="s">
        <v>90</v>
      </c>
      <c r="B47" s="54" t="s">
        <v>91</v>
      </c>
      <c r="C47" s="54" t="s">
        <v>92</v>
      </c>
      <c r="D47" s="55" t="s">
        <v>93</v>
      </c>
    </row>
    <row r="48" spans="1:8" x14ac:dyDescent="0.2">
      <c r="A48" s="49" t="s">
        <v>94</v>
      </c>
      <c r="B48" s="56"/>
      <c r="C48" s="57"/>
      <c r="D48" s="58" t="s">
        <v>95</v>
      </c>
    </row>
    <row r="49" spans="1:4" x14ac:dyDescent="0.2">
      <c r="A49" s="49" t="s">
        <v>96</v>
      </c>
      <c r="B49" s="56"/>
      <c r="C49" s="57"/>
      <c r="D49" s="58" t="s">
        <v>97</v>
      </c>
    </row>
    <row r="50" spans="1:4" x14ac:dyDescent="0.2">
      <c r="A50" s="49" t="s">
        <v>98</v>
      </c>
      <c r="B50" s="59"/>
      <c r="C50" s="57"/>
      <c r="D50" s="58" t="s">
        <v>99</v>
      </c>
    </row>
    <row r="51" spans="1:4" x14ac:dyDescent="0.2">
      <c r="A51" s="49" t="s">
        <v>100</v>
      </c>
      <c r="B51" s="60"/>
      <c r="C51" s="57"/>
      <c r="D51" s="58" t="s">
        <v>101</v>
      </c>
    </row>
    <row r="52" spans="1:4" x14ac:dyDescent="0.2">
      <c r="A52" s="50"/>
      <c r="B52" s="59"/>
      <c r="C52" s="57"/>
      <c r="D52" s="58"/>
    </row>
    <row r="53" spans="1:4" x14ac:dyDescent="0.2">
      <c r="A53" s="49" t="s">
        <v>102</v>
      </c>
      <c r="B53" s="56"/>
      <c r="C53" s="57"/>
      <c r="D53" s="58" t="s">
        <v>103</v>
      </c>
    </row>
    <row r="54" spans="1:4" x14ac:dyDescent="0.2">
      <c r="A54" s="49" t="s">
        <v>104</v>
      </c>
      <c r="B54" s="59"/>
      <c r="C54" s="57"/>
      <c r="D54" s="58" t="s">
        <v>105</v>
      </c>
    </row>
    <row r="55" spans="1:4" x14ac:dyDescent="0.2">
      <c r="A55" s="49" t="s">
        <v>106</v>
      </c>
      <c r="B55" s="60"/>
      <c r="C55" s="57"/>
      <c r="D55" s="58" t="s">
        <v>101</v>
      </c>
    </row>
    <row r="56" spans="1:4" x14ac:dyDescent="0.2">
      <c r="A56" s="49" t="s">
        <v>107</v>
      </c>
      <c r="B56" s="61"/>
      <c r="C56" s="57"/>
      <c r="D56" s="58" t="s">
        <v>108</v>
      </c>
    </row>
    <row r="57" spans="1:4" x14ac:dyDescent="0.2">
      <c r="A57" s="49" t="s">
        <v>109</v>
      </c>
      <c r="B57" s="56"/>
      <c r="C57" s="57"/>
      <c r="D57" s="58" t="s">
        <v>103</v>
      </c>
    </row>
    <row r="58" spans="1:4" x14ac:dyDescent="0.2">
      <c r="A58" s="49" t="s">
        <v>110</v>
      </c>
      <c r="B58" s="60"/>
      <c r="C58" s="57"/>
      <c r="D58" s="58" t="s">
        <v>101</v>
      </c>
    </row>
    <row r="59" spans="1:4" ht="15" x14ac:dyDescent="0.25">
      <c r="A59" s="51"/>
      <c r="B59" s="62"/>
      <c r="C59" s="48"/>
      <c r="D59" s="47"/>
    </row>
    <row r="60" spans="1:4" x14ac:dyDescent="0.2">
      <c r="A60" s="49" t="s">
        <v>111</v>
      </c>
      <c r="B60" s="56"/>
      <c r="C60" s="63"/>
      <c r="D60" s="58" t="s">
        <v>112</v>
      </c>
    </row>
    <row r="61" spans="1:4" x14ac:dyDescent="0.2">
      <c r="A61" s="49" t="s">
        <v>113</v>
      </c>
      <c r="B61" s="64"/>
      <c r="C61" s="63"/>
      <c r="D61" s="58" t="s">
        <v>114</v>
      </c>
    </row>
    <row r="62" spans="1:4" ht="15" x14ac:dyDescent="0.25">
      <c r="A62" s="51"/>
      <c r="B62" s="62"/>
      <c r="C62" s="48"/>
      <c r="D62" s="47"/>
    </row>
    <row r="63" spans="1:4" x14ac:dyDescent="0.2">
      <c r="A63" s="49" t="s">
        <v>115</v>
      </c>
      <c r="B63" s="59"/>
      <c r="C63" s="63"/>
      <c r="D63" s="58" t="s">
        <v>116</v>
      </c>
    </row>
  </sheetData>
  <sheetProtection password="CD88" sheet="1" objects="1" scenarios="1"/>
  <mergeCells count="29">
    <mergeCell ref="F29:H29"/>
    <mergeCell ref="A1:H1"/>
    <mergeCell ref="A46:D46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14:H14"/>
    <mergeCell ref="F15:H15"/>
    <mergeCell ref="F16:H16"/>
    <mergeCell ref="F17:H17"/>
    <mergeCell ref="F18:H18"/>
    <mergeCell ref="F19:H19"/>
    <mergeCell ref="F20:H20"/>
    <mergeCell ref="F26:H26"/>
    <mergeCell ref="F27:H27"/>
    <mergeCell ref="F28:H28"/>
    <mergeCell ref="F21:H21"/>
    <mergeCell ref="F22:H22"/>
    <mergeCell ref="F23:H23"/>
    <mergeCell ref="F24:H24"/>
    <mergeCell ref="F25:H25"/>
  </mergeCells>
  <pageMargins left="0.7" right="0.7" top="0.75" bottom="0.75" header="0.3" footer="0.3"/>
  <pageSetup scale="68" orientation="portrait" r:id="rId1"/>
  <headerFooter>
    <oddHeader>&amp;CProtocol 10588
FSIVGTT Data Collection</oddHeader>
  </headerFooter>
  <ignoredErrors>
    <ignoredError sqref="D15:D16 D18:D40" formulaRange="1"/>
    <ignoredError sqref="D1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5</xdr:row>
                    <xdr:rowOff>200025</xdr:rowOff>
                  </from>
                  <to>
                    <xdr:col>2</xdr:col>
                    <xdr:colOff>9525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2"/>
  <sheetViews>
    <sheetView topLeftCell="A52" workbookViewId="0">
      <selection activeCell="B66" sqref="B66"/>
    </sheetView>
  </sheetViews>
  <sheetFormatPr defaultRowHeight="15" x14ac:dyDescent="0.25"/>
  <cols>
    <col min="1" max="1" width="21.85546875" style="1" bestFit="1" customWidth="1"/>
    <col min="2" max="2" width="21.85546875" style="67" customWidth="1"/>
    <col min="5" max="5" width="19.42578125" bestFit="1" customWidth="1"/>
  </cols>
  <sheetData>
    <row r="1" spans="1:5" x14ac:dyDescent="0.25">
      <c r="A1" s="1" t="s">
        <v>52</v>
      </c>
      <c r="B1" s="67">
        <f>IF(ISBLANK('IVGTT data'!B2), "", 'IVGTT data'!B2)</f>
        <v>2</v>
      </c>
      <c r="D1" s="88"/>
      <c r="E1" s="89" t="s">
        <v>53</v>
      </c>
    </row>
    <row r="2" spans="1:5" ht="15.75" thickBot="1" x14ac:dyDescent="0.3">
      <c r="A2" s="4" t="s">
        <v>53</v>
      </c>
      <c r="B2" s="97" t="str">
        <f>IF('IVGTT data'!B7=1,"baseline_arm_1",IF('IVGTT data'!B7=2,"week_12_arm_1",""))</f>
        <v>baseline_arm_1</v>
      </c>
      <c r="D2" s="84" t="s">
        <v>130</v>
      </c>
      <c r="E2" s="85" t="s">
        <v>132</v>
      </c>
    </row>
    <row r="3" spans="1:5" x14ac:dyDescent="0.25">
      <c r="A3" s="1" t="s">
        <v>57</v>
      </c>
      <c r="B3" s="68">
        <f>IF(ISBLANK('IVGTT data'!B3), "", 'IVGTT data'!B3)</f>
        <v>42702</v>
      </c>
      <c r="D3" s="86" t="s">
        <v>131</v>
      </c>
      <c r="E3" s="87" t="s">
        <v>133</v>
      </c>
    </row>
    <row r="4" spans="1:5" x14ac:dyDescent="0.25">
      <c r="A4" s="1" t="s">
        <v>75</v>
      </c>
      <c r="B4" s="69">
        <f>IF(ISBLANK('IVGTT data'!B4), "", 'IVGTT data'!B4)</f>
        <v>101.5</v>
      </c>
    </row>
    <row r="5" spans="1:5" ht="15.75" thickBot="1" x14ac:dyDescent="0.3">
      <c r="A5" s="4" t="s">
        <v>76</v>
      </c>
      <c r="B5" s="83" t="str">
        <f>IF(ISBLANK('IVGTT data'!E11), "", 'IVGTT data'!E11)</f>
        <v>1:40.89</v>
      </c>
    </row>
    <row r="6" spans="1:5" x14ac:dyDescent="0.25">
      <c r="A6" s="1" t="s">
        <v>0</v>
      </c>
      <c r="B6" s="98">
        <f>IF(ISBLANK('IVGTT data'!D15),"",'IVGTT data'!D15)</f>
        <v>92.25</v>
      </c>
    </row>
    <row r="7" spans="1:5" x14ac:dyDescent="0.25">
      <c r="A7" s="2" t="s">
        <v>1</v>
      </c>
      <c r="B7" s="99">
        <f>IF(ISBLANK('IVGTT data'!D16),"",'IVGTT data'!D16)</f>
        <v>89</v>
      </c>
    </row>
    <row r="8" spans="1:5" x14ac:dyDescent="0.25">
      <c r="A8" s="1" t="s">
        <v>2</v>
      </c>
      <c r="B8" s="98">
        <f>IF(ISBLANK('IVGTT data'!D17),"",'IVGTT data'!D17)</f>
        <v>90.625</v>
      </c>
    </row>
    <row r="9" spans="1:5" x14ac:dyDescent="0.25">
      <c r="A9" s="2" t="s">
        <v>3</v>
      </c>
      <c r="B9" s="99">
        <f>IF(ISBLANK('IVGTT data'!D18),"",'IVGTT data'!D18)</f>
        <v>232</v>
      </c>
    </row>
    <row r="10" spans="1:5" x14ac:dyDescent="0.25">
      <c r="A10" s="1" t="s">
        <v>4</v>
      </c>
      <c r="B10" s="98">
        <f>IF(ISBLANK('IVGTT data'!D19),"",'IVGTT data'!D19)</f>
        <v>240</v>
      </c>
    </row>
    <row r="11" spans="1:5" x14ac:dyDescent="0.25">
      <c r="A11" s="2" t="s">
        <v>5</v>
      </c>
      <c r="B11" s="99">
        <f>IF(ISBLANK('IVGTT data'!D20),"",'IVGTT data'!D20)</f>
        <v>246.5</v>
      </c>
    </row>
    <row r="12" spans="1:5" x14ac:dyDescent="0.25">
      <c r="A12" s="1" t="s">
        <v>6</v>
      </c>
      <c r="B12" s="98">
        <f>IF(ISBLANK('IVGTT data'!D21),"",'IVGTT data'!D21)</f>
        <v>219</v>
      </c>
    </row>
    <row r="13" spans="1:5" x14ac:dyDescent="0.25">
      <c r="A13" s="2" t="s">
        <v>7</v>
      </c>
      <c r="B13" s="99">
        <f>IF(ISBLANK('IVGTT data'!D22),"",'IVGTT data'!D22)</f>
        <v>233</v>
      </c>
    </row>
    <row r="14" spans="1:5" x14ac:dyDescent="0.25">
      <c r="A14" s="1" t="s">
        <v>8</v>
      </c>
      <c r="B14" s="98">
        <f>IF(ISBLANK('IVGTT data'!D23),"",'IVGTT data'!D23)</f>
        <v>217</v>
      </c>
    </row>
    <row r="15" spans="1:5" x14ac:dyDescent="0.25">
      <c r="A15" s="2" t="s">
        <v>9</v>
      </c>
      <c r="B15" s="99">
        <f>IF(ISBLANK('IVGTT data'!D24),"",'IVGTT data'!D24)</f>
        <v>211</v>
      </c>
    </row>
    <row r="16" spans="1:5" x14ac:dyDescent="0.25">
      <c r="A16" s="1" t="s">
        <v>10</v>
      </c>
      <c r="B16" s="98">
        <f>IF(ISBLANK('IVGTT data'!D25),"",'IVGTT data'!D25)</f>
        <v>194.5</v>
      </c>
    </row>
    <row r="17" spans="1:2" x14ac:dyDescent="0.25">
      <c r="A17" s="2" t="s">
        <v>11</v>
      </c>
      <c r="B17" s="99">
        <f>IF(ISBLANK('IVGTT data'!D26),"",'IVGTT data'!D26)</f>
        <v>191</v>
      </c>
    </row>
    <row r="18" spans="1:2" x14ac:dyDescent="0.25">
      <c r="A18" s="1" t="s">
        <v>12</v>
      </c>
      <c r="B18" s="98">
        <f>IF(ISBLANK('IVGTT data'!D27),"",'IVGTT data'!D27)</f>
        <v>186</v>
      </c>
    </row>
    <row r="19" spans="1:2" x14ac:dyDescent="0.25">
      <c r="A19" s="2" t="s">
        <v>13</v>
      </c>
      <c r="B19" s="99">
        <f>IF(ISBLANK('IVGTT data'!D28),"",'IVGTT data'!D28)</f>
        <v>178</v>
      </c>
    </row>
    <row r="20" spans="1:2" x14ac:dyDescent="0.25">
      <c r="A20" s="1" t="s">
        <v>14</v>
      </c>
      <c r="B20" s="98">
        <f>IF(ISBLANK('IVGTT data'!D29),"",'IVGTT data'!D29)</f>
        <v>171</v>
      </c>
    </row>
    <row r="21" spans="1:2" x14ac:dyDescent="0.25">
      <c r="A21" s="2" t="s">
        <v>15</v>
      </c>
      <c r="B21" s="99">
        <f>IF(ISBLANK('IVGTT data'!D30),"",'IVGTT data'!D30)</f>
        <v>161</v>
      </c>
    </row>
    <row r="22" spans="1:2" x14ac:dyDescent="0.25">
      <c r="A22" s="1" t="s">
        <v>16</v>
      </c>
      <c r="B22" s="98">
        <f>IF(ISBLANK('IVGTT data'!D31),"",'IVGTT data'!D31)</f>
        <v>143</v>
      </c>
    </row>
    <row r="23" spans="1:2" x14ac:dyDescent="0.25">
      <c r="A23" s="2" t="s">
        <v>17</v>
      </c>
      <c r="B23" s="99">
        <f>IF(ISBLANK('IVGTT data'!D32),"",'IVGTT data'!D32)</f>
        <v>127</v>
      </c>
    </row>
    <row r="24" spans="1:2" x14ac:dyDescent="0.25">
      <c r="A24" s="1" t="s">
        <v>18</v>
      </c>
      <c r="B24" s="98">
        <f>IF(ISBLANK('IVGTT data'!D33),"",'IVGTT data'!D33)</f>
        <v>114</v>
      </c>
    </row>
    <row r="25" spans="1:2" x14ac:dyDescent="0.25">
      <c r="A25" s="2" t="s">
        <v>19</v>
      </c>
      <c r="B25" s="99">
        <f>IF(ISBLANK('IVGTT data'!D34),"",'IVGTT data'!D34)</f>
        <v>105.5</v>
      </c>
    </row>
    <row r="26" spans="1:2" x14ac:dyDescent="0.25">
      <c r="A26" s="1" t="s">
        <v>20</v>
      </c>
      <c r="B26" s="98">
        <f>IF(ISBLANK('IVGTT data'!D35),"",'IVGTT data'!D35)</f>
        <v>90.5</v>
      </c>
    </row>
    <row r="27" spans="1:2" x14ac:dyDescent="0.25">
      <c r="A27" s="2" t="s">
        <v>21</v>
      </c>
      <c r="B27" s="99">
        <f>IF(ISBLANK('IVGTT data'!D36),"",'IVGTT data'!D36)</f>
        <v>86</v>
      </c>
    </row>
    <row r="28" spans="1:2" x14ac:dyDescent="0.25">
      <c r="A28" s="1" t="s">
        <v>22</v>
      </c>
      <c r="B28" s="98">
        <f>IF(ISBLANK('IVGTT data'!D37),"",'IVGTT data'!D37)</f>
        <v>79</v>
      </c>
    </row>
    <row r="29" spans="1:2" x14ac:dyDescent="0.25">
      <c r="A29" s="2" t="s">
        <v>23</v>
      </c>
      <c r="B29" s="99">
        <f>IF(ISBLANK('IVGTT data'!D38),"",'IVGTT data'!D38)</f>
        <v>77</v>
      </c>
    </row>
    <row r="30" spans="1:2" x14ac:dyDescent="0.25">
      <c r="A30" s="1" t="s">
        <v>24</v>
      </c>
      <c r="B30" s="98">
        <f>IF(ISBLANK('IVGTT data'!D39),"",'IVGTT data'!D39)</f>
        <v>80</v>
      </c>
    </row>
    <row r="31" spans="1:2" ht="15.75" thickBot="1" x14ac:dyDescent="0.3">
      <c r="A31" s="3" t="s">
        <v>25</v>
      </c>
      <c r="B31" s="100">
        <f>IF(ISBLANK('IVGTT data'!D40),"",'IVGTT data'!D40)</f>
        <v>79</v>
      </c>
    </row>
    <row r="32" spans="1:2" x14ac:dyDescent="0.25">
      <c r="A32" s="1" t="s">
        <v>26</v>
      </c>
      <c r="B32" s="70">
        <f>IF(ISBLANK('IVGTT data'!E15),"",'IVGTT data'!E15)</f>
        <v>28.895000000000003</v>
      </c>
    </row>
    <row r="33" spans="1:2" x14ac:dyDescent="0.25">
      <c r="A33" s="2" t="s">
        <v>27</v>
      </c>
      <c r="B33" s="71">
        <f>IF(ISBLANK('IVGTT data'!E16),"",'IVGTT data'!E16)</f>
        <v>28.021650000000001</v>
      </c>
    </row>
    <row r="34" spans="1:2" x14ac:dyDescent="0.25">
      <c r="A34" s="1" t="s">
        <v>28</v>
      </c>
      <c r="B34" s="70">
        <f>IF(ISBLANK('IVGTT data'!E17),"",'IVGTT data'!E17)</f>
        <v>28.458325000000002</v>
      </c>
    </row>
    <row r="35" spans="1:2" x14ac:dyDescent="0.25">
      <c r="A35" s="2" t="s">
        <v>29</v>
      </c>
      <c r="B35" s="71">
        <f>IF(ISBLANK('IVGTT data'!E18),"",'IVGTT data'!E18)</f>
        <v>82.308149999999998</v>
      </c>
    </row>
    <row r="36" spans="1:2" x14ac:dyDescent="0.25">
      <c r="A36" s="1" t="s">
        <v>30</v>
      </c>
      <c r="B36" s="70">
        <f>IF(ISBLANK('IVGTT data'!E19),"",'IVGTT data'!E19)</f>
        <v>108.571</v>
      </c>
    </row>
    <row r="37" spans="1:2" x14ac:dyDescent="0.25">
      <c r="A37" s="2" t="s">
        <v>31</v>
      </c>
      <c r="B37" s="71">
        <f>IF(ISBLANK('IVGTT data'!E20),"",'IVGTT data'!E20)</f>
        <v>101.947</v>
      </c>
    </row>
    <row r="38" spans="1:2" x14ac:dyDescent="0.25">
      <c r="A38" s="1" t="s">
        <v>32</v>
      </c>
      <c r="B38" s="70">
        <f>IF(ISBLANK('IVGTT data'!E21),"",'IVGTT data'!E21)</f>
        <v>91.432050000000004</v>
      </c>
    </row>
    <row r="39" spans="1:2" x14ac:dyDescent="0.25">
      <c r="A39" s="2" t="s">
        <v>33</v>
      </c>
      <c r="B39" s="71">
        <f>IF(ISBLANK('IVGTT data'!E22),"",'IVGTT data'!E22)</f>
        <v>81.082149999999999</v>
      </c>
    </row>
    <row r="40" spans="1:2" x14ac:dyDescent="0.25">
      <c r="A40" s="1" t="s">
        <v>34</v>
      </c>
      <c r="B40" s="70">
        <f>IF(ISBLANK('IVGTT data'!E23),"",'IVGTT data'!E23)</f>
        <v>84.183750000000003</v>
      </c>
    </row>
    <row r="41" spans="1:2" x14ac:dyDescent="0.25">
      <c r="A41" s="2" t="s">
        <v>35</v>
      </c>
      <c r="B41" s="71">
        <f>IF(ISBLANK('IVGTT data'!E24),"",'IVGTT data'!E24)</f>
        <v>83.128799999999998</v>
      </c>
    </row>
    <row r="42" spans="1:2" x14ac:dyDescent="0.25">
      <c r="A42" s="1" t="s">
        <v>36</v>
      </c>
      <c r="B42" s="70">
        <f>IF(ISBLANK('IVGTT data'!E25),"",'IVGTT data'!E25)</f>
        <v>84.101799999999997</v>
      </c>
    </row>
    <row r="43" spans="1:2" x14ac:dyDescent="0.25">
      <c r="A43" s="2" t="s">
        <v>37</v>
      </c>
      <c r="B43" s="71">
        <f>IF(ISBLANK('IVGTT data'!E26),"",'IVGTT data'!E26)</f>
        <v>93.599099999999993</v>
      </c>
    </row>
    <row r="44" spans="1:2" x14ac:dyDescent="0.25">
      <c r="A44" s="1" t="s">
        <v>38</v>
      </c>
      <c r="B44" s="70">
        <f>IF(ISBLANK('IVGTT data'!E27),"",'IVGTT data'!E27)</f>
        <v>80.686949999999996</v>
      </c>
    </row>
    <row r="45" spans="1:2" x14ac:dyDescent="0.25">
      <c r="A45" s="2" t="s">
        <v>39</v>
      </c>
      <c r="B45" s="71">
        <f>IF(ISBLANK('IVGTT data'!E28),"",'IVGTT data'!E28)</f>
        <v>446.53399999999999</v>
      </c>
    </row>
    <row r="46" spans="1:2" x14ac:dyDescent="0.25">
      <c r="A46" s="1" t="s">
        <v>40</v>
      </c>
      <c r="B46" s="70">
        <f>IF(ISBLANK('IVGTT data'!E29),"",'IVGTT data'!E29)</f>
        <v>267.29700000000003</v>
      </c>
    </row>
    <row r="47" spans="1:2" x14ac:dyDescent="0.25">
      <c r="A47" s="2" t="s">
        <v>41</v>
      </c>
      <c r="B47" s="71">
        <f>IF(ISBLANK('IVGTT data'!E30),"",'IVGTT data'!E30)</f>
        <v>119.32000000000001</v>
      </c>
    </row>
    <row r="48" spans="1:2" x14ac:dyDescent="0.25">
      <c r="A48" s="1" t="s">
        <v>42</v>
      </c>
      <c r="B48" s="70">
        <f>IF(ISBLANK('IVGTT data'!E31),"",'IVGTT data'!E31)</f>
        <v>70.112399999999994</v>
      </c>
    </row>
    <row r="49" spans="1:2" x14ac:dyDescent="0.25">
      <c r="A49" s="2" t="s">
        <v>43</v>
      </c>
      <c r="B49" s="71">
        <f>IF(ISBLANK('IVGTT data'!E32),"",'IVGTT data'!E32)</f>
        <v>84.981250000000003</v>
      </c>
    </row>
    <row r="50" spans="1:2" x14ac:dyDescent="0.25">
      <c r="A50" s="1" t="s">
        <v>44</v>
      </c>
      <c r="B50" s="70">
        <f>IF(ISBLANK('IVGTT data'!E33),"",'IVGTT data'!E33)</f>
        <v>76.389529999999993</v>
      </c>
    </row>
    <row r="51" spans="1:2" x14ac:dyDescent="0.25">
      <c r="A51" s="2" t="s">
        <v>45</v>
      </c>
      <c r="B51" s="71">
        <f>IF(ISBLANK('IVGTT data'!E34),"",'IVGTT data'!E34)</f>
        <v>58.666890000000002</v>
      </c>
    </row>
    <row r="52" spans="1:2" x14ac:dyDescent="0.25">
      <c r="A52" s="1" t="s">
        <v>46</v>
      </c>
      <c r="B52" s="70">
        <f>IF(ISBLANK('IVGTT data'!E35),"",'IVGTT data'!E35)</f>
        <v>32.323900000000002</v>
      </c>
    </row>
    <row r="53" spans="1:2" x14ac:dyDescent="0.25">
      <c r="A53" s="2" t="s">
        <v>47</v>
      </c>
      <c r="B53" s="71">
        <f>IF(ISBLANK('IVGTT data'!E36),"",'IVGTT data'!E36)</f>
        <v>33.120899999999999</v>
      </c>
    </row>
    <row r="54" spans="1:2" x14ac:dyDescent="0.25">
      <c r="A54" s="1" t="s">
        <v>48</v>
      </c>
      <c r="B54" s="70">
        <f>IF(ISBLANK('IVGTT data'!E37),"",'IVGTT data'!E37)</f>
        <v>32.932450000000003</v>
      </c>
    </row>
    <row r="55" spans="1:2" x14ac:dyDescent="0.25">
      <c r="A55" s="2" t="s">
        <v>49</v>
      </c>
      <c r="B55" s="71">
        <f>IF(ISBLANK('IVGTT data'!E38),"",'IVGTT data'!E38)</f>
        <v>22.951499999999999</v>
      </c>
    </row>
    <row r="56" spans="1:2" x14ac:dyDescent="0.25">
      <c r="A56" s="1" t="s">
        <v>50</v>
      </c>
      <c r="B56" s="70">
        <f>IF(ISBLANK('IVGTT data'!E39),"",'IVGTT data'!E39)</f>
        <v>20.30105</v>
      </c>
    </row>
    <row r="57" spans="1:2" ht="15.75" thickBot="1" x14ac:dyDescent="0.3">
      <c r="A57" s="3" t="s">
        <v>51</v>
      </c>
      <c r="B57" s="72">
        <f>IF(ISBLANK('IVGTT data'!E40),"",'IVGTT data'!E40)</f>
        <v>21.208750000000002</v>
      </c>
    </row>
    <row r="58" spans="1:2" s="52" customFormat="1" x14ac:dyDescent="0.25">
      <c r="A58" s="52" t="s">
        <v>117</v>
      </c>
      <c r="B58" s="73" t="str">
        <f>IF(ISNUMBER('IVGTT data'!B48),'IVGTT data'!B48,"")</f>
        <v/>
      </c>
    </row>
    <row r="59" spans="1:2" s="52" customFormat="1" x14ac:dyDescent="0.25">
      <c r="A59" s="53" t="s">
        <v>118</v>
      </c>
      <c r="B59" s="74" t="str">
        <f>IF(ISNUMBER('IVGTT data'!B49),'IVGTT data'!B49,"")</f>
        <v/>
      </c>
    </row>
    <row r="60" spans="1:2" s="52" customFormat="1" x14ac:dyDescent="0.25">
      <c r="A60" s="52" t="s">
        <v>119</v>
      </c>
      <c r="B60" s="75" t="str">
        <f>IF(ISNUMBER('IVGTT data'!B50),'IVGTT data'!B50,"")</f>
        <v/>
      </c>
    </row>
    <row r="61" spans="1:2" s="52" customFormat="1" x14ac:dyDescent="0.25">
      <c r="A61" s="53" t="s">
        <v>120</v>
      </c>
      <c r="B61" s="76" t="str">
        <f>IF(ISNUMBER('IVGTT data'!B51),'IVGTT data'!B51,"")</f>
        <v/>
      </c>
    </row>
    <row r="62" spans="1:2" s="52" customFormat="1" x14ac:dyDescent="0.25">
      <c r="A62" s="52" t="s">
        <v>121</v>
      </c>
      <c r="B62" s="75" t="str">
        <f>IF(ISNUMBER('IVGTT data'!B53),'IVGTT data'!B53,"")</f>
        <v/>
      </c>
    </row>
    <row r="63" spans="1:2" s="52" customFormat="1" x14ac:dyDescent="0.25">
      <c r="A63" s="53" t="s">
        <v>122</v>
      </c>
      <c r="B63" s="76" t="str">
        <f>IF(ISNUMBER('IVGTT data'!B54),'IVGTT data'!B54,"")</f>
        <v/>
      </c>
    </row>
    <row r="64" spans="1:2" s="52" customFormat="1" x14ac:dyDescent="0.25">
      <c r="A64" s="52" t="s">
        <v>123</v>
      </c>
      <c r="B64" s="77" t="str">
        <f>IF(ISNUMBER('IVGTT data'!B55),'IVGTT data'!B55,"")</f>
        <v/>
      </c>
    </row>
    <row r="65" spans="1:2" s="52" customFormat="1" x14ac:dyDescent="0.25">
      <c r="A65" s="53" t="s">
        <v>124</v>
      </c>
      <c r="B65" s="78" t="str">
        <f>IF(ISNUMBER('IVGTT data'!B56),'IVGTT data'!B56,"")</f>
        <v/>
      </c>
    </row>
    <row r="66" spans="1:2" s="52" customFormat="1" x14ac:dyDescent="0.25">
      <c r="A66" s="52" t="s">
        <v>125</v>
      </c>
      <c r="B66" s="73" t="str">
        <f>IF(ISNUMBER('IVGTT data'!B57),'IVGTT data'!B57,"")</f>
        <v/>
      </c>
    </row>
    <row r="67" spans="1:2" s="52" customFormat="1" x14ac:dyDescent="0.25">
      <c r="A67" s="53" t="s">
        <v>126</v>
      </c>
      <c r="B67" s="79" t="str">
        <f>IF(ISNUMBER('IVGTT data'!B58),'IVGTT data'!B58,"")</f>
        <v/>
      </c>
    </row>
    <row r="68" spans="1:2" s="52" customFormat="1" x14ac:dyDescent="0.25">
      <c r="A68" s="52" t="s">
        <v>127</v>
      </c>
      <c r="B68" s="75" t="str">
        <f>IF(ISNUMBER('IVGTT data'!B60),'IVGTT data'!B60,"")</f>
        <v/>
      </c>
    </row>
    <row r="69" spans="1:2" s="52" customFormat="1" x14ac:dyDescent="0.25">
      <c r="A69" s="53" t="s">
        <v>128</v>
      </c>
      <c r="B69" s="80" t="str">
        <f>IF(ISNUMBER('IVGTT data'!B61),'IVGTT data'!B61,"")</f>
        <v/>
      </c>
    </row>
    <row r="70" spans="1:2" s="52" customFormat="1" ht="15.75" thickBot="1" x14ac:dyDescent="0.3">
      <c r="A70" s="81" t="s">
        <v>129</v>
      </c>
      <c r="B70" s="82" t="str">
        <f>IF(ISNUMBER('IVGTT data'!B63),'IVGTT data'!B63,"")</f>
        <v/>
      </c>
    </row>
    <row r="71" spans="1:2" x14ac:dyDescent="0.25">
      <c r="A71"/>
      <c r="B71" s="67" t="str">
        <f>IF(ISNUMBER('IVGTT data'!B64),'IVGTT data'!B64,"")</f>
        <v/>
      </c>
    </row>
    <row r="72" spans="1:2" x14ac:dyDescent="0.25">
      <c r="B72" s="67" t="str">
        <f>IF(ISNUMBER('IVGTT data'!B65),'IVGTT data'!B65,"")</f>
        <v/>
      </c>
    </row>
  </sheetData>
  <sheetProtection password="CC48" sheet="1" objects="1" scenarios="1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7"/>
  <sheetViews>
    <sheetView tabSelected="1" topLeftCell="A2" workbookViewId="0">
      <selection activeCell="C23" sqref="C23"/>
    </sheetView>
  </sheetViews>
  <sheetFormatPr defaultRowHeight="14.25" x14ac:dyDescent="0.2"/>
  <cols>
    <col min="1" max="1" width="12.42578125" style="5" customWidth="1"/>
    <col min="2" max="2" width="18.140625" style="5" customWidth="1"/>
    <col min="3" max="3" width="11.7109375" style="5" customWidth="1"/>
    <col min="4" max="16384" width="9.140625" style="5"/>
  </cols>
  <sheetData>
    <row r="1" spans="1:3" ht="15.75" thickBot="1" x14ac:dyDescent="0.25">
      <c r="A1" s="42" t="s">
        <v>87</v>
      </c>
      <c r="B1" s="43" t="s">
        <v>88</v>
      </c>
      <c r="C1" s="43" t="s">
        <v>89</v>
      </c>
    </row>
    <row r="2" spans="1:3" ht="15" customHeight="1" x14ac:dyDescent="0.2">
      <c r="A2" s="12">
        <f>IF(ISNUMBER('IVGTT data'!A15),'IVGTT data'!A15,"")</f>
        <v>-15</v>
      </c>
      <c r="B2" s="24">
        <f>IF(ISNUMBER('IVGTT data'!D15),'IVGTT data'!D15,"")</f>
        <v>92.25</v>
      </c>
      <c r="C2" s="44">
        <f>IF(ISNUMBER('IVGTT data'!E15),'IVGTT data'!E15,"")</f>
        <v>28.895000000000003</v>
      </c>
    </row>
    <row r="3" spans="1:3" x14ac:dyDescent="0.2">
      <c r="A3" s="31">
        <f>IF(ISNUMBER('IVGTT data'!A16),'IVGTT data'!A16,"")</f>
        <v>-5</v>
      </c>
      <c r="B3" s="25">
        <f>IF(ISNUMBER('IVGTT data'!D16),'IVGTT data'!D16,"")</f>
        <v>89</v>
      </c>
      <c r="C3" s="45">
        <f>IF(ISNUMBER('IVGTT data'!E16),'IVGTT data'!E16,"")</f>
        <v>28.021650000000001</v>
      </c>
    </row>
    <row r="4" spans="1:3" x14ac:dyDescent="0.2">
      <c r="A4" s="12">
        <f>IF(ISNUMBER('IVGTT data'!A17),'IVGTT data'!A17,"")</f>
        <v>0</v>
      </c>
      <c r="B4" s="24">
        <f>IF(ISNUMBER('IVGTT data'!D17),'IVGTT data'!D17,"")</f>
        <v>90.625</v>
      </c>
      <c r="C4" s="44">
        <f>IF(ISNUMBER('IVGTT data'!E17),'IVGTT data'!E17,"")</f>
        <v>28.458325000000002</v>
      </c>
    </row>
    <row r="5" spans="1:3" x14ac:dyDescent="0.2">
      <c r="A5" s="31">
        <f>IF(ISNUMBER('IVGTT data'!A18),'IVGTT data'!A18,"")</f>
        <v>2</v>
      </c>
      <c r="B5" s="25">
        <f>IF(ISNUMBER('IVGTT data'!D18),'IVGTT data'!D18,"")</f>
        <v>232</v>
      </c>
      <c r="C5" s="45">
        <f>IF(ISNUMBER('IVGTT data'!E18),'IVGTT data'!E18,"")</f>
        <v>82.308149999999998</v>
      </c>
    </row>
    <row r="6" spans="1:3" x14ac:dyDescent="0.2">
      <c r="A6" s="12">
        <f>IF(ISNUMBER('IVGTT data'!A19),'IVGTT data'!A19,"")</f>
        <v>3</v>
      </c>
      <c r="B6" s="24">
        <f>IF(ISNUMBER('IVGTT data'!D19),'IVGTT data'!D19,"")</f>
        <v>240</v>
      </c>
      <c r="C6" s="44">
        <f>IF(ISNUMBER('IVGTT data'!E19),'IVGTT data'!E19,"")</f>
        <v>108.571</v>
      </c>
    </row>
    <row r="7" spans="1:3" x14ac:dyDescent="0.2">
      <c r="A7" s="31">
        <f>IF(ISNUMBER('IVGTT data'!A20),'IVGTT data'!A20,"")</f>
        <v>4</v>
      </c>
      <c r="B7" s="25">
        <f>IF(ISNUMBER('IVGTT data'!D20),'IVGTT data'!D20,"")</f>
        <v>246.5</v>
      </c>
      <c r="C7" s="45">
        <f>IF(ISNUMBER('IVGTT data'!E20),'IVGTT data'!E20,"")</f>
        <v>101.947</v>
      </c>
    </row>
    <row r="8" spans="1:3" x14ac:dyDescent="0.2">
      <c r="A8" s="12">
        <f>IF(ISNUMBER('IVGTT data'!A21),'IVGTT data'!A21,"")</f>
        <v>5</v>
      </c>
      <c r="B8" s="24">
        <f>IF(ISNUMBER('IVGTT data'!D21),'IVGTT data'!D21,"")</f>
        <v>219</v>
      </c>
      <c r="C8" s="44">
        <f>IF(ISNUMBER('IVGTT data'!E21),'IVGTT data'!E21,"")</f>
        <v>91.432050000000004</v>
      </c>
    </row>
    <row r="9" spans="1:3" x14ac:dyDescent="0.2">
      <c r="A9" s="31">
        <f>IF(ISNUMBER('IVGTT data'!A22),'IVGTT data'!A22,"")</f>
        <v>6</v>
      </c>
      <c r="B9" s="25">
        <f>IF(ISNUMBER('IVGTT data'!D22),'IVGTT data'!D22,"")</f>
        <v>233</v>
      </c>
      <c r="C9" s="45">
        <f>IF(ISNUMBER('IVGTT data'!E22),'IVGTT data'!E22,"")</f>
        <v>81.082149999999999</v>
      </c>
    </row>
    <row r="10" spans="1:3" x14ac:dyDescent="0.2">
      <c r="A10" s="12">
        <f>IF(ISNUMBER('IVGTT data'!A23),'IVGTT data'!A23,"")</f>
        <v>8</v>
      </c>
      <c r="B10" s="24">
        <f>IF(ISNUMBER('IVGTT data'!D23),'IVGTT data'!D23,"")</f>
        <v>217</v>
      </c>
      <c r="C10" s="44">
        <f>IF(ISNUMBER('IVGTT data'!E23),'IVGTT data'!E23,"")</f>
        <v>84.183750000000003</v>
      </c>
    </row>
    <row r="11" spans="1:3" x14ac:dyDescent="0.2">
      <c r="A11" s="31">
        <f>IF(ISNUMBER('IVGTT data'!A24),'IVGTT data'!A24,"")</f>
        <v>10</v>
      </c>
      <c r="B11" s="25">
        <f>IF(ISNUMBER('IVGTT data'!D24),'IVGTT data'!D24,"")</f>
        <v>211</v>
      </c>
      <c r="C11" s="45">
        <f>IF(ISNUMBER('IVGTT data'!E24),'IVGTT data'!E24,"")</f>
        <v>83.128799999999998</v>
      </c>
    </row>
    <row r="12" spans="1:3" x14ac:dyDescent="0.2">
      <c r="A12" s="12">
        <f>IF(ISNUMBER('IVGTT data'!A25),'IVGTT data'!A25,"")</f>
        <v>14</v>
      </c>
      <c r="B12" s="24">
        <f>IF(ISNUMBER('IVGTT data'!D25),'IVGTT data'!D25,"")</f>
        <v>194.5</v>
      </c>
      <c r="C12" s="44">
        <f>IF(ISNUMBER('IVGTT data'!E25),'IVGTT data'!E25,"")</f>
        <v>84.101799999999997</v>
      </c>
    </row>
    <row r="13" spans="1:3" x14ac:dyDescent="0.2">
      <c r="A13" s="31">
        <f>IF(ISNUMBER('IVGTT data'!A26),'IVGTT data'!A26,"")</f>
        <v>16</v>
      </c>
      <c r="B13" s="25">
        <f>IF(ISNUMBER('IVGTT data'!D26),'IVGTT data'!D26,"")</f>
        <v>191</v>
      </c>
      <c r="C13" s="45">
        <f>IF(ISNUMBER('IVGTT data'!E26),'IVGTT data'!E26,"")</f>
        <v>93.599099999999993</v>
      </c>
    </row>
    <row r="14" spans="1:3" x14ac:dyDescent="0.2">
      <c r="A14" s="12">
        <f>IF(ISNUMBER('IVGTT data'!A27),'IVGTT data'!A27,"")</f>
        <v>19</v>
      </c>
      <c r="B14" s="24">
        <f>IF(ISNUMBER('IVGTT data'!D27),'IVGTT data'!D27,"")</f>
        <v>186</v>
      </c>
      <c r="C14" s="44">
        <f>IF(ISNUMBER('IVGTT data'!E27),'IVGTT data'!E27,"")</f>
        <v>80.686949999999996</v>
      </c>
    </row>
    <row r="15" spans="1:3" x14ac:dyDescent="0.2">
      <c r="A15" s="31">
        <f>IF(ISNUMBER('IVGTT data'!A28),'IVGTT data'!A28,"")</f>
        <v>22</v>
      </c>
      <c r="B15" s="25">
        <f>IF(ISNUMBER('IVGTT data'!D28),'IVGTT data'!D28,"")</f>
        <v>178</v>
      </c>
      <c r="C15" s="45">
        <f>IF(ISNUMBER('IVGTT data'!E28),'IVGTT data'!E28,"")</f>
        <v>446.53399999999999</v>
      </c>
    </row>
    <row r="16" spans="1:3" x14ac:dyDescent="0.2">
      <c r="A16" s="12">
        <f>IF(ISNUMBER('IVGTT data'!A29),'IVGTT data'!A29,"")</f>
        <v>25</v>
      </c>
      <c r="B16" s="24">
        <f>IF(ISNUMBER('IVGTT data'!D29),'IVGTT data'!D29,"")</f>
        <v>171</v>
      </c>
      <c r="C16" s="44">
        <f>IF(ISNUMBER('IVGTT data'!E29),'IVGTT data'!E29,"")</f>
        <v>267.29700000000003</v>
      </c>
    </row>
    <row r="17" spans="1:3" x14ac:dyDescent="0.2">
      <c r="A17" s="31">
        <f>IF(ISNUMBER('IVGTT data'!A30),'IVGTT data'!A30,"")</f>
        <v>30</v>
      </c>
      <c r="B17" s="25">
        <f>IF(ISNUMBER('IVGTT data'!D30),'IVGTT data'!D30,"")</f>
        <v>161</v>
      </c>
      <c r="C17" s="45">
        <f>IF(ISNUMBER('IVGTT data'!E30),'IVGTT data'!E30,"")</f>
        <v>119.32000000000001</v>
      </c>
    </row>
    <row r="18" spans="1:3" x14ac:dyDescent="0.2">
      <c r="A18" s="12">
        <f>IF(ISNUMBER('IVGTT data'!A31),'IVGTT data'!A31,"")</f>
        <v>40</v>
      </c>
      <c r="B18" s="24">
        <f>IF(ISNUMBER('IVGTT data'!D31),'IVGTT data'!D31,"")</f>
        <v>143</v>
      </c>
      <c r="C18" s="44">
        <f>IF(ISNUMBER('IVGTT data'!E31),'IVGTT data'!E31,"")</f>
        <v>70.112399999999994</v>
      </c>
    </row>
    <row r="19" spans="1:3" x14ac:dyDescent="0.2">
      <c r="A19" s="31">
        <f>IF(ISNUMBER('IVGTT data'!A32),'IVGTT data'!A32,"")</f>
        <v>50</v>
      </c>
      <c r="B19" s="25">
        <f>IF(ISNUMBER('IVGTT data'!D32),'IVGTT data'!D32,"")</f>
        <v>127</v>
      </c>
      <c r="C19" s="45">
        <f>IF(ISNUMBER('IVGTT data'!E32),'IVGTT data'!E32,"")</f>
        <v>84.981250000000003</v>
      </c>
    </row>
    <row r="20" spans="1:3" x14ac:dyDescent="0.2">
      <c r="A20" s="12">
        <f>IF(ISNUMBER('IVGTT data'!A33),'IVGTT data'!A33,"")</f>
        <v>60</v>
      </c>
      <c r="B20" s="24">
        <f>IF(ISNUMBER('IVGTT data'!D33),'IVGTT data'!D33,"")</f>
        <v>114</v>
      </c>
      <c r="C20" s="44">
        <f>IF(ISNUMBER('IVGTT data'!E33),'IVGTT data'!E33,"")</f>
        <v>76.389529999999993</v>
      </c>
    </row>
    <row r="21" spans="1:3" x14ac:dyDescent="0.2">
      <c r="A21" s="31">
        <f>IF(ISNUMBER('IVGTT data'!A34),'IVGTT data'!A34,"")</f>
        <v>70</v>
      </c>
      <c r="B21" s="25">
        <f>IF(ISNUMBER('IVGTT data'!D34),'IVGTT data'!D34,"")</f>
        <v>105.5</v>
      </c>
      <c r="C21" s="45">
        <f>IF(ISNUMBER('IVGTT data'!E34),'IVGTT data'!E34,"")</f>
        <v>58.666890000000002</v>
      </c>
    </row>
    <row r="22" spans="1:3" x14ac:dyDescent="0.2">
      <c r="A22" s="12">
        <f>IF(ISNUMBER('IVGTT data'!A35),'IVGTT data'!A35,"")</f>
        <v>90</v>
      </c>
      <c r="B22" s="24">
        <f>IF(ISNUMBER('IVGTT data'!D35),'IVGTT data'!D35,"")</f>
        <v>90.5</v>
      </c>
      <c r="C22" s="44">
        <f>IF(ISNUMBER('IVGTT data'!E35),'IVGTT data'!E35,"")</f>
        <v>32.323900000000002</v>
      </c>
    </row>
    <row r="23" spans="1:3" x14ac:dyDescent="0.2">
      <c r="A23" s="31">
        <f>IF(ISNUMBER('IVGTT data'!A36),'IVGTT data'!A36,"")</f>
        <v>110</v>
      </c>
      <c r="B23" s="25">
        <f>IF(ISNUMBER('IVGTT data'!D36),'IVGTT data'!D36,"")</f>
        <v>86</v>
      </c>
      <c r="C23" s="45">
        <f>IF(ISNUMBER('IVGTT data'!E36),'IVGTT data'!E36,"")</f>
        <v>33.120899999999999</v>
      </c>
    </row>
    <row r="24" spans="1:3" x14ac:dyDescent="0.2">
      <c r="A24" s="12">
        <f>IF(ISNUMBER('IVGTT data'!A37),'IVGTT data'!A37,"")</f>
        <v>130</v>
      </c>
      <c r="B24" s="24">
        <f>IF(ISNUMBER('IVGTT data'!D37),'IVGTT data'!D37,"")</f>
        <v>79</v>
      </c>
      <c r="C24" s="44">
        <f>IF(ISNUMBER('IVGTT data'!E37),'IVGTT data'!E37,"")</f>
        <v>32.932450000000003</v>
      </c>
    </row>
    <row r="25" spans="1:3" x14ac:dyDescent="0.2">
      <c r="A25" s="31">
        <f>IF(ISNUMBER('IVGTT data'!A38),'IVGTT data'!A38,"")</f>
        <v>150</v>
      </c>
      <c r="B25" s="25">
        <f>IF(ISNUMBER('IVGTT data'!D38),'IVGTT data'!D38,"")</f>
        <v>77</v>
      </c>
      <c r="C25" s="45">
        <f>IF(ISNUMBER('IVGTT data'!E38),'IVGTT data'!E38,"")</f>
        <v>22.951499999999999</v>
      </c>
    </row>
    <row r="26" spans="1:3" x14ac:dyDescent="0.2">
      <c r="A26" s="12">
        <f>IF(ISNUMBER('IVGTT data'!A39),'IVGTT data'!A39,"")</f>
        <v>170</v>
      </c>
      <c r="B26" s="24">
        <f>IF(ISNUMBER('IVGTT data'!D39),'IVGTT data'!D39,"")</f>
        <v>80</v>
      </c>
      <c r="C26" s="44">
        <f>IF(ISNUMBER('IVGTT data'!E39),'IVGTT data'!E39,"")</f>
        <v>20.30105</v>
      </c>
    </row>
    <row r="27" spans="1:3" ht="15.75" customHeight="1" thickBot="1" x14ac:dyDescent="0.25">
      <c r="A27" s="32">
        <f>IF(ISNUMBER('IVGTT data'!A40),'IVGTT data'!A40,"")</f>
        <v>180</v>
      </c>
      <c r="B27" s="26">
        <f>IF(ISNUMBER('IVGTT data'!D40),'IVGTT data'!D40,"")</f>
        <v>79</v>
      </c>
      <c r="C27" s="46">
        <f>IF(ISNUMBER('IVGTT data'!E40),'IVGTT data'!E40,"")</f>
        <v>21.208750000000002</v>
      </c>
    </row>
  </sheetData>
  <sheetProtection password="CC48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IVGTT data</vt:lpstr>
      <vt:lpstr>export</vt:lpstr>
      <vt:lpstr>to minmod</vt:lpstr>
      <vt:lpstr>'IVGTT data'!Print_Area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Luther, James Matthew</dc:creator>
  <cp:lastModifiedBy>Luther, James Matthew</cp:lastModifiedBy>
  <cp:lastPrinted>2016-07-20T20:22:16Z</cp:lastPrinted>
  <dcterms:created xsi:type="dcterms:W3CDTF">2016-06-21T23:05:45Z</dcterms:created>
  <dcterms:modified xsi:type="dcterms:W3CDTF">2017-07-20T05:05:19Z</dcterms:modified>
</cp:coreProperties>
</file>