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MPere\Desktop\Apuntes\trunk\Universidad\GEE\"/>
    </mc:Choice>
  </mc:AlternateContent>
  <xr:revisionPtr revIDLastSave="0" documentId="13_ncr:1_{82829D26-1992-4C9B-97F6-60A93C3095E3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ejercicio resuelto 1" sheetId="1" r:id="rId1"/>
    <sheet name="ejercicio resueltos 2" sheetId="2" r:id="rId2"/>
    <sheet name="Hoja3" sheetId="3" r:id="rId3"/>
    <sheet name="2.03" sheetId="4" r:id="rId4"/>
    <sheet name="2.04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2" i="1" l="1"/>
  <c r="Z22" i="1"/>
  <c r="C23" i="1"/>
  <c r="I22" i="1"/>
  <c r="I23" i="1"/>
  <c r="N56" i="1" s="1"/>
  <c r="N57" i="1" s="1"/>
  <c r="C24" i="1"/>
  <c r="M34" i="1"/>
  <c r="AB5" i="1"/>
  <c r="AE5" i="1"/>
  <c r="AB6" i="1"/>
  <c r="AE6" i="1"/>
  <c r="AE7" i="1"/>
  <c r="AB13" i="1"/>
  <c r="Q7" i="1"/>
  <c r="AG5" i="1" s="1"/>
  <c r="Y7" i="1"/>
  <c r="Y6" i="1"/>
  <c r="Y5" i="1"/>
  <c r="Y16" i="1"/>
  <c r="Y15" i="1"/>
  <c r="N7" i="1"/>
  <c r="AA13" i="1" s="1"/>
  <c r="Y14" i="1"/>
  <c r="Y13" i="1"/>
  <c r="M41" i="1"/>
  <c r="N41" i="1" s="1"/>
  <c r="AA6" i="1" s="1"/>
  <c r="U46" i="1"/>
  <c r="I31" i="1"/>
  <c r="V46" i="1" s="1"/>
  <c r="N29" i="1"/>
  <c r="C29" i="1"/>
  <c r="U40" i="1" s="1"/>
  <c r="V40" i="1" s="1"/>
  <c r="I36" i="1" s="1"/>
  <c r="Q21" i="1"/>
  <c r="U34" i="1"/>
  <c r="V34" i="1" s="1"/>
  <c r="I35" i="1" s="1"/>
  <c r="I26" i="1"/>
  <c r="N54" i="1" s="1"/>
  <c r="N34" i="1"/>
  <c r="C25" i="1"/>
  <c r="M54" i="1" s="1"/>
  <c r="N45" i="1"/>
  <c r="I21" i="1" s="1"/>
  <c r="C21" i="1" s="1"/>
  <c r="Q58" i="1" s="1"/>
  <c r="I19" i="1"/>
  <c r="U28" i="1"/>
  <c r="V28" i="1" s="1"/>
  <c r="I34" i="1" s="1"/>
  <c r="R52" i="1"/>
  <c r="Q52" i="1" s="1"/>
  <c r="R46" i="1"/>
  <c r="Q46" i="1" s="1"/>
  <c r="U21" i="1"/>
  <c r="V21" i="1" s="1"/>
  <c r="I33" i="1" s="1"/>
  <c r="I16" i="1"/>
  <c r="I18" i="1" s="1"/>
  <c r="N53" i="1" s="1"/>
  <c r="V14" i="1"/>
  <c r="U14" i="1" s="1"/>
  <c r="C38" i="1" s="1"/>
  <c r="I38" i="1" s="1"/>
  <c r="R63" i="1" s="1"/>
  <c r="M53" i="1"/>
  <c r="I15" i="1"/>
  <c r="C20" i="1" s="1"/>
  <c r="I20" i="1" s="1"/>
  <c r="R29" i="1"/>
  <c r="N52" i="1"/>
  <c r="M52" i="1"/>
  <c r="M46" i="1"/>
  <c r="U7" i="1"/>
  <c r="V7" i="1" s="1"/>
  <c r="I32" i="1" s="1"/>
  <c r="I13" i="1"/>
  <c r="I12" i="1"/>
  <c r="K6" i="1"/>
  <c r="K5" i="1"/>
  <c r="R34" i="1"/>
  <c r="Q34" i="1" s="1"/>
  <c r="M45" i="1"/>
  <c r="M40" i="1"/>
  <c r="N40" i="1" s="1"/>
  <c r="R28" i="1"/>
  <c r="Q28" i="1" s="1"/>
  <c r="AD6" i="1" s="1"/>
  <c r="R21" i="1"/>
  <c r="R14" i="1"/>
  <c r="Q14" i="1" s="1"/>
  <c r="AD13" i="1" s="1"/>
  <c r="AD14" i="1" s="1"/>
  <c r="N28" i="1"/>
  <c r="M21" i="1"/>
  <c r="N21" i="1" s="1"/>
  <c r="AA15" i="1" s="1"/>
  <c r="R7" i="1"/>
  <c r="M14" i="1"/>
  <c r="N14" i="1" s="1"/>
  <c r="AA14" i="1" s="1"/>
  <c r="M7" i="1"/>
  <c r="AC7" i="2"/>
  <c r="Q56" i="2"/>
  <c r="R57" i="2"/>
  <c r="Q43" i="5"/>
  <c r="R43" i="5"/>
  <c r="C22" i="5"/>
  <c r="Z16" i="2"/>
  <c r="AC14" i="2"/>
  <c r="AF8" i="2"/>
  <c r="AF7" i="2"/>
  <c r="AC8" i="2"/>
  <c r="Z20" i="2" s="1"/>
  <c r="AC6" i="2"/>
  <c r="Q49" i="2"/>
  <c r="Q36" i="2"/>
  <c r="AC5" i="2" s="1"/>
  <c r="AF6" i="2"/>
  <c r="Q21" i="2"/>
  <c r="AC13" i="2"/>
  <c r="AF5" i="2"/>
  <c r="Q15" i="2"/>
  <c r="Q7" i="2"/>
  <c r="M46" i="2"/>
  <c r="Z6" i="2" s="1"/>
  <c r="Z8" i="2" s="1"/>
  <c r="Z7" i="2"/>
  <c r="N36" i="2"/>
  <c r="N29" i="2"/>
  <c r="Z5" i="2" s="1"/>
  <c r="Z15" i="2"/>
  <c r="M21" i="2"/>
  <c r="Z14" i="2"/>
  <c r="N14" i="2"/>
  <c r="N7" i="2"/>
  <c r="Z13" i="2" s="1"/>
  <c r="R71" i="2"/>
  <c r="Q69" i="2"/>
  <c r="R69" i="2"/>
  <c r="I32" i="2"/>
  <c r="C34" i="2"/>
  <c r="C33" i="2"/>
  <c r="U43" i="2"/>
  <c r="V49" i="2"/>
  <c r="I38" i="2" s="1"/>
  <c r="V35" i="2"/>
  <c r="I37" i="2"/>
  <c r="I36" i="2"/>
  <c r="V28" i="2"/>
  <c r="V21" i="2"/>
  <c r="I35" i="2" s="1"/>
  <c r="I34" i="2"/>
  <c r="V14" i="2"/>
  <c r="C32" i="2"/>
  <c r="U7" i="2"/>
  <c r="U49" i="2"/>
  <c r="V42" i="2"/>
  <c r="U42" i="2"/>
  <c r="M36" i="2"/>
  <c r="I29" i="2"/>
  <c r="C29" i="2" s="1"/>
  <c r="N35" i="2"/>
  <c r="N22" i="2"/>
  <c r="C31" i="2"/>
  <c r="C30" i="2"/>
  <c r="I24" i="2"/>
  <c r="Q14" i="2"/>
  <c r="C25" i="2"/>
  <c r="Q42" i="2"/>
  <c r="N45" i="2"/>
  <c r="Q35" i="2"/>
  <c r="C23" i="2"/>
  <c r="N28" i="2"/>
  <c r="M45" i="2"/>
  <c r="C22" i="2"/>
  <c r="I20" i="2"/>
  <c r="C20" i="2" s="1"/>
  <c r="M53" i="2"/>
  <c r="Q28" i="2"/>
  <c r="R63" i="2"/>
  <c r="I19" i="2"/>
  <c r="C19" i="2"/>
  <c r="U21" i="2"/>
  <c r="N43" i="2"/>
  <c r="R56" i="2"/>
  <c r="R49" i="2"/>
  <c r="U14" i="2"/>
  <c r="I17" i="2"/>
  <c r="C18" i="2"/>
  <c r="I15" i="2"/>
  <c r="R29" i="2"/>
  <c r="V7" i="2"/>
  <c r="M29" i="2"/>
  <c r="I10" i="2"/>
  <c r="C10" i="2"/>
  <c r="R43" i="2"/>
  <c r="M44" i="2"/>
  <c r="I14" i="2"/>
  <c r="C14" i="2" s="1"/>
  <c r="I12" i="2"/>
  <c r="R36" i="2" s="1"/>
  <c r="U35" i="2"/>
  <c r="C12" i="2"/>
  <c r="I11" i="2" s="1"/>
  <c r="N42" i="2" s="1"/>
  <c r="R42" i="2"/>
  <c r="I9" i="2"/>
  <c r="K7" i="2"/>
  <c r="K5" i="2"/>
  <c r="K6" i="2"/>
  <c r="R35" i="2"/>
  <c r="M42" i="2"/>
  <c r="R28" i="2"/>
  <c r="M35" i="2"/>
  <c r="M28" i="2"/>
  <c r="R21" i="2"/>
  <c r="N21" i="2"/>
  <c r="M14" i="2"/>
  <c r="M7" i="2"/>
  <c r="R14" i="2"/>
  <c r="R7" i="2"/>
  <c r="AA21" i="5"/>
  <c r="AD6" i="5"/>
  <c r="AA14" i="5"/>
  <c r="AA17" i="5" s="1"/>
  <c r="AA19" i="5" s="1"/>
  <c r="Z21" i="5"/>
  <c r="Z19" i="5"/>
  <c r="AG8" i="5"/>
  <c r="AF8" i="5"/>
  <c r="AD7" i="5"/>
  <c r="AD16" i="5" s="1"/>
  <c r="AC7" i="5"/>
  <c r="AC16" i="5" s="1"/>
  <c r="AD14" i="5"/>
  <c r="AC14" i="5"/>
  <c r="Z17" i="5"/>
  <c r="AA9" i="5"/>
  <c r="Z9" i="5"/>
  <c r="AG6" i="5"/>
  <c r="AG5" i="5"/>
  <c r="AD13" i="5"/>
  <c r="AD5" i="5"/>
  <c r="AA16" i="5"/>
  <c r="AA15" i="5"/>
  <c r="AA13" i="5"/>
  <c r="AA8" i="5"/>
  <c r="AA7" i="5"/>
  <c r="AA6" i="5"/>
  <c r="AA5" i="5"/>
  <c r="AF7" i="5"/>
  <c r="Q37" i="5"/>
  <c r="AC13" i="5" s="1"/>
  <c r="AC5" i="5"/>
  <c r="Q30" i="5"/>
  <c r="Q15" i="5"/>
  <c r="AF6" i="5"/>
  <c r="Q8" i="5"/>
  <c r="AF5" i="5"/>
  <c r="N44" i="5"/>
  <c r="Z8" i="5" s="1"/>
  <c r="N56" i="5"/>
  <c r="N61" i="5"/>
  <c r="Z7" i="5"/>
  <c r="Z6" i="5"/>
  <c r="Z16" i="5"/>
  <c r="N36" i="5"/>
  <c r="N29" i="5"/>
  <c r="Z15" i="5" s="1"/>
  <c r="M22" i="5"/>
  <c r="Z14" i="5"/>
  <c r="Z5" i="5"/>
  <c r="N8" i="5"/>
  <c r="Z13" i="5" s="1"/>
  <c r="M8" i="5"/>
  <c r="C35" i="5"/>
  <c r="I40" i="5"/>
  <c r="V51" i="5"/>
  <c r="U50" i="5"/>
  <c r="M61" i="5"/>
  <c r="N23" i="5"/>
  <c r="C34" i="5"/>
  <c r="U43" i="5" s="1"/>
  <c r="V43" i="5" s="1"/>
  <c r="I33" i="5"/>
  <c r="R58" i="1" l="1"/>
  <c r="N55" i="1"/>
  <c r="M28" i="1"/>
  <c r="AA16" i="1" s="1"/>
  <c r="AA17" i="1" s="1"/>
  <c r="K7" i="1"/>
  <c r="I9" i="1" s="1"/>
  <c r="R40" i="1" s="1"/>
  <c r="Q40" i="1" s="1"/>
  <c r="AG6" i="1" s="1"/>
  <c r="C15" i="1"/>
  <c r="M35" i="1" s="1"/>
  <c r="N35" i="1" s="1"/>
  <c r="AA5" i="1" s="1"/>
  <c r="Q22" i="1"/>
  <c r="AD5" i="1" s="1"/>
  <c r="AD9" i="1" s="1"/>
  <c r="V47" i="1"/>
  <c r="I37" i="1" s="1"/>
  <c r="C32" i="1" s="1"/>
  <c r="Q63" i="1" s="1"/>
  <c r="R65" i="1" s="1"/>
  <c r="AG7" i="1" s="1"/>
  <c r="AG8" i="1" s="1"/>
  <c r="C22" i="1"/>
  <c r="AA22" i="2"/>
  <c r="Z19" i="2"/>
  <c r="Z22" i="2"/>
  <c r="Q63" i="2"/>
  <c r="Q64" i="2" s="1"/>
  <c r="I21" i="2"/>
  <c r="N53" i="2"/>
  <c r="V50" i="5"/>
  <c r="U36" i="5"/>
  <c r="V36" i="5" s="1"/>
  <c r="Q36" i="5"/>
  <c r="I28" i="5"/>
  <c r="N53" i="5" s="1"/>
  <c r="N60" i="5"/>
  <c r="C27" i="5"/>
  <c r="Q29" i="5" s="1"/>
  <c r="Q60" i="5"/>
  <c r="R60" i="5"/>
  <c r="R51" i="5"/>
  <c r="U29" i="5"/>
  <c r="V29" i="5" s="1"/>
  <c r="I37" i="5" s="1"/>
  <c r="U22" i="5"/>
  <c r="V22" i="5" s="1"/>
  <c r="I36" i="5" s="1"/>
  <c r="R50" i="5"/>
  <c r="I20" i="5"/>
  <c r="N51" i="5" s="1"/>
  <c r="U15" i="5"/>
  <c r="V15" i="5" s="1"/>
  <c r="I35" i="5" s="1"/>
  <c r="M66" i="5"/>
  <c r="I25" i="5" s="1"/>
  <c r="N66" i="5" s="1"/>
  <c r="I16" i="5"/>
  <c r="N50" i="5" s="1"/>
  <c r="N15" i="5"/>
  <c r="A12" i="5"/>
  <c r="C12" i="5"/>
  <c r="M60" i="5" s="1"/>
  <c r="V8" i="5"/>
  <c r="U8" i="5" s="1"/>
  <c r="C41" i="5" s="1"/>
  <c r="I41" i="5" s="1"/>
  <c r="R66" i="5" s="1"/>
  <c r="I14" i="5"/>
  <c r="R23" i="5" s="1"/>
  <c r="R36" i="5"/>
  <c r="M50" i="5"/>
  <c r="M43" i="5"/>
  <c r="R29" i="5"/>
  <c r="R22" i="5"/>
  <c r="Q22" i="5" s="1"/>
  <c r="M36" i="5"/>
  <c r="M29" i="5"/>
  <c r="R15" i="5"/>
  <c r="M15" i="5"/>
  <c r="R8" i="5"/>
  <c r="AC3" i="4"/>
  <c r="AC5" i="4" s="1"/>
  <c r="X17" i="4" s="1"/>
  <c r="X16" i="4"/>
  <c r="AC15" i="4"/>
  <c r="X13" i="4"/>
  <c r="X5" i="4"/>
  <c r="AC14" i="4"/>
  <c r="AC4" i="4"/>
  <c r="X12" i="4"/>
  <c r="AC13" i="4"/>
  <c r="X11" i="4"/>
  <c r="X10" i="4"/>
  <c r="X4" i="4"/>
  <c r="X9" i="4"/>
  <c r="X3" i="4"/>
  <c r="AA20" i="1" l="1"/>
  <c r="R59" i="1"/>
  <c r="AA7" i="1"/>
  <c r="AA8" i="1" s="1"/>
  <c r="AA19" i="1" s="1"/>
  <c r="C21" i="2"/>
  <c r="N44" i="2"/>
  <c r="Q66" i="5"/>
  <c r="R68" i="5" s="1"/>
  <c r="I22" i="5"/>
  <c r="N54" i="5" s="1"/>
  <c r="C24" i="5"/>
  <c r="C26" i="5" s="1"/>
  <c r="Q61" i="5" s="1"/>
  <c r="Q50" i="5"/>
  <c r="A11" i="5"/>
  <c r="C23" i="5"/>
  <c r="I23" i="5" s="1"/>
  <c r="N55" i="5" s="1"/>
  <c r="C13" i="5"/>
  <c r="M51" i="5" s="1"/>
  <c r="C28" i="4"/>
  <c r="E28" i="4"/>
  <c r="S11" i="4"/>
  <c r="C27" i="4" s="1"/>
  <c r="S26" i="4"/>
  <c r="T19" i="4"/>
  <c r="I26" i="4" s="1"/>
  <c r="T4" i="4"/>
  <c r="I25" i="4" s="1"/>
  <c r="S4" i="4"/>
  <c r="M56" i="4"/>
  <c r="T26" i="4"/>
  <c r="N15" i="4"/>
  <c r="M15" i="4"/>
  <c r="N5" i="4"/>
  <c r="N6" i="4"/>
  <c r="M39" i="4"/>
  <c r="M4" i="4"/>
  <c r="S19" i="4"/>
  <c r="C18" i="4"/>
  <c r="I21" i="4" s="1"/>
  <c r="T11" i="4"/>
  <c r="M19" i="4"/>
  <c r="Q4" i="4"/>
  <c r="I15" i="4"/>
  <c r="C14" i="4" s="1"/>
  <c r="C15" i="4" s="1"/>
  <c r="M26" i="4" s="1"/>
  <c r="N26" i="4" s="1"/>
  <c r="I19" i="4" s="1"/>
  <c r="C12" i="4"/>
  <c r="M14" i="4" s="1"/>
  <c r="C10" i="4"/>
  <c r="M13" i="4" s="1"/>
  <c r="E8" i="4"/>
  <c r="E10" i="4" s="1"/>
  <c r="E12" i="4" s="1"/>
  <c r="C8" i="4"/>
  <c r="M12" i="4" s="1"/>
  <c r="C6" i="4"/>
  <c r="I5" i="4" s="1"/>
  <c r="N4" i="4" s="1"/>
  <c r="I26" i="5" l="1"/>
  <c r="N52" i="5" s="1"/>
  <c r="I27" i="4"/>
  <c r="Q33" i="4" s="1"/>
  <c r="C25" i="4"/>
  <c r="P33" i="4" s="1"/>
  <c r="M5" i="4"/>
  <c r="C21" i="4"/>
  <c r="I17" i="4"/>
  <c r="Q19" i="4"/>
  <c r="P19" i="4" s="1"/>
  <c r="C20" i="4" s="1"/>
  <c r="I20" i="4" s="1"/>
  <c r="Q26" i="4" s="1"/>
  <c r="C19" i="4"/>
  <c r="M33" i="4" s="1"/>
  <c r="I7" i="4"/>
  <c r="Q11" i="4" s="1"/>
  <c r="I9" i="4"/>
  <c r="I11" i="4"/>
  <c r="Q12" i="4" s="1"/>
  <c r="M11" i="4"/>
  <c r="I13" i="4"/>
  <c r="N11" i="4" s="1"/>
  <c r="S46" i="3"/>
  <c r="P46" i="3"/>
  <c r="N46" i="3"/>
  <c r="P39" i="3"/>
  <c r="M39" i="3"/>
  <c r="T32" i="3"/>
  <c r="Q35" i="3"/>
  <c r="Q32" i="3"/>
  <c r="P34" i="3"/>
  <c r="P33" i="3"/>
  <c r="P32" i="3"/>
  <c r="M33" i="3"/>
  <c r="M32" i="3"/>
  <c r="P25" i="3"/>
  <c r="N25" i="3"/>
  <c r="T18" i="3"/>
  <c r="S18" i="3"/>
  <c r="T11" i="3"/>
  <c r="S11" i="3"/>
  <c r="P11" i="3"/>
  <c r="N11" i="3"/>
  <c r="S4" i="3"/>
  <c r="Q4" i="3"/>
  <c r="M4" i="3"/>
  <c r="M18" i="3"/>
  <c r="Q18" i="3"/>
  <c r="Q19" i="3"/>
  <c r="I9" i="3"/>
  <c r="T25" i="3" s="1"/>
  <c r="I20" i="3"/>
  <c r="C20" i="3" s="1"/>
  <c r="S39" i="3" s="1"/>
  <c r="I17" i="3"/>
  <c r="T39" i="3" s="1"/>
  <c r="I15" i="3"/>
  <c r="C15" i="3" s="1"/>
  <c r="S19" i="3" s="1"/>
  <c r="Q35" i="4" l="1"/>
  <c r="P26" i="4"/>
  <c r="C13" i="4"/>
  <c r="M51" i="4" s="1"/>
  <c r="I16" i="4"/>
  <c r="N26" i="3"/>
  <c r="I16" i="3"/>
  <c r="Q33" i="3" s="1"/>
  <c r="N32" i="3"/>
  <c r="C19" i="3"/>
  <c r="I19" i="3" s="1"/>
  <c r="T40" i="3" s="1"/>
  <c r="C16" i="4" l="1"/>
  <c r="M6" i="4" s="1"/>
  <c r="N51" i="4"/>
  <c r="C22" i="3"/>
  <c r="M25" i="3"/>
  <c r="I22" i="3" l="1"/>
  <c r="Q34" i="3" s="1"/>
  <c r="S40" i="3"/>
  <c r="U28" i="2"/>
  <c r="N46" i="2"/>
</calcChain>
</file>

<file path=xl/sharedStrings.xml><?xml version="1.0" encoding="utf-8"?>
<sst xmlns="http://schemas.openxmlformats.org/spreadsheetml/2006/main" count="955" uniqueCount="180">
  <si>
    <t>Activo Corriente</t>
  </si>
  <si>
    <t>Activo No Corriente</t>
  </si>
  <si>
    <t>Pasivo Corriente</t>
  </si>
  <si>
    <t>Pasivo No Corriente</t>
  </si>
  <si>
    <t>Patrimonio Neto</t>
  </si>
  <si>
    <t>asiento</t>
  </si>
  <si>
    <t>Debe</t>
  </si>
  <si>
    <t>Cta.</t>
  </si>
  <si>
    <t>Haber</t>
  </si>
  <si>
    <t>a</t>
  </si>
  <si>
    <t>Capital</t>
  </si>
  <si>
    <t>Préstamo l/p</t>
  </si>
  <si>
    <t>Maquinaria</t>
  </si>
  <si>
    <t>Reservas</t>
  </si>
  <si>
    <t>IVA Repercutido</t>
  </si>
  <si>
    <t>Caja</t>
  </si>
  <si>
    <t>Proveedores</t>
  </si>
  <si>
    <t>Libro Diario</t>
  </si>
  <si>
    <t>Construcciones</t>
  </si>
  <si>
    <t>Clientes</t>
  </si>
  <si>
    <t>a.i</t>
  </si>
  <si>
    <t>Bancos</t>
  </si>
  <si>
    <t>IVA Soportado</t>
  </si>
  <si>
    <t>Compras</t>
  </si>
  <si>
    <t>a.1</t>
  </si>
  <si>
    <t>Venta</t>
  </si>
  <si>
    <t>a.2</t>
  </si>
  <si>
    <t>IRPF</t>
  </si>
  <si>
    <t>a.3</t>
  </si>
  <si>
    <t>a.4</t>
  </si>
  <si>
    <t>Terrenos</t>
  </si>
  <si>
    <t>Deudas l/p</t>
  </si>
  <si>
    <t>Deudas c/p</t>
  </si>
  <si>
    <t>Maquinarias</t>
  </si>
  <si>
    <t>Amortizaciones acum.</t>
  </si>
  <si>
    <t>Mat. Primas</t>
  </si>
  <si>
    <t>Sueldos</t>
  </si>
  <si>
    <t>Hacienda acreedora</t>
  </si>
  <si>
    <t>S.S acreedora</t>
  </si>
  <si>
    <t>S.S empresa</t>
  </si>
  <si>
    <t>Intereses deuda</t>
  </si>
  <si>
    <t>a.5</t>
  </si>
  <si>
    <t>Equipos Informatico</t>
  </si>
  <si>
    <t>Mobiliario</t>
  </si>
  <si>
    <t>a.6</t>
  </si>
  <si>
    <t>a.7</t>
  </si>
  <si>
    <t>a.8</t>
  </si>
  <si>
    <t>Hacienda Deudora</t>
  </si>
  <si>
    <t>572 Bancos</t>
  </si>
  <si>
    <t>100 Capital</t>
  </si>
  <si>
    <t>217 Equipos Informatico</t>
  </si>
  <si>
    <t>472 IVA Soportado</t>
  </si>
  <si>
    <t>216 Mobiliario</t>
  </si>
  <si>
    <t>400 Proveedores</t>
  </si>
  <si>
    <t>600 Compras</t>
  </si>
  <si>
    <t>470 Hacienda Deudora</t>
  </si>
  <si>
    <t>700 Venta</t>
  </si>
  <si>
    <t>430 Clientes</t>
  </si>
  <si>
    <t>477 IVA Repercutido</t>
  </si>
  <si>
    <t>Reparaciones y conservacion</t>
  </si>
  <si>
    <t>a.9</t>
  </si>
  <si>
    <t>a.10</t>
  </si>
  <si>
    <t>Hacienda Acreedora</t>
  </si>
  <si>
    <t>a.11</t>
  </si>
  <si>
    <t>570 Caja</t>
  </si>
  <si>
    <t>475 Hacienda Acreedora</t>
  </si>
  <si>
    <t>Activo</t>
  </si>
  <si>
    <t>Gestión</t>
  </si>
  <si>
    <t>Pasivo y PN</t>
  </si>
  <si>
    <t>622 Reparaciones y conservacion</t>
  </si>
  <si>
    <t>300 Mercaderías</t>
  </si>
  <si>
    <t xml:space="preserve">Mercaderías </t>
  </si>
  <si>
    <t>Variacion de existencias</t>
  </si>
  <si>
    <t>610 Variacion de existencias</t>
  </si>
  <si>
    <t>a.12</t>
  </si>
  <si>
    <t>219 Otro Material</t>
  </si>
  <si>
    <t>Otro Material</t>
  </si>
  <si>
    <t>Resultados del ejercicio</t>
  </si>
  <si>
    <t>129 Resultado del ejercicio</t>
  </si>
  <si>
    <t>Resultado del ejercicio</t>
  </si>
  <si>
    <t>Beneficio:</t>
  </si>
  <si>
    <t>Activo corrinte</t>
  </si>
  <si>
    <t>Equipo Informatico</t>
  </si>
  <si>
    <t>Pratiminio Neto</t>
  </si>
  <si>
    <t>Mercaderías</t>
  </si>
  <si>
    <t>Pasivo</t>
  </si>
  <si>
    <t>Libro Mayor</t>
  </si>
  <si>
    <t>Gestion</t>
  </si>
  <si>
    <t>210 Terrenos</t>
  </si>
  <si>
    <t>113 Reservas</t>
  </si>
  <si>
    <t>Amortizaciones</t>
  </si>
  <si>
    <t>280 Amortizaciones</t>
  </si>
  <si>
    <t>211 Construcciones</t>
  </si>
  <si>
    <t>213 Maquinaria</t>
  </si>
  <si>
    <t>Materias Primas</t>
  </si>
  <si>
    <t>310 Materias Primas</t>
  </si>
  <si>
    <t>170 Préstamos l/p</t>
  </si>
  <si>
    <t>Ventas</t>
  </si>
  <si>
    <t>balance inicial</t>
  </si>
  <si>
    <t>701 Ventas</t>
  </si>
  <si>
    <t>Seguridad Social Empresa</t>
  </si>
  <si>
    <t>640 Sueldos</t>
  </si>
  <si>
    <t>Seguridad Social acreedora</t>
  </si>
  <si>
    <t>4751 IRPF</t>
  </si>
  <si>
    <t>642 Seguridad Social Empresa</t>
  </si>
  <si>
    <t>HP. Acreedora</t>
  </si>
  <si>
    <t>HP.Acreedora</t>
  </si>
  <si>
    <t>a.6a</t>
  </si>
  <si>
    <t>a.6b</t>
  </si>
  <si>
    <t>a.6c</t>
  </si>
  <si>
    <t>475 HP Acreedora</t>
  </si>
  <si>
    <t>476 S.S acreedora</t>
  </si>
  <si>
    <t>Intereses</t>
  </si>
  <si>
    <t>662 Intereses</t>
  </si>
  <si>
    <t>Variaciones de existencias</t>
  </si>
  <si>
    <t>c</t>
  </si>
  <si>
    <t>Beneficio</t>
  </si>
  <si>
    <t>681 Amortizacion Inmovil.</t>
  </si>
  <si>
    <t>Amortizaciones acum</t>
  </si>
  <si>
    <t>Amortizacciones Inmovil</t>
  </si>
  <si>
    <t>c.1</t>
  </si>
  <si>
    <t>c.2</t>
  </si>
  <si>
    <t>c.3</t>
  </si>
  <si>
    <t>Amortizaciones inmovil</t>
  </si>
  <si>
    <t>Pasivo corriente</t>
  </si>
  <si>
    <t>Banco</t>
  </si>
  <si>
    <t>Préstamos l/p</t>
  </si>
  <si>
    <t>Año</t>
  </si>
  <si>
    <t>x+1</t>
  </si>
  <si>
    <t>x</t>
  </si>
  <si>
    <t>Total</t>
  </si>
  <si>
    <t>Total Activo</t>
  </si>
  <si>
    <t>Total Pasivo y PN</t>
  </si>
  <si>
    <t>FM</t>
  </si>
  <si>
    <t>160 Préstamo l/p</t>
  </si>
  <si>
    <t>Amortizacion acum</t>
  </si>
  <si>
    <t>281 Amortizacion acum</t>
  </si>
  <si>
    <t>110 Reservas</t>
  </si>
  <si>
    <t>310 Mat.Primas</t>
  </si>
  <si>
    <t>Balance inicial</t>
  </si>
  <si>
    <t>521 Deudas c/p</t>
  </si>
  <si>
    <t>a.1a</t>
  </si>
  <si>
    <t>a.3a</t>
  </si>
  <si>
    <t>Seguridad Social empresa</t>
  </si>
  <si>
    <t>a.3b</t>
  </si>
  <si>
    <t>476 Seguridad Social acreedora</t>
  </si>
  <si>
    <t>642 S.S empresa</t>
  </si>
  <si>
    <t>Hacieda acreedora</t>
  </si>
  <si>
    <t>475 Hacienda acreedora</t>
  </si>
  <si>
    <t>Intereses por deuda</t>
  </si>
  <si>
    <t>Préstramos l/p</t>
  </si>
  <si>
    <t>662 Interes Deudas</t>
  </si>
  <si>
    <t>Amortizaciones inmoviles</t>
  </si>
  <si>
    <t>600 Compras mercaderias</t>
  </si>
  <si>
    <t>Comrpas mercaderias</t>
  </si>
  <si>
    <t>710 Variacion existencias</t>
  </si>
  <si>
    <t>680 Amortizacion inmovil</t>
  </si>
  <si>
    <t>Resultado ejercicio</t>
  </si>
  <si>
    <t>Intereses por Deudas</t>
  </si>
  <si>
    <t>Compras mercaderías</t>
  </si>
  <si>
    <t>Total Pasivo Y PN</t>
  </si>
  <si>
    <t>280 Amortizacion acum</t>
  </si>
  <si>
    <t>Préstamo c/p</t>
  </si>
  <si>
    <t>171 Préstamo l/p</t>
  </si>
  <si>
    <t>521 Préstamo c/p</t>
  </si>
  <si>
    <t>Compras de mercaderías</t>
  </si>
  <si>
    <t>700 Ventas</t>
  </si>
  <si>
    <t>Sueldos y salarios</t>
  </si>
  <si>
    <t>640 Sueldos y salarios</t>
  </si>
  <si>
    <t>Hacienda deudora</t>
  </si>
  <si>
    <t>475 Hacienda deudora</t>
  </si>
  <si>
    <t>a.5a</t>
  </si>
  <si>
    <t>a.5b</t>
  </si>
  <si>
    <t>681 Amortizaciones inmovil</t>
  </si>
  <si>
    <t>610 Variaciones de existencias</t>
  </si>
  <si>
    <t>Compra mercaderías</t>
  </si>
  <si>
    <t>S.S. empresa</t>
  </si>
  <si>
    <t>662 Intereses por deuda</t>
  </si>
  <si>
    <t>S.S. acreedora</t>
  </si>
  <si>
    <t>a.4b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</si>
</sst>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_-* #,##0_-;\-* #,##0_-;_-* &quot;-&quot;??_-;_-@_-"/>
    <numFmt numFmtId="166" formatCode="_-* #,##0.0_-;\-* #,##0.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4" borderId="0" applyNumberFormat="0" applyBorder="0" applyAlignment="0" applyProtection="0"/>
  </cellStyleXfs>
  <cellXfs count="281">
    <xf numFmtId="0" fontId="0" fillId="0" borderId="0" xfId="0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6" xfId="0" applyFill="1" applyBorder="1"/>
    <xf numFmtId="0" fontId="0" fillId="3" borderId="1" xfId="0" applyFill="1" applyBorder="1"/>
    <xf numFmtId="0" fontId="0" fillId="3" borderId="0" xfId="0" applyFill="1" applyBorder="1"/>
    <xf numFmtId="0" fontId="0" fillId="3" borderId="14" xfId="0" applyFill="1" applyBorder="1"/>
    <xf numFmtId="165" fontId="0" fillId="3" borderId="5" xfId="1" applyNumberFormat="1" applyFont="1" applyFill="1" applyBorder="1" applyAlignment="1">
      <alignment horizontal="center"/>
    </xf>
    <xf numFmtId="165" fontId="0" fillId="3" borderId="7" xfId="1" applyNumberFormat="1" applyFont="1" applyFill="1" applyBorder="1" applyAlignment="1">
      <alignment horizontal="center" vertical="center"/>
    </xf>
    <xf numFmtId="165" fontId="0" fillId="3" borderId="1" xfId="1" applyNumberFormat="1" applyFont="1" applyFill="1" applyBorder="1" applyAlignment="1">
      <alignment horizontal="center"/>
    </xf>
    <xf numFmtId="165" fontId="0" fillId="3" borderId="3" xfId="1" applyNumberFormat="1" applyFont="1" applyFill="1" applyBorder="1" applyAlignment="1">
      <alignment horizontal="center" vertical="center"/>
    </xf>
    <xf numFmtId="165" fontId="0" fillId="3" borderId="13" xfId="1" applyNumberFormat="1" applyFont="1" applyFill="1" applyBorder="1" applyAlignment="1">
      <alignment horizontal="center"/>
    </xf>
    <xf numFmtId="165" fontId="0" fillId="3" borderId="15" xfId="1" applyNumberFormat="1" applyFont="1" applyFill="1" applyBorder="1" applyAlignment="1">
      <alignment horizontal="center" vertical="center"/>
    </xf>
    <xf numFmtId="0" fontId="0" fillId="3" borderId="2" xfId="0" applyFill="1" applyBorder="1"/>
    <xf numFmtId="165" fontId="0" fillId="3" borderId="4" xfId="1" applyNumberFormat="1" applyFont="1" applyFill="1" applyBorder="1"/>
    <xf numFmtId="165" fontId="0" fillId="3" borderId="2" xfId="1" applyNumberFormat="1" applyFont="1" applyFill="1" applyBorder="1"/>
    <xf numFmtId="165" fontId="0" fillId="3" borderId="12" xfId="1" applyNumberFormat="1" applyFont="1" applyFill="1" applyBorder="1"/>
    <xf numFmtId="165" fontId="0" fillId="0" borderId="0" xfId="1" applyNumberFormat="1" applyFont="1"/>
    <xf numFmtId="165" fontId="0" fillId="3" borderId="2" xfId="1" applyNumberFormat="1" applyFont="1" applyFill="1" applyBorder="1" applyAlignment="1">
      <alignment horizontal="left" indent="4"/>
    </xf>
    <xf numFmtId="0" fontId="0" fillId="3" borderId="1" xfId="0" applyFill="1" applyBorder="1" applyAlignment="1"/>
    <xf numFmtId="165" fontId="0" fillId="3" borderId="16" xfId="1" applyNumberFormat="1" applyFont="1" applyFill="1" applyBorder="1"/>
    <xf numFmtId="165" fontId="0" fillId="3" borderId="17" xfId="1" applyNumberFormat="1" applyFont="1" applyFill="1" applyBorder="1" applyAlignment="1">
      <alignment horizontal="center"/>
    </xf>
    <xf numFmtId="0" fontId="0" fillId="3" borderId="17" xfId="0" applyFill="1" applyBorder="1" applyAlignment="1"/>
    <xf numFmtId="0" fontId="0" fillId="3" borderId="18" xfId="0" applyFill="1" applyBorder="1"/>
    <xf numFmtId="165" fontId="0" fillId="3" borderId="19" xfId="1" applyNumberFormat="1" applyFont="1" applyFill="1" applyBorder="1" applyAlignment="1">
      <alignment horizontal="center" vertical="center"/>
    </xf>
    <xf numFmtId="0" fontId="0" fillId="3" borderId="13" xfId="0" applyFill="1" applyBorder="1" applyAlignment="1"/>
    <xf numFmtId="0" fontId="0" fillId="3" borderId="2" xfId="0" applyFill="1" applyBorder="1" applyAlignment="1">
      <alignment horizontal="center" vertical="center"/>
    </xf>
    <xf numFmtId="165" fontId="0" fillId="3" borderId="4" xfId="1" applyNumberFormat="1" applyFont="1" applyFill="1" applyBorder="1" applyAlignment="1"/>
    <xf numFmtId="165" fontId="0" fillId="3" borderId="5" xfId="1" applyNumberFormat="1" applyFont="1" applyFill="1" applyBorder="1" applyAlignment="1"/>
    <xf numFmtId="0" fontId="0" fillId="3" borderId="6" xfId="0" applyFill="1" applyBorder="1" applyAlignment="1"/>
    <xf numFmtId="165" fontId="0" fillId="3" borderId="7" xfId="1" applyNumberFormat="1" applyFont="1" applyFill="1" applyBorder="1" applyAlignment="1">
      <alignment vertical="center"/>
    </xf>
    <xf numFmtId="165" fontId="0" fillId="3" borderId="2" xfId="1" applyNumberFormat="1" applyFont="1" applyFill="1" applyBorder="1" applyAlignment="1"/>
    <xf numFmtId="165" fontId="0" fillId="3" borderId="1" xfId="1" applyNumberFormat="1" applyFont="1" applyFill="1" applyBorder="1" applyAlignment="1"/>
    <xf numFmtId="0" fontId="0" fillId="3" borderId="0" xfId="0" applyFill="1" applyBorder="1" applyAlignment="1"/>
    <xf numFmtId="165" fontId="0" fillId="3" borderId="3" xfId="1" applyNumberFormat="1" applyFont="1" applyFill="1" applyBorder="1" applyAlignment="1">
      <alignment vertical="center"/>
    </xf>
    <xf numFmtId="165" fontId="0" fillId="3" borderId="12" xfId="1" applyNumberFormat="1" applyFont="1" applyFill="1" applyBorder="1" applyAlignment="1"/>
    <xf numFmtId="165" fontId="0" fillId="3" borderId="13" xfId="1" applyNumberFormat="1" applyFont="1" applyFill="1" applyBorder="1" applyAlignment="1"/>
    <xf numFmtId="0" fontId="0" fillId="3" borderId="14" xfId="0" applyFill="1" applyBorder="1" applyAlignment="1"/>
    <xf numFmtId="165" fontId="0" fillId="3" borderId="15" xfId="1" applyNumberFormat="1" applyFont="1" applyFill="1" applyBorder="1" applyAlignment="1">
      <alignment vertical="center"/>
    </xf>
    <xf numFmtId="165" fontId="0" fillId="3" borderId="16" xfId="1" applyNumberFormat="1" applyFont="1" applyFill="1" applyBorder="1" applyAlignment="1"/>
    <xf numFmtId="165" fontId="0" fillId="3" borderId="17" xfId="1" applyNumberFormat="1" applyFont="1" applyFill="1" applyBorder="1" applyAlignment="1"/>
    <xf numFmtId="0" fontId="0" fillId="3" borderId="18" xfId="0" applyFill="1" applyBorder="1" applyAlignment="1"/>
    <xf numFmtId="165" fontId="0" fillId="3" borderId="19" xfId="1" applyNumberFormat="1" applyFont="1" applyFill="1" applyBorder="1" applyAlignment="1">
      <alignment vertical="center"/>
    </xf>
    <xf numFmtId="165" fontId="0" fillId="3" borderId="0" xfId="1" applyNumberFormat="1" applyFont="1" applyFill="1" applyBorder="1" applyAlignment="1">
      <alignment vertical="center"/>
    </xf>
    <xf numFmtId="165" fontId="0" fillId="3" borderId="2" xfId="1" applyNumberFormat="1" applyFont="1" applyFill="1" applyBorder="1" applyAlignment="1">
      <alignment horizontal="left" indent="2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" borderId="6" xfId="0" applyFill="1" applyBorder="1" applyAlignment="1">
      <alignment horizontal="right"/>
    </xf>
    <xf numFmtId="0" fontId="0" fillId="3" borderId="14" xfId="0" applyFill="1" applyBorder="1" applyAlignment="1">
      <alignment horizontal="right"/>
    </xf>
    <xf numFmtId="0" fontId="0" fillId="3" borderId="18" xfId="0" applyFill="1" applyBorder="1" applyAlignment="1">
      <alignment horizontal="right"/>
    </xf>
    <xf numFmtId="0" fontId="0" fillId="3" borderId="0" xfId="0" applyFill="1"/>
    <xf numFmtId="0" fontId="0" fillId="3" borderId="3" xfId="1" applyNumberFormat="1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0" fillId="3" borderId="3" xfId="0" applyFill="1" applyBorder="1"/>
    <xf numFmtId="0" fontId="0" fillId="0" borderId="0" xfId="0" applyFill="1" applyBorder="1"/>
    <xf numFmtId="165" fontId="0" fillId="3" borderId="20" xfId="1" applyNumberFormat="1" applyFont="1" applyFill="1" applyBorder="1" applyAlignment="1"/>
    <xf numFmtId="165" fontId="0" fillId="3" borderId="21" xfId="1" applyNumberFormat="1" applyFont="1" applyFill="1" applyBorder="1" applyAlignment="1"/>
    <xf numFmtId="0" fontId="0" fillId="3" borderId="22" xfId="0" applyFill="1" applyBorder="1" applyAlignment="1"/>
    <xf numFmtId="0" fontId="0" fillId="3" borderId="22" xfId="0" applyFill="1" applyBorder="1" applyAlignment="1">
      <alignment horizontal="right"/>
    </xf>
    <xf numFmtId="165" fontId="0" fillId="3" borderId="23" xfId="1" applyNumberFormat="1" applyFont="1" applyFill="1" applyBorder="1" applyAlignment="1">
      <alignment vertical="center"/>
    </xf>
    <xf numFmtId="0" fontId="0" fillId="3" borderId="23" xfId="0" applyFill="1" applyBorder="1"/>
    <xf numFmtId="0" fontId="0" fillId="3" borderId="21" xfId="0" applyFill="1" applyBorder="1"/>
    <xf numFmtId="1" fontId="0" fillId="3" borderId="23" xfId="0" applyNumberFormat="1" applyFill="1" applyBorder="1"/>
    <xf numFmtId="1" fontId="0" fillId="3" borderId="21" xfId="0" applyNumberFormat="1" applyFill="1" applyBorder="1"/>
    <xf numFmtId="165" fontId="0" fillId="3" borderId="3" xfId="1" applyNumberFormat="1" applyFont="1" applyFill="1" applyBorder="1"/>
    <xf numFmtId="165" fontId="0" fillId="3" borderId="1" xfId="1" applyNumberFormat="1" applyFont="1" applyFill="1" applyBorder="1"/>
    <xf numFmtId="165" fontId="0" fillId="3" borderId="0" xfId="1" applyNumberFormat="1" applyFont="1" applyFill="1" applyBorder="1"/>
    <xf numFmtId="165" fontId="0" fillId="3" borderId="1" xfId="0" applyNumberFormat="1" applyFill="1" applyBorder="1"/>
    <xf numFmtId="1" fontId="0" fillId="3" borderId="0" xfId="0" applyNumberFormat="1" applyFill="1" applyBorder="1"/>
    <xf numFmtId="1" fontId="0" fillId="3" borderId="6" xfId="0" applyNumberFormat="1" applyFill="1" applyBorder="1"/>
    <xf numFmtId="1" fontId="0" fillId="3" borderId="20" xfId="0" applyNumberFormat="1" applyFill="1" applyBorder="1"/>
    <xf numFmtId="1" fontId="0" fillId="3" borderId="0" xfId="0" applyNumberFormat="1" applyFill="1" applyBorder="1" applyAlignment="1">
      <alignment horizontal="center"/>
    </xf>
    <xf numFmtId="165" fontId="0" fillId="3" borderId="2" xfId="1" applyNumberFormat="1" applyFont="1" applyFill="1" applyBorder="1" applyAlignment="1">
      <alignment horizontal="left" vertical="center" indent="3"/>
    </xf>
    <xf numFmtId="0" fontId="0" fillId="3" borderId="22" xfId="0" applyFill="1" applyBorder="1"/>
    <xf numFmtId="1" fontId="0" fillId="3" borderId="22" xfId="0" applyNumberFormat="1" applyFill="1" applyBorder="1"/>
    <xf numFmtId="0" fontId="0" fillId="3" borderId="4" xfId="0" applyFill="1" applyBorder="1" applyAlignment="1">
      <alignment vertical="center"/>
    </xf>
    <xf numFmtId="165" fontId="0" fillId="3" borderId="20" xfId="1" applyNumberFormat="1" applyFont="1" applyFill="1" applyBorder="1" applyAlignment="1">
      <alignment vertical="center"/>
    </xf>
    <xf numFmtId="0" fontId="0" fillId="3" borderId="5" xfId="0" applyFill="1" applyBorder="1" applyAlignment="1"/>
    <xf numFmtId="0" fontId="0" fillId="3" borderId="21" xfId="0" applyFill="1" applyBorder="1" applyAlignment="1"/>
    <xf numFmtId="0" fontId="0" fillId="3" borderId="7" xfId="0" applyFill="1" applyBorder="1" applyAlignment="1">
      <alignment horizontal="right"/>
    </xf>
    <xf numFmtId="0" fontId="0" fillId="3" borderId="3" xfId="0" applyFill="1" applyBorder="1" applyAlignment="1">
      <alignment horizontal="right"/>
    </xf>
    <xf numFmtId="0" fontId="0" fillId="3" borderId="23" xfId="0" applyFill="1" applyBorder="1" applyAlignment="1">
      <alignment horizontal="right"/>
    </xf>
    <xf numFmtId="0" fontId="0" fillId="3" borderId="24" xfId="0" applyFill="1" applyBorder="1" applyAlignment="1">
      <alignment vertical="center"/>
    </xf>
    <xf numFmtId="165" fontId="0" fillId="3" borderId="24" xfId="1" applyNumberFormat="1" applyFont="1" applyFill="1" applyBorder="1" applyAlignment="1"/>
    <xf numFmtId="0" fontId="0" fillId="3" borderId="25" xfId="0" applyFill="1" applyBorder="1" applyAlignment="1"/>
    <xf numFmtId="0" fontId="0" fillId="3" borderId="26" xfId="0" applyFill="1" applyBorder="1" applyAlignment="1"/>
    <xf numFmtId="0" fontId="0" fillId="3" borderId="27" xfId="0" applyFill="1" applyBorder="1" applyAlignment="1">
      <alignment horizontal="right"/>
    </xf>
    <xf numFmtId="165" fontId="0" fillId="3" borderId="24" xfId="1" applyNumberFormat="1" applyFont="1" applyFill="1" applyBorder="1" applyAlignment="1">
      <alignment vertical="center"/>
    </xf>
    <xf numFmtId="165" fontId="0" fillId="3" borderId="24" xfId="1" applyNumberFormat="1" applyFont="1" applyFill="1" applyBorder="1" applyAlignment="1">
      <alignment horizontal="center"/>
    </xf>
    <xf numFmtId="165" fontId="0" fillId="3" borderId="2" xfId="1" applyNumberFormat="1" applyFont="1" applyFill="1" applyBorder="1" applyAlignment="1">
      <alignment horizontal="center"/>
    </xf>
    <xf numFmtId="165" fontId="0" fillId="3" borderId="2" xfId="1" applyNumberFormat="1" applyFont="1" applyFill="1" applyBorder="1" applyAlignment="1">
      <alignment horizontal="center" vertical="center"/>
    </xf>
    <xf numFmtId="165" fontId="0" fillId="3" borderId="16" xfId="1" applyNumberFormat="1" applyFont="1" applyFill="1" applyBorder="1" applyAlignment="1">
      <alignment horizontal="center"/>
    </xf>
    <xf numFmtId="0" fontId="0" fillId="3" borderId="19" xfId="0" applyFill="1" applyBorder="1" applyAlignment="1">
      <alignment horizontal="right"/>
    </xf>
    <xf numFmtId="165" fontId="0" fillId="3" borderId="16" xfId="1" applyNumberFormat="1" applyFont="1" applyFill="1" applyBorder="1" applyAlignment="1">
      <alignment vertical="center"/>
    </xf>
    <xf numFmtId="165" fontId="0" fillId="3" borderId="12" xfId="1" applyNumberFormat="1" applyFont="1" applyFill="1" applyBorder="1" applyAlignment="1">
      <alignment horizontal="center"/>
    </xf>
    <xf numFmtId="0" fontId="0" fillId="3" borderId="15" xfId="0" applyFill="1" applyBorder="1" applyAlignment="1">
      <alignment horizontal="right"/>
    </xf>
    <xf numFmtId="165" fontId="0" fillId="3" borderId="12" xfId="1" applyNumberFormat="1" applyFont="1" applyFill="1" applyBorder="1" applyAlignment="1">
      <alignment vertical="center"/>
    </xf>
    <xf numFmtId="165" fontId="0" fillId="3" borderId="28" xfId="1" applyNumberFormat="1" applyFont="1" applyFill="1" applyBorder="1" applyAlignment="1">
      <alignment horizontal="center"/>
    </xf>
    <xf numFmtId="165" fontId="0" fillId="3" borderId="28" xfId="1" applyNumberFormat="1" applyFont="1" applyFill="1" applyBorder="1" applyAlignment="1"/>
    <xf numFmtId="0" fontId="0" fillId="3" borderId="29" xfId="0" applyFill="1" applyBorder="1" applyAlignment="1"/>
    <xf numFmtId="0" fontId="0" fillId="3" borderId="30" xfId="0" applyFill="1" applyBorder="1" applyAlignment="1"/>
    <xf numFmtId="0" fontId="0" fillId="3" borderId="31" xfId="0" applyFill="1" applyBorder="1" applyAlignment="1">
      <alignment horizontal="right"/>
    </xf>
    <xf numFmtId="165" fontId="0" fillId="3" borderId="28" xfId="1" applyNumberFormat="1" applyFont="1" applyFill="1" applyBorder="1" applyAlignment="1">
      <alignment vertical="center"/>
    </xf>
    <xf numFmtId="0" fontId="0" fillId="3" borderId="28" xfId="0" applyFill="1" applyBorder="1" applyAlignment="1">
      <alignment horizontal="center" vertical="center"/>
    </xf>
    <xf numFmtId="166" fontId="0" fillId="3" borderId="20" xfId="1" applyNumberFormat="1" applyFont="1" applyFill="1" applyBorder="1" applyAlignment="1">
      <alignment horizontal="center"/>
    </xf>
    <xf numFmtId="166" fontId="0" fillId="3" borderId="20" xfId="1" applyNumberFormat="1" applyFont="1" applyFill="1" applyBorder="1" applyAlignment="1"/>
    <xf numFmtId="0" fontId="0" fillId="3" borderId="16" xfId="1" applyNumberFormat="1" applyFont="1" applyFill="1" applyBorder="1" applyAlignment="1">
      <alignment vertical="center"/>
    </xf>
    <xf numFmtId="166" fontId="0" fillId="3" borderId="12" xfId="1" applyNumberFormat="1" applyFont="1" applyFill="1" applyBorder="1" applyAlignment="1">
      <alignment horizontal="center"/>
    </xf>
    <xf numFmtId="165" fontId="0" fillId="3" borderId="19" xfId="0" applyNumberFormat="1" applyFill="1" applyBorder="1" applyAlignment="1">
      <alignment horizontal="right"/>
    </xf>
    <xf numFmtId="0" fontId="0" fillId="0" borderId="0" xfId="0" applyFill="1" applyBorder="1" applyAlignment="1">
      <alignment horizontal="center" vertical="center"/>
    </xf>
    <xf numFmtId="165" fontId="0" fillId="0" borderId="0" xfId="1" applyNumberFormat="1" applyFont="1" applyFill="1" applyBorder="1" applyAlignment="1">
      <alignment horizontal="center"/>
    </xf>
    <xf numFmtId="165" fontId="0" fillId="0" borderId="0" xfId="1" applyNumberFormat="1" applyFont="1" applyFill="1" applyBorder="1" applyAlignment="1"/>
    <xf numFmtId="0" fontId="0" fillId="0" borderId="0" xfId="0" applyFill="1" applyBorder="1" applyAlignment="1"/>
    <xf numFmtId="165" fontId="0" fillId="0" borderId="0" xfId="1" applyNumberFormat="1" applyFont="1" applyFill="1" applyBorder="1" applyAlignment="1">
      <alignment vertical="center"/>
    </xf>
    <xf numFmtId="0" fontId="0" fillId="0" borderId="0" xfId="0" applyBorder="1"/>
    <xf numFmtId="166" fontId="0" fillId="3" borderId="0" xfId="1" applyNumberFormat="1" applyFont="1" applyFill="1" applyBorder="1"/>
    <xf numFmtId="165" fontId="0" fillId="3" borderId="14" xfId="1" applyNumberFormat="1" applyFont="1" applyFill="1" applyBorder="1"/>
    <xf numFmtId="165" fontId="0" fillId="3" borderId="4" xfId="1" applyNumberFormat="1" applyFont="1" applyFill="1" applyBorder="1" applyAlignment="1">
      <alignment horizontal="center"/>
    </xf>
    <xf numFmtId="165" fontId="0" fillId="3" borderId="2" xfId="0" applyNumberFormat="1" applyFill="1" applyBorder="1"/>
    <xf numFmtId="165" fontId="0" fillId="3" borderId="4" xfId="1" applyNumberFormat="1" applyFont="1" applyFill="1" applyBorder="1" applyAlignment="1">
      <alignment horizontal="center" vertical="center"/>
    </xf>
    <xf numFmtId="165" fontId="0" fillId="3" borderId="2" xfId="0" applyNumberFormat="1" applyFill="1" applyBorder="1" applyAlignment="1">
      <alignment horizontal="center"/>
    </xf>
    <xf numFmtId="165" fontId="0" fillId="3" borderId="1" xfId="1" applyNumberFormat="1" applyFont="1" applyFill="1" applyBorder="1" applyAlignment="1">
      <alignment horizontal="right"/>
    </xf>
    <xf numFmtId="0" fontId="2" fillId="4" borderId="6" xfId="2" applyBorder="1"/>
    <xf numFmtId="165" fontId="2" fillId="4" borderId="6" xfId="2" applyNumberFormat="1" applyBorder="1"/>
    <xf numFmtId="166" fontId="0" fillId="3" borderId="10" xfId="1" applyNumberFormat="1" applyFont="1" applyFill="1" applyBorder="1"/>
    <xf numFmtId="166" fontId="0" fillId="3" borderId="9" xfId="1" applyNumberFormat="1" applyFont="1" applyFill="1" applyBorder="1"/>
    <xf numFmtId="165" fontId="0" fillId="3" borderId="11" xfId="1" applyNumberFormat="1" applyFont="1" applyFill="1" applyBorder="1"/>
    <xf numFmtId="165" fontId="0" fillId="3" borderId="9" xfId="1" applyNumberFormat="1" applyFont="1" applyFill="1" applyBorder="1"/>
    <xf numFmtId="166" fontId="0" fillId="3" borderId="11" xfId="1" applyNumberFormat="1" applyFont="1" applyFill="1" applyBorder="1"/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165" fontId="0" fillId="0" borderId="14" xfId="0" applyNumberFormat="1" applyBorder="1"/>
    <xf numFmtId="165" fontId="0" fillId="0" borderId="0" xfId="0" applyNumberFormat="1"/>
    <xf numFmtId="166" fontId="0" fillId="0" borderId="0" xfId="0" applyNumberFormat="1"/>
    <xf numFmtId="165" fontId="0" fillId="3" borderId="4" xfId="1" applyNumberFormat="1" applyFont="1" applyFill="1" applyBorder="1" applyAlignment="1">
      <alignment vertical="center"/>
    </xf>
    <xf numFmtId="165" fontId="0" fillId="3" borderId="2" xfId="1" applyNumberFormat="1" applyFont="1" applyFill="1" applyBorder="1" applyAlignment="1">
      <alignment vertical="center"/>
    </xf>
    <xf numFmtId="166" fontId="0" fillId="3" borderId="2" xfId="1" applyNumberFormat="1" applyFont="1" applyFill="1" applyBorder="1" applyAlignment="1">
      <alignment horizontal="center"/>
    </xf>
    <xf numFmtId="165" fontId="0" fillId="3" borderId="3" xfId="1" applyNumberFormat="1" applyFont="1" applyFill="1" applyBorder="1" applyAlignment="1">
      <alignment horizontal="left" indent="3"/>
    </xf>
    <xf numFmtId="0" fontId="0" fillId="3" borderId="0" xfId="0" applyFill="1" applyAlignment="1">
      <alignment horizontal="left"/>
    </xf>
    <xf numFmtId="0" fontId="0" fillId="3" borderId="0" xfId="0" applyFill="1" applyBorder="1" applyAlignment="1">
      <alignment horizontal="left"/>
    </xf>
    <xf numFmtId="1" fontId="0" fillId="3" borderId="0" xfId="0" applyNumberFormat="1" applyFill="1" applyBorder="1" applyAlignment="1">
      <alignment horizontal="left"/>
    </xf>
    <xf numFmtId="165" fontId="0" fillId="3" borderId="0" xfId="1" applyNumberFormat="1" applyFont="1" applyFill="1" applyBorder="1" applyAlignment="1">
      <alignment horizontal="left"/>
    </xf>
    <xf numFmtId="0" fontId="0" fillId="3" borderId="0" xfId="0" applyFill="1" applyAlignment="1">
      <alignment horizontal="right"/>
    </xf>
    <xf numFmtId="0" fontId="0" fillId="3" borderId="0" xfId="0" applyFill="1" applyAlignment="1"/>
    <xf numFmtId="165" fontId="0" fillId="3" borderId="31" xfId="0" applyNumberFormat="1" applyFill="1" applyBorder="1" applyAlignment="1">
      <alignment horizontal="right"/>
    </xf>
    <xf numFmtId="165" fontId="0" fillId="3" borderId="7" xfId="1" applyNumberFormat="1" applyFont="1" applyFill="1" applyBorder="1"/>
    <xf numFmtId="165" fontId="0" fillId="3" borderId="5" xfId="1" applyNumberFormat="1" applyFont="1" applyFill="1" applyBorder="1"/>
    <xf numFmtId="165" fontId="0" fillId="3" borderId="23" xfId="1" applyNumberFormat="1" applyFont="1" applyFill="1" applyBorder="1"/>
    <xf numFmtId="165" fontId="0" fillId="3" borderId="21" xfId="1" applyNumberFormat="1" applyFont="1" applyFill="1" applyBorder="1"/>
    <xf numFmtId="165" fontId="0" fillId="3" borderId="0" xfId="0" applyNumberFormat="1" applyFill="1"/>
    <xf numFmtId="1" fontId="0" fillId="3" borderId="28" xfId="1" applyNumberFormat="1" applyFont="1" applyFill="1" applyBorder="1" applyAlignment="1"/>
    <xf numFmtId="0" fontId="0" fillId="3" borderId="19" xfId="0" applyFill="1" applyBorder="1" applyAlignment="1">
      <alignment horizontal="right" vertical="center"/>
    </xf>
    <xf numFmtId="0" fontId="0" fillId="3" borderId="1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0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5" borderId="22" xfId="0" applyFill="1" applyBorder="1" applyAlignment="1">
      <alignment horizontal="center"/>
    </xf>
    <xf numFmtId="1" fontId="0" fillId="3" borderId="18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3" xfId="0" applyFill="1" applyBorder="1" applyAlignment="1">
      <alignment vertical="center"/>
    </xf>
    <xf numFmtId="0" fontId="0" fillId="3" borderId="6" xfId="0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/>
    </xf>
    <xf numFmtId="165" fontId="0" fillId="3" borderId="6" xfId="1" applyNumberFormat="1" applyFont="1" applyFill="1" applyBorder="1" applyAlignment="1"/>
    <xf numFmtId="165" fontId="0" fillId="3" borderId="6" xfId="1" applyNumberFormat="1" applyFont="1" applyFill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165" fontId="0" fillId="3" borderId="0" xfId="1" applyNumberFormat="1" applyFont="1" applyFill="1" applyBorder="1" applyAlignment="1">
      <alignment horizontal="center"/>
    </xf>
    <xf numFmtId="165" fontId="0" fillId="3" borderId="0" xfId="1" applyNumberFormat="1" applyFont="1" applyFill="1" applyBorder="1" applyAlignment="1"/>
    <xf numFmtId="165" fontId="0" fillId="3" borderId="0" xfId="1" applyNumberFormat="1" applyFont="1" applyFill="1" applyBorder="1" applyAlignment="1">
      <alignment horizontal="left" indent="2"/>
    </xf>
    <xf numFmtId="165" fontId="0" fillId="3" borderId="0" xfId="1" applyNumberFormat="1" applyFont="1" applyFill="1" applyBorder="1" applyAlignment="1">
      <alignment horizontal="left" indent="3"/>
    </xf>
    <xf numFmtId="165" fontId="0" fillId="3" borderId="12" xfId="1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vertical="center"/>
    </xf>
    <xf numFmtId="165" fontId="0" fillId="3" borderId="12" xfId="1" applyNumberFormat="1" applyFont="1" applyFill="1" applyBorder="1" applyAlignment="1">
      <alignment horizontal="left" indent="4"/>
    </xf>
    <xf numFmtId="165" fontId="0" fillId="3" borderId="32" xfId="1" applyNumberFormat="1" applyFont="1" applyFill="1" applyBorder="1" applyAlignment="1">
      <alignment horizontal="left" indent="3"/>
    </xf>
    <xf numFmtId="165" fontId="0" fillId="3" borderId="32" xfId="1" applyNumberFormat="1" applyFont="1" applyFill="1" applyBorder="1" applyAlignment="1"/>
    <xf numFmtId="0" fontId="0" fillId="3" borderId="34" xfId="0" applyFill="1" applyBorder="1" applyAlignment="1"/>
    <xf numFmtId="0" fontId="0" fillId="3" borderId="35" xfId="0" applyFill="1" applyBorder="1" applyAlignment="1"/>
    <xf numFmtId="0" fontId="0" fillId="3" borderId="33" xfId="0" applyFill="1" applyBorder="1" applyAlignment="1">
      <alignment horizontal="right"/>
    </xf>
    <xf numFmtId="165" fontId="0" fillId="3" borderId="32" xfId="1" applyNumberFormat="1" applyFont="1" applyFill="1" applyBorder="1" applyAlignment="1">
      <alignment horizontal="center" vertical="center"/>
    </xf>
    <xf numFmtId="165" fontId="0" fillId="3" borderId="0" xfId="1" applyNumberFormat="1" applyFont="1" applyFill="1" applyBorder="1" applyAlignment="1">
      <alignment horizontal="center" vertical="center"/>
    </xf>
    <xf numFmtId="165" fontId="0" fillId="7" borderId="0" xfId="1" applyNumberFormat="1" applyFont="1" applyFill="1" applyBorder="1"/>
    <xf numFmtId="165" fontId="0" fillId="3" borderId="6" xfId="1" applyNumberFormat="1" applyFont="1" applyFill="1" applyBorder="1"/>
    <xf numFmtId="0" fontId="0" fillId="3" borderId="32" xfId="0" applyFill="1" applyBorder="1" applyAlignment="1">
      <alignment vertical="center"/>
    </xf>
    <xf numFmtId="0" fontId="0" fillId="3" borderId="32" xfId="0" applyFill="1" applyBorder="1" applyAlignment="1">
      <alignment horizontal="center" vertical="center"/>
    </xf>
    <xf numFmtId="165" fontId="3" fillId="0" borderId="0" xfId="0" applyNumberFormat="1" applyFont="1"/>
    <xf numFmtId="0" fontId="0" fillId="8" borderId="0" xfId="0" applyFill="1" applyAlignment="1">
      <alignment horizontal="center"/>
    </xf>
    <xf numFmtId="0" fontId="0" fillId="8" borderId="0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5" fontId="0" fillId="0" borderId="0" xfId="0" applyNumberFormat="1" applyBorder="1"/>
    <xf numFmtId="165" fontId="0" fillId="0" borderId="3" xfId="0" applyNumberFormat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165" fontId="0" fillId="0" borderId="0" xfId="1" applyNumberFormat="1" applyFont="1" applyBorder="1" applyAlignment="1">
      <alignment horizontal="left" indent="2"/>
    </xf>
    <xf numFmtId="0" fontId="3" fillId="0" borderId="0" xfId="0" applyFont="1" applyAlignment="1">
      <alignment horizontal="center"/>
    </xf>
    <xf numFmtId="0" fontId="3" fillId="0" borderId="0" xfId="0" applyFont="1"/>
    <xf numFmtId="165" fontId="0" fillId="0" borderId="3" xfId="0" applyNumberFormat="1" applyBorder="1" applyAlignment="1">
      <alignment horizontal="left" indent="3"/>
    </xf>
    <xf numFmtId="0" fontId="0" fillId="3" borderId="5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3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17" xfId="0" applyFill="1" applyBorder="1" applyAlignment="1">
      <alignment horizontal="left"/>
    </xf>
    <xf numFmtId="0" fontId="0" fillId="3" borderId="19" xfId="1" applyNumberFormat="1" applyFont="1" applyFill="1" applyBorder="1" applyAlignment="1">
      <alignment horizontal="center" vertical="center"/>
    </xf>
    <xf numFmtId="165" fontId="0" fillId="3" borderId="28" xfId="1" applyNumberFormat="1" applyFont="1" applyFill="1" applyBorder="1"/>
    <xf numFmtId="165" fontId="0" fillId="3" borderId="29" xfId="1" applyNumberFormat="1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/>
    <xf numFmtId="165" fontId="0" fillId="3" borderId="31" xfId="1" applyNumberFormat="1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/>
    </xf>
    <xf numFmtId="1" fontId="0" fillId="3" borderId="0" xfId="0" applyNumberFormat="1" applyFill="1" applyBorder="1" applyAlignment="1"/>
    <xf numFmtId="0" fontId="0" fillId="3" borderId="6" xfId="0" applyFill="1" applyBorder="1" applyAlignment="1">
      <alignment horizontal="left"/>
    </xf>
    <xf numFmtId="165" fontId="0" fillId="3" borderId="6" xfId="1" applyNumberFormat="1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/>
    </xf>
    <xf numFmtId="165" fontId="0" fillId="3" borderId="20" xfId="1" applyNumberFormat="1" applyFont="1" applyFill="1" applyBorder="1"/>
    <xf numFmtId="165" fontId="0" fillId="3" borderId="21" xfId="1" applyNumberFormat="1" applyFont="1" applyFill="1" applyBorder="1" applyAlignment="1">
      <alignment horizontal="center"/>
    </xf>
    <xf numFmtId="0" fontId="0" fillId="3" borderId="21" xfId="0" applyFill="1" applyBorder="1" applyAlignment="1">
      <alignment horizontal="left"/>
    </xf>
    <xf numFmtId="165" fontId="0" fillId="3" borderId="23" xfId="1" applyNumberFormat="1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165" fontId="0" fillId="0" borderId="0" xfId="0" applyNumberFormat="1" applyBorder="1" applyAlignment="1">
      <alignment horizontal="left" indent="3"/>
    </xf>
    <xf numFmtId="165" fontId="3" fillId="0" borderId="0" xfId="0" applyNumberFormat="1" applyFont="1" applyBorder="1"/>
    <xf numFmtId="0" fontId="3" fillId="0" borderId="0" xfId="0" applyFont="1" applyFill="1" applyBorder="1"/>
    <xf numFmtId="165" fontId="3" fillId="0" borderId="0" xfId="0" applyNumberFormat="1" applyFont="1" applyAlignment="1">
      <alignment horizontal="left" indent="3"/>
    </xf>
    <xf numFmtId="165" fontId="0" fillId="3" borderId="0" xfId="0" applyNumberFormat="1" applyFill="1" applyBorder="1"/>
    <xf numFmtId="165" fontId="0" fillId="3" borderId="3" xfId="0" applyNumberFormat="1" applyFill="1" applyBorder="1"/>
    <xf numFmtId="165" fontId="3" fillId="3" borderId="0" xfId="0" applyNumberFormat="1" applyFont="1" applyFill="1" applyBorder="1"/>
    <xf numFmtId="165" fontId="3" fillId="3" borderId="0" xfId="0" applyNumberFormat="1" applyFont="1" applyFill="1"/>
    <xf numFmtId="165" fontId="0" fillId="3" borderId="3" xfId="0" applyNumberFormat="1" applyFill="1" applyBorder="1" applyAlignment="1">
      <alignment horizontal="left" indent="3"/>
    </xf>
    <xf numFmtId="165" fontId="0" fillId="3" borderId="0" xfId="0" applyNumberFormat="1" applyFill="1" applyBorder="1" applyAlignment="1">
      <alignment horizontal="left" indent="3"/>
    </xf>
    <xf numFmtId="0" fontId="3" fillId="3" borderId="0" xfId="0" applyFont="1" applyFill="1"/>
    <xf numFmtId="0" fontId="3" fillId="3" borderId="0" xfId="0" applyFont="1" applyFill="1" applyBorder="1"/>
    <xf numFmtId="165" fontId="3" fillId="3" borderId="0" xfId="0" applyNumberFormat="1" applyFont="1" applyFill="1" applyAlignment="1">
      <alignment horizontal="left" indent="3"/>
    </xf>
    <xf numFmtId="0" fontId="0" fillId="3" borderId="15" xfId="1" applyNumberFormat="1" applyFont="1" applyFill="1" applyBorder="1" applyAlignment="1">
      <alignment horizontal="center" vertical="center"/>
    </xf>
    <xf numFmtId="165" fontId="0" fillId="3" borderId="0" xfId="1" applyNumberFormat="1" applyFont="1" applyFill="1" applyBorder="1" applyAlignment="1">
      <alignment horizontal="center"/>
    </xf>
    <xf numFmtId="165" fontId="0" fillId="3" borderId="24" xfId="1" applyNumberFormat="1" applyFont="1" applyFill="1" applyBorder="1"/>
    <xf numFmtId="165" fontId="0" fillId="3" borderId="25" xfId="1" applyNumberFormat="1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26" xfId="0" applyFill="1" applyBorder="1"/>
    <xf numFmtId="165" fontId="0" fillId="3" borderId="27" xfId="1" applyNumberFormat="1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/>
    </xf>
    <xf numFmtId="165" fontId="0" fillId="3" borderId="0" xfId="0" applyNumberFormat="1" applyFill="1" applyAlignment="1">
      <alignment horizontal="left" indent="4"/>
    </xf>
    <xf numFmtId="0" fontId="0" fillId="7" borderId="0" xfId="0" applyFill="1"/>
    <xf numFmtId="165" fontId="0" fillId="7" borderId="0" xfId="0" applyNumberFormat="1" applyFill="1" applyAlignment="1">
      <alignment horizontal="left" indent="4"/>
    </xf>
    <xf numFmtId="165" fontId="0" fillId="3" borderId="3" xfId="0" applyNumberFormat="1" applyFill="1" applyBorder="1" applyAlignment="1"/>
    <xf numFmtId="165" fontId="0" fillId="3" borderId="0" xfId="0" applyNumberFormat="1" applyFill="1" applyAlignment="1"/>
    <xf numFmtId="165" fontId="0" fillId="3" borderId="0" xfId="0" applyNumberFormat="1" applyFill="1" applyBorder="1" applyAlignment="1"/>
    <xf numFmtId="1" fontId="0" fillId="3" borderId="0" xfId="0" applyNumberFormat="1" applyFill="1" applyAlignment="1"/>
    <xf numFmtId="1" fontId="0" fillId="3" borderId="1" xfId="0" applyNumberFormat="1" applyFill="1" applyBorder="1" applyAlignment="1"/>
    <xf numFmtId="1" fontId="0" fillId="3" borderId="1" xfId="0" applyNumberFormat="1" applyFill="1" applyBorder="1"/>
    <xf numFmtId="1" fontId="0" fillId="3" borderId="0" xfId="0" applyNumberFormat="1" applyFill="1"/>
    <xf numFmtId="165" fontId="3" fillId="3" borderId="3" xfId="0" applyNumberFormat="1" applyFont="1" applyFill="1" applyBorder="1"/>
    <xf numFmtId="165" fontId="3" fillId="3" borderId="0" xfId="1" applyNumberFormat="1" applyFont="1" applyFill="1"/>
    <xf numFmtId="0" fontId="0" fillId="3" borderId="10" xfId="0" applyFill="1" applyBorder="1" applyAlignment="1">
      <alignment horizontal="center" vertical="center"/>
    </xf>
    <xf numFmtId="165" fontId="0" fillId="3" borderId="32" xfId="1" applyNumberFormat="1" applyFont="1" applyFill="1" applyBorder="1"/>
    <xf numFmtId="165" fontId="0" fillId="3" borderId="34" xfId="1" applyNumberFormat="1" applyFont="1" applyFill="1" applyBorder="1" applyAlignment="1">
      <alignment horizontal="center"/>
    </xf>
    <xf numFmtId="0" fontId="0" fillId="3" borderId="34" xfId="0" applyFill="1" applyBorder="1" applyAlignment="1">
      <alignment horizontal="left"/>
    </xf>
    <xf numFmtId="0" fontId="0" fillId="3" borderId="35" xfId="0" applyFill="1" applyBorder="1"/>
    <xf numFmtId="165" fontId="0" fillId="3" borderId="33" xfId="1" applyNumberFormat="1" applyFont="1" applyFill="1" applyBorder="1" applyAlignment="1">
      <alignment horizontal="center" vertical="center"/>
    </xf>
    <xf numFmtId="0" fontId="0" fillId="3" borderId="13" xfId="1" applyNumberFormat="1" applyFont="1" applyFill="1" applyBorder="1" applyAlignment="1">
      <alignment horizontal="center"/>
    </xf>
  </cellXfs>
  <cellStyles count="3">
    <cellStyle name="Bueno" xfId="2" builtinId="26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4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157000</xdr:rowOff>
    </xdr:from>
    <xdr:to>
      <xdr:col>5</xdr:col>
      <xdr:colOff>2370823</xdr:colOff>
      <xdr:row>77</xdr:row>
      <xdr:rowOff>130867</xdr:rowOff>
    </xdr:to>
    <xdr:grpSp>
      <xdr:nvGrpSpPr>
        <xdr:cNvPr id="4" name="Grupo 3">
          <a:extLst>
            <a:ext uri="{FF2B5EF4-FFF2-40B4-BE49-F238E27FC236}">
              <a16:creationId xmlns:a16="http://schemas.microsoft.com/office/drawing/2014/main" id="{07440CEA-0F7C-4C0B-A553-8C5416B295E6}"/>
            </a:ext>
          </a:extLst>
        </xdr:cNvPr>
        <xdr:cNvGrpSpPr/>
      </xdr:nvGrpSpPr>
      <xdr:grpSpPr>
        <a:xfrm>
          <a:off x="0" y="8225235"/>
          <a:ext cx="5804305" cy="5711279"/>
          <a:chOff x="340659" y="4890364"/>
          <a:chExt cx="5804305" cy="5711279"/>
        </a:xfrm>
      </xdr:grpSpPr>
      <xdr:pic>
        <xdr:nvPicPr>
          <xdr:cNvPr id="2" name="Imagen 1">
            <a:extLst>
              <a:ext uri="{FF2B5EF4-FFF2-40B4-BE49-F238E27FC236}">
                <a16:creationId xmlns:a16="http://schemas.microsoft.com/office/drawing/2014/main" id="{237B5584-B76C-4F93-B5C1-03DB63CC542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51698" y="4890364"/>
            <a:ext cx="5793266" cy="3412827"/>
          </a:xfrm>
          <a:prstGeom prst="rect">
            <a:avLst/>
          </a:prstGeom>
        </xdr:spPr>
      </xdr:pic>
      <xdr:pic>
        <xdr:nvPicPr>
          <xdr:cNvPr id="3" name="Imagen 2">
            <a:extLst>
              <a:ext uri="{FF2B5EF4-FFF2-40B4-BE49-F238E27FC236}">
                <a16:creationId xmlns:a16="http://schemas.microsoft.com/office/drawing/2014/main" id="{3FAE8659-E094-457F-A0FB-C43D40B7CA1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340659" y="8301319"/>
            <a:ext cx="4921623" cy="230032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1102658</xdr:colOff>
      <xdr:row>41</xdr:row>
      <xdr:rowOff>116543</xdr:rowOff>
    </xdr:from>
    <xdr:to>
      <xdr:col>10</xdr:col>
      <xdr:colOff>654008</xdr:colOff>
      <xdr:row>50</xdr:row>
      <xdr:rowOff>112390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AE6D8BD-F9B3-486D-8E05-216A83908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36140" y="7467602"/>
          <a:ext cx="4867421" cy="1609494"/>
        </a:xfrm>
        <a:prstGeom prst="rect">
          <a:avLst/>
        </a:prstGeom>
      </xdr:spPr>
    </xdr:pic>
    <xdr:clientData/>
  </xdr:twoCellAnchor>
  <xdr:twoCellAnchor editAs="oneCell">
    <xdr:from>
      <xdr:col>5</xdr:col>
      <xdr:colOff>1842392</xdr:colOff>
      <xdr:row>59</xdr:row>
      <xdr:rowOff>107577</xdr:rowOff>
    </xdr:from>
    <xdr:to>
      <xdr:col>12</xdr:col>
      <xdr:colOff>623390</xdr:colOff>
      <xdr:row>91</xdr:row>
      <xdr:rowOff>143311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285EDDD-3071-4A3A-9B70-E1E8EC0E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275874" y="10685930"/>
          <a:ext cx="5226622" cy="57731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593353</xdr:colOff>
      <xdr:row>40</xdr:row>
      <xdr:rowOff>81583</xdr:rowOff>
    </xdr:from>
    <xdr:to>
      <xdr:col>8</xdr:col>
      <xdr:colOff>541587</xdr:colOff>
      <xdr:row>65</xdr:row>
      <xdr:rowOff>180192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124F8E5-0615-4EC0-8AE9-50842D1DCD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53673" y="7396783"/>
          <a:ext cx="4992674" cy="4670609"/>
        </a:xfrm>
        <a:prstGeom prst="rect">
          <a:avLst/>
        </a:prstGeom>
      </xdr:spPr>
    </xdr:pic>
    <xdr:clientData/>
  </xdr:twoCellAnchor>
  <xdr:twoCellAnchor>
    <xdr:from>
      <xdr:col>1</xdr:col>
      <xdr:colOff>422462</xdr:colOff>
      <xdr:row>40</xdr:row>
      <xdr:rowOff>56026</xdr:rowOff>
    </xdr:from>
    <xdr:to>
      <xdr:col>6</xdr:col>
      <xdr:colOff>629108</xdr:colOff>
      <xdr:row>78</xdr:row>
      <xdr:rowOff>87406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27D457D1-8922-49FC-B5EB-B17B807F02D6}"/>
            </a:ext>
          </a:extLst>
        </xdr:cNvPr>
        <xdr:cNvGrpSpPr/>
      </xdr:nvGrpSpPr>
      <xdr:grpSpPr>
        <a:xfrm>
          <a:off x="879662" y="7371226"/>
          <a:ext cx="5045346" cy="6980820"/>
          <a:chOff x="879662" y="7111250"/>
          <a:chExt cx="5047587" cy="6844556"/>
        </a:xfrm>
      </xdr:grpSpPr>
      <xdr:pic>
        <xdr:nvPicPr>
          <xdr:cNvPr id="2" name="Imagen 1">
            <a:extLst>
              <a:ext uri="{FF2B5EF4-FFF2-40B4-BE49-F238E27FC236}">
                <a16:creationId xmlns:a16="http://schemas.microsoft.com/office/drawing/2014/main" id="{8EA18655-A7BA-4A39-9904-022FE0956CC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879662" y="7111250"/>
            <a:ext cx="5047587" cy="4171390"/>
          </a:xfrm>
          <a:prstGeom prst="rect">
            <a:avLst/>
          </a:prstGeom>
        </xdr:spPr>
      </xdr:pic>
      <xdr:pic>
        <xdr:nvPicPr>
          <xdr:cNvPr id="4" name="Imagen 3">
            <a:extLst>
              <a:ext uri="{FF2B5EF4-FFF2-40B4-BE49-F238E27FC236}">
                <a16:creationId xmlns:a16="http://schemas.microsoft.com/office/drawing/2014/main" id="{FF924B7E-B8FF-4E3F-9170-81C5ACF28E5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058397" y="11218769"/>
            <a:ext cx="4622239" cy="2737037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171450</xdr:colOff>
      <xdr:row>0</xdr:row>
      <xdr:rowOff>9525</xdr:rowOff>
    </xdr:from>
    <xdr:to>
      <xdr:col>26</xdr:col>
      <xdr:colOff>123825</xdr:colOff>
      <xdr:row>16</xdr:row>
      <xdr:rowOff>167590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6FB73C-90B9-4004-A436-0BC0AC0BE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87750" y="9525"/>
          <a:ext cx="4524375" cy="3206065"/>
        </a:xfrm>
        <a:prstGeom prst="rect">
          <a:avLst/>
        </a:prstGeom>
      </xdr:spPr>
    </xdr:pic>
    <xdr:clientData/>
  </xdr:twoCellAnchor>
  <xdr:twoCellAnchor editAs="oneCell">
    <xdr:from>
      <xdr:col>20</xdr:col>
      <xdr:colOff>196814</xdr:colOff>
      <xdr:row>16</xdr:row>
      <xdr:rowOff>171450</xdr:rowOff>
    </xdr:from>
    <xdr:to>
      <xdr:col>26</xdr:col>
      <xdr:colOff>200797</xdr:colOff>
      <xdr:row>38</xdr:row>
      <xdr:rowOff>162631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2023DEB-315C-4616-8229-B2775A2984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313114" y="3219450"/>
          <a:ext cx="4575983" cy="4182181"/>
        </a:xfrm>
        <a:prstGeom prst="rect">
          <a:avLst/>
        </a:prstGeom>
      </xdr:spPr>
    </xdr:pic>
    <xdr:clientData/>
  </xdr:twoCellAnchor>
  <xdr:twoCellAnchor editAs="oneCell">
    <xdr:from>
      <xdr:col>20</xdr:col>
      <xdr:colOff>171451</xdr:colOff>
      <xdr:row>38</xdr:row>
      <xdr:rowOff>116816</xdr:rowOff>
    </xdr:from>
    <xdr:to>
      <xdr:col>26</xdr:col>
      <xdr:colOff>362725</xdr:colOff>
      <xdr:row>40</xdr:row>
      <xdr:rowOff>95308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18F4B5-6227-4A39-80E0-F720D0FE9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287751" y="7355816"/>
          <a:ext cx="4763274" cy="359492"/>
        </a:xfrm>
        <a:prstGeom prst="rect">
          <a:avLst/>
        </a:prstGeom>
      </xdr:spPr>
    </xdr:pic>
    <xdr:clientData/>
  </xdr:twoCellAnchor>
  <xdr:twoCellAnchor editAs="oneCell">
    <xdr:from>
      <xdr:col>0</xdr:col>
      <xdr:colOff>457200</xdr:colOff>
      <xdr:row>26</xdr:row>
      <xdr:rowOff>76200</xdr:rowOff>
    </xdr:from>
    <xdr:to>
      <xdr:col>6</xdr:col>
      <xdr:colOff>1315265</xdr:colOff>
      <xdr:row>61</xdr:row>
      <xdr:rowOff>105710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E23BCA8-820D-42E0-A32B-8E9BCBE28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57200" y="5029200"/>
          <a:ext cx="5839640" cy="669701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35</xdr:row>
      <xdr:rowOff>69574</xdr:rowOff>
    </xdr:from>
    <xdr:to>
      <xdr:col>6</xdr:col>
      <xdr:colOff>921855</xdr:colOff>
      <xdr:row>70</xdr:row>
      <xdr:rowOff>71189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6A778BE7-60CD-4EDC-AD18-5B04F2B50E71}"/>
            </a:ext>
          </a:extLst>
        </xdr:cNvPr>
        <xdr:cNvGrpSpPr/>
      </xdr:nvGrpSpPr>
      <xdr:grpSpPr>
        <a:xfrm>
          <a:off x="552450" y="6470374"/>
          <a:ext cx="5680545" cy="6402415"/>
          <a:chOff x="809625" y="4670149"/>
          <a:chExt cx="5503380" cy="6669115"/>
        </a:xfrm>
      </xdr:grpSpPr>
      <xdr:grpSp>
        <xdr:nvGrpSpPr>
          <xdr:cNvPr id="4" name="Grupo 3">
            <a:extLst>
              <a:ext uri="{FF2B5EF4-FFF2-40B4-BE49-F238E27FC236}">
                <a16:creationId xmlns:a16="http://schemas.microsoft.com/office/drawing/2014/main" id="{399157B9-6949-4F98-80CC-DEAF5025E037}"/>
              </a:ext>
            </a:extLst>
          </xdr:cNvPr>
          <xdr:cNvGrpSpPr/>
        </xdr:nvGrpSpPr>
        <xdr:grpSpPr>
          <a:xfrm>
            <a:off x="856007" y="4670149"/>
            <a:ext cx="5456998" cy="5126934"/>
            <a:chOff x="389282" y="5019261"/>
            <a:chExt cx="5264359" cy="4936434"/>
          </a:xfrm>
        </xdr:grpSpPr>
        <xdr:pic>
          <xdr:nvPicPr>
            <xdr:cNvPr id="2" name="Imagen 1">
              <a:extLst>
                <a:ext uri="{FF2B5EF4-FFF2-40B4-BE49-F238E27FC236}">
                  <a16:creationId xmlns:a16="http://schemas.microsoft.com/office/drawing/2014/main" id="{CD102C8A-0AF1-4DBC-9074-252190130D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407098" y="5019261"/>
              <a:ext cx="5246543" cy="3624452"/>
            </a:xfrm>
            <a:prstGeom prst="rect">
              <a:avLst/>
            </a:prstGeom>
          </xdr:spPr>
        </xdr:pic>
        <xdr:pic>
          <xdr:nvPicPr>
            <xdr:cNvPr id="3" name="Imagen 2">
              <a:extLst>
                <a:ext uri="{FF2B5EF4-FFF2-40B4-BE49-F238E27FC236}">
                  <a16:creationId xmlns:a16="http://schemas.microsoft.com/office/drawing/2014/main" id="{93008660-54A5-482D-A990-82F354C7A2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89282" y="8557198"/>
              <a:ext cx="5046245" cy="1398497"/>
            </a:xfrm>
            <a:prstGeom prst="rect">
              <a:avLst/>
            </a:prstGeom>
          </xdr:spPr>
        </xdr:pic>
      </xdr:grpSp>
      <xdr:pic>
        <xdr:nvPicPr>
          <xdr:cNvPr id="5" name="Imagen 4">
            <a:extLst>
              <a:ext uri="{FF2B5EF4-FFF2-40B4-BE49-F238E27FC236}">
                <a16:creationId xmlns:a16="http://schemas.microsoft.com/office/drawing/2014/main" id="{BA9D1630-10DA-4927-A334-A4E3E94F8D3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809625" y="9515475"/>
            <a:ext cx="5412324" cy="1823789"/>
          </a:xfrm>
          <a:prstGeom prst="rect">
            <a:avLst/>
          </a:prstGeom>
        </xdr:spPr>
      </xdr:pic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</xdr:colOff>
      <xdr:row>48</xdr:row>
      <xdr:rowOff>89535</xdr:rowOff>
    </xdr:from>
    <xdr:to>
      <xdr:col>5</xdr:col>
      <xdr:colOff>842010</xdr:colOff>
      <xdr:row>82</xdr:row>
      <xdr:rowOff>77059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D532F457-4AE8-4E9D-BA1C-9DE2AE070F26}"/>
            </a:ext>
          </a:extLst>
        </xdr:cNvPr>
        <xdr:cNvGrpSpPr/>
      </xdr:nvGrpSpPr>
      <xdr:grpSpPr>
        <a:xfrm>
          <a:off x="72390" y="8695653"/>
          <a:ext cx="4812702" cy="6083524"/>
          <a:chOff x="72390" y="8867775"/>
          <a:chExt cx="4777740" cy="6205444"/>
        </a:xfrm>
      </xdr:grpSpPr>
      <xdr:grpSp>
        <xdr:nvGrpSpPr>
          <xdr:cNvPr id="5" name="Grupo 4">
            <a:extLst>
              <a:ext uri="{FF2B5EF4-FFF2-40B4-BE49-F238E27FC236}">
                <a16:creationId xmlns:a16="http://schemas.microsoft.com/office/drawing/2014/main" id="{1599E3B7-8B01-4247-9F72-4ED2B603615C}"/>
              </a:ext>
            </a:extLst>
          </xdr:cNvPr>
          <xdr:cNvGrpSpPr/>
        </xdr:nvGrpSpPr>
        <xdr:grpSpPr>
          <a:xfrm>
            <a:off x="131445" y="8867775"/>
            <a:ext cx="4570095" cy="5008020"/>
            <a:chOff x="76200" y="4562475"/>
            <a:chExt cx="4448175" cy="5221380"/>
          </a:xfrm>
        </xdr:grpSpPr>
        <xdr:pic>
          <xdr:nvPicPr>
            <xdr:cNvPr id="2" name="Imagen 1">
              <a:extLst>
                <a:ext uri="{FF2B5EF4-FFF2-40B4-BE49-F238E27FC236}">
                  <a16:creationId xmlns:a16="http://schemas.microsoft.com/office/drawing/2014/main" id="{D5CB2476-27B6-48DA-A6EA-E400CE868A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103800" y="4562475"/>
              <a:ext cx="4077675" cy="2837907"/>
            </a:xfrm>
            <a:prstGeom prst="rect">
              <a:avLst/>
            </a:prstGeom>
          </xdr:spPr>
        </xdr:pic>
        <xdr:pic>
          <xdr:nvPicPr>
            <xdr:cNvPr id="3" name="Imagen 2">
              <a:extLst>
                <a:ext uri="{FF2B5EF4-FFF2-40B4-BE49-F238E27FC236}">
                  <a16:creationId xmlns:a16="http://schemas.microsoft.com/office/drawing/2014/main" id="{088D814E-C649-434A-8568-0FCD65988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6200" y="7353301"/>
              <a:ext cx="4448175" cy="2430554"/>
            </a:xfrm>
            <a:prstGeom prst="rect">
              <a:avLst/>
            </a:prstGeom>
          </xdr:spPr>
        </xdr:pic>
      </xdr:grpSp>
      <xdr:pic>
        <xdr:nvPicPr>
          <xdr:cNvPr id="4" name="Imagen 3">
            <a:extLst>
              <a:ext uri="{FF2B5EF4-FFF2-40B4-BE49-F238E27FC236}">
                <a16:creationId xmlns:a16="http://schemas.microsoft.com/office/drawing/2014/main" id="{B6F231A0-C611-4E24-A342-3B661B41B74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390" y="13807441"/>
            <a:ext cx="4777740" cy="1265778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835063</xdr:colOff>
      <xdr:row>47</xdr:row>
      <xdr:rowOff>107556</xdr:rowOff>
    </xdr:from>
    <xdr:to>
      <xdr:col>10</xdr:col>
      <xdr:colOff>618657</xdr:colOff>
      <xdr:row>62</xdr:row>
      <xdr:rowOff>116815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70867C4-AC4D-4EED-BD82-F5B110CE3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78145" y="8534380"/>
          <a:ext cx="4750041" cy="26986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65"/>
  <sheetViews>
    <sheetView tabSelected="1" topLeftCell="A22" zoomScale="85" zoomScaleNormal="85" workbookViewId="0">
      <selection activeCell="G55" sqref="G55"/>
    </sheetView>
  </sheetViews>
  <sheetFormatPr baseColWidth="10" defaultRowHeight="14.4" x14ac:dyDescent="0.3"/>
  <cols>
    <col min="1" max="1" width="11.5546875" style="55"/>
    <col min="2" max="2" width="10.33203125" style="55" customWidth="1"/>
    <col min="3" max="3" width="13.21875" style="55" customWidth="1"/>
    <col min="4" max="4" width="5.6640625" style="55" customWidth="1"/>
    <col min="5" max="5" width="9.44140625" style="55" customWidth="1"/>
    <col min="6" max="6" width="38.33203125" style="55" customWidth="1"/>
    <col min="7" max="7" width="9.44140625" style="55" customWidth="1"/>
    <col min="8" max="8" width="6.77734375" style="55" customWidth="1"/>
    <col min="9" max="11" width="11.5546875" style="55"/>
    <col min="12" max="12" width="5" style="55" customWidth="1"/>
    <col min="13" max="13" width="11.5546875" style="55"/>
    <col min="14" max="14" width="12.33203125" style="55" customWidth="1"/>
    <col min="15" max="15" width="4.21875" style="55" customWidth="1"/>
    <col min="16" max="16" width="4.5546875" style="150" customWidth="1"/>
    <col min="17" max="17" width="11.5546875" style="55"/>
    <col min="18" max="18" width="12.21875" style="55" bestFit="1" customWidth="1"/>
    <col min="19" max="20" width="4.88671875" style="55" customWidth="1"/>
    <col min="21" max="21" width="14" style="55" customWidth="1"/>
    <col min="22" max="22" width="14.6640625" style="55" customWidth="1"/>
    <col min="23" max="23" width="3.5546875" style="55" customWidth="1"/>
    <col min="24" max="25" width="11.5546875" style="55"/>
    <col min="26" max="27" width="11.88671875" style="55" bestFit="1" customWidth="1"/>
    <col min="28" max="32" width="11.5546875" style="55"/>
    <col min="33" max="33" width="12.21875" style="55" bestFit="1" customWidth="1"/>
    <col min="34" max="37" width="11.5546875" style="55"/>
  </cols>
  <sheetData>
    <row r="1" spans="1:33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33" x14ac:dyDescent="0.3">
      <c r="A2" s="7"/>
      <c r="B2" s="163" t="s">
        <v>17</v>
      </c>
      <c r="C2" s="164"/>
      <c r="D2" s="164"/>
      <c r="E2" s="164"/>
      <c r="F2" s="164"/>
      <c r="G2" s="164"/>
      <c r="H2" s="164"/>
      <c r="I2" s="165"/>
      <c r="J2" s="222"/>
      <c r="L2" s="150"/>
      <c r="M2" s="163" t="s">
        <v>86</v>
      </c>
      <c r="N2" s="164"/>
      <c r="O2" s="164"/>
      <c r="P2" s="164"/>
      <c r="Q2" s="164"/>
      <c r="R2" s="164"/>
      <c r="S2" s="164"/>
      <c r="T2" s="164"/>
      <c r="U2" s="164"/>
      <c r="V2" s="165"/>
      <c r="X2" s="35"/>
      <c r="Y2" s="35"/>
      <c r="Z2" s="35"/>
      <c r="AA2" s="234"/>
      <c r="AB2" s="234"/>
      <c r="AC2" s="234"/>
      <c r="AD2" s="234"/>
      <c r="AE2" s="234"/>
      <c r="AF2" s="234"/>
    </row>
    <row r="3" spans="1:33" x14ac:dyDescent="0.3">
      <c r="A3" s="7"/>
      <c r="B3" s="47" t="s">
        <v>5</v>
      </c>
      <c r="C3" s="1" t="s">
        <v>6</v>
      </c>
      <c r="D3" s="137" t="s">
        <v>7</v>
      </c>
      <c r="E3" s="166" t="s">
        <v>9</v>
      </c>
      <c r="F3" s="167"/>
      <c r="G3" s="168"/>
      <c r="H3" s="138" t="s">
        <v>7</v>
      </c>
      <c r="I3" s="1" t="s">
        <v>8</v>
      </c>
      <c r="J3" s="221"/>
      <c r="L3" s="150"/>
      <c r="M3" s="181" t="s">
        <v>66</v>
      </c>
      <c r="N3" s="181"/>
      <c r="O3" s="147"/>
      <c r="Q3" s="181" t="s">
        <v>85</v>
      </c>
      <c r="R3" s="181"/>
      <c r="S3" s="146"/>
      <c r="T3" s="150"/>
      <c r="U3" s="181" t="s">
        <v>87</v>
      </c>
      <c r="V3" s="181"/>
      <c r="X3" s="7"/>
      <c r="Y3" s="245"/>
      <c r="Z3" s="245"/>
      <c r="AA3" s="7"/>
      <c r="AB3" s="245"/>
      <c r="AC3" s="245"/>
      <c r="AD3" s="7"/>
      <c r="AE3" s="245"/>
      <c r="AF3" s="245"/>
    </row>
    <row r="4" spans="1:33" x14ac:dyDescent="0.3">
      <c r="A4" s="7"/>
      <c r="B4" s="169" t="s">
        <v>20</v>
      </c>
      <c r="C4" s="16">
        <v>140000</v>
      </c>
      <c r="D4" s="30">
        <v>211</v>
      </c>
      <c r="E4" s="82" t="s">
        <v>18</v>
      </c>
      <c r="F4" s="5"/>
      <c r="G4" s="84" t="s">
        <v>10</v>
      </c>
      <c r="H4" s="32">
        <v>100</v>
      </c>
      <c r="I4" s="16">
        <v>50000</v>
      </c>
      <c r="J4" s="71"/>
      <c r="K4" s="55" t="s">
        <v>139</v>
      </c>
      <c r="L4" s="150"/>
      <c r="M4" s="7"/>
      <c r="N4" s="7"/>
      <c r="O4" s="147"/>
      <c r="S4" s="146"/>
      <c r="T4" s="150"/>
      <c r="X4" s="7"/>
      <c r="Y4" s="208" t="s">
        <v>0</v>
      </c>
      <c r="Z4" s="208"/>
      <c r="AA4" s="209"/>
      <c r="AB4" s="212" t="s">
        <v>124</v>
      </c>
      <c r="AC4" s="208"/>
      <c r="AD4" s="209"/>
      <c r="AE4" s="212" t="s">
        <v>4</v>
      </c>
      <c r="AF4" s="207"/>
      <c r="AG4" s="207"/>
    </row>
    <row r="5" spans="1:33" x14ac:dyDescent="0.3">
      <c r="A5" s="7"/>
      <c r="B5" s="162"/>
      <c r="C5" s="17">
        <v>40000</v>
      </c>
      <c r="D5" s="11">
        <v>210</v>
      </c>
      <c r="E5" s="219" t="s">
        <v>30</v>
      </c>
      <c r="F5" s="7"/>
      <c r="G5" s="85" t="s">
        <v>11</v>
      </c>
      <c r="H5" s="12">
        <v>171</v>
      </c>
      <c r="I5" s="17">
        <v>180000</v>
      </c>
      <c r="J5" s="71" t="s">
        <v>66</v>
      </c>
      <c r="K5" s="157">
        <f>SUM(C4:C11)</f>
        <v>303000</v>
      </c>
      <c r="L5" s="150"/>
      <c r="M5" s="173" t="s">
        <v>92</v>
      </c>
      <c r="N5" s="173"/>
      <c r="O5" s="148"/>
      <c r="Q5" s="173" t="s">
        <v>49</v>
      </c>
      <c r="R5" s="173"/>
      <c r="S5" s="146"/>
      <c r="T5" s="150"/>
      <c r="U5" s="173" t="s">
        <v>153</v>
      </c>
      <c r="V5" s="173"/>
      <c r="X5" s="7"/>
      <c r="Y5" s="73" t="str">
        <f>M32</f>
        <v>430 Clientes</v>
      </c>
      <c r="Z5" s="245"/>
      <c r="AA5" s="265">
        <f>N35</f>
        <v>104000</v>
      </c>
      <c r="AB5" s="269" t="str">
        <f>Q19</f>
        <v>521 Préstamo c/p</v>
      </c>
      <c r="AC5" s="267"/>
      <c r="AD5" s="265">
        <f>Q22</f>
        <v>8000</v>
      </c>
      <c r="AE5" s="268" t="str">
        <f>Q5</f>
        <v>100 Capital</v>
      </c>
      <c r="AF5" s="266"/>
      <c r="AG5" s="157">
        <f>Q7</f>
        <v>50000</v>
      </c>
    </row>
    <row r="6" spans="1:33" x14ac:dyDescent="0.3">
      <c r="A6" s="7"/>
      <c r="B6" s="162"/>
      <c r="C6" s="20">
        <v>70000</v>
      </c>
      <c r="D6" s="11">
        <v>213</v>
      </c>
      <c r="E6" s="219" t="s">
        <v>12</v>
      </c>
      <c r="F6" s="7"/>
      <c r="G6" s="85" t="s">
        <v>162</v>
      </c>
      <c r="H6" s="12">
        <v>521</v>
      </c>
      <c r="I6" s="17">
        <v>18000</v>
      </c>
      <c r="J6" s="71" t="s">
        <v>85</v>
      </c>
      <c r="K6" s="157">
        <f>SUM(I4:I8)</f>
        <v>267500</v>
      </c>
      <c r="L6" s="150"/>
      <c r="M6" s="67" t="s">
        <v>6</v>
      </c>
      <c r="N6" s="68" t="s">
        <v>8</v>
      </c>
      <c r="O6" s="148"/>
      <c r="Q6" s="67" t="s">
        <v>6</v>
      </c>
      <c r="R6" s="68" t="s">
        <v>8</v>
      </c>
      <c r="S6" s="146"/>
      <c r="T6" s="150"/>
      <c r="U6" s="67" t="s">
        <v>6</v>
      </c>
      <c r="V6" s="68" t="s">
        <v>8</v>
      </c>
      <c r="X6" s="7"/>
      <c r="Y6" s="73" t="str">
        <f>M38</f>
        <v>310 Materias Primas</v>
      </c>
      <c r="Z6" s="245"/>
      <c r="AA6" s="246">
        <f>N41</f>
        <v>13500</v>
      </c>
      <c r="AB6" s="270" t="str">
        <f>Q26</f>
        <v>400 Proveedores</v>
      </c>
      <c r="AC6" s="245"/>
      <c r="AD6" s="246">
        <f>Q28</f>
        <v>98000</v>
      </c>
      <c r="AE6" s="271" t="str">
        <f>Q38</f>
        <v>110 Reservas</v>
      </c>
      <c r="AF6" s="157"/>
      <c r="AG6" s="157">
        <f>Q40</f>
        <v>35500</v>
      </c>
    </row>
    <row r="7" spans="1:33" x14ac:dyDescent="0.3">
      <c r="A7" s="7"/>
      <c r="B7" s="162"/>
      <c r="C7" s="20">
        <v>-15000</v>
      </c>
      <c r="D7" s="11">
        <v>280</v>
      </c>
      <c r="E7" s="219" t="s">
        <v>135</v>
      </c>
      <c r="F7" s="7"/>
      <c r="G7" s="85" t="s">
        <v>16</v>
      </c>
      <c r="H7" s="12">
        <v>400</v>
      </c>
      <c r="I7" s="17">
        <v>18000</v>
      </c>
      <c r="J7" s="71"/>
      <c r="K7" s="157">
        <f>K5-K6</f>
        <v>35500</v>
      </c>
      <c r="L7" s="150" t="s">
        <v>20</v>
      </c>
      <c r="M7" s="69">
        <f>C4</f>
        <v>140000</v>
      </c>
      <c r="N7" s="70">
        <f>M7</f>
        <v>140000</v>
      </c>
      <c r="O7" s="149" t="s">
        <v>115</v>
      </c>
      <c r="P7" s="150" t="s">
        <v>115</v>
      </c>
      <c r="Q7" s="69">
        <f>R7</f>
        <v>50000</v>
      </c>
      <c r="R7" s="70">
        <f>I4</f>
        <v>50000</v>
      </c>
      <c r="S7" s="146" t="s">
        <v>20</v>
      </c>
      <c r="T7" s="150" t="s">
        <v>24</v>
      </c>
      <c r="U7" s="69">
        <f>C12</f>
        <v>80000</v>
      </c>
      <c r="V7" s="70">
        <f>U7</f>
        <v>80000</v>
      </c>
      <c r="W7" s="55" t="s">
        <v>45</v>
      </c>
      <c r="X7" s="7"/>
      <c r="Y7" s="73" t="str">
        <f>M50</f>
        <v>572 Bancos</v>
      </c>
      <c r="Z7" s="267"/>
      <c r="AA7" s="265">
        <f>N57</f>
        <v>25500</v>
      </c>
      <c r="AB7" s="231"/>
      <c r="AC7" s="267"/>
      <c r="AD7" s="265"/>
      <c r="AE7" s="268" t="str">
        <f>Q61</f>
        <v>129 Resultado del ejercicio</v>
      </c>
      <c r="AF7" s="157"/>
      <c r="AG7" s="262">
        <f>R65</f>
        <v>-3500</v>
      </c>
    </row>
    <row r="8" spans="1:33" x14ac:dyDescent="0.3">
      <c r="A8" s="7"/>
      <c r="B8" s="162"/>
      <c r="C8" s="17">
        <v>12000</v>
      </c>
      <c r="D8" s="11">
        <v>430</v>
      </c>
      <c r="E8" s="219" t="s">
        <v>19</v>
      </c>
      <c r="F8" s="7"/>
      <c r="G8" s="85" t="s">
        <v>14</v>
      </c>
      <c r="H8" s="12">
        <v>477</v>
      </c>
      <c r="I8" s="17">
        <v>1500</v>
      </c>
      <c r="J8" s="71"/>
      <c r="L8" s="150"/>
      <c r="M8" s="69"/>
      <c r="N8" s="70"/>
      <c r="O8" s="149"/>
      <c r="Q8" s="69"/>
      <c r="R8" s="70"/>
      <c r="S8" s="146"/>
      <c r="T8" s="150"/>
      <c r="U8" s="203"/>
      <c r="V8" s="203"/>
      <c r="X8" s="7"/>
      <c r="Z8" s="247"/>
      <c r="AA8" s="272">
        <f>SUM(AA5:AA7)</f>
        <v>143000</v>
      </c>
      <c r="AB8" s="73"/>
      <c r="AC8" s="248"/>
      <c r="AD8" s="157"/>
      <c r="AE8" s="7"/>
      <c r="AF8" s="248"/>
      <c r="AG8" s="273">
        <f>SUM(AG5:AG7)</f>
        <v>82000</v>
      </c>
    </row>
    <row r="9" spans="1:33" x14ac:dyDescent="0.3">
      <c r="A9" s="7"/>
      <c r="B9" s="162"/>
      <c r="C9" s="17">
        <v>15000</v>
      </c>
      <c r="D9" s="11">
        <v>310</v>
      </c>
      <c r="E9" s="219" t="s">
        <v>94</v>
      </c>
      <c r="F9" s="7"/>
      <c r="G9" s="85" t="s">
        <v>13</v>
      </c>
      <c r="H9" s="12">
        <v>110</v>
      </c>
      <c r="I9" s="17">
        <f>K7</f>
        <v>35500</v>
      </c>
      <c r="J9" s="71"/>
      <c r="L9" s="150"/>
      <c r="M9" s="69"/>
      <c r="N9" s="70"/>
      <c r="O9" s="149"/>
      <c r="Q9" s="69"/>
      <c r="R9" s="70"/>
      <c r="S9" s="146"/>
      <c r="T9" s="150"/>
      <c r="U9" s="71"/>
      <c r="V9" s="71"/>
      <c r="X9" s="7"/>
      <c r="AA9" s="246"/>
      <c r="AD9" s="273">
        <f>SUM(AD5:AD8)</f>
        <v>106000</v>
      </c>
    </row>
    <row r="10" spans="1:33" x14ac:dyDescent="0.3">
      <c r="A10" s="7"/>
      <c r="B10" s="162"/>
      <c r="C10" s="17">
        <v>1000</v>
      </c>
      <c r="D10" s="11">
        <v>472</v>
      </c>
      <c r="E10" s="219" t="s">
        <v>22</v>
      </c>
      <c r="F10" s="7"/>
      <c r="G10" s="85"/>
      <c r="H10" s="12"/>
      <c r="I10" s="17"/>
      <c r="J10" s="71"/>
      <c r="L10" s="150"/>
      <c r="O10" s="146"/>
      <c r="S10" s="146"/>
      <c r="T10" s="150"/>
      <c r="X10" s="35"/>
      <c r="Y10" s="151"/>
      <c r="Z10" s="151"/>
      <c r="AA10" s="151"/>
    </row>
    <row r="11" spans="1:33" x14ac:dyDescent="0.3">
      <c r="A11" s="7"/>
      <c r="B11" s="161"/>
      <c r="C11" s="18">
        <v>40000</v>
      </c>
      <c r="D11" s="13">
        <v>572</v>
      </c>
      <c r="E11" s="220" t="s">
        <v>21</v>
      </c>
      <c r="F11" s="8"/>
      <c r="G11" s="100"/>
      <c r="H11" s="14"/>
      <c r="I11" s="18"/>
      <c r="J11" s="71"/>
      <c r="L11" s="150"/>
      <c r="O11" s="146"/>
      <c r="S11" s="146"/>
      <c r="T11" s="150"/>
      <c r="U11" s="71"/>
      <c r="V11" s="7"/>
      <c r="X11" s="7"/>
    </row>
    <row r="12" spans="1:33" x14ac:dyDescent="0.3">
      <c r="A12" s="7"/>
      <c r="B12" s="160" t="s">
        <v>24</v>
      </c>
      <c r="C12" s="22">
        <v>80000</v>
      </c>
      <c r="D12" s="42">
        <v>600</v>
      </c>
      <c r="E12" s="24" t="s">
        <v>165</v>
      </c>
      <c r="F12" s="25"/>
      <c r="G12" s="97" t="s">
        <v>21</v>
      </c>
      <c r="H12" s="44">
        <v>572</v>
      </c>
      <c r="I12" s="22">
        <f>C13</f>
        <v>15000</v>
      </c>
      <c r="J12" s="71"/>
      <c r="L12" s="150"/>
      <c r="M12" s="173" t="s">
        <v>88</v>
      </c>
      <c r="N12" s="173"/>
      <c r="O12" s="146"/>
      <c r="Q12" s="173" t="s">
        <v>163</v>
      </c>
      <c r="R12" s="173"/>
      <c r="S12" s="146"/>
      <c r="T12" s="150"/>
      <c r="U12" s="255" t="s">
        <v>166</v>
      </c>
      <c r="V12" s="255"/>
      <c r="X12" s="7"/>
      <c r="Y12" s="208" t="s">
        <v>1</v>
      </c>
      <c r="Z12" s="208"/>
      <c r="AA12" s="209"/>
      <c r="AB12" s="212" t="s">
        <v>3</v>
      </c>
      <c r="AC12" s="207"/>
      <c r="AD12" s="207"/>
    </row>
    <row r="13" spans="1:33" x14ac:dyDescent="0.3">
      <c r="A13" s="7"/>
      <c r="B13" s="161"/>
      <c r="C13" s="18">
        <v>15000</v>
      </c>
      <c r="D13" s="13">
        <v>475</v>
      </c>
      <c r="E13" s="220" t="s">
        <v>22</v>
      </c>
      <c r="F13" s="8"/>
      <c r="G13" s="100" t="s">
        <v>16</v>
      </c>
      <c r="H13" s="14">
        <v>400</v>
      </c>
      <c r="I13" s="18">
        <f>C12</f>
        <v>80000</v>
      </c>
      <c r="J13" s="71"/>
      <c r="L13" s="150"/>
      <c r="M13" s="67" t="s">
        <v>6</v>
      </c>
      <c r="N13" s="68" t="s">
        <v>8</v>
      </c>
      <c r="O13" s="146"/>
      <c r="Q13" s="67" t="s">
        <v>6</v>
      </c>
      <c r="R13" s="68" t="s">
        <v>8</v>
      </c>
      <c r="S13" s="146"/>
      <c r="T13" s="150"/>
      <c r="U13" s="67" t="s">
        <v>6</v>
      </c>
      <c r="V13" s="68" t="s">
        <v>8</v>
      </c>
      <c r="X13" s="7"/>
      <c r="Y13" s="73" t="str">
        <f>M5</f>
        <v>211 Construcciones</v>
      </c>
      <c r="Z13" s="245"/>
      <c r="AA13" s="265">
        <f>N7</f>
        <v>140000</v>
      </c>
      <c r="AB13" s="268" t="str">
        <f>Q12</f>
        <v>171 Préstamo l/p</v>
      </c>
      <c r="AC13" s="266"/>
      <c r="AD13" s="157">
        <f>Q14</f>
        <v>180000</v>
      </c>
    </row>
    <row r="14" spans="1:33" x14ac:dyDescent="0.3">
      <c r="A14" s="7"/>
      <c r="B14" s="160" t="s">
        <v>26</v>
      </c>
      <c r="C14" s="22">
        <v>120000</v>
      </c>
      <c r="D14" s="23">
        <v>572</v>
      </c>
      <c r="E14" s="223" t="s">
        <v>21</v>
      </c>
      <c r="F14" s="25"/>
      <c r="G14" s="97" t="s">
        <v>25</v>
      </c>
      <c r="H14" s="26">
        <v>700</v>
      </c>
      <c r="I14" s="22">
        <v>200000</v>
      </c>
      <c r="J14" s="71"/>
      <c r="L14" s="150" t="s">
        <v>20</v>
      </c>
      <c r="M14" s="69">
        <f>C5</f>
        <v>40000</v>
      </c>
      <c r="N14" s="70">
        <f>M14</f>
        <v>40000</v>
      </c>
      <c r="O14" s="146" t="s">
        <v>115</v>
      </c>
      <c r="P14" s="150" t="s">
        <v>115</v>
      </c>
      <c r="Q14" s="69">
        <f>R14</f>
        <v>180000</v>
      </c>
      <c r="R14" s="70">
        <f>I5</f>
        <v>180000</v>
      </c>
      <c r="S14" s="146" t="s">
        <v>20</v>
      </c>
      <c r="T14" s="150" t="s">
        <v>46</v>
      </c>
      <c r="U14" s="69">
        <f>V14</f>
        <v>200000</v>
      </c>
      <c r="V14" s="70">
        <f>I14</f>
        <v>200000</v>
      </c>
      <c r="W14" s="55" t="s">
        <v>26</v>
      </c>
      <c r="X14" s="7"/>
      <c r="Y14" s="73" t="str">
        <f>M12</f>
        <v>210 Terrenos</v>
      </c>
      <c r="Z14" s="190"/>
      <c r="AA14" s="249">
        <f>N14</f>
        <v>40000</v>
      </c>
      <c r="AB14" s="7"/>
      <c r="AC14" s="248"/>
      <c r="AD14" s="273">
        <f>SUM(AD11:AD13)</f>
        <v>180000</v>
      </c>
    </row>
    <row r="15" spans="1:33" x14ac:dyDescent="0.3">
      <c r="A15" s="7"/>
      <c r="B15" s="161"/>
      <c r="C15" s="18">
        <f>I14+I15-C14</f>
        <v>122000</v>
      </c>
      <c r="D15" s="13">
        <v>430</v>
      </c>
      <c r="E15" s="220" t="s">
        <v>19</v>
      </c>
      <c r="F15" s="8"/>
      <c r="G15" s="100" t="s">
        <v>14</v>
      </c>
      <c r="H15" s="254">
        <v>477</v>
      </c>
      <c r="I15" s="18">
        <f>0.21*I14</f>
        <v>42000</v>
      </c>
      <c r="J15" s="71"/>
      <c r="L15" s="150"/>
      <c r="M15" s="69"/>
      <c r="N15" s="70"/>
      <c r="O15" s="146"/>
      <c r="Q15" s="69"/>
      <c r="R15" s="70"/>
      <c r="S15" s="146"/>
      <c r="T15" s="150"/>
      <c r="U15" s="203"/>
      <c r="V15" s="203"/>
      <c r="W15" s="71"/>
      <c r="X15" s="7"/>
      <c r="Y15" s="73" t="str">
        <f>M19</f>
        <v>213 Maquinaria</v>
      </c>
      <c r="Z15" s="250"/>
      <c r="AA15" s="246">
        <f>N21</f>
        <v>70000</v>
      </c>
    </row>
    <row r="16" spans="1:33" x14ac:dyDescent="0.3">
      <c r="A16" s="7"/>
      <c r="B16" s="160" t="s">
        <v>28</v>
      </c>
      <c r="C16" s="22">
        <v>90000</v>
      </c>
      <c r="D16" s="23">
        <v>640</v>
      </c>
      <c r="E16" s="223" t="s">
        <v>167</v>
      </c>
      <c r="F16" s="25"/>
      <c r="G16" s="97" t="s">
        <v>27</v>
      </c>
      <c r="H16" s="224">
        <v>4751</v>
      </c>
      <c r="I16" s="22">
        <f>0.1*C16</f>
        <v>9000</v>
      </c>
      <c r="J16" s="71"/>
      <c r="L16" s="150"/>
      <c r="M16" s="69"/>
      <c r="N16" s="70"/>
      <c r="O16" s="146"/>
      <c r="Q16" s="69"/>
      <c r="R16" s="70"/>
      <c r="S16" s="146"/>
      <c r="T16" s="150"/>
      <c r="U16" s="71"/>
      <c r="V16" s="71"/>
      <c r="W16" s="71"/>
      <c r="X16" s="7"/>
      <c r="Y16" s="73" t="str">
        <f>M26</f>
        <v>280 Amortizacion acum</v>
      </c>
      <c r="Z16" s="247"/>
      <c r="AA16" s="249">
        <f>-M28</f>
        <v>-25000</v>
      </c>
      <c r="AB16" s="251"/>
      <c r="AC16" s="248"/>
      <c r="AD16" s="248"/>
    </row>
    <row r="17" spans="1:27" x14ac:dyDescent="0.3">
      <c r="A17" s="7"/>
      <c r="B17" s="162"/>
      <c r="C17" s="17"/>
      <c r="D17" s="11"/>
      <c r="E17" s="219"/>
      <c r="F17" s="7"/>
      <c r="G17" s="85" t="s">
        <v>38</v>
      </c>
      <c r="H17" s="12">
        <v>476</v>
      </c>
      <c r="I17" s="17">
        <v>5000</v>
      </c>
      <c r="J17" s="71"/>
      <c r="L17" s="150"/>
      <c r="O17" s="146"/>
      <c r="S17" s="146"/>
      <c r="T17" s="150"/>
      <c r="X17" s="252"/>
      <c r="AA17" s="273">
        <f>SUM(AA13:AA16)</f>
        <v>225000</v>
      </c>
    </row>
    <row r="18" spans="1:27" x14ac:dyDescent="0.3">
      <c r="A18" s="7"/>
      <c r="B18" s="161"/>
      <c r="C18" s="18"/>
      <c r="D18" s="13"/>
      <c r="E18" s="220"/>
      <c r="F18" s="8"/>
      <c r="G18" s="100" t="s">
        <v>21</v>
      </c>
      <c r="H18" s="14">
        <v>572</v>
      </c>
      <c r="I18" s="18">
        <f>C16-I16-I17</f>
        <v>76000</v>
      </c>
      <c r="J18" s="71"/>
      <c r="L18" s="150"/>
      <c r="O18" s="146"/>
      <c r="S18" s="146"/>
      <c r="T18" s="150"/>
      <c r="X18" s="252"/>
    </row>
    <row r="19" spans="1:27" x14ac:dyDescent="0.3">
      <c r="A19" s="7"/>
      <c r="B19" s="108" t="s">
        <v>144</v>
      </c>
      <c r="C19" s="225">
        <v>20000</v>
      </c>
      <c r="D19" s="226">
        <v>642</v>
      </c>
      <c r="E19" s="227" t="s">
        <v>39</v>
      </c>
      <c r="F19" s="228"/>
      <c r="G19" s="106" t="s">
        <v>38</v>
      </c>
      <c r="H19" s="229">
        <v>476</v>
      </c>
      <c r="I19" s="225">
        <f>C19</f>
        <v>20000</v>
      </c>
      <c r="J19" s="71"/>
      <c r="L19" s="150"/>
      <c r="M19" s="173" t="s">
        <v>93</v>
      </c>
      <c r="N19" s="173"/>
      <c r="O19" s="146"/>
      <c r="Q19" s="173" t="s">
        <v>164</v>
      </c>
      <c r="R19" s="173"/>
      <c r="S19" s="146"/>
      <c r="T19" s="150"/>
      <c r="U19" s="173" t="s">
        <v>168</v>
      </c>
      <c r="V19" s="173"/>
      <c r="X19" s="7"/>
      <c r="Y19" s="252" t="s">
        <v>131</v>
      </c>
      <c r="Z19" s="248"/>
      <c r="AA19" s="248">
        <f>AA8+AA17</f>
        <v>368000</v>
      </c>
    </row>
    <row r="20" spans="1:27" x14ac:dyDescent="0.3">
      <c r="A20" s="7"/>
      <c r="B20" s="160" t="s">
        <v>29</v>
      </c>
      <c r="C20" s="22">
        <f>I8+I15</f>
        <v>43500</v>
      </c>
      <c r="D20" s="23">
        <v>477</v>
      </c>
      <c r="E20" s="223" t="s">
        <v>14</v>
      </c>
      <c r="F20" s="25"/>
      <c r="G20" s="97" t="s">
        <v>169</v>
      </c>
      <c r="H20" s="26">
        <v>470</v>
      </c>
      <c r="I20" s="22">
        <f>C20</f>
        <v>43500</v>
      </c>
      <c r="J20" s="71"/>
      <c r="L20" s="150"/>
      <c r="M20" s="67" t="s">
        <v>6</v>
      </c>
      <c r="N20" s="68" t="s">
        <v>8</v>
      </c>
      <c r="O20" s="146"/>
      <c r="Q20" s="67" t="s">
        <v>6</v>
      </c>
      <c r="R20" s="68" t="s">
        <v>8</v>
      </c>
      <c r="S20" s="146"/>
      <c r="T20" s="150"/>
      <c r="U20" s="67" t="s">
        <v>6</v>
      </c>
      <c r="V20" s="68" t="s">
        <v>8</v>
      </c>
      <c r="X20" s="252"/>
      <c r="Y20" s="251" t="s">
        <v>160</v>
      </c>
      <c r="Z20" s="248"/>
      <c r="AA20" s="248">
        <f>AD14+AD9+AG8</f>
        <v>368000</v>
      </c>
    </row>
    <row r="21" spans="1:27" x14ac:dyDescent="0.3">
      <c r="A21" s="7"/>
      <c r="B21" s="162"/>
      <c r="C21" s="17">
        <f>I21</f>
        <v>16000</v>
      </c>
      <c r="D21" s="11">
        <v>470</v>
      </c>
      <c r="E21" s="219" t="s">
        <v>169</v>
      </c>
      <c r="F21" s="7"/>
      <c r="G21" s="85" t="s">
        <v>22</v>
      </c>
      <c r="H21" s="12">
        <v>472</v>
      </c>
      <c r="I21" s="17">
        <f>N45</f>
        <v>16000</v>
      </c>
      <c r="J21" s="71"/>
      <c r="L21" s="150" t="s">
        <v>20</v>
      </c>
      <c r="M21" s="69">
        <f>C6</f>
        <v>70000</v>
      </c>
      <c r="N21" s="70">
        <f>M21</f>
        <v>70000</v>
      </c>
      <c r="O21" s="146" t="s">
        <v>115</v>
      </c>
      <c r="P21" s="150" t="s">
        <v>172</v>
      </c>
      <c r="Q21" s="69">
        <f>C27</f>
        <v>10000</v>
      </c>
      <c r="R21" s="70">
        <f>I6</f>
        <v>18000</v>
      </c>
      <c r="S21" s="146" t="s">
        <v>20</v>
      </c>
      <c r="T21" s="150" t="s">
        <v>28</v>
      </c>
      <c r="U21" s="69">
        <f>C16</f>
        <v>90000</v>
      </c>
      <c r="V21" s="70">
        <f>U21</f>
        <v>90000</v>
      </c>
      <c r="W21" s="55" t="s">
        <v>45</v>
      </c>
      <c r="AA21" s="157"/>
    </row>
    <row r="22" spans="1:27" x14ac:dyDescent="0.3">
      <c r="A22" s="7"/>
      <c r="B22" s="162"/>
      <c r="C22" s="17">
        <f>I22</f>
        <v>27500</v>
      </c>
      <c r="D22" s="11">
        <v>470</v>
      </c>
      <c r="E22" s="219" t="s">
        <v>169</v>
      </c>
      <c r="F22" s="7"/>
      <c r="G22" s="85" t="s">
        <v>21</v>
      </c>
      <c r="H22" s="12">
        <v>572</v>
      </c>
      <c r="I22" s="17">
        <f>I20-I21</f>
        <v>27500</v>
      </c>
      <c r="J22" s="71"/>
      <c r="L22" s="150"/>
      <c r="M22" s="69"/>
      <c r="N22" s="70"/>
      <c r="O22" s="146"/>
      <c r="P22" s="150" t="s">
        <v>115</v>
      </c>
      <c r="Q22" s="69">
        <f>R21-Q21</f>
        <v>8000</v>
      </c>
      <c r="R22" s="70"/>
      <c r="S22" s="146"/>
      <c r="T22" s="150"/>
      <c r="U22" s="203"/>
      <c r="V22" s="203"/>
      <c r="Y22" s="251" t="s">
        <v>133</v>
      </c>
      <c r="Z22" s="253">
        <f>AA8-AD9</f>
        <v>37000</v>
      </c>
      <c r="AA22" s="251">
        <f>AA8/AD9</f>
        <v>1.3490566037735849</v>
      </c>
    </row>
    <row r="23" spans="1:27" x14ac:dyDescent="0.3">
      <c r="A23" s="7"/>
      <c r="B23" s="160" t="s">
        <v>179</v>
      </c>
      <c r="C23" s="22">
        <f>I17+I19</f>
        <v>25000</v>
      </c>
      <c r="D23" s="23">
        <v>476</v>
      </c>
      <c r="E23" s="223" t="s">
        <v>178</v>
      </c>
      <c r="F23" s="25"/>
      <c r="G23" s="97" t="s">
        <v>21</v>
      </c>
      <c r="H23" s="26">
        <v>572</v>
      </c>
      <c r="I23" s="22">
        <f>C23+C24</f>
        <v>34000</v>
      </c>
      <c r="J23" s="71"/>
      <c r="L23" s="150"/>
      <c r="M23" s="69"/>
      <c r="N23" s="70"/>
      <c r="O23" s="146"/>
      <c r="Q23" s="69"/>
      <c r="R23" s="70"/>
      <c r="S23" s="146"/>
      <c r="T23" s="150"/>
      <c r="U23" s="71"/>
      <c r="V23" s="71"/>
    </row>
    <row r="24" spans="1:27" x14ac:dyDescent="0.3">
      <c r="A24" s="7"/>
      <c r="B24" s="161"/>
      <c r="C24" s="18">
        <f>I16</f>
        <v>9000</v>
      </c>
      <c r="D24" s="280">
        <v>4751</v>
      </c>
      <c r="E24" s="220" t="s">
        <v>27</v>
      </c>
      <c r="F24" s="8"/>
      <c r="G24" s="100"/>
      <c r="H24" s="14"/>
      <c r="I24" s="18"/>
      <c r="J24" s="71"/>
      <c r="L24" s="150"/>
      <c r="O24" s="146"/>
      <c r="S24" s="146"/>
      <c r="T24" s="150"/>
    </row>
    <row r="25" spans="1:27" x14ac:dyDescent="0.3">
      <c r="A25" s="7"/>
      <c r="B25" s="230" t="s">
        <v>171</v>
      </c>
      <c r="C25" s="225">
        <f>I25</f>
        <v>30000</v>
      </c>
      <c r="D25" s="226">
        <v>572</v>
      </c>
      <c r="E25" s="227" t="s">
        <v>21</v>
      </c>
      <c r="F25" s="228"/>
      <c r="G25" s="106" t="s">
        <v>19</v>
      </c>
      <c r="H25" s="229">
        <v>430</v>
      </c>
      <c r="I25" s="225">
        <v>30000</v>
      </c>
      <c r="J25" s="71"/>
      <c r="L25" s="150"/>
      <c r="O25" s="146"/>
      <c r="S25" s="146"/>
      <c r="T25" s="150"/>
    </row>
    <row r="26" spans="1:27" x14ac:dyDescent="0.3">
      <c r="B26" s="160" t="s">
        <v>172</v>
      </c>
      <c r="C26" s="22">
        <v>2000</v>
      </c>
      <c r="D26" s="23">
        <v>662</v>
      </c>
      <c r="E26" s="223" t="s">
        <v>149</v>
      </c>
      <c r="F26" s="25"/>
      <c r="G26" s="97" t="s">
        <v>21</v>
      </c>
      <c r="H26" s="26">
        <v>572</v>
      </c>
      <c r="I26" s="22">
        <f>C26+C27</f>
        <v>12000</v>
      </c>
      <c r="J26"/>
      <c r="L26" s="150"/>
      <c r="M26" s="173" t="s">
        <v>161</v>
      </c>
      <c r="N26" s="173"/>
      <c r="O26" s="146"/>
      <c r="Q26" s="173" t="s">
        <v>53</v>
      </c>
      <c r="R26" s="173"/>
      <c r="S26" s="146"/>
      <c r="T26" s="150"/>
      <c r="U26" s="173" t="s">
        <v>146</v>
      </c>
      <c r="V26" s="173"/>
    </row>
    <row r="27" spans="1:27" x14ac:dyDescent="0.3">
      <c r="B27" s="162"/>
      <c r="C27" s="17">
        <v>10000</v>
      </c>
      <c r="D27" s="11">
        <v>521</v>
      </c>
      <c r="E27" s="219" t="s">
        <v>162</v>
      </c>
      <c r="F27" s="7"/>
      <c r="G27" s="85"/>
      <c r="H27" s="12"/>
      <c r="I27" s="17"/>
      <c r="M27" s="67" t="s">
        <v>6</v>
      </c>
      <c r="N27" s="68" t="s">
        <v>8</v>
      </c>
      <c r="Q27" s="67" t="s">
        <v>6</v>
      </c>
      <c r="R27" s="68" t="s">
        <v>8</v>
      </c>
      <c r="U27" s="67" t="s">
        <v>6</v>
      </c>
      <c r="V27" s="68" t="s">
        <v>8</v>
      </c>
    </row>
    <row r="28" spans="1:27" x14ac:dyDescent="0.3">
      <c r="B28" s="274"/>
      <c r="C28" s="274"/>
      <c r="D28" s="274"/>
      <c r="E28" s="274"/>
      <c r="F28" s="274"/>
      <c r="G28" s="274"/>
      <c r="H28" s="274"/>
      <c r="I28" s="274"/>
      <c r="L28" s="55" t="s">
        <v>115</v>
      </c>
      <c r="M28" s="69">
        <f>(N28+N29)</f>
        <v>25000</v>
      </c>
      <c r="N28" s="70">
        <f>-C7</f>
        <v>15000</v>
      </c>
      <c r="O28" s="55" t="s">
        <v>20</v>
      </c>
      <c r="Q28" s="69">
        <f>R28+R29</f>
        <v>98000</v>
      </c>
      <c r="R28" s="70">
        <f>I7</f>
        <v>18000</v>
      </c>
      <c r="S28" s="55" t="s">
        <v>20</v>
      </c>
      <c r="T28" s="55" t="s">
        <v>144</v>
      </c>
      <c r="U28" s="69">
        <f>C19</f>
        <v>20000</v>
      </c>
      <c r="V28" s="70">
        <f>U28</f>
        <v>20000</v>
      </c>
      <c r="W28" s="55" t="s">
        <v>45</v>
      </c>
    </row>
    <row r="29" spans="1:27" x14ac:dyDescent="0.3">
      <c r="B29" s="261" t="s">
        <v>107</v>
      </c>
      <c r="C29" s="256">
        <f>I29</f>
        <v>10000</v>
      </c>
      <c r="D29" s="257">
        <v>681</v>
      </c>
      <c r="E29" s="258" t="s">
        <v>123</v>
      </c>
      <c r="F29" s="259"/>
      <c r="G29" s="91" t="s">
        <v>118</v>
      </c>
      <c r="H29" s="260">
        <v>280</v>
      </c>
      <c r="I29" s="256">
        <v>10000</v>
      </c>
      <c r="M29" s="69"/>
      <c r="N29" s="70">
        <f>I29</f>
        <v>10000</v>
      </c>
      <c r="O29" s="55" t="s">
        <v>107</v>
      </c>
      <c r="Q29" s="69"/>
      <c r="R29" s="70">
        <f>I13</f>
        <v>80000</v>
      </c>
      <c r="S29" s="55" t="s">
        <v>24</v>
      </c>
      <c r="U29" s="203"/>
      <c r="V29" s="203"/>
    </row>
    <row r="30" spans="1:27" x14ac:dyDescent="0.3">
      <c r="B30" s="239" t="s">
        <v>108</v>
      </c>
      <c r="C30" s="22">
        <v>15000</v>
      </c>
      <c r="D30" s="23">
        <v>610</v>
      </c>
      <c r="E30" s="223" t="s">
        <v>114</v>
      </c>
      <c r="F30" s="25"/>
      <c r="G30" s="97" t="s">
        <v>94</v>
      </c>
      <c r="H30" s="26">
        <v>310</v>
      </c>
      <c r="I30" s="22">
        <v>15000</v>
      </c>
      <c r="M30" s="69"/>
      <c r="N30" s="70"/>
      <c r="Q30" s="69"/>
      <c r="R30" s="70"/>
      <c r="U30" s="71"/>
      <c r="V30" s="71"/>
    </row>
    <row r="31" spans="1:27" x14ac:dyDescent="0.3">
      <c r="B31" s="240"/>
      <c r="C31" s="18">
        <v>13500</v>
      </c>
      <c r="D31" s="13">
        <v>310</v>
      </c>
      <c r="E31" s="220" t="s">
        <v>94</v>
      </c>
      <c r="F31" s="8"/>
      <c r="G31" s="100" t="s">
        <v>114</v>
      </c>
      <c r="H31" s="14">
        <v>610</v>
      </c>
      <c r="I31" s="18">
        <f>C31</f>
        <v>13500</v>
      </c>
    </row>
    <row r="32" spans="1:27" x14ac:dyDescent="0.3">
      <c r="B32" s="160" t="s">
        <v>45</v>
      </c>
      <c r="C32" s="22">
        <f>SUM(I32:I37)</f>
        <v>203500</v>
      </c>
      <c r="D32" s="23">
        <v>129</v>
      </c>
      <c r="E32" s="223" t="s">
        <v>79</v>
      </c>
      <c r="F32" s="25"/>
      <c r="G32" s="97" t="s">
        <v>175</v>
      </c>
      <c r="H32" s="26">
        <v>600</v>
      </c>
      <c r="I32" s="22">
        <f>V7</f>
        <v>80000</v>
      </c>
      <c r="M32" s="173" t="s">
        <v>57</v>
      </c>
      <c r="N32" s="173"/>
      <c r="Q32" s="173" t="s">
        <v>58</v>
      </c>
      <c r="R32" s="173"/>
      <c r="U32" s="173" t="s">
        <v>177</v>
      </c>
      <c r="V32" s="173"/>
    </row>
    <row r="33" spans="2:23" x14ac:dyDescent="0.3">
      <c r="B33" s="162"/>
      <c r="C33" s="17"/>
      <c r="D33" s="11"/>
      <c r="E33" s="219"/>
      <c r="F33" s="7"/>
      <c r="G33" s="85" t="s">
        <v>167</v>
      </c>
      <c r="H33" s="12">
        <v>640</v>
      </c>
      <c r="I33" s="17">
        <f>V21</f>
        <v>90000</v>
      </c>
      <c r="M33" s="67" t="s">
        <v>6</v>
      </c>
      <c r="N33" s="68" t="s">
        <v>8</v>
      </c>
      <c r="Q33" s="67" t="s">
        <v>6</v>
      </c>
      <c r="R33" s="68" t="s">
        <v>8</v>
      </c>
      <c r="U33" s="67" t="s">
        <v>6</v>
      </c>
      <c r="V33" s="68" t="s">
        <v>8</v>
      </c>
    </row>
    <row r="34" spans="2:23" x14ac:dyDescent="0.3">
      <c r="B34" s="162"/>
      <c r="C34" s="17"/>
      <c r="D34" s="11"/>
      <c r="E34" s="219"/>
      <c r="F34" s="7"/>
      <c r="G34" s="85" t="s">
        <v>176</v>
      </c>
      <c r="H34" s="12">
        <v>642</v>
      </c>
      <c r="I34" s="17">
        <f>V28</f>
        <v>20000</v>
      </c>
      <c r="L34" s="55" t="s">
        <v>20</v>
      </c>
      <c r="M34" s="157">
        <f>C8</f>
        <v>12000</v>
      </c>
      <c r="N34" s="70">
        <f>I25</f>
        <v>30000</v>
      </c>
      <c r="O34" s="55" t="s">
        <v>41</v>
      </c>
      <c r="P34" s="150" t="s">
        <v>29</v>
      </c>
      <c r="Q34" s="69">
        <f>R34</f>
        <v>1500</v>
      </c>
      <c r="R34" s="70">
        <f>I8</f>
        <v>1500</v>
      </c>
      <c r="S34" s="55" t="s">
        <v>20</v>
      </c>
      <c r="T34" s="55" t="s">
        <v>172</v>
      </c>
      <c r="U34" s="69">
        <f>C26</f>
        <v>2000</v>
      </c>
      <c r="V34" s="70">
        <f>U34</f>
        <v>2000</v>
      </c>
      <c r="W34" s="55" t="s">
        <v>45</v>
      </c>
    </row>
    <row r="35" spans="2:23" x14ac:dyDescent="0.3">
      <c r="B35" s="162"/>
      <c r="C35" s="17"/>
      <c r="D35" s="11"/>
      <c r="E35" s="219"/>
      <c r="F35" s="7"/>
      <c r="G35" s="85" t="s">
        <v>149</v>
      </c>
      <c r="H35" s="12">
        <v>662</v>
      </c>
      <c r="I35" s="17">
        <f>V34</f>
        <v>2000</v>
      </c>
      <c r="L35" s="55" t="s">
        <v>26</v>
      </c>
      <c r="M35" s="69">
        <f>C15</f>
        <v>122000</v>
      </c>
      <c r="N35" s="70">
        <f>M35+M34-N34</f>
        <v>104000</v>
      </c>
      <c r="O35" s="55" t="s">
        <v>115</v>
      </c>
      <c r="Q35" s="203"/>
      <c r="R35" s="203"/>
      <c r="U35" s="203"/>
      <c r="V35" s="203"/>
    </row>
    <row r="36" spans="2:23" x14ac:dyDescent="0.3">
      <c r="B36" s="162"/>
      <c r="C36" s="17"/>
      <c r="D36" s="11"/>
      <c r="E36" s="219"/>
      <c r="F36" s="7"/>
      <c r="G36" s="85" t="s">
        <v>123</v>
      </c>
      <c r="H36" s="12">
        <v>681</v>
      </c>
      <c r="I36" s="17">
        <f>V40</f>
        <v>10000</v>
      </c>
      <c r="J36" s="7"/>
      <c r="N36" s="70"/>
      <c r="Q36" s="71"/>
      <c r="R36" s="71"/>
      <c r="U36" s="71"/>
      <c r="V36" s="71"/>
    </row>
    <row r="37" spans="2:23" x14ac:dyDescent="0.3">
      <c r="B37" s="161"/>
      <c r="C37" s="18"/>
      <c r="D37" s="13"/>
      <c r="E37" s="220"/>
      <c r="F37" s="8"/>
      <c r="G37" s="100" t="s">
        <v>114</v>
      </c>
      <c r="H37" s="14">
        <v>610</v>
      </c>
      <c r="I37" s="18">
        <f>V47</f>
        <v>1500</v>
      </c>
      <c r="J37" s="7"/>
    </row>
    <row r="38" spans="2:23" x14ac:dyDescent="0.3">
      <c r="B38" s="204" t="s">
        <v>46</v>
      </c>
      <c r="C38" s="275">
        <f>U14</f>
        <v>200000</v>
      </c>
      <c r="D38" s="276">
        <v>700</v>
      </c>
      <c r="E38" s="277" t="s">
        <v>97</v>
      </c>
      <c r="F38" s="278"/>
      <c r="G38" s="199" t="s">
        <v>79</v>
      </c>
      <c r="H38" s="279">
        <v>129</v>
      </c>
      <c r="I38" s="275">
        <f>C38</f>
        <v>200000</v>
      </c>
      <c r="M38" s="173" t="s">
        <v>95</v>
      </c>
      <c r="N38" s="173"/>
      <c r="Q38" s="173" t="s">
        <v>137</v>
      </c>
      <c r="R38" s="173"/>
      <c r="U38" s="173" t="s">
        <v>173</v>
      </c>
      <c r="V38" s="173"/>
    </row>
    <row r="39" spans="2:23" x14ac:dyDescent="0.3">
      <c r="B39" s="193"/>
      <c r="C39" s="193"/>
      <c r="D39" s="193"/>
      <c r="E39" s="193"/>
      <c r="F39" s="193"/>
      <c r="G39" s="193"/>
      <c r="H39" s="193"/>
      <c r="I39" s="193"/>
      <c r="M39" s="67" t="s">
        <v>6</v>
      </c>
      <c r="N39" s="68" t="s">
        <v>8</v>
      </c>
      <c r="Q39" s="67" t="s">
        <v>6</v>
      </c>
      <c r="R39" s="68" t="s">
        <v>8</v>
      </c>
      <c r="U39" s="67" t="s">
        <v>6</v>
      </c>
      <c r="V39" s="68" t="s">
        <v>8</v>
      </c>
    </row>
    <row r="40" spans="2:23" x14ac:dyDescent="0.3">
      <c r="B40" s="193"/>
      <c r="C40" s="193"/>
      <c r="D40" s="193"/>
      <c r="E40" s="193"/>
      <c r="F40" s="193"/>
      <c r="G40" s="193"/>
      <c r="H40" s="193"/>
      <c r="I40" s="193"/>
      <c r="L40" s="55" t="s">
        <v>20</v>
      </c>
      <c r="M40" s="69">
        <f>C9</f>
        <v>15000</v>
      </c>
      <c r="N40" s="70">
        <f>M40</f>
        <v>15000</v>
      </c>
      <c r="O40" s="55" t="s">
        <v>108</v>
      </c>
      <c r="P40" s="150" t="s">
        <v>115</v>
      </c>
      <c r="Q40" s="69">
        <f>R40</f>
        <v>35500</v>
      </c>
      <c r="R40" s="70">
        <f>I9</f>
        <v>35500</v>
      </c>
      <c r="S40" s="55" t="s">
        <v>20</v>
      </c>
      <c r="T40" s="55" t="s">
        <v>107</v>
      </c>
      <c r="U40" s="69">
        <f>C29</f>
        <v>10000</v>
      </c>
      <c r="V40" s="70">
        <f>U40</f>
        <v>10000</v>
      </c>
      <c r="W40" s="55" t="s">
        <v>45</v>
      </c>
    </row>
    <row r="41" spans="2:23" x14ac:dyDescent="0.3">
      <c r="B41" s="193"/>
      <c r="C41" s="193"/>
      <c r="D41" s="193"/>
      <c r="E41" s="193"/>
      <c r="F41" s="193"/>
      <c r="G41" s="193"/>
      <c r="H41" s="193"/>
      <c r="I41" s="193"/>
      <c r="L41" s="55" t="s">
        <v>108</v>
      </c>
      <c r="M41" s="69">
        <f>C31</f>
        <v>13500</v>
      </c>
      <c r="N41" s="70">
        <f>M41</f>
        <v>13500</v>
      </c>
      <c r="O41" s="55" t="s">
        <v>115</v>
      </c>
      <c r="Q41" s="69"/>
      <c r="R41" s="70"/>
      <c r="U41" s="203"/>
      <c r="V41" s="203"/>
    </row>
    <row r="42" spans="2:23" x14ac:dyDescent="0.3">
      <c r="Q42" s="69"/>
      <c r="R42" s="70"/>
      <c r="U42" s="71"/>
      <c r="V42" s="71"/>
    </row>
    <row r="43" spans="2:23" x14ac:dyDescent="0.3">
      <c r="M43" s="173" t="s">
        <v>51</v>
      </c>
      <c r="N43" s="173"/>
    </row>
    <row r="44" spans="2:23" x14ac:dyDescent="0.3">
      <c r="M44" s="67" t="s">
        <v>6</v>
      </c>
      <c r="N44" s="68" t="s">
        <v>8</v>
      </c>
      <c r="Q44" s="173" t="s">
        <v>103</v>
      </c>
      <c r="R44" s="173"/>
      <c r="U44" s="173" t="s">
        <v>174</v>
      </c>
      <c r="V44" s="173"/>
    </row>
    <row r="45" spans="2:23" x14ac:dyDescent="0.3">
      <c r="L45" s="55" t="s">
        <v>20</v>
      </c>
      <c r="M45" s="69">
        <f>C10</f>
        <v>1000</v>
      </c>
      <c r="N45" s="70">
        <f>M45+M46</f>
        <v>16000</v>
      </c>
      <c r="O45" s="55" t="s">
        <v>29</v>
      </c>
      <c r="Q45" s="67" t="s">
        <v>6</v>
      </c>
      <c r="R45" s="68" t="s">
        <v>8</v>
      </c>
      <c r="U45" s="67" t="s">
        <v>6</v>
      </c>
      <c r="V45" s="68" t="s">
        <v>8</v>
      </c>
    </row>
    <row r="46" spans="2:23" x14ac:dyDescent="0.3">
      <c r="L46" s="55" t="s">
        <v>24</v>
      </c>
      <c r="M46" s="69">
        <f>C13</f>
        <v>15000</v>
      </c>
      <c r="N46" s="70"/>
      <c r="P46" s="150" t="s">
        <v>179</v>
      </c>
      <c r="Q46" s="69">
        <f>R46</f>
        <v>9000</v>
      </c>
      <c r="R46" s="70">
        <f>I16</f>
        <v>9000</v>
      </c>
      <c r="S46" s="55" t="s">
        <v>28</v>
      </c>
      <c r="T46" s="55" t="s">
        <v>108</v>
      </c>
      <c r="U46" s="69">
        <f>C30</f>
        <v>15000</v>
      </c>
      <c r="V46" s="70">
        <f>I31</f>
        <v>13500</v>
      </c>
      <c r="W46" s="55" t="s">
        <v>108</v>
      </c>
    </row>
    <row r="47" spans="2:23" x14ac:dyDescent="0.3">
      <c r="M47" s="203"/>
      <c r="N47" s="203"/>
      <c r="Q47" s="69"/>
      <c r="R47" s="70"/>
      <c r="U47" s="69"/>
      <c r="V47" s="70">
        <f>U46-V46</f>
        <v>1500</v>
      </c>
      <c r="W47" s="55" t="s">
        <v>45</v>
      </c>
    </row>
    <row r="48" spans="2:23" x14ac:dyDescent="0.3">
      <c r="U48" s="203"/>
      <c r="V48" s="203"/>
    </row>
    <row r="49" spans="2:22" x14ac:dyDescent="0.3">
      <c r="U49" s="7"/>
      <c r="V49" s="7"/>
    </row>
    <row r="50" spans="2:22" x14ac:dyDescent="0.3">
      <c r="M50" s="173" t="s">
        <v>48</v>
      </c>
      <c r="N50" s="173"/>
      <c r="Q50" s="173" t="s">
        <v>111</v>
      </c>
      <c r="R50" s="173"/>
      <c r="U50" s="7"/>
      <c r="V50" s="7"/>
    </row>
    <row r="51" spans="2:22" x14ac:dyDescent="0.3">
      <c r="M51" s="67" t="s">
        <v>6</v>
      </c>
      <c r="N51" s="68" t="s">
        <v>8</v>
      </c>
      <c r="Q51" s="67" t="s">
        <v>6</v>
      </c>
      <c r="R51" s="68" t="s">
        <v>8</v>
      </c>
    </row>
    <row r="52" spans="2:22" x14ac:dyDescent="0.3">
      <c r="L52" s="55" t="s">
        <v>20</v>
      </c>
      <c r="M52" s="69">
        <f>C11</f>
        <v>40000</v>
      </c>
      <c r="N52" s="70">
        <f>I12</f>
        <v>15000</v>
      </c>
      <c r="O52" s="55" t="s">
        <v>24</v>
      </c>
      <c r="P52" s="150" t="s">
        <v>179</v>
      </c>
      <c r="Q52" s="69">
        <f>R52</f>
        <v>5000</v>
      </c>
      <c r="R52" s="70">
        <f>I17</f>
        <v>5000</v>
      </c>
      <c r="S52" s="55" t="s">
        <v>28</v>
      </c>
    </row>
    <row r="53" spans="2:22" x14ac:dyDescent="0.3">
      <c r="L53" s="55" t="s">
        <v>26</v>
      </c>
      <c r="M53" s="69">
        <f>C14</f>
        <v>120000</v>
      </c>
      <c r="N53" s="70">
        <f>I18</f>
        <v>76000</v>
      </c>
      <c r="O53" s="55" t="s">
        <v>28</v>
      </c>
      <c r="Q53" s="69"/>
      <c r="R53" s="70"/>
    </row>
    <row r="54" spans="2:22" x14ac:dyDescent="0.3">
      <c r="L54" s="55" t="s">
        <v>41</v>
      </c>
      <c r="M54" s="157">
        <f>C25</f>
        <v>30000</v>
      </c>
      <c r="N54" s="70">
        <f>I26</f>
        <v>12000</v>
      </c>
      <c r="O54" s="55" t="s">
        <v>172</v>
      </c>
    </row>
    <row r="55" spans="2:22" x14ac:dyDescent="0.3">
      <c r="N55" s="72">
        <f>I22</f>
        <v>27500</v>
      </c>
      <c r="O55" s="55" t="s">
        <v>29</v>
      </c>
    </row>
    <row r="56" spans="2:22" x14ac:dyDescent="0.3">
      <c r="B56" s="193"/>
      <c r="C56" s="193"/>
      <c r="D56" s="193"/>
      <c r="E56" s="193"/>
      <c r="F56" s="193"/>
      <c r="G56" s="193"/>
      <c r="H56" s="193"/>
      <c r="I56" s="193"/>
      <c r="N56" s="72">
        <f>I23</f>
        <v>34000</v>
      </c>
      <c r="O56" s="55" t="s">
        <v>179</v>
      </c>
      <c r="Q56" s="173" t="s">
        <v>170</v>
      </c>
      <c r="R56" s="173"/>
    </row>
    <row r="57" spans="2:22" x14ac:dyDescent="0.3">
      <c r="B57" s="193"/>
      <c r="C57" s="193"/>
      <c r="D57" s="193"/>
      <c r="E57" s="193"/>
      <c r="F57" s="193"/>
      <c r="G57" s="193"/>
      <c r="H57" s="193"/>
      <c r="I57" s="193"/>
      <c r="N57" s="157">
        <f>SUM(M52:M54)-SUM(N52:N56)</f>
        <v>25500</v>
      </c>
      <c r="O57" s="55" t="s">
        <v>115</v>
      </c>
      <c r="Q57" s="67" t="s">
        <v>6</v>
      </c>
      <c r="R57" s="68" t="s">
        <v>8</v>
      </c>
    </row>
    <row r="58" spans="2:22" x14ac:dyDescent="0.3">
      <c r="B58" s="193"/>
      <c r="C58" s="193"/>
      <c r="D58" s="193"/>
      <c r="E58" s="193"/>
      <c r="F58" s="193"/>
      <c r="G58" s="193"/>
      <c r="H58" s="193"/>
      <c r="I58" s="193"/>
      <c r="P58" s="150" t="s">
        <v>29</v>
      </c>
      <c r="Q58" s="153">
        <f>C21</f>
        <v>16000</v>
      </c>
      <c r="R58" s="154">
        <f>I20</f>
        <v>43500</v>
      </c>
      <c r="S58" s="55" t="s">
        <v>29</v>
      </c>
    </row>
    <row r="59" spans="2:22" x14ac:dyDescent="0.3">
      <c r="B59" s="193"/>
      <c r="C59" s="193"/>
      <c r="D59" s="193"/>
      <c r="E59" s="193"/>
      <c r="F59" s="193"/>
      <c r="G59" s="193"/>
      <c r="H59" s="193"/>
      <c r="I59" s="193"/>
      <c r="Q59" s="155"/>
      <c r="R59" s="156">
        <f>C22</f>
        <v>27500</v>
      </c>
      <c r="S59" s="55" t="s">
        <v>29</v>
      </c>
    </row>
    <row r="60" spans="2:22" x14ac:dyDescent="0.3">
      <c r="B60" s="193"/>
      <c r="C60" s="193"/>
      <c r="D60" s="193"/>
      <c r="E60" s="193"/>
      <c r="F60" s="193"/>
      <c r="G60" s="193"/>
      <c r="H60" s="193"/>
      <c r="I60" s="193"/>
    </row>
    <row r="61" spans="2:22" x14ac:dyDescent="0.3">
      <c r="B61" s="193"/>
      <c r="C61" s="193"/>
      <c r="D61" s="193"/>
      <c r="E61" s="193"/>
      <c r="F61" s="193"/>
      <c r="G61" s="193"/>
      <c r="H61" s="193"/>
      <c r="I61" s="193"/>
      <c r="Q61" s="173" t="s">
        <v>78</v>
      </c>
      <c r="R61" s="173"/>
    </row>
    <row r="62" spans="2:22" x14ac:dyDescent="0.3">
      <c r="Q62" s="67" t="s">
        <v>6</v>
      </c>
      <c r="R62" s="68" t="s">
        <v>8</v>
      </c>
    </row>
    <row r="63" spans="2:22" x14ac:dyDescent="0.3">
      <c r="M63" s="157"/>
      <c r="P63" s="150" t="s">
        <v>45</v>
      </c>
      <c r="Q63" s="155">
        <f>C32</f>
        <v>203500</v>
      </c>
      <c r="R63" s="156">
        <f>I38</f>
        <v>200000</v>
      </c>
      <c r="S63" s="55" t="s">
        <v>46</v>
      </c>
    </row>
    <row r="65" spans="17:18" x14ac:dyDescent="0.3">
      <c r="Q65" s="263" t="s">
        <v>116</v>
      </c>
      <c r="R65" s="264">
        <f>R63-Q63</f>
        <v>-3500</v>
      </c>
    </row>
  </sheetData>
  <mergeCells count="48">
    <mergeCell ref="Y12:AA12"/>
    <mergeCell ref="AB12:AD12"/>
    <mergeCell ref="AE4:AG4"/>
    <mergeCell ref="AB4:AD4"/>
    <mergeCell ref="Y4:AA4"/>
    <mergeCell ref="U44:V44"/>
    <mergeCell ref="B32:B37"/>
    <mergeCell ref="Q61:R61"/>
    <mergeCell ref="Q56:R56"/>
    <mergeCell ref="B26:B27"/>
    <mergeCell ref="U32:V32"/>
    <mergeCell ref="U38:V38"/>
    <mergeCell ref="B30:B31"/>
    <mergeCell ref="B28:I28"/>
    <mergeCell ref="M50:N50"/>
    <mergeCell ref="B14:B15"/>
    <mergeCell ref="B16:B18"/>
    <mergeCell ref="Q44:R44"/>
    <mergeCell ref="Q50:R50"/>
    <mergeCell ref="B20:B22"/>
    <mergeCell ref="B23:B24"/>
    <mergeCell ref="M32:N32"/>
    <mergeCell ref="M38:N38"/>
    <mergeCell ref="M43:N43"/>
    <mergeCell ref="Q32:R32"/>
    <mergeCell ref="B4:B11"/>
    <mergeCell ref="Q38:R38"/>
    <mergeCell ref="B12:B13"/>
    <mergeCell ref="AD2:AF2"/>
    <mergeCell ref="AA2:AC2"/>
    <mergeCell ref="U19:V19"/>
    <mergeCell ref="M26:N26"/>
    <mergeCell ref="Q26:R26"/>
    <mergeCell ref="U26:V26"/>
    <mergeCell ref="M19:N19"/>
    <mergeCell ref="Q19:R19"/>
    <mergeCell ref="M5:N5"/>
    <mergeCell ref="Q5:R5"/>
    <mergeCell ref="U5:V5"/>
    <mergeCell ref="M12:N12"/>
    <mergeCell ref="Q12:R12"/>
    <mergeCell ref="U12:V12"/>
    <mergeCell ref="B2:I2"/>
    <mergeCell ref="M2:V2"/>
    <mergeCell ref="E3:G3"/>
    <mergeCell ref="M3:N3"/>
    <mergeCell ref="Q3:R3"/>
    <mergeCell ref="U3:V3"/>
  </mergeCells>
  <phoneticPr fontId="4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G71"/>
  <sheetViews>
    <sheetView topLeftCell="P1" zoomScaleNormal="100" workbookViewId="0">
      <selection activeCell="Y5" sqref="Y5"/>
    </sheetView>
  </sheetViews>
  <sheetFormatPr baseColWidth="10" defaultRowHeight="14.4" x14ac:dyDescent="0.3"/>
  <cols>
    <col min="1" max="1" width="6.6640625" customWidth="1"/>
    <col min="2" max="2" width="11.5546875" style="55"/>
    <col min="3" max="3" width="13.6640625" customWidth="1"/>
    <col min="4" max="4" width="5.44140625" style="4" customWidth="1"/>
    <col min="5" max="5" width="25.33203125" customWidth="1"/>
    <col min="6" max="6" width="14.5546875" customWidth="1"/>
    <col min="7" max="7" width="26.6640625" customWidth="1"/>
    <col min="8" max="8" width="7" customWidth="1"/>
    <col min="10" max="10" width="5.33203125" customWidth="1"/>
    <col min="11" max="11" width="14" style="55" customWidth="1"/>
    <col min="12" max="12" width="5.44140625" style="150" customWidth="1"/>
    <col min="13" max="14" width="11.5546875" style="55"/>
    <col min="15" max="15" width="3.88671875" style="146" customWidth="1"/>
    <col min="16" max="16" width="4.6640625" style="150" customWidth="1"/>
    <col min="17" max="17" width="11.5546875" style="55"/>
    <col min="18" max="18" width="18" style="55" customWidth="1"/>
    <col min="19" max="19" width="3.88671875" style="146" customWidth="1"/>
    <col min="20" max="20" width="4.6640625" style="150" customWidth="1"/>
    <col min="21" max="21" width="11.5546875" style="55"/>
    <col min="22" max="22" width="11.109375" style="55" customWidth="1"/>
    <col min="23" max="23" width="4.109375" style="146" customWidth="1"/>
    <col min="25" max="25" width="19.44140625" customWidth="1"/>
    <col min="26" max="26" width="11.88671875" bestFit="1" customWidth="1"/>
  </cols>
  <sheetData>
    <row r="2" spans="2:33" x14ac:dyDescent="0.3">
      <c r="B2" s="163" t="s">
        <v>17</v>
      </c>
      <c r="C2" s="164"/>
      <c r="D2" s="164"/>
      <c r="E2" s="164"/>
      <c r="F2" s="164"/>
      <c r="G2" s="164"/>
      <c r="H2" s="164"/>
      <c r="I2" s="165"/>
      <c r="J2" s="222"/>
      <c r="M2" s="163" t="s">
        <v>86</v>
      </c>
      <c r="N2" s="164"/>
      <c r="O2" s="164"/>
      <c r="P2" s="164"/>
      <c r="Q2" s="164"/>
      <c r="R2" s="164"/>
      <c r="S2" s="164"/>
      <c r="T2" s="164"/>
      <c r="U2" s="164"/>
      <c r="V2" s="165"/>
      <c r="Z2" s="215"/>
      <c r="AA2" s="215"/>
      <c r="AB2" s="216"/>
      <c r="AC2" s="215"/>
      <c r="AD2" s="215"/>
      <c r="AE2" s="216"/>
      <c r="AF2" s="215"/>
      <c r="AG2" s="215"/>
    </row>
    <row r="3" spans="2:33" x14ac:dyDescent="0.3">
      <c r="B3" s="47" t="s">
        <v>5</v>
      </c>
      <c r="C3" s="1" t="s">
        <v>6</v>
      </c>
      <c r="D3" s="2" t="s">
        <v>7</v>
      </c>
      <c r="E3" s="166" t="s">
        <v>9</v>
      </c>
      <c r="F3" s="167"/>
      <c r="G3" s="168"/>
      <c r="H3" s="3" t="s">
        <v>7</v>
      </c>
      <c r="I3" s="1" t="s">
        <v>8</v>
      </c>
      <c r="J3" s="221"/>
      <c r="M3" s="181" t="s">
        <v>66</v>
      </c>
      <c r="N3" s="181"/>
      <c r="O3" s="147"/>
      <c r="Q3" s="181" t="s">
        <v>85</v>
      </c>
      <c r="R3" s="181"/>
      <c r="U3" s="181" t="s">
        <v>87</v>
      </c>
      <c r="V3" s="181"/>
      <c r="Z3" s="215"/>
      <c r="AA3" s="215"/>
      <c r="AB3" s="216"/>
      <c r="AC3" s="215"/>
      <c r="AD3" s="215"/>
      <c r="AE3" s="216"/>
      <c r="AF3" s="215"/>
      <c r="AG3" s="215"/>
    </row>
    <row r="4" spans="2:33" x14ac:dyDescent="0.3">
      <c r="B4" s="169" t="s">
        <v>20</v>
      </c>
      <c r="C4" s="16">
        <v>160000</v>
      </c>
      <c r="D4" s="9">
        <v>211</v>
      </c>
      <c r="E4" s="218" t="s">
        <v>18</v>
      </c>
      <c r="F4" s="5"/>
      <c r="G4" s="84" t="s">
        <v>10</v>
      </c>
      <c r="H4" s="10">
        <v>100</v>
      </c>
      <c r="I4" s="16">
        <v>30000</v>
      </c>
      <c r="J4" s="71"/>
      <c r="K4" s="55" t="s">
        <v>139</v>
      </c>
      <c r="M4" s="7"/>
      <c r="N4" s="7"/>
      <c r="O4" s="147"/>
      <c r="Y4" s="208" t="s">
        <v>0</v>
      </c>
      <c r="Z4" s="208"/>
      <c r="AA4" s="209"/>
      <c r="AB4" s="212" t="s">
        <v>124</v>
      </c>
      <c r="AC4" s="208"/>
      <c r="AD4" s="209"/>
      <c r="AE4" s="207" t="s">
        <v>4</v>
      </c>
      <c r="AF4" s="207"/>
      <c r="AG4" s="207"/>
    </row>
    <row r="5" spans="2:33" x14ac:dyDescent="0.3">
      <c r="B5" s="162"/>
      <c r="C5" s="17">
        <v>50000</v>
      </c>
      <c r="D5" s="11">
        <v>213</v>
      </c>
      <c r="E5" s="219" t="s">
        <v>12</v>
      </c>
      <c r="F5" s="7"/>
      <c r="G5" s="85" t="s">
        <v>11</v>
      </c>
      <c r="H5" s="12">
        <v>160</v>
      </c>
      <c r="I5" s="17">
        <v>150000</v>
      </c>
      <c r="J5" s="71" t="s">
        <v>66</v>
      </c>
      <c r="K5" s="157">
        <f>SUM(C4:C9)</f>
        <v>218000</v>
      </c>
      <c r="M5" s="173" t="s">
        <v>92</v>
      </c>
      <c r="N5" s="173"/>
      <c r="O5" s="148"/>
      <c r="Q5" s="173" t="s">
        <v>49</v>
      </c>
      <c r="R5" s="173"/>
      <c r="U5" s="173" t="s">
        <v>56</v>
      </c>
      <c r="V5" s="173"/>
      <c r="Y5" s="119" t="s">
        <v>19</v>
      </c>
      <c r="Z5" s="210">
        <f>N29</f>
        <v>12500</v>
      </c>
      <c r="AA5" s="211"/>
      <c r="AB5" s="213" t="s">
        <v>16</v>
      </c>
      <c r="AC5" s="210">
        <f>Q36</f>
        <v>12000</v>
      </c>
      <c r="AD5" s="211"/>
      <c r="AE5" t="s">
        <v>10</v>
      </c>
      <c r="AF5" s="140">
        <f>Q7</f>
        <v>30000</v>
      </c>
      <c r="AG5" s="140"/>
    </row>
    <row r="6" spans="2:33" x14ac:dyDescent="0.3">
      <c r="B6" s="162"/>
      <c r="C6" s="20">
        <v>-30000</v>
      </c>
      <c r="D6" s="11">
        <v>281</v>
      </c>
      <c r="E6" s="219" t="s">
        <v>135</v>
      </c>
      <c r="F6" s="7"/>
      <c r="G6" s="85" t="s">
        <v>13</v>
      </c>
      <c r="H6" s="12">
        <v>110</v>
      </c>
      <c r="I6" s="17">
        <v>20000</v>
      </c>
      <c r="J6" s="71" t="s">
        <v>85</v>
      </c>
      <c r="K6" s="157">
        <f>SUM(I4:I8)</f>
        <v>203000</v>
      </c>
      <c r="M6" s="67" t="s">
        <v>6</v>
      </c>
      <c r="N6" s="68" t="s">
        <v>8</v>
      </c>
      <c r="O6" s="148"/>
      <c r="Q6" s="67" t="s">
        <v>6</v>
      </c>
      <c r="R6" s="68" t="s">
        <v>8</v>
      </c>
      <c r="U6" s="67" t="s">
        <v>6</v>
      </c>
      <c r="V6" s="68" t="s">
        <v>8</v>
      </c>
      <c r="Y6" s="119" t="s">
        <v>21</v>
      </c>
      <c r="Z6" s="210">
        <f>M46</f>
        <v>52500</v>
      </c>
      <c r="AA6" s="211"/>
      <c r="AB6" s="213" t="s">
        <v>27</v>
      </c>
      <c r="AC6" s="210">
        <f>Q49</f>
        <v>8000</v>
      </c>
      <c r="AD6" s="211"/>
      <c r="AE6" t="s">
        <v>13</v>
      </c>
      <c r="AF6" s="140">
        <f>Q21</f>
        <v>20000</v>
      </c>
      <c r="AG6" s="140"/>
    </row>
    <row r="7" spans="2:33" x14ac:dyDescent="0.3">
      <c r="B7" s="162"/>
      <c r="C7" s="17">
        <v>10000</v>
      </c>
      <c r="D7" s="11">
        <v>430</v>
      </c>
      <c r="E7" s="219" t="s">
        <v>19</v>
      </c>
      <c r="F7" s="7"/>
      <c r="G7" s="85" t="s">
        <v>14</v>
      </c>
      <c r="H7" s="12">
        <v>477</v>
      </c>
      <c r="I7" s="17">
        <v>1000</v>
      </c>
      <c r="J7" s="71"/>
      <c r="K7" s="157">
        <f>K5-K6</f>
        <v>15000</v>
      </c>
      <c r="L7" s="150" t="s">
        <v>20</v>
      </c>
      <c r="M7" s="69">
        <f>C4</f>
        <v>160000</v>
      </c>
      <c r="N7" s="70">
        <f>M7</f>
        <v>160000</v>
      </c>
      <c r="O7" s="149" t="s">
        <v>115</v>
      </c>
      <c r="P7" s="150" t="s">
        <v>115</v>
      </c>
      <c r="Q7" s="69">
        <f>R7</f>
        <v>30000</v>
      </c>
      <c r="R7" s="70">
        <f>I4</f>
        <v>30000</v>
      </c>
      <c r="S7" s="146" t="s">
        <v>20</v>
      </c>
      <c r="T7" s="150" t="s">
        <v>60</v>
      </c>
      <c r="U7" s="69">
        <f>V7</f>
        <v>250000</v>
      </c>
      <c r="V7" s="70">
        <f>I13</f>
        <v>250000</v>
      </c>
      <c r="W7" s="146" t="s">
        <v>26</v>
      </c>
      <c r="Y7" s="119" t="s">
        <v>94</v>
      </c>
      <c r="Z7" s="210">
        <f>N36</f>
        <v>12000</v>
      </c>
      <c r="AA7" s="211"/>
      <c r="AB7" s="59" t="s">
        <v>38</v>
      </c>
      <c r="AC7" s="210">
        <f>Q56</f>
        <v>25000</v>
      </c>
      <c r="AD7" s="211"/>
      <c r="AE7" t="s">
        <v>157</v>
      </c>
      <c r="AF7" s="140">
        <f>R71</f>
        <v>22000</v>
      </c>
    </row>
    <row r="8" spans="2:33" x14ac:dyDescent="0.3">
      <c r="B8" s="162"/>
      <c r="C8" s="17">
        <v>8000</v>
      </c>
      <c r="D8" s="11">
        <v>310</v>
      </c>
      <c r="E8" s="219" t="s">
        <v>35</v>
      </c>
      <c r="F8" s="7"/>
      <c r="G8" s="85" t="s">
        <v>16</v>
      </c>
      <c r="H8" s="12">
        <v>400</v>
      </c>
      <c r="I8" s="17">
        <v>2000</v>
      </c>
      <c r="J8" s="71"/>
      <c r="M8" s="69"/>
      <c r="N8" s="70"/>
      <c r="O8" s="149"/>
      <c r="Q8" s="69"/>
      <c r="R8" s="70"/>
      <c r="U8" s="203"/>
      <c r="V8" s="203"/>
      <c r="Z8" s="242">
        <f>SUM(Z5:Z7)</f>
        <v>77000</v>
      </c>
      <c r="AA8" s="211"/>
      <c r="AB8" s="59"/>
      <c r="AC8" s="206">
        <f>SUM(AC5:AC7)</f>
        <v>45000</v>
      </c>
      <c r="AE8" s="59"/>
      <c r="AF8" s="206">
        <f>SUM(AF5:AF7)</f>
        <v>72000</v>
      </c>
      <c r="AG8" s="140"/>
    </row>
    <row r="9" spans="2:33" x14ac:dyDescent="0.3">
      <c r="B9" s="161"/>
      <c r="C9" s="18">
        <v>20000</v>
      </c>
      <c r="D9" s="13">
        <v>572</v>
      </c>
      <c r="E9" s="220" t="s">
        <v>21</v>
      </c>
      <c r="F9" s="8"/>
      <c r="G9" s="100" t="s">
        <v>32</v>
      </c>
      <c r="H9" s="14">
        <v>521</v>
      </c>
      <c r="I9" s="18">
        <f>K7</f>
        <v>15000</v>
      </c>
      <c r="J9" s="71"/>
      <c r="M9" s="69"/>
      <c r="N9" s="70"/>
      <c r="O9" s="149"/>
      <c r="Q9" s="69"/>
      <c r="R9" s="70"/>
      <c r="U9" s="71"/>
      <c r="V9" s="71"/>
      <c r="AA9" s="211"/>
    </row>
    <row r="10" spans="2:33" x14ac:dyDescent="0.3">
      <c r="B10" s="136" t="s">
        <v>141</v>
      </c>
      <c r="C10" s="17">
        <f>R43</f>
        <v>5100</v>
      </c>
      <c r="D10" s="11">
        <v>572</v>
      </c>
      <c r="E10" s="219" t="s">
        <v>21</v>
      </c>
      <c r="F10" s="7"/>
      <c r="G10" s="85" t="s">
        <v>32</v>
      </c>
      <c r="H10" s="12">
        <v>521</v>
      </c>
      <c r="I10" s="17">
        <f>C10</f>
        <v>5100</v>
      </c>
      <c r="J10" s="71"/>
    </row>
    <row r="11" spans="2:33" x14ac:dyDescent="0.3">
      <c r="B11" s="160" t="s">
        <v>24</v>
      </c>
      <c r="C11" s="22">
        <v>110000</v>
      </c>
      <c r="D11" s="23">
        <v>600</v>
      </c>
      <c r="E11" s="223" t="s">
        <v>154</v>
      </c>
      <c r="F11" s="25"/>
      <c r="G11" s="97" t="s">
        <v>21</v>
      </c>
      <c r="H11" s="26">
        <v>572</v>
      </c>
      <c r="I11" s="22">
        <f>C12</f>
        <v>23100</v>
      </c>
      <c r="J11" s="71"/>
    </row>
    <row r="12" spans="2:33" x14ac:dyDescent="0.3">
      <c r="B12" s="161"/>
      <c r="C12" s="18">
        <f>0.21*C11</f>
        <v>23100</v>
      </c>
      <c r="D12" s="13">
        <v>472</v>
      </c>
      <c r="E12" s="220" t="s">
        <v>22</v>
      </c>
      <c r="F12" s="8"/>
      <c r="G12" s="100" t="s">
        <v>16</v>
      </c>
      <c r="H12" s="14">
        <v>400</v>
      </c>
      <c r="I12" s="18">
        <f>C11</f>
        <v>110000</v>
      </c>
      <c r="J12" s="71"/>
      <c r="M12" s="173" t="s">
        <v>93</v>
      </c>
      <c r="N12" s="173"/>
      <c r="Q12" s="173" t="s">
        <v>134</v>
      </c>
      <c r="R12" s="173"/>
      <c r="U12" s="173" t="s">
        <v>101</v>
      </c>
      <c r="V12" s="173"/>
      <c r="Y12" s="208" t="s">
        <v>1</v>
      </c>
      <c r="Z12" s="208"/>
      <c r="AA12" s="209"/>
      <c r="AB12" s="207" t="s">
        <v>3</v>
      </c>
      <c r="AC12" s="207"/>
      <c r="AD12" s="207"/>
    </row>
    <row r="13" spans="2:33" x14ac:dyDescent="0.3">
      <c r="B13" s="160" t="s">
        <v>26</v>
      </c>
      <c r="C13" s="22">
        <v>100000</v>
      </c>
      <c r="D13" s="23">
        <v>572</v>
      </c>
      <c r="E13" s="223" t="s">
        <v>21</v>
      </c>
      <c r="F13" s="25"/>
      <c r="G13" s="97" t="s">
        <v>25</v>
      </c>
      <c r="H13" s="26">
        <v>700</v>
      </c>
      <c r="I13" s="22">
        <v>250000</v>
      </c>
      <c r="J13" s="71"/>
      <c r="M13" s="67" t="s">
        <v>6</v>
      </c>
      <c r="N13" s="68" t="s">
        <v>8</v>
      </c>
      <c r="Q13" s="67" t="s">
        <v>6</v>
      </c>
      <c r="R13" s="68" t="s">
        <v>8</v>
      </c>
      <c r="U13" s="67" t="s">
        <v>6</v>
      </c>
      <c r="V13" s="68" t="s">
        <v>8</v>
      </c>
      <c r="Y13" s="119" t="s">
        <v>18</v>
      </c>
      <c r="Z13" s="210">
        <f>N7</f>
        <v>160000</v>
      </c>
      <c r="AA13" s="211"/>
      <c r="AB13" t="s">
        <v>11</v>
      </c>
      <c r="AC13" s="140">
        <f>Q15</f>
        <v>130000</v>
      </c>
      <c r="AD13" s="140"/>
    </row>
    <row r="14" spans="2:33" x14ac:dyDescent="0.3">
      <c r="B14" s="161"/>
      <c r="C14" s="18">
        <f>I13+I14-C13</f>
        <v>202500</v>
      </c>
      <c r="D14" s="13">
        <v>430</v>
      </c>
      <c r="E14" s="220" t="s">
        <v>19</v>
      </c>
      <c r="F14" s="8"/>
      <c r="G14" s="100" t="s">
        <v>14</v>
      </c>
      <c r="H14" s="14">
        <v>477</v>
      </c>
      <c r="I14" s="18">
        <f>0.21*I13</f>
        <v>52500</v>
      </c>
      <c r="J14" s="71"/>
      <c r="L14" s="150" t="s">
        <v>20</v>
      </c>
      <c r="M14" s="69">
        <f>C5</f>
        <v>50000</v>
      </c>
      <c r="N14" s="70">
        <f>M14</f>
        <v>50000</v>
      </c>
      <c r="O14" s="146" t="s">
        <v>115</v>
      </c>
      <c r="P14" s="150" t="s">
        <v>45</v>
      </c>
      <c r="Q14" s="69">
        <f>C26</f>
        <v>20000</v>
      </c>
      <c r="R14" s="70">
        <f>I5</f>
        <v>150000</v>
      </c>
      <c r="S14" s="146" t="s">
        <v>20</v>
      </c>
      <c r="T14" s="150" t="s">
        <v>142</v>
      </c>
      <c r="U14" s="69">
        <f>C15</f>
        <v>80000</v>
      </c>
      <c r="V14" s="70">
        <f>U14</f>
        <v>80000</v>
      </c>
      <c r="W14" s="146" t="s">
        <v>61</v>
      </c>
      <c r="Y14" s="119" t="s">
        <v>12</v>
      </c>
      <c r="Z14" s="214">
        <f>N14</f>
        <v>50000</v>
      </c>
      <c r="AA14" s="217"/>
      <c r="AB14" s="59"/>
      <c r="AC14" s="206">
        <f>AC13</f>
        <v>130000</v>
      </c>
      <c r="AD14" s="140"/>
    </row>
    <row r="15" spans="2:33" x14ac:dyDescent="0.3">
      <c r="B15" s="160" t="s">
        <v>142</v>
      </c>
      <c r="C15" s="22">
        <v>80000</v>
      </c>
      <c r="D15" s="23">
        <v>640</v>
      </c>
      <c r="E15" s="223" t="s">
        <v>36</v>
      </c>
      <c r="F15" s="25"/>
      <c r="G15" s="97" t="s">
        <v>27</v>
      </c>
      <c r="H15" s="224">
        <v>4751</v>
      </c>
      <c r="I15" s="22">
        <f>0.1*C15</f>
        <v>8000</v>
      </c>
      <c r="J15" s="71"/>
      <c r="M15" s="69"/>
      <c r="N15" s="70"/>
      <c r="P15" s="150" t="s">
        <v>115</v>
      </c>
      <c r="Q15" s="69">
        <f>R14-Q14</f>
        <v>130000</v>
      </c>
      <c r="R15" s="70"/>
      <c r="U15" s="203"/>
      <c r="V15" s="203"/>
      <c r="Y15" s="119" t="s">
        <v>135</v>
      </c>
      <c r="Z15" s="241">
        <f>-M21</f>
        <v>-40000</v>
      </c>
      <c r="AA15" s="211"/>
    </row>
    <row r="16" spans="2:33" x14ac:dyDescent="0.3">
      <c r="B16" s="162"/>
      <c r="C16" s="17"/>
      <c r="D16" s="11"/>
      <c r="E16" s="219"/>
      <c r="F16" s="7"/>
      <c r="G16" s="85" t="s">
        <v>102</v>
      </c>
      <c r="H16" s="12">
        <v>476</v>
      </c>
      <c r="I16" s="17">
        <v>5000</v>
      </c>
      <c r="J16" s="71"/>
      <c r="M16" s="69"/>
      <c r="N16" s="70"/>
      <c r="Q16" s="69"/>
      <c r="R16" s="70"/>
      <c r="U16" s="71"/>
      <c r="V16" s="71"/>
      <c r="Y16" s="59"/>
      <c r="Z16" s="242">
        <f>SUM(Z13:Z15)</f>
        <v>170000</v>
      </c>
      <c r="AA16" s="211"/>
      <c r="AB16" s="216"/>
      <c r="AC16" s="206"/>
      <c r="AD16" s="206"/>
    </row>
    <row r="17" spans="2:27" x14ac:dyDescent="0.3">
      <c r="B17" s="161"/>
      <c r="C17" s="18"/>
      <c r="D17" s="13"/>
      <c r="E17" s="220"/>
      <c r="F17" s="8"/>
      <c r="G17" s="100" t="s">
        <v>21</v>
      </c>
      <c r="H17" s="14">
        <v>572</v>
      </c>
      <c r="I17" s="18">
        <f>C15-I15-I16</f>
        <v>67000</v>
      </c>
      <c r="J17" s="71"/>
      <c r="AA17" s="211"/>
    </row>
    <row r="18" spans="2:27" x14ac:dyDescent="0.3">
      <c r="B18" s="108" t="s">
        <v>144</v>
      </c>
      <c r="C18" s="225">
        <f>I18</f>
        <v>20000</v>
      </c>
      <c r="D18" s="226">
        <v>642</v>
      </c>
      <c r="E18" s="227" t="s">
        <v>143</v>
      </c>
      <c r="F18" s="228"/>
      <c r="G18" s="106" t="s">
        <v>102</v>
      </c>
      <c r="H18" s="229">
        <v>476</v>
      </c>
      <c r="I18" s="225">
        <v>20000</v>
      </c>
      <c r="J18" s="71"/>
    </row>
    <row r="19" spans="2:27" x14ac:dyDescent="0.3">
      <c r="B19" s="160" t="s">
        <v>29</v>
      </c>
      <c r="C19" s="22">
        <f>I7+I14</f>
        <v>53500</v>
      </c>
      <c r="D19" s="23">
        <v>477</v>
      </c>
      <c r="E19" s="223" t="s">
        <v>14</v>
      </c>
      <c r="F19" s="25"/>
      <c r="G19" s="97" t="s">
        <v>147</v>
      </c>
      <c r="H19" s="26">
        <v>475</v>
      </c>
      <c r="I19" s="22">
        <f>C19</f>
        <v>53500</v>
      </c>
      <c r="J19" s="71"/>
      <c r="M19" s="173" t="s">
        <v>136</v>
      </c>
      <c r="N19" s="173"/>
      <c r="Q19" s="173" t="s">
        <v>137</v>
      </c>
      <c r="R19" s="173"/>
      <c r="U19" s="173" t="s">
        <v>146</v>
      </c>
      <c r="V19" s="173"/>
      <c r="Y19" s="243" t="s">
        <v>131</v>
      </c>
      <c r="Z19" s="206">
        <f>Z8+Z16</f>
        <v>247000</v>
      </c>
      <c r="AA19" s="206"/>
    </row>
    <row r="20" spans="2:27" x14ac:dyDescent="0.3">
      <c r="B20" s="162"/>
      <c r="C20" s="17">
        <f>I20</f>
        <v>23100</v>
      </c>
      <c r="D20" s="11">
        <v>475</v>
      </c>
      <c r="E20" s="219" t="s">
        <v>37</v>
      </c>
      <c r="F20" s="7"/>
      <c r="G20" s="85" t="s">
        <v>22</v>
      </c>
      <c r="H20" s="12">
        <v>472</v>
      </c>
      <c r="I20" s="17">
        <f>M53</f>
        <v>23100</v>
      </c>
      <c r="J20" s="71"/>
      <c r="M20" s="67" t="s">
        <v>6</v>
      </c>
      <c r="N20" s="68" t="s">
        <v>8</v>
      </c>
      <c r="Q20" s="67" t="s">
        <v>6</v>
      </c>
      <c r="R20" s="68" t="s">
        <v>8</v>
      </c>
      <c r="U20" s="67" t="s">
        <v>6</v>
      </c>
      <c r="V20" s="68" t="s">
        <v>8</v>
      </c>
      <c r="Y20" s="216" t="s">
        <v>160</v>
      </c>
      <c r="Z20" s="206">
        <f>AC14+AC8+AF8</f>
        <v>247000</v>
      </c>
    </row>
    <row r="21" spans="2:27" x14ac:dyDescent="0.3">
      <c r="B21" s="161"/>
      <c r="C21" s="18">
        <f>I21</f>
        <v>30400</v>
      </c>
      <c r="D21" s="13">
        <v>475</v>
      </c>
      <c r="E21" s="220" t="s">
        <v>37</v>
      </c>
      <c r="F21" s="8"/>
      <c r="G21" s="100" t="s">
        <v>21</v>
      </c>
      <c r="H21" s="14">
        <v>572</v>
      </c>
      <c r="I21" s="18">
        <f>Q28-C20</f>
        <v>30400</v>
      </c>
      <c r="J21" s="71"/>
      <c r="L21" s="150" t="s">
        <v>115</v>
      </c>
      <c r="M21" s="69">
        <f>N21+N22</f>
        <v>40000</v>
      </c>
      <c r="N21" s="70">
        <f>-C6</f>
        <v>30000</v>
      </c>
      <c r="O21" s="146" t="s">
        <v>20</v>
      </c>
      <c r="P21" s="150" t="s">
        <v>115</v>
      </c>
      <c r="Q21" s="69">
        <f>R21</f>
        <v>20000</v>
      </c>
      <c r="R21" s="70">
        <f>I6</f>
        <v>20000</v>
      </c>
      <c r="S21" s="146" t="s">
        <v>20</v>
      </c>
      <c r="T21" s="150" t="s">
        <v>144</v>
      </c>
      <c r="U21" s="69">
        <f>C18</f>
        <v>20000</v>
      </c>
      <c r="V21" s="70">
        <f>U21</f>
        <v>20000</v>
      </c>
      <c r="W21" s="146" t="s">
        <v>61</v>
      </c>
      <c r="AA21" s="140"/>
    </row>
    <row r="22" spans="2:27" x14ac:dyDescent="0.3">
      <c r="B22" s="230" t="s">
        <v>41</v>
      </c>
      <c r="C22" s="225">
        <f>I22</f>
        <v>200000</v>
      </c>
      <c r="D22" s="226">
        <v>572</v>
      </c>
      <c r="E22" s="227" t="s">
        <v>21</v>
      </c>
      <c r="F22" s="228"/>
      <c r="G22" s="106" t="s">
        <v>19</v>
      </c>
      <c r="H22" s="229">
        <v>430</v>
      </c>
      <c r="I22" s="225">
        <v>200000</v>
      </c>
      <c r="J22" s="71"/>
      <c r="M22" s="69"/>
      <c r="N22" s="70">
        <f>I31</f>
        <v>10000</v>
      </c>
      <c r="O22" s="146" t="s">
        <v>46</v>
      </c>
      <c r="Q22" s="69"/>
      <c r="R22" s="70"/>
      <c r="U22" s="203"/>
      <c r="V22" s="203"/>
      <c r="Y22" s="216" t="s">
        <v>133</v>
      </c>
      <c r="Z22" s="244">
        <f>Z8-AC8</f>
        <v>32000</v>
      </c>
      <c r="AA22" s="216">
        <f>Z8/AC8</f>
        <v>1.711111111111111</v>
      </c>
    </row>
    <row r="23" spans="2:27" x14ac:dyDescent="0.3">
      <c r="B23" s="230" t="s">
        <v>44</v>
      </c>
      <c r="C23" s="225">
        <f>I23</f>
        <v>100000</v>
      </c>
      <c r="D23" s="226">
        <v>400</v>
      </c>
      <c r="E23" s="227" t="s">
        <v>16</v>
      </c>
      <c r="F23" s="228"/>
      <c r="G23" s="106" t="s">
        <v>21</v>
      </c>
      <c r="H23" s="229">
        <v>572</v>
      </c>
      <c r="I23" s="225">
        <v>100000</v>
      </c>
      <c r="J23" s="71"/>
      <c r="M23" s="69"/>
      <c r="N23" s="70"/>
      <c r="Q23" s="69"/>
      <c r="R23" s="70"/>
      <c r="U23" s="71"/>
      <c r="V23" s="71"/>
    </row>
    <row r="24" spans="2:27" x14ac:dyDescent="0.3">
      <c r="B24" s="160" t="s">
        <v>45</v>
      </c>
      <c r="C24" s="22">
        <v>12000</v>
      </c>
      <c r="D24" s="23">
        <v>662</v>
      </c>
      <c r="E24" s="223" t="s">
        <v>149</v>
      </c>
      <c r="F24" s="25"/>
      <c r="G24" s="97" t="s">
        <v>21</v>
      </c>
      <c r="H24" s="26">
        <v>572</v>
      </c>
      <c r="I24" s="22">
        <f>C24+C25+C26</f>
        <v>52100</v>
      </c>
      <c r="J24" s="71"/>
    </row>
    <row r="25" spans="2:27" x14ac:dyDescent="0.3">
      <c r="B25" s="162"/>
      <c r="C25" s="17">
        <f>Q42</f>
        <v>20100</v>
      </c>
      <c r="D25" s="11">
        <v>521</v>
      </c>
      <c r="E25" s="219" t="s">
        <v>32</v>
      </c>
      <c r="F25" s="7"/>
      <c r="G25" s="85"/>
      <c r="H25" s="12"/>
      <c r="I25" s="17"/>
      <c r="J25" s="71"/>
    </row>
    <row r="26" spans="2:27" x14ac:dyDescent="0.3">
      <c r="B26" s="170"/>
      <c r="C26" s="17">
        <v>20000</v>
      </c>
      <c r="D26" s="11">
        <v>160</v>
      </c>
      <c r="E26" s="219" t="s">
        <v>150</v>
      </c>
      <c r="F26" s="7"/>
      <c r="G26" s="85"/>
      <c r="H26" s="12"/>
      <c r="I26" s="17"/>
      <c r="M26" s="173" t="s">
        <v>57</v>
      </c>
      <c r="N26" s="173"/>
      <c r="Q26" s="173" t="s">
        <v>58</v>
      </c>
      <c r="R26" s="173"/>
      <c r="U26" s="173" t="s">
        <v>151</v>
      </c>
      <c r="V26" s="173"/>
    </row>
    <row r="27" spans="2:27" x14ac:dyDescent="0.3">
      <c r="B27" s="5"/>
      <c r="C27" s="203"/>
      <c r="D27" s="184"/>
      <c r="E27" s="232"/>
      <c r="F27" s="5"/>
      <c r="G27" s="52"/>
      <c r="H27" s="233"/>
      <c r="I27" s="203"/>
      <c r="M27" s="67" t="s">
        <v>6</v>
      </c>
      <c r="N27" s="68" t="s">
        <v>8</v>
      </c>
      <c r="Q27" s="67" t="s">
        <v>6</v>
      </c>
      <c r="R27" s="68" t="s">
        <v>8</v>
      </c>
      <c r="U27" s="67" t="s">
        <v>6</v>
      </c>
      <c r="V27" s="68" t="s">
        <v>8</v>
      </c>
    </row>
    <row r="28" spans="2:27" x14ac:dyDescent="0.3">
      <c r="B28" s="7"/>
      <c r="C28" s="71"/>
      <c r="D28" s="188"/>
      <c r="E28" s="147"/>
      <c r="F28" s="7"/>
      <c r="G28" s="50"/>
      <c r="H28" s="201"/>
      <c r="I28" s="71"/>
      <c r="L28" s="150" t="s">
        <v>20</v>
      </c>
      <c r="M28" s="69">
        <f>C7</f>
        <v>10000</v>
      </c>
      <c r="N28" s="70">
        <f>I22</f>
        <v>200000</v>
      </c>
      <c r="O28" s="146" t="s">
        <v>41</v>
      </c>
      <c r="P28" s="150" t="s">
        <v>29</v>
      </c>
      <c r="Q28" s="153">
        <f>C19</f>
        <v>53500</v>
      </c>
      <c r="R28" s="154">
        <f>I7</f>
        <v>1000</v>
      </c>
      <c r="S28" s="146" t="s">
        <v>20</v>
      </c>
      <c r="T28" s="150" t="s">
        <v>45</v>
      </c>
      <c r="U28" s="69">
        <f>C24</f>
        <v>12000</v>
      </c>
      <c r="V28" s="70">
        <f>U28</f>
        <v>12000</v>
      </c>
      <c r="W28" s="146" t="s">
        <v>61</v>
      </c>
    </row>
    <row r="29" spans="2:27" x14ac:dyDescent="0.3">
      <c r="B29" s="169" t="s">
        <v>46</v>
      </c>
      <c r="C29" s="16">
        <f>I29</f>
        <v>8000</v>
      </c>
      <c r="D29" s="9">
        <v>710</v>
      </c>
      <c r="E29" s="218" t="s">
        <v>72</v>
      </c>
      <c r="F29" s="5"/>
      <c r="G29" s="84" t="s">
        <v>94</v>
      </c>
      <c r="H29" s="10">
        <v>310</v>
      </c>
      <c r="I29" s="16">
        <f>N35</f>
        <v>8000</v>
      </c>
      <c r="L29" s="150" t="s">
        <v>26</v>
      </c>
      <c r="M29" s="69">
        <f>C14</f>
        <v>202500</v>
      </c>
      <c r="N29" s="70">
        <f>M29+M28+-N28</f>
        <v>12500</v>
      </c>
      <c r="O29" s="146" t="s">
        <v>115</v>
      </c>
      <c r="Q29" s="155"/>
      <c r="R29" s="156">
        <f>I14</f>
        <v>52500</v>
      </c>
      <c r="S29" s="146" t="s">
        <v>26</v>
      </c>
      <c r="U29" s="203"/>
      <c r="V29" s="203"/>
    </row>
    <row r="30" spans="2:27" x14ac:dyDescent="0.3">
      <c r="B30" s="162"/>
      <c r="C30" s="17">
        <f>I30</f>
        <v>12000</v>
      </c>
      <c r="D30" s="11">
        <v>310</v>
      </c>
      <c r="E30" s="219" t="s">
        <v>94</v>
      </c>
      <c r="F30" s="7"/>
      <c r="G30" s="85" t="s">
        <v>114</v>
      </c>
      <c r="H30" s="12">
        <v>710</v>
      </c>
      <c r="I30" s="17">
        <v>12000</v>
      </c>
      <c r="M30" s="69"/>
      <c r="N30" s="70"/>
      <c r="Q30" s="203"/>
      <c r="R30" s="203"/>
      <c r="U30" s="71"/>
      <c r="V30" s="71"/>
    </row>
    <row r="31" spans="2:27" x14ac:dyDescent="0.3">
      <c r="B31" s="161"/>
      <c r="C31" s="18">
        <f>I31</f>
        <v>10000</v>
      </c>
      <c r="D31" s="13">
        <v>680</v>
      </c>
      <c r="E31" s="220" t="s">
        <v>152</v>
      </c>
      <c r="F31" s="8"/>
      <c r="G31" s="100" t="s">
        <v>118</v>
      </c>
      <c r="H31" s="14">
        <v>281</v>
      </c>
      <c r="I31" s="18">
        <v>10000</v>
      </c>
      <c r="Q31" s="71"/>
      <c r="R31" s="71"/>
    </row>
    <row r="32" spans="2:27" x14ac:dyDescent="0.3">
      <c r="B32" s="160" t="s">
        <v>60</v>
      </c>
      <c r="C32" s="22">
        <f>U7</f>
        <v>250000</v>
      </c>
      <c r="D32" s="23">
        <v>700</v>
      </c>
      <c r="E32" s="223" t="s">
        <v>97</v>
      </c>
      <c r="F32" s="25"/>
      <c r="G32" s="97" t="s">
        <v>157</v>
      </c>
      <c r="H32" s="26">
        <v>129</v>
      </c>
      <c r="I32" s="22">
        <f>SUM(C32:C33)</f>
        <v>254000</v>
      </c>
    </row>
    <row r="33" spans="2:23" x14ac:dyDescent="0.3">
      <c r="B33" s="161"/>
      <c r="C33" s="18">
        <f>U43</f>
        <v>4000</v>
      </c>
      <c r="D33" s="13">
        <v>710</v>
      </c>
      <c r="E33" s="220" t="s">
        <v>114</v>
      </c>
      <c r="F33" s="8"/>
      <c r="G33" s="100"/>
      <c r="H33" s="14"/>
      <c r="I33" s="18"/>
      <c r="M33" s="173" t="s">
        <v>138</v>
      </c>
      <c r="N33" s="173"/>
      <c r="Q33" s="173" t="s">
        <v>53</v>
      </c>
      <c r="R33" s="173"/>
      <c r="U33" s="173" t="s">
        <v>153</v>
      </c>
      <c r="V33" s="173"/>
    </row>
    <row r="34" spans="2:23" x14ac:dyDescent="0.3">
      <c r="B34" s="162" t="s">
        <v>61</v>
      </c>
      <c r="C34" s="17">
        <f>SUM(I34:I38)</f>
        <v>232000</v>
      </c>
      <c r="D34" s="11">
        <v>129</v>
      </c>
      <c r="E34" s="219" t="s">
        <v>157</v>
      </c>
      <c r="F34" s="7"/>
      <c r="G34" s="85" t="s">
        <v>36</v>
      </c>
      <c r="H34" s="12">
        <v>640</v>
      </c>
      <c r="I34" s="17">
        <f>V14</f>
        <v>80000</v>
      </c>
      <c r="M34" s="67" t="s">
        <v>6</v>
      </c>
      <c r="N34" s="68" t="s">
        <v>8</v>
      </c>
      <c r="Q34" s="67" t="s">
        <v>6</v>
      </c>
      <c r="R34" s="68" t="s">
        <v>8</v>
      </c>
      <c r="U34" s="67" t="s">
        <v>6</v>
      </c>
      <c r="V34" s="68" t="s">
        <v>8</v>
      </c>
    </row>
    <row r="35" spans="2:23" x14ac:dyDescent="0.3">
      <c r="B35" s="162"/>
      <c r="C35" s="17"/>
      <c r="D35" s="11"/>
      <c r="E35" s="219"/>
      <c r="F35" s="7"/>
      <c r="G35" s="85" t="s">
        <v>143</v>
      </c>
      <c r="H35" s="12">
        <v>642</v>
      </c>
      <c r="I35" s="17">
        <f>V21</f>
        <v>20000</v>
      </c>
      <c r="L35" s="150" t="s">
        <v>20</v>
      </c>
      <c r="M35" s="69">
        <f>C8</f>
        <v>8000</v>
      </c>
      <c r="N35" s="70">
        <f>M35</f>
        <v>8000</v>
      </c>
      <c r="O35" s="146" t="s">
        <v>46</v>
      </c>
      <c r="P35" s="150" t="s">
        <v>44</v>
      </c>
      <c r="Q35" s="69">
        <f>C23</f>
        <v>100000</v>
      </c>
      <c r="R35" s="70">
        <f>I8</f>
        <v>2000</v>
      </c>
      <c r="S35" s="146" t="s">
        <v>20</v>
      </c>
      <c r="T35" s="150" t="s">
        <v>24</v>
      </c>
      <c r="U35" s="69">
        <f>C11</f>
        <v>110000</v>
      </c>
      <c r="V35" s="70">
        <f>U35</f>
        <v>110000</v>
      </c>
      <c r="W35" s="146" t="s">
        <v>61</v>
      </c>
    </row>
    <row r="36" spans="2:23" x14ac:dyDescent="0.3">
      <c r="B36" s="162"/>
      <c r="C36" s="17"/>
      <c r="D36" s="11"/>
      <c r="E36" s="219"/>
      <c r="F36" s="7"/>
      <c r="G36" s="85" t="s">
        <v>158</v>
      </c>
      <c r="H36" s="12">
        <v>662</v>
      </c>
      <c r="I36" s="17">
        <f>V28</f>
        <v>12000</v>
      </c>
      <c r="L36" s="150" t="s">
        <v>46</v>
      </c>
      <c r="M36" s="157">
        <f>C30</f>
        <v>12000</v>
      </c>
      <c r="N36" s="70">
        <f>M36</f>
        <v>12000</v>
      </c>
      <c r="O36" s="146" t="s">
        <v>115</v>
      </c>
      <c r="P36" s="150" t="s">
        <v>115</v>
      </c>
      <c r="Q36" s="69">
        <f>R36+R35-Q35</f>
        <v>12000</v>
      </c>
      <c r="R36" s="70">
        <f>I12</f>
        <v>110000</v>
      </c>
      <c r="S36" s="146" t="s">
        <v>24</v>
      </c>
      <c r="U36" s="203"/>
      <c r="V36" s="203"/>
    </row>
    <row r="37" spans="2:23" x14ac:dyDescent="0.3">
      <c r="B37" s="162"/>
      <c r="C37" s="17"/>
      <c r="D37" s="11"/>
      <c r="E37" s="219"/>
      <c r="F37" s="7"/>
      <c r="G37" s="85" t="s">
        <v>159</v>
      </c>
      <c r="H37" s="12">
        <v>600</v>
      </c>
      <c r="I37" s="17">
        <f>V35</f>
        <v>110000</v>
      </c>
      <c r="M37" s="69"/>
      <c r="N37" s="70"/>
      <c r="Q37" s="69"/>
      <c r="R37" s="70"/>
      <c r="U37" s="71"/>
      <c r="V37" s="71"/>
    </row>
    <row r="38" spans="2:23" x14ac:dyDescent="0.3">
      <c r="B38" s="170"/>
      <c r="C38" s="235"/>
      <c r="D38" s="236"/>
      <c r="E38" s="237"/>
      <c r="F38" s="78"/>
      <c r="G38" s="86" t="s">
        <v>152</v>
      </c>
      <c r="H38" s="238">
        <v>680</v>
      </c>
      <c r="I38" s="235">
        <f>V49</f>
        <v>10000</v>
      </c>
    </row>
    <row r="39" spans="2:23" x14ac:dyDescent="0.3">
      <c r="B39" s="222"/>
      <c r="C39" s="71"/>
      <c r="D39" s="188"/>
      <c r="E39" s="147"/>
      <c r="F39" s="7"/>
      <c r="G39" s="50"/>
      <c r="H39" s="201"/>
      <c r="I39" s="71"/>
    </row>
    <row r="40" spans="2:23" x14ac:dyDescent="0.3">
      <c r="B40" s="7"/>
      <c r="C40" s="71"/>
      <c r="D40" s="188"/>
      <c r="E40" s="147"/>
      <c r="G40" s="50"/>
      <c r="H40" s="201"/>
      <c r="I40" s="71"/>
      <c r="M40" s="173" t="s">
        <v>48</v>
      </c>
      <c r="N40" s="173"/>
      <c r="Q40" s="173" t="s">
        <v>140</v>
      </c>
      <c r="R40" s="173"/>
      <c r="U40" s="173" t="s">
        <v>155</v>
      </c>
      <c r="V40" s="173"/>
    </row>
    <row r="41" spans="2:23" x14ac:dyDescent="0.3">
      <c r="B41" s="7"/>
      <c r="C41" s="71"/>
      <c r="D41" s="188"/>
      <c r="E41" s="147"/>
      <c r="F41" s="7"/>
      <c r="H41" s="201"/>
      <c r="I41" s="71"/>
      <c r="M41" s="67" t="s">
        <v>6</v>
      </c>
      <c r="N41" s="68" t="s">
        <v>8</v>
      </c>
      <c r="Q41" s="67" t="s">
        <v>6</v>
      </c>
      <c r="R41" s="68" t="s">
        <v>8</v>
      </c>
      <c r="U41" s="67" t="s">
        <v>6</v>
      </c>
      <c r="V41" s="68" t="s">
        <v>8</v>
      </c>
    </row>
    <row r="42" spans="2:23" x14ac:dyDescent="0.3">
      <c r="L42" s="150" t="s">
        <v>20</v>
      </c>
      <c r="M42" s="71">
        <f>C9</f>
        <v>20000</v>
      </c>
      <c r="N42" s="154">
        <f>I11</f>
        <v>23100</v>
      </c>
      <c r="O42" s="146" t="s">
        <v>24</v>
      </c>
      <c r="P42" s="150" t="s">
        <v>45</v>
      </c>
      <c r="Q42" s="153">
        <f>R42+R43</f>
        <v>20100</v>
      </c>
      <c r="R42" s="154">
        <f>I9</f>
        <v>15000</v>
      </c>
      <c r="S42" s="146" t="s">
        <v>20</v>
      </c>
      <c r="T42" s="150" t="s">
        <v>46</v>
      </c>
      <c r="U42" s="69">
        <f>C29</f>
        <v>8000</v>
      </c>
      <c r="V42" s="70">
        <f>I30</f>
        <v>12000</v>
      </c>
      <c r="W42" s="146" t="s">
        <v>46</v>
      </c>
    </row>
    <row r="43" spans="2:23" x14ac:dyDescent="0.3">
      <c r="L43" s="150" t="s">
        <v>141</v>
      </c>
      <c r="M43" s="157">
        <v>5100</v>
      </c>
      <c r="N43" s="70">
        <f>I17</f>
        <v>67000</v>
      </c>
      <c r="O43" s="146" t="s">
        <v>142</v>
      </c>
      <c r="Q43" s="155"/>
      <c r="R43" s="156">
        <f>3100+2000</f>
        <v>5100</v>
      </c>
      <c r="S43" s="146" t="s">
        <v>141</v>
      </c>
      <c r="T43" s="150" t="s">
        <v>60</v>
      </c>
      <c r="U43" s="69">
        <f>V42-U42</f>
        <v>4000</v>
      </c>
      <c r="V43" s="70"/>
    </row>
    <row r="44" spans="2:23" x14ac:dyDescent="0.3">
      <c r="L44" s="150" t="s">
        <v>26</v>
      </c>
      <c r="M44" s="71">
        <f>C13</f>
        <v>100000</v>
      </c>
      <c r="N44" s="72">
        <f>I21</f>
        <v>30400</v>
      </c>
      <c r="O44" s="146" t="s">
        <v>29</v>
      </c>
      <c r="Q44" s="203"/>
      <c r="R44" s="203"/>
      <c r="U44" s="203"/>
      <c r="V44" s="203"/>
    </row>
    <row r="45" spans="2:23" x14ac:dyDescent="0.3">
      <c r="L45" s="150" t="s">
        <v>41</v>
      </c>
      <c r="M45" s="157">
        <f>C22</f>
        <v>200000</v>
      </c>
      <c r="N45" s="72">
        <f>I23</f>
        <v>100000</v>
      </c>
      <c r="O45" s="146" t="s">
        <v>44</v>
      </c>
      <c r="Q45" s="71"/>
      <c r="R45" s="71"/>
      <c r="U45" s="7"/>
      <c r="V45" s="7"/>
    </row>
    <row r="46" spans="2:23" x14ac:dyDescent="0.3">
      <c r="L46" s="150" t="s">
        <v>115</v>
      </c>
      <c r="M46" s="157">
        <f>SUM(M42:M45)-SUM(N42:N46)</f>
        <v>52500</v>
      </c>
      <c r="N46" s="72">
        <f>I24</f>
        <v>52100</v>
      </c>
      <c r="O46" s="146" t="s">
        <v>45</v>
      </c>
    </row>
    <row r="47" spans="2:23" x14ac:dyDescent="0.3">
      <c r="Q47" s="173" t="s">
        <v>103</v>
      </c>
      <c r="R47" s="173"/>
      <c r="U47" s="173" t="s">
        <v>156</v>
      </c>
      <c r="V47" s="173"/>
    </row>
    <row r="48" spans="2:23" x14ac:dyDescent="0.3">
      <c r="Q48" s="67" t="s">
        <v>6</v>
      </c>
      <c r="R48" s="68" t="s">
        <v>8</v>
      </c>
      <c r="U48" s="67" t="s">
        <v>6</v>
      </c>
      <c r="V48" s="68" t="s">
        <v>8</v>
      </c>
    </row>
    <row r="49" spans="12:23" x14ac:dyDescent="0.3">
      <c r="P49" s="150" t="s">
        <v>115</v>
      </c>
      <c r="Q49" s="69">
        <f>R49</f>
        <v>8000</v>
      </c>
      <c r="R49" s="70">
        <f>I15</f>
        <v>8000</v>
      </c>
      <c r="S49" s="146" t="s">
        <v>142</v>
      </c>
      <c r="T49" s="150" t="s">
        <v>46</v>
      </c>
      <c r="U49" s="69">
        <f>C31</f>
        <v>10000</v>
      </c>
      <c r="V49" s="70">
        <f>U49</f>
        <v>10000</v>
      </c>
      <c r="W49" s="146" t="s">
        <v>61</v>
      </c>
    </row>
    <row r="50" spans="12:23" x14ac:dyDescent="0.3">
      <c r="Q50" s="69"/>
      <c r="R50" s="70"/>
      <c r="U50" s="203"/>
      <c r="V50" s="203"/>
    </row>
    <row r="51" spans="12:23" x14ac:dyDescent="0.3">
      <c r="M51" s="173" t="s">
        <v>51</v>
      </c>
      <c r="N51" s="173"/>
      <c r="Q51" s="69"/>
      <c r="R51" s="70"/>
      <c r="U51" s="71"/>
      <c r="V51" s="71"/>
    </row>
    <row r="52" spans="12:23" x14ac:dyDescent="0.3">
      <c r="M52" s="67" t="s">
        <v>6</v>
      </c>
      <c r="N52" s="68" t="s">
        <v>8</v>
      </c>
    </row>
    <row r="53" spans="12:23" x14ac:dyDescent="0.3">
      <c r="L53" s="150" t="s">
        <v>24</v>
      </c>
      <c r="M53" s="131">
        <f>C12</f>
        <v>23100</v>
      </c>
      <c r="N53" s="132">
        <f>I20</f>
        <v>23100</v>
      </c>
      <c r="O53" s="146" t="s">
        <v>29</v>
      </c>
    </row>
    <row r="54" spans="12:23" x14ac:dyDescent="0.3">
      <c r="M54" s="203"/>
      <c r="N54" s="203"/>
      <c r="Q54" s="173" t="s">
        <v>145</v>
      </c>
      <c r="R54" s="173"/>
    </row>
    <row r="55" spans="12:23" x14ac:dyDescent="0.3">
      <c r="M55" s="71"/>
      <c r="N55" s="71"/>
      <c r="Q55" s="67" t="s">
        <v>6</v>
      </c>
      <c r="R55" s="68" t="s">
        <v>8</v>
      </c>
    </row>
    <row r="56" spans="12:23" x14ac:dyDescent="0.3">
      <c r="P56" s="150" t="s">
        <v>115</v>
      </c>
      <c r="Q56" s="69">
        <f>R56+R57</f>
        <v>25000</v>
      </c>
      <c r="R56" s="70">
        <f>I16</f>
        <v>5000</v>
      </c>
      <c r="S56" s="146" t="s">
        <v>142</v>
      </c>
    </row>
    <row r="57" spans="12:23" x14ac:dyDescent="0.3">
      <c r="Q57" s="69"/>
      <c r="R57" s="70">
        <f>I18</f>
        <v>20000</v>
      </c>
      <c r="S57" s="146" t="s">
        <v>144</v>
      </c>
    </row>
    <row r="58" spans="12:23" x14ac:dyDescent="0.3">
      <c r="Q58" s="203"/>
      <c r="R58" s="203"/>
    </row>
    <row r="61" spans="12:23" x14ac:dyDescent="0.3">
      <c r="Q61" s="173" t="s">
        <v>148</v>
      </c>
      <c r="R61" s="173"/>
    </row>
    <row r="62" spans="12:23" x14ac:dyDescent="0.3">
      <c r="Q62" s="67" t="s">
        <v>6</v>
      </c>
      <c r="R62" s="68" t="s">
        <v>8</v>
      </c>
    </row>
    <row r="63" spans="12:23" x14ac:dyDescent="0.3">
      <c r="P63" s="150" t="s">
        <v>29</v>
      </c>
      <c r="Q63" s="153">
        <f>C20</f>
        <v>23100</v>
      </c>
      <c r="R63" s="154">
        <f>I19</f>
        <v>53500</v>
      </c>
      <c r="S63" s="146" t="s">
        <v>29</v>
      </c>
    </row>
    <row r="64" spans="12:23" x14ac:dyDescent="0.3">
      <c r="P64" s="150" t="s">
        <v>29</v>
      </c>
      <c r="Q64" s="155">
        <f>R63-Q63</f>
        <v>30400</v>
      </c>
      <c r="R64" s="156"/>
    </row>
    <row r="65" spans="17:18" x14ac:dyDescent="0.3">
      <c r="Q65" s="203"/>
      <c r="R65" s="203"/>
    </row>
    <row r="66" spans="17:18" x14ac:dyDescent="0.3">
      <c r="Q66" s="71"/>
      <c r="R66" s="71"/>
    </row>
    <row r="67" spans="17:18" x14ac:dyDescent="0.3">
      <c r="Q67" s="173" t="s">
        <v>78</v>
      </c>
      <c r="R67" s="173"/>
    </row>
    <row r="68" spans="17:18" x14ac:dyDescent="0.3">
      <c r="Q68" s="67" t="s">
        <v>6</v>
      </c>
      <c r="R68" s="68" t="s">
        <v>8</v>
      </c>
    </row>
    <row r="69" spans="17:18" x14ac:dyDescent="0.3">
      <c r="Q69" s="153">
        <f>C34</f>
        <v>232000</v>
      </c>
      <c r="R69" s="154">
        <f>I32</f>
        <v>254000</v>
      </c>
    </row>
    <row r="70" spans="17:18" x14ac:dyDescent="0.3">
      <c r="Q70" s="203"/>
      <c r="R70" s="203"/>
    </row>
    <row r="71" spans="17:18" x14ac:dyDescent="0.3">
      <c r="Q71" s="202" t="s">
        <v>116</v>
      </c>
      <c r="R71" s="202">
        <f>R69-Q69</f>
        <v>22000</v>
      </c>
    </row>
  </sheetData>
  <mergeCells count="44">
    <mergeCell ref="AE4:AG4"/>
    <mergeCell ref="Y12:AA12"/>
    <mergeCell ref="AB12:AD12"/>
    <mergeCell ref="Q67:R67"/>
    <mergeCell ref="B34:B38"/>
    <mergeCell ref="B32:B33"/>
    <mergeCell ref="Y4:AA4"/>
    <mergeCell ref="AB4:AD4"/>
    <mergeCell ref="Q61:R61"/>
    <mergeCell ref="M51:N51"/>
    <mergeCell ref="B19:B21"/>
    <mergeCell ref="B24:B26"/>
    <mergeCell ref="B29:B31"/>
    <mergeCell ref="B15:B17"/>
    <mergeCell ref="U12:V12"/>
    <mergeCell ref="Q47:R47"/>
    <mergeCell ref="Q54:R54"/>
    <mergeCell ref="U19:V19"/>
    <mergeCell ref="U26:V26"/>
    <mergeCell ref="U33:V33"/>
    <mergeCell ref="U40:V40"/>
    <mergeCell ref="U47:V47"/>
    <mergeCell ref="M33:N33"/>
    <mergeCell ref="Q26:R26"/>
    <mergeCell ref="M40:N40"/>
    <mergeCell ref="Q33:R33"/>
    <mergeCell ref="Q40:R40"/>
    <mergeCell ref="Q12:R12"/>
    <mergeCell ref="M12:N12"/>
    <mergeCell ref="M19:N19"/>
    <mergeCell ref="Q19:R19"/>
    <mergeCell ref="M26:N26"/>
    <mergeCell ref="M2:V2"/>
    <mergeCell ref="M3:N3"/>
    <mergeCell ref="Q3:R3"/>
    <mergeCell ref="U3:V3"/>
    <mergeCell ref="M5:N5"/>
    <mergeCell ref="Q5:R5"/>
    <mergeCell ref="U5:V5"/>
    <mergeCell ref="B13:B14"/>
    <mergeCell ref="B2:I2"/>
    <mergeCell ref="E3:G3"/>
    <mergeCell ref="B4:B9"/>
    <mergeCell ref="B11:B12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F211F-B05D-4233-8DF9-045B84ED0A26}">
  <dimension ref="B2:T73"/>
  <sheetViews>
    <sheetView workbookViewId="0">
      <selection activeCell="M2" sqref="M2:T49"/>
    </sheetView>
  </sheetViews>
  <sheetFormatPr baseColWidth="10" defaultRowHeight="14.4" x14ac:dyDescent="0.3"/>
  <cols>
    <col min="3" max="3" width="11.109375" customWidth="1"/>
    <col min="4" max="4" width="5.88671875" customWidth="1"/>
    <col min="5" max="5" width="21.33203125" customWidth="1"/>
    <col min="6" max="6" width="13.5546875" customWidth="1"/>
    <col min="7" max="7" width="20.88671875" style="51" customWidth="1"/>
    <col min="8" max="8" width="8.5546875" customWidth="1"/>
    <col min="13" max="13" width="11.88671875" bestFit="1" customWidth="1"/>
  </cols>
  <sheetData>
    <row r="2" spans="2:20" x14ac:dyDescent="0.3">
      <c r="B2" s="163" t="s">
        <v>17</v>
      </c>
      <c r="C2" s="164"/>
      <c r="D2" s="164"/>
      <c r="E2" s="164"/>
      <c r="F2" s="164"/>
      <c r="G2" s="164"/>
      <c r="H2" s="164"/>
      <c r="I2" s="165"/>
      <c r="L2" s="55"/>
      <c r="M2" s="171">
        <v>210</v>
      </c>
      <c r="N2" s="172"/>
      <c r="O2" s="74"/>
      <c r="P2" s="172">
        <v>100</v>
      </c>
      <c r="Q2" s="172"/>
      <c r="R2" s="74"/>
      <c r="S2" s="172">
        <v>211</v>
      </c>
      <c r="T2" s="175"/>
    </row>
    <row r="3" spans="2:20" x14ac:dyDescent="0.3">
      <c r="B3" s="47" t="s">
        <v>5</v>
      </c>
      <c r="C3" s="47" t="s">
        <v>6</v>
      </c>
      <c r="D3" s="48" t="s">
        <v>7</v>
      </c>
      <c r="E3" s="174" t="s">
        <v>9</v>
      </c>
      <c r="F3" s="174"/>
      <c r="G3" s="174"/>
      <c r="H3" s="49" t="s">
        <v>7</v>
      </c>
      <c r="I3" s="47" t="s">
        <v>8</v>
      </c>
      <c r="L3" s="55"/>
      <c r="M3" s="75" t="s">
        <v>6</v>
      </c>
      <c r="N3" s="68" t="s">
        <v>8</v>
      </c>
      <c r="O3" s="73"/>
      <c r="P3" s="67" t="s">
        <v>6</v>
      </c>
      <c r="Q3" s="68" t="s">
        <v>8</v>
      </c>
      <c r="R3" s="73"/>
      <c r="S3" s="67" t="s">
        <v>6</v>
      </c>
      <c r="T3" s="75" t="s">
        <v>8</v>
      </c>
    </row>
    <row r="4" spans="2:20" x14ac:dyDescent="0.3">
      <c r="B4" s="169" t="s">
        <v>20</v>
      </c>
      <c r="C4" s="29">
        <v>40000</v>
      </c>
      <c r="D4" s="30">
        <v>210</v>
      </c>
      <c r="E4" s="31" t="s">
        <v>30</v>
      </c>
      <c r="F4" s="31"/>
      <c r="G4" s="52" t="s">
        <v>10</v>
      </c>
      <c r="H4" s="32">
        <v>100</v>
      </c>
      <c r="I4" s="29">
        <v>50000</v>
      </c>
      <c r="L4" s="55"/>
      <c r="M4" s="17">
        <f>C4</f>
        <v>40000</v>
      </c>
      <c r="N4" s="70"/>
      <c r="O4" s="71"/>
      <c r="P4" s="69"/>
      <c r="Q4" s="70">
        <f>I4</f>
        <v>50000</v>
      </c>
      <c r="R4" s="71"/>
      <c r="S4" s="69">
        <f>C5</f>
        <v>140000</v>
      </c>
      <c r="T4" s="17"/>
    </row>
    <row r="5" spans="2:20" x14ac:dyDescent="0.3">
      <c r="B5" s="162"/>
      <c r="C5" s="33">
        <v>140000</v>
      </c>
      <c r="D5" s="34">
        <v>211</v>
      </c>
      <c r="E5" s="35" t="s">
        <v>18</v>
      </c>
      <c r="F5" s="35"/>
      <c r="G5" s="50" t="s">
        <v>31</v>
      </c>
      <c r="H5" s="36">
        <v>170</v>
      </c>
      <c r="I5" s="33">
        <v>180000</v>
      </c>
      <c r="L5" s="55"/>
      <c r="M5" s="17"/>
      <c r="N5" s="70"/>
      <c r="O5" s="71"/>
      <c r="P5" s="69"/>
      <c r="Q5" s="70"/>
      <c r="R5" s="71"/>
      <c r="S5" s="69"/>
      <c r="T5" s="17"/>
    </row>
    <row r="6" spans="2:20" x14ac:dyDescent="0.3">
      <c r="B6" s="162"/>
      <c r="C6" s="33">
        <v>70000</v>
      </c>
      <c r="D6" s="34">
        <v>213</v>
      </c>
      <c r="E6" s="35" t="s">
        <v>33</v>
      </c>
      <c r="F6" s="35"/>
      <c r="G6" s="50" t="s">
        <v>32</v>
      </c>
      <c r="H6" s="36">
        <v>520</v>
      </c>
      <c r="I6" s="33">
        <v>18000</v>
      </c>
      <c r="L6" s="55"/>
      <c r="M6" s="17"/>
      <c r="N6" s="70"/>
      <c r="O6" s="71"/>
      <c r="P6" s="69"/>
      <c r="Q6" s="70"/>
      <c r="R6" s="71"/>
      <c r="S6" s="69"/>
      <c r="T6" s="17"/>
    </row>
    <row r="7" spans="2:20" x14ac:dyDescent="0.3">
      <c r="B7" s="162"/>
      <c r="C7" s="46">
        <v>-15000</v>
      </c>
      <c r="D7" s="34">
        <v>281</v>
      </c>
      <c r="E7" s="35" t="s">
        <v>34</v>
      </c>
      <c r="F7" s="35"/>
      <c r="G7" s="50" t="s">
        <v>16</v>
      </c>
      <c r="H7" s="36">
        <v>400</v>
      </c>
      <c r="I7" s="33">
        <v>18000</v>
      </c>
      <c r="L7" s="55"/>
      <c r="M7" s="70"/>
      <c r="N7" s="71"/>
      <c r="O7" s="71"/>
      <c r="P7" s="71"/>
      <c r="Q7" s="71"/>
      <c r="R7" s="71"/>
      <c r="S7" s="71"/>
      <c r="T7" s="69"/>
    </row>
    <row r="8" spans="2:20" x14ac:dyDescent="0.3">
      <c r="B8" s="162"/>
      <c r="C8" s="33">
        <v>12000</v>
      </c>
      <c r="D8" s="34">
        <v>430</v>
      </c>
      <c r="E8" s="35" t="s">
        <v>19</v>
      </c>
      <c r="F8" s="35"/>
      <c r="G8" s="50" t="s">
        <v>14</v>
      </c>
      <c r="H8" s="36">
        <v>477</v>
      </c>
      <c r="I8" s="33">
        <v>1500</v>
      </c>
      <c r="L8" s="55"/>
      <c r="M8" s="70"/>
      <c r="N8" s="71"/>
      <c r="O8" s="71"/>
      <c r="P8" s="71"/>
      <c r="Q8" s="71"/>
      <c r="R8" s="71"/>
      <c r="S8" s="71"/>
      <c r="T8" s="69"/>
    </row>
    <row r="9" spans="2:20" x14ac:dyDescent="0.3">
      <c r="B9" s="162"/>
      <c r="C9" s="33">
        <v>15000</v>
      </c>
      <c r="D9" s="34">
        <v>310</v>
      </c>
      <c r="E9" s="35" t="s">
        <v>35</v>
      </c>
      <c r="F9" s="35"/>
      <c r="G9" s="50" t="s">
        <v>13</v>
      </c>
      <c r="H9" s="36">
        <v>113</v>
      </c>
      <c r="I9" s="33">
        <f>SUM(C4:C11)-SUM(I4:I8)</f>
        <v>35500</v>
      </c>
      <c r="L9" s="55"/>
      <c r="M9" s="176">
        <v>170</v>
      </c>
      <c r="N9" s="173"/>
      <c r="O9" s="73"/>
      <c r="P9" s="173">
        <v>213</v>
      </c>
      <c r="Q9" s="173"/>
      <c r="R9" s="73"/>
      <c r="S9" s="173">
        <v>520</v>
      </c>
      <c r="T9" s="177"/>
    </row>
    <row r="10" spans="2:20" x14ac:dyDescent="0.3">
      <c r="B10" s="162"/>
      <c r="C10" s="33">
        <v>1000</v>
      </c>
      <c r="D10" s="34">
        <v>472</v>
      </c>
      <c r="E10" s="35" t="s">
        <v>22</v>
      </c>
      <c r="F10" s="35"/>
      <c r="G10" s="50"/>
      <c r="H10" s="36"/>
      <c r="I10" s="33"/>
      <c r="L10" s="55"/>
      <c r="M10" s="75" t="s">
        <v>6</v>
      </c>
      <c r="N10" s="68" t="s">
        <v>8</v>
      </c>
      <c r="O10" s="73"/>
      <c r="P10" s="67" t="s">
        <v>6</v>
      </c>
      <c r="Q10" s="68" t="s">
        <v>8</v>
      </c>
      <c r="R10" s="73"/>
      <c r="S10" s="67" t="s">
        <v>6</v>
      </c>
      <c r="T10" s="75" t="s">
        <v>8</v>
      </c>
    </row>
    <row r="11" spans="2:20" x14ac:dyDescent="0.3">
      <c r="B11" s="161"/>
      <c r="C11" s="37">
        <v>40000</v>
      </c>
      <c r="D11" s="38">
        <v>572</v>
      </c>
      <c r="E11" s="39" t="s">
        <v>21</v>
      </c>
      <c r="F11" s="39"/>
      <c r="G11" s="53"/>
      <c r="H11" s="40"/>
      <c r="I11" s="37"/>
      <c r="L11" s="55"/>
      <c r="M11" s="17"/>
      <c r="N11" s="70">
        <f>I5</f>
        <v>180000</v>
      </c>
      <c r="O11" s="71"/>
      <c r="P11" s="69">
        <f>C6</f>
        <v>70000</v>
      </c>
      <c r="Q11" s="70"/>
      <c r="R11" s="71"/>
      <c r="S11" s="69">
        <f>C25</f>
        <v>10000</v>
      </c>
      <c r="T11" s="17">
        <f>I6</f>
        <v>18000</v>
      </c>
    </row>
    <row r="12" spans="2:20" x14ac:dyDescent="0.3">
      <c r="B12" s="160" t="s">
        <v>24</v>
      </c>
      <c r="C12" s="41">
        <v>80000</v>
      </c>
      <c r="D12" s="42">
        <v>600</v>
      </c>
      <c r="E12" s="43" t="s">
        <v>23</v>
      </c>
      <c r="F12" s="43"/>
      <c r="G12" s="54" t="s">
        <v>16</v>
      </c>
      <c r="H12" s="44">
        <v>400</v>
      </c>
      <c r="I12" s="41">
        <v>80000</v>
      </c>
      <c r="L12" s="55"/>
      <c r="M12" s="17"/>
      <c r="N12" s="70"/>
      <c r="O12" s="71"/>
      <c r="P12" s="69"/>
      <c r="Q12" s="70"/>
      <c r="R12" s="71"/>
      <c r="S12" s="69"/>
      <c r="T12" s="17"/>
    </row>
    <row r="13" spans="2:20" x14ac:dyDescent="0.3">
      <c r="B13" s="161"/>
      <c r="C13" s="37">
        <v>15000</v>
      </c>
      <c r="D13" s="38">
        <v>472</v>
      </c>
      <c r="E13" s="39" t="s">
        <v>22</v>
      </c>
      <c r="F13" s="39"/>
      <c r="G13" s="53" t="s">
        <v>21</v>
      </c>
      <c r="H13" s="40">
        <v>572</v>
      </c>
      <c r="I13" s="37">
        <v>15000</v>
      </c>
      <c r="L13" s="55"/>
      <c r="M13" s="17"/>
      <c r="N13" s="70"/>
      <c r="O13" s="71"/>
      <c r="P13" s="69"/>
      <c r="Q13" s="70"/>
      <c r="R13" s="71"/>
      <c r="S13" s="69"/>
      <c r="T13" s="17"/>
    </row>
    <row r="14" spans="2:20" x14ac:dyDescent="0.3">
      <c r="B14" s="160" t="s">
        <v>26</v>
      </c>
      <c r="C14" s="41">
        <v>120000</v>
      </c>
      <c r="D14" s="42">
        <v>572</v>
      </c>
      <c r="E14" s="43" t="s">
        <v>21</v>
      </c>
      <c r="F14" s="43"/>
      <c r="G14" s="54" t="s">
        <v>25</v>
      </c>
      <c r="H14" s="44">
        <v>701</v>
      </c>
      <c r="I14" s="41">
        <v>200000</v>
      </c>
      <c r="L14" s="55"/>
      <c r="M14" s="70"/>
      <c r="N14" s="71"/>
      <c r="O14" s="71"/>
      <c r="P14" s="71"/>
      <c r="Q14" s="71"/>
      <c r="R14" s="71"/>
      <c r="S14" s="71"/>
      <c r="T14" s="69"/>
    </row>
    <row r="15" spans="2:20" x14ac:dyDescent="0.3">
      <c r="B15" s="161"/>
      <c r="C15" s="37">
        <f>I14+I15+-C14</f>
        <v>122000</v>
      </c>
      <c r="D15" s="38">
        <v>430</v>
      </c>
      <c r="E15" s="39" t="s">
        <v>19</v>
      </c>
      <c r="F15" s="39"/>
      <c r="G15" s="53" t="s">
        <v>14</v>
      </c>
      <c r="H15" s="40">
        <v>477</v>
      </c>
      <c r="I15" s="37">
        <f>I14*0.21</f>
        <v>42000</v>
      </c>
      <c r="L15" s="55"/>
      <c r="M15" s="70"/>
      <c r="N15" s="71"/>
      <c r="O15" s="71"/>
      <c r="P15" s="71"/>
      <c r="Q15" s="71"/>
      <c r="R15" s="71"/>
      <c r="S15" s="71"/>
      <c r="T15" s="69"/>
    </row>
    <row r="16" spans="2:20" x14ac:dyDescent="0.3">
      <c r="B16" s="160" t="s">
        <v>28</v>
      </c>
      <c r="C16" s="41">
        <v>90000</v>
      </c>
      <c r="D16" s="42">
        <v>640</v>
      </c>
      <c r="E16" s="43" t="s">
        <v>36</v>
      </c>
      <c r="F16" s="43"/>
      <c r="G16" s="54" t="s">
        <v>21</v>
      </c>
      <c r="H16" s="44">
        <v>572</v>
      </c>
      <c r="I16" s="41">
        <f>C16-I17-I18</f>
        <v>76000</v>
      </c>
      <c r="L16" s="55"/>
      <c r="M16" s="176">
        <v>281</v>
      </c>
      <c r="N16" s="173"/>
      <c r="O16" s="73"/>
      <c r="P16" s="173">
        <v>400</v>
      </c>
      <c r="Q16" s="173"/>
      <c r="R16" s="73"/>
      <c r="S16" s="173">
        <v>430</v>
      </c>
      <c r="T16" s="177"/>
    </row>
    <row r="17" spans="2:20" x14ac:dyDescent="0.3">
      <c r="B17" s="162"/>
      <c r="C17" s="15"/>
      <c r="D17" s="34"/>
      <c r="E17" s="35"/>
      <c r="F17" s="35"/>
      <c r="G17" s="50" t="s">
        <v>27</v>
      </c>
      <c r="H17" s="56">
        <v>4751</v>
      </c>
      <c r="I17" s="33">
        <f>0.1*C16</f>
        <v>9000</v>
      </c>
      <c r="L17" s="55"/>
      <c r="M17" s="75" t="s">
        <v>6</v>
      </c>
      <c r="N17" s="68" t="s">
        <v>8</v>
      </c>
      <c r="O17" s="73"/>
      <c r="P17" s="67" t="s">
        <v>6</v>
      </c>
      <c r="Q17" s="68" t="s">
        <v>8</v>
      </c>
      <c r="R17" s="73"/>
      <c r="S17" s="67" t="s">
        <v>6</v>
      </c>
      <c r="T17" s="75" t="s">
        <v>8</v>
      </c>
    </row>
    <row r="18" spans="2:20" x14ac:dyDescent="0.3">
      <c r="B18" s="161"/>
      <c r="C18" s="8"/>
      <c r="D18" s="38"/>
      <c r="E18" s="39"/>
      <c r="F18" s="39"/>
      <c r="G18" s="53" t="s">
        <v>38</v>
      </c>
      <c r="H18" s="40">
        <v>476</v>
      </c>
      <c r="I18" s="37">
        <v>5000</v>
      </c>
      <c r="L18" s="55"/>
      <c r="M18" s="77">
        <f>C7</f>
        <v>-15000</v>
      </c>
      <c r="N18" s="70"/>
      <c r="O18" s="71"/>
      <c r="P18" s="69"/>
      <c r="Q18" s="70">
        <f>I7</f>
        <v>18000</v>
      </c>
      <c r="R18" s="71"/>
      <c r="S18" s="69">
        <f>C8</f>
        <v>12000</v>
      </c>
      <c r="T18" s="17">
        <f>I23</f>
        <v>30000</v>
      </c>
    </row>
    <row r="19" spans="2:20" x14ac:dyDescent="0.3">
      <c r="B19" s="160" t="s">
        <v>29</v>
      </c>
      <c r="C19" s="41">
        <f>I8+I15</f>
        <v>43500</v>
      </c>
      <c r="D19" s="42">
        <v>477</v>
      </c>
      <c r="E19" s="43" t="s">
        <v>14</v>
      </c>
      <c r="F19" s="43"/>
      <c r="G19" s="54" t="s">
        <v>37</v>
      </c>
      <c r="H19" s="44">
        <v>475</v>
      </c>
      <c r="I19" s="41">
        <f>C19</f>
        <v>43500</v>
      </c>
      <c r="L19" s="55"/>
      <c r="M19" s="17"/>
      <c r="N19" s="70"/>
      <c r="O19" s="71"/>
      <c r="P19" s="69"/>
      <c r="Q19" s="70">
        <f>I12</f>
        <v>80000</v>
      </c>
      <c r="R19" s="71"/>
      <c r="S19" s="69">
        <f>C15</f>
        <v>122000</v>
      </c>
      <c r="T19" s="17"/>
    </row>
    <row r="20" spans="2:20" x14ac:dyDescent="0.3">
      <c r="B20" s="162"/>
      <c r="C20" s="33">
        <f>I20</f>
        <v>16000</v>
      </c>
      <c r="D20" s="34">
        <v>475</v>
      </c>
      <c r="E20" s="35" t="s">
        <v>37</v>
      </c>
      <c r="F20" s="35"/>
      <c r="G20" s="50" t="s">
        <v>22</v>
      </c>
      <c r="H20" s="36">
        <v>472</v>
      </c>
      <c r="I20" s="33">
        <f>C10+C13</f>
        <v>16000</v>
      </c>
      <c r="L20" s="55"/>
      <c r="M20" s="17"/>
      <c r="N20" s="70"/>
      <c r="O20" s="71"/>
      <c r="P20" s="69"/>
      <c r="Q20" s="70"/>
      <c r="R20" s="71"/>
      <c r="S20" s="69"/>
      <c r="T20" s="17"/>
    </row>
    <row r="21" spans="2:20" x14ac:dyDescent="0.3">
      <c r="B21" s="162"/>
      <c r="C21" s="33">
        <v>20000</v>
      </c>
      <c r="D21" s="34">
        <v>641</v>
      </c>
      <c r="E21" s="35" t="s">
        <v>39</v>
      </c>
      <c r="F21" s="35"/>
      <c r="G21" s="50" t="s">
        <v>38</v>
      </c>
      <c r="H21" s="36">
        <v>476</v>
      </c>
      <c r="I21" s="33">
        <v>20000</v>
      </c>
      <c r="L21" s="55"/>
      <c r="M21" s="70"/>
      <c r="N21" s="71"/>
      <c r="O21" s="71"/>
      <c r="P21" s="71"/>
      <c r="Q21" s="71"/>
      <c r="R21" s="71"/>
      <c r="S21" s="71"/>
      <c r="T21" s="69"/>
    </row>
    <row r="22" spans="2:20" x14ac:dyDescent="0.3">
      <c r="B22" s="161"/>
      <c r="C22" s="37">
        <f>C19-I20</f>
        <v>27500</v>
      </c>
      <c r="D22" s="38">
        <v>475</v>
      </c>
      <c r="E22" s="39" t="s">
        <v>37</v>
      </c>
      <c r="F22" s="39"/>
      <c r="G22" s="53" t="s">
        <v>21</v>
      </c>
      <c r="H22" s="40">
        <v>572</v>
      </c>
      <c r="I22" s="37">
        <f>C22</f>
        <v>27500</v>
      </c>
      <c r="L22" s="55"/>
      <c r="M22" s="70"/>
      <c r="N22" s="45"/>
      <c r="O22" s="71"/>
      <c r="P22" s="71"/>
      <c r="Q22" s="71"/>
      <c r="R22" s="71"/>
      <c r="S22" s="71"/>
      <c r="T22" s="69"/>
    </row>
    <row r="23" spans="2:20" x14ac:dyDescent="0.3">
      <c r="B23" s="160" t="s">
        <v>41</v>
      </c>
      <c r="C23" s="41">
        <v>30000</v>
      </c>
      <c r="D23" s="42">
        <v>572</v>
      </c>
      <c r="E23" s="43" t="s">
        <v>21</v>
      </c>
      <c r="F23" s="43"/>
      <c r="G23" s="54" t="s">
        <v>19</v>
      </c>
      <c r="H23" s="44">
        <v>430</v>
      </c>
      <c r="I23" s="41">
        <v>30000</v>
      </c>
      <c r="L23" s="55"/>
      <c r="M23" s="176">
        <v>477</v>
      </c>
      <c r="N23" s="173"/>
      <c r="O23" s="71"/>
      <c r="P23" s="173">
        <v>310</v>
      </c>
      <c r="Q23" s="173"/>
      <c r="R23" s="71"/>
      <c r="S23" s="173">
        <v>113</v>
      </c>
      <c r="T23" s="177"/>
    </row>
    <row r="24" spans="2:20" x14ac:dyDescent="0.3">
      <c r="B24" s="162"/>
      <c r="C24" s="33">
        <v>2000</v>
      </c>
      <c r="D24" s="34">
        <v>662</v>
      </c>
      <c r="E24" s="35" t="s">
        <v>40</v>
      </c>
      <c r="F24" s="35"/>
      <c r="G24" s="50" t="s">
        <v>21</v>
      </c>
      <c r="H24" s="36">
        <v>572</v>
      </c>
      <c r="I24" s="33">
        <v>12000</v>
      </c>
      <c r="L24" s="55"/>
      <c r="M24" s="75" t="s">
        <v>6</v>
      </c>
      <c r="N24" s="68" t="s">
        <v>8</v>
      </c>
      <c r="O24" s="7"/>
      <c r="P24" s="67" t="s">
        <v>6</v>
      </c>
      <c r="Q24" s="68" t="s">
        <v>8</v>
      </c>
      <c r="R24" s="7"/>
      <c r="S24" s="67" t="s">
        <v>6</v>
      </c>
      <c r="T24" s="75" t="s">
        <v>8</v>
      </c>
    </row>
    <row r="25" spans="2:20" x14ac:dyDescent="0.3">
      <c r="B25" s="170"/>
      <c r="C25" s="60">
        <v>10000</v>
      </c>
      <c r="D25" s="61">
        <v>520</v>
      </c>
      <c r="E25" s="62" t="s">
        <v>32</v>
      </c>
      <c r="F25" s="62"/>
      <c r="G25" s="63"/>
      <c r="H25" s="64"/>
      <c r="I25" s="60"/>
      <c r="L25" s="55"/>
      <c r="M25" s="17">
        <f>C19</f>
        <v>43500</v>
      </c>
      <c r="N25" s="70">
        <f>I8</f>
        <v>1500</v>
      </c>
      <c r="O25" s="7"/>
      <c r="P25" s="69">
        <f>C9</f>
        <v>15000</v>
      </c>
      <c r="Q25" s="70"/>
      <c r="R25" s="7"/>
      <c r="S25" s="69"/>
      <c r="T25" s="17">
        <f>I9</f>
        <v>35500</v>
      </c>
    </row>
    <row r="26" spans="2:20" x14ac:dyDescent="0.3">
      <c r="B26" s="59"/>
      <c r="C26" s="59"/>
      <c r="D26" s="59"/>
      <c r="E26" s="59"/>
      <c r="F26" s="59"/>
      <c r="G26" s="57"/>
      <c r="H26" s="59"/>
      <c r="I26" s="59"/>
      <c r="L26" s="55"/>
      <c r="M26" s="17"/>
      <c r="N26" s="70">
        <f>I15</f>
        <v>42000</v>
      </c>
      <c r="O26" s="7"/>
      <c r="P26" s="69"/>
      <c r="Q26" s="70"/>
      <c r="R26" s="7"/>
      <c r="S26" s="69"/>
      <c r="T26" s="17"/>
    </row>
    <row r="27" spans="2:20" x14ac:dyDescent="0.3">
      <c r="B27" s="59"/>
      <c r="C27" s="59"/>
      <c r="D27" s="59"/>
      <c r="E27" s="59"/>
      <c r="F27" s="59"/>
      <c r="G27" s="57"/>
      <c r="H27" s="59"/>
      <c r="I27" s="59"/>
      <c r="L27" s="55"/>
      <c r="M27" s="17"/>
      <c r="N27" s="70"/>
      <c r="O27" s="7"/>
      <c r="P27" s="69"/>
      <c r="Q27" s="70"/>
      <c r="R27" s="7"/>
      <c r="S27" s="69"/>
      <c r="T27" s="17"/>
    </row>
    <row r="28" spans="2:20" x14ac:dyDescent="0.3">
      <c r="B28" s="59"/>
      <c r="C28" s="59"/>
      <c r="D28" s="59"/>
      <c r="E28" s="59"/>
      <c r="F28" s="59"/>
      <c r="G28" s="57"/>
      <c r="H28" s="59"/>
      <c r="I28" s="59"/>
      <c r="L28" s="55"/>
      <c r="M28" s="6"/>
      <c r="N28" s="7"/>
      <c r="O28" s="7"/>
      <c r="P28" s="7"/>
      <c r="Q28" s="7"/>
      <c r="R28" s="7"/>
      <c r="S28" s="7"/>
      <c r="T28" s="58"/>
    </row>
    <row r="29" spans="2:20" x14ac:dyDescent="0.3">
      <c r="B29" s="59"/>
      <c r="C29" s="59"/>
      <c r="D29" s="59"/>
      <c r="E29" s="59"/>
      <c r="F29" s="59"/>
      <c r="G29" s="57"/>
      <c r="H29" s="59"/>
      <c r="I29" s="59"/>
      <c r="L29" s="55"/>
      <c r="M29" s="6"/>
      <c r="N29" s="7"/>
      <c r="O29" s="7"/>
      <c r="P29" s="7"/>
      <c r="Q29" s="7"/>
      <c r="R29" s="7"/>
      <c r="S29" s="7"/>
      <c r="T29" s="58"/>
    </row>
    <row r="30" spans="2:20" x14ac:dyDescent="0.3">
      <c r="B30" s="59"/>
      <c r="C30" s="59"/>
      <c r="D30" s="59"/>
      <c r="E30" s="59"/>
      <c r="F30" s="59"/>
      <c r="G30" s="57"/>
      <c r="H30" s="59"/>
      <c r="I30" s="59"/>
      <c r="L30" s="55"/>
      <c r="M30" s="176">
        <v>472</v>
      </c>
      <c r="N30" s="173"/>
      <c r="O30" s="73"/>
      <c r="P30" s="173">
        <v>572</v>
      </c>
      <c r="Q30" s="173"/>
      <c r="R30" s="73"/>
      <c r="S30" s="173">
        <v>701</v>
      </c>
      <c r="T30" s="177"/>
    </row>
    <row r="31" spans="2:20" x14ac:dyDescent="0.3">
      <c r="B31" s="59"/>
      <c r="C31" s="59"/>
      <c r="D31" s="59"/>
      <c r="E31" s="59"/>
      <c r="F31" s="59"/>
      <c r="G31" s="57"/>
      <c r="H31" s="59"/>
      <c r="I31" s="59"/>
      <c r="L31" s="55"/>
      <c r="M31" s="75" t="s">
        <v>6</v>
      </c>
      <c r="N31" s="68" t="s">
        <v>8</v>
      </c>
      <c r="O31" s="73"/>
      <c r="P31" s="67" t="s">
        <v>6</v>
      </c>
      <c r="Q31" s="68" t="s">
        <v>8</v>
      </c>
      <c r="R31" s="73"/>
      <c r="S31" s="67" t="s">
        <v>6</v>
      </c>
      <c r="T31" s="75" t="s">
        <v>8</v>
      </c>
    </row>
    <row r="32" spans="2:20" x14ac:dyDescent="0.3">
      <c r="B32" s="59"/>
      <c r="C32" s="59"/>
      <c r="D32" s="59"/>
      <c r="E32" s="59"/>
      <c r="F32" s="59"/>
      <c r="G32" s="57"/>
      <c r="H32" s="59"/>
      <c r="I32" s="59"/>
      <c r="L32" s="55"/>
      <c r="M32" s="17">
        <f>C10</f>
        <v>1000</v>
      </c>
      <c r="N32" s="70">
        <f>I20</f>
        <v>16000</v>
      </c>
      <c r="O32" s="71"/>
      <c r="P32" s="69">
        <f>C11</f>
        <v>40000</v>
      </c>
      <c r="Q32" s="70">
        <f>I13</f>
        <v>15000</v>
      </c>
      <c r="R32" s="71"/>
      <c r="S32" s="69"/>
      <c r="T32" s="17">
        <f>I14</f>
        <v>200000</v>
      </c>
    </row>
    <row r="33" spans="2:20" x14ac:dyDescent="0.3">
      <c r="B33" s="59"/>
      <c r="C33" s="59"/>
      <c r="D33" s="59"/>
      <c r="E33" s="59"/>
      <c r="F33" s="59"/>
      <c r="G33" s="57"/>
      <c r="H33" s="59"/>
      <c r="I33" s="59"/>
      <c r="L33" s="55"/>
      <c r="M33" s="17">
        <f>C13</f>
        <v>15000</v>
      </c>
      <c r="N33" s="70"/>
      <c r="O33" s="71"/>
      <c r="P33" s="69">
        <f>C14</f>
        <v>120000</v>
      </c>
      <c r="Q33" s="70">
        <f>I16</f>
        <v>76000</v>
      </c>
      <c r="R33" s="71"/>
      <c r="S33" s="69"/>
      <c r="T33" s="17"/>
    </row>
    <row r="34" spans="2:20" x14ac:dyDescent="0.3">
      <c r="B34" s="59"/>
      <c r="C34" s="59"/>
      <c r="D34" s="59"/>
      <c r="E34" s="59"/>
      <c r="F34" s="59"/>
      <c r="G34" s="57"/>
      <c r="H34" s="59"/>
      <c r="I34" s="59"/>
      <c r="L34" s="55"/>
      <c r="M34" s="17"/>
      <c r="N34" s="70"/>
      <c r="O34" s="71"/>
      <c r="P34" s="71">
        <f>C23</f>
        <v>30000</v>
      </c>
      <c r="Q34" s="70">
        <f>I22</f>
        <v>27500</v>
      </c>
      <c r="R34" s="71"/>
      <c r="S34" s="69"/>
      <c r="T34" s="17"/>
    </row>
    <row r="35" spans="2:20" x14ac:dyDescent="0.3">
      <c r="B35" s="59"/>
      <c r="C35" s="59"/>
      <c r="D35" s="59"/>
      <c r="E35" s="59"/>
      <c r="F35" s="59"/>
      <c r="G35" s="57"/>
      <c r="H35" s="59"/>
      <c r="I35" s="59"/>
      <c r="L35" s="55"/>
      <c r="M35" s="6"/>
      <c r="N35" s="7"/>
      <c r="O35" s="7"/>
      <c r="P35" s="7"/>
      <c r="Q35" s="72">
        <f>I24</f>
        <v>12000</v>
      </c>
      <c r="R35" s="7"/>
      <c r="S35" s="7"/>
      <c r="T35" s="58"/>
    </row>
    <row r="36" spans="2:20" x14ac:dyDescent="0.3">
      <c r="B36" s="59"/>
      <c r="C36" s="59"/>
      <c r="D36" s="59"/>
      <c r="E36" s="59"/>
      <c r="F36" s="59"/>
      <c r="G36" s="57"/>
      <c r="H36" s="59"/>
      <c r="I36" s="59"/>
      <c r="L36" s="55"/>
      <c r="M36" s="6"/>
      <c r="N36" s="7"/>
      <c r="O36" s="7"/>
      <c r="P36" s="7"/>
      <c r="Q36" s="7"/>
      <c r="R36" s="7"/>
      <c r="S36" s="7"/>
      <c r="T36" s="58"/>
    </row>
    <row r="37" spans="2:20" x14ac:dyDescent="0.3">
      <c r="B37" s="59"/>
      <c r="C37" s="59"/>
      <c r="D37" s="59"/>
      <c r="E37" s="59"/>
      <c r="F37" s="59"/>
      <c r="G37" s="57"/>
      <c r="H37" s="59"/>
      <c r="I37" s="59"/>
      <c r="L37" s="55"/>
      <c r="M37" s="176">
        <v>640</v>
      </c>
      <c r="N37" s="173"/>
      <c r="O37" s="73"/>
      <c r="P37" s="173">
        <v>641</v>
      </c>
      <c r="Q37" s="173"/>
      <c r="R37" s="73"/>
      <c r="S37" s="173">
        <v>475</v>
      </c>
      <c r="T37" s="177"/>
    </row>
    <row r="38" spans="2:20" x14ac:dyDescent="0.3">
      <c r="B38" s="59"/>
      <c r="C38" s="59"/>
      <c r="D38" s="59"/>
      <c r="E38" s="59"/>
      <c r="F38" s="59"/>
      <c r="G38" s="57"/>
      <c r="H38" s="59"/>
      <c r="I38" s="59"/>
      <c r="L38" s="55"/>
      <c r="M38" s="75" t="s">
        <v>6</v>
      </c>
      <c r="N38" s="68" t="s">
        <v>8</v>
      </c>
      <c r="O38" s="73"/>
      <c r="P38" s="67" t="s">
        <v>6</v>
      </c>
      <c r="Q38" s="68" t="s">
        <v>8</v>
      </c>
      <c r="R38" s="73"/>
      <c r="S38" s="67" t="s">
        <v>6</v>
      </c>
      <c r="T38" s="75" t="s">
        <v>8</v>
      </c>
    </row>
    <row r="39" spans="2:20" x14ac:dyDescent="0.3">
      <c r="L39" s="55"/>
      <c r="M39" s="17">
        <f>C16</f>
        <v>90000</v>
      </c>
      <c r="N39" s="70"/>
      <c r="O39" s="71"/>
      <c r="P39" s="69">
        <f>C21</f>
        <v>20000</v>
      </c>
      <c r="Q39" s="70"/>
      <c r="R39" s="71"/>
      <c r="S39" s="69">
        <f>C20</f>
        <v>16000</v>
      </c>
      <c r="T39" s="17">
        <f>I17</f>
        <v>9000</v>
      </c>
    </row>
    <row r="40" spans="2:20" x14ac:dyDescent="0.3">
      <c r="L40" s="55"/>
      <c r="M40" s="17"/>
      <c r="N40" s="70"/>
      <c r="O40" s="71"/>
      <c r="P40" s="7"/>
      <c r="Q40" s="70"/>
      <c r="R40" s="71"/>
      <c r="S40" s="69">
        <f>C22</f>
        <v>27500</v>
      </c>
      <c r="T40" s="17">
        <f>I19</f>
        <v>43500</v>
      </c>
    </row>
    <row r="41" spans="2:20" x14ac:dyDescent="0.3">
      <c r="L41" s="55"/>
      <c r="M41" s="17"/>
      <c r="N41" s="70"/>
      <c r="O41" s="71"/>
      <c r="P41" s="69"/>
      <c r="Q41" s="70"/>
      <c r="R41" s="71"/>
      <c r="S41" s="69"/>
      <c r="T41" s="17"/>
    </row>
    <row r="42" spans="2:20" x14ac:dyDescent="0.3">
      <c r="L42" s="55"/>
      <c r="M42" s="6"/>
      <c r="N42" s="7"/>
      <c r="O42" s="7"/>
      <c r="P42" s="7"/>
      <c r="Q42" s="7"/>
      <c r="R42" s="7"/>
      <c r="S42" s="7"/>
      <c r="T42" s="58"/>
    </row>
    <row r="43" spans="2:20" x14ac:dyDescent="0.3">
      <c r="L43" s="55"/>
      <c r="M43" s="6"/>
      <c r="N43" s="7"/>
      <c r="O43" s="7"/>
      <c r="P43" s="7"/>
      <c r="Q43" s="7"/>
      <c r="R43" s="7"/>
      <c r="S43" s="7"/>
      <c r="T43" s="58"/>
    </row>
    <row r="44" spans="2:20" x14ac:dyDescent="0.3">
      <c r="L44" s="55"/>
      <c r="M44" s="176">
        <v>476</v>
      </c>
      <c r="N44" s="173"/>
      <c r="O44" s="73"/>
      <c r="P44" s="173">
        <v>662</v>
      </c>
      <c r="Q44" s="173"/>
      <c r="R44" s="73"/>
      <c r="S44" s="173">
        <v>600</v>
      </c>
      <c r="T44" s="177"/>
    </row>
    <row r="45" spans="2:20" x14ac:dyDescent="0.3">
      <c r="L45" s="55"/>
      <c r="M45" s="75" t="s">
        <v>6</v>
      </c>
      <c r="N45" s="68" t="s">
        <v>8</v>
      </c>
      <c r="O45" s="73"/>
      <c r="P45" s="67" t="s">
        <v>6</v>
      </c>
      <c r="Q45" s="68" t="s">
        <v>8</v>
      </c>
      <c r="R45" s="73"/>
      <c r="S45" s="79" t="s">
        <v>6</v>
      </c>
      <c r="T45" s="75" t="s">
        <v>8</v>
      </c>
    </row>
    <row r="46" spans="2:20" x14ac:dyDescent="0.3">
      <c r="L46" s="55"/>
      <c r="M46" s="17"/>
      <c r="N46" s="70">
        <f>I21</f>
        <v>20000</v>
      </c>
      <c r="O46" s="71"/>
      <c r="P46" s="69">
        <f>C24</f>
        <v>2000</v>
      </c>
      <c r="Q46" s="70"/>
      <c r="R46" s="71"/>
      <c r="S46" s="71">
        <f>C12</f>
        <v>80000</v>
      </c>
      <c r="T46" s="17"/>
    </row>
    <row r="47" spans="2:20" x14ac:dyDescent="0.3">
      <c r="L47" s="55"/>
      <c r="M47" s="17"/>
      <c r="N47" s="70"/>
      <c r="O47" s="71"/>
      <c r="P47" s="7"/>
      <c r="Q47" s="70"/>
      <c r="R47" s="71"/>
      <c r="S47" s="71"/>
      <c r="T47" s="17"/>
    </row>
    <row r="48" spans="2:20" x14ac:dyDescent="0.3">
      <c r="L48" s="55"/>
      <c r="M48" s="17"/>
      <c r="N48" s="70"/>
      <c r="O48" s="71"/>
      <c r="P48" s="69"/>
      <c r="Q48" s="70"/>
      <c r="R48" s="71"/>
      <c r="S48" s="71"/>
      <c r="T48" s="17"/>
    </row>
    <row r="49" spans="12:20" x14ac:dyDescent="0.3">
      <c r="L49" s="55"/>
      <c r="M49" s="66"/>
      <c r="N49" s="78"/>
      <c r="O49" s="78"/>
      <c r="P49" s="78"/>
      <c r="Q49" s="78"/>
      <c r="R49" s="78"/>
      <c r="S49" s="78"/>
      <c r="T49" s="65"/>
    </row>
    <row r="50" spans="12:20" x14ac:dyDescent="0.3">
      <c r="L50" s="55"/>
      <c r="M50" s="55"/>
      <c r="N50" s="55"/>
      <c r="O50" s="55"/>
      <c r="P50" s="55"/>
      <c r="Q50" s="55"/>
      <c r="R50" s="55"/>
      <c r="S50" s="55"/>
      <c r="T50" s="55"/>
    </row>
    <row r="51" spans="12:20" x14ac:dyDescent="0.3">
      <c r="L51" s="55"/>
      <c r="M51" s="55"/>
      <c r="N51" s="55"/>
      <c r="O51" s="55"/>
      <c r="P51" s="55"/>
      <c r="Q51" s="55"/>
      <c r="R51" s="55"/>
      <c r="S51" s="55"/>
      <c r="T51" s="55"/>
    </row>
    <row r="52" spans="12:20" x14ac:dyDescent="0.3">
      <c r="L52" s="55"/>
      <c r="M52" s="55"/>
      <c r="N52" s="55"/>
      <c r="O52" s="55"/>
      <c r="P52" s="55"/>
      <c r="Q52" s="55"/>
      <c r="R52" s="55"/>
      <c r="S52" s="55"/>
      <c r="T52" s="55"/>
    </row>
    <row r="53" spans="12:20" x14ac:dyDescent="0.3">
      <c r="L53" s="55"/>
      <c r="M53" s="55"/>
      <c r="N53" s="55"/>
      <c r="O53" s="55"/>
      <c r="P53" s="55"/>
      <c r="Q53" s="55"/>
      <c r="R53" s="55"/>
      <c r="S53" s="55"/>
      <c r="T53" s="55"/>
    </row>
    <row r="54" spans="12:20" x14ac:dyDescent="0.3">
      <c r="L54" s="55"/>
      <c r="M54" s="55"/>
      <c r="N54" s="55"/>
      <c r="O54" s="55"/>
      <c r="P54" s="55"/>
      <c r="Q54" s="55"/>
      <c r="R54" s="55"/>
      <c r="S54" s="55"/>
      <c r="T54" s="55"/>
    </row>
    <row r="55" spans="12:20" x14ac:dyDescent="0.3">
      <c r="L55" s="55"/>
      <c r="M55" s="55"/>
      <c r="N55" s="55"/>
      <c r="O55" s="55"/>
      <c r="P55" s="55"/>
      <c r="Q55" s="55"/>
      <c r="R55" s="55"/>
      <c r="S55" s="55"/>
      <c r="T55" s="55"/>
    </row>
    <row r="56" spans="12:20" x14ac:dyDescent="0.3">
      <c r="L56" s="55"/>
      <c r="M56" s="55"/>
      <c r="N56" s="55"/>
      <c r="O56" s="55"/>
      <c r="P56" s="55"/>
      <c r="Q56" s="55"/>
      <c r="R56" s="55"/>
      <c r="S56" s="55"/>
      <c r="T56" s="55"/>
    </row>
    <row r="57" spans="12:20" x14ac:dyDescent="0.3">
      <c r="L57" s="55"/>
      <c r="M57" s="55"/>
      <c r="N57" s="55"/>
      <c r="O57" s="55"/>
      <c r="P57" s="55"/>
      <c r="Q57" s="55"/>
      <c r="R57" s="55"/>
      <c r="S57" s="55"/>
      <c r="T57" s="55"/>
    </row>
    <row r="58" spans="12:20" x14ac:dyDescent="0.3">
      <c r="L58" s="55"/>
      <c r="M58" s="55"/>
      <c r="N58" s="55"/>
      <c r="O58" s="55"/>
      <c r="P58" s="55"/>
      <c r="Q58" s="55"/>
      <c r="R58" s="55"/>
      <c r="S58" s="55"/>
      <c r="T58" s="55"/>
    </row>
    <row r="59" spans="12:20" x14ac:dyDescent="0.3">
      <c r="L59" s="55"/>
      <c r="M59" s="55"/>
      <c r="N59" s="55"/>
      <c r="O59" s="55"/>
      <c r="P59" s="55"/>
      <c r="Q59" s="55"/>
      <c r="R59" s="55"/>
      <c r="S59" s="55"/>
      <c r="T59" s="55"/>
    </row>
    <row r="60" spans="12:20" x14ac:dyDescent="0.3">
      <c r="L60" s="55"/>
      <c r="M60" s="55"/>
      <c r="N60" s="55"/>
      <c r="O60" s="55"/>
      <c r="P60" s="55"/>
      <c r="Q60" s="55"/>
      <c r="R60" s="55"/>
      <c r="S60" s="55"/>
      <c r="T60" s="55"/>
    </row>
    <row r="61" spans="12:20" x14ac:dyDescent="0.3">
      <c r="L61" s="55"/>
      <c r="M61" s="55"/>
      <c r="N61" s="55"/>
      <c r="O61" s="55"/>
      <c r="P61" s="55"/>
      <c r="Q61" s="55"/>
      <c r="R61" s="55"/>
      <c r="S61" s="55"/>
      <c r="T61" s="55"/>
    </row>
    <row r="62" spans="12:20" x14ac:dyDescent="0.3">
      <c r="L62" s="55"/>
      <c r="M62" s="55"/>
      <c r="N62" s="55"/>
      <c r="O62" s="55"/>
      <c r="P62" s="55"/>
      <c r="Q62" s="55"/>
      <c r="R62" s="55"/>
      <c r="S62" s="55"/>
      <c r="T62" s="55"/>
    </row>
    <row r="63" spans="12:20" x14ac:dyDescent="0.3">
      <c r="L63" s="55"/>
      <c r="M63" s="55"/>
      <c r="N63" s="55"/>
      <c r="O63" s="55"/>
      <c r="P63" s="55"/>
      <c r="Q63" s="55"/>
      <c r="R63" s="55"/>
      <c r="S63" s="55"/>
      <c r="T63" s="55"/>
    </row>
    <row r="64" spans="12:20" x14ac:dyDescent="0.3">
      <c r="L64" s="55"/>
      <c r="M64" s="55"/>
      <c r="N64" s="55"/>
      <c r="O64" s="55"/>
      <c r="P64" s="55"/>
      <c r="Q64" s="55"/>
      <c r="R64" s="55"/>
      <c r="S64" s="55"/>
      <c r="T64" s="55"/>
    </row>
    <row r="65" spans="12:20" x14ac:dyDescent="0.3">
      <c r="L65" s="55"/>
      <c r="M65" s="55"/>
      <c r="N65" s="55"/>
      <c r="O65" s="55"/>
      <c r="P65" s="55"/>
      <c r="Q65" s="55"/>
      <c r="R65" s="55"/>
      <c r="S65" s="55"/>
      <c r="T65" s="55"/>
    </row>
    <row r="66" spans="12:20" x14ac:dyDescent="0.3">
      <c r="L66" s="55"/>
      <c r="M66" s="55"/>
      <c r="N66" s="55"/>
      <c r="O66" s="55"/>
      <c r="P66" s="55"/>
      <c r="Q66" s="55"/>
      <c r="R66" s="55"/>
      <c r="S66" s="55"/>
      <c r="T66" s="55"/>
    </row>
    <row r="67" spans="12:20" x14ac:dyDescent="0.3">
      <c r="L67" s="55"/>
      <c r="M67" s="55"/>
      <c r="N67" s="55"/>
      <c r="O67" s="55"/>
      <c r="P67" s="55"/>
      <c r="Q67" s="55"/>
      <c r="R67" s="55"/>
      <c r="S67" s="55"/>
      <c r="T67" s="55"/>
    </row>
    <row r="68" spans="12:20" x14ac:dyDescent="0.3">
      <c r="L68" s="55"/>
      <c r="M68" s="55"/>
      <c r="N68" s="55"/>
      <c r="O68" s="55"/>
      <c r="P68" s="55"/>
      <c r="Q68" s="55"/>
      <c r="R68" s="55"/>
      <c r="S68" s="55"/>
      <c r="T68" s="55"/>
    </row>
    <row r="69" spans="12:20" x14ac:dyDescent="0.3">
      <c r="L69" s="55"/>
      <c r="M69" s="55"/>
      <c r="N69" s="55"/>
      <c r="O69" s="55"/>
      <c r="P69" s="55"/>
      <c r="Q69" s="55"/>
      <c r="R69" s="55"/>
      <c r="S69" s="55"/>
      <c r="T69" s="55"/>
    </row>
    <row r="70" spans="12:20" x14ac:dyDescent="0.3">
      <c r="L70" s="55"/>
      <c r="M70" s="55"/>
      <c r="N70" s="55"/>
      <c r="O70" s="55"/>
      <c r="P70" s="55"/>
      <c r="Q70" s="55"/>
      <c r="R70" s="55"/>
      <c r="S70" s="55"/>
      <c r="T70" s="55"/>
    </row>
    <row r="71" spans="12:20" x14ac:dyDescent="0.3">
      <c r="L71" s="55"/>
      <c r="M71" s="55"/>
      <c r="N71" s="55"/>
      <c r="O71" s="55"/>
      <c r="P71" s="55"/>
      <c r="Q71" s="55"/>
      <c r="R71" s="55"/>
      <c r="S71" s="55"/>
      <c r="T71" s="55"/>
    </row>
    <row r="72" spans="12:20" x14ac:dyDescent="0.3">
      <c r="L72" s="55"/>
      <c r="M72" s="55"/>
      <c r="N72" s="55"/>
      <c r="O72" s="55"/>
      <c r="P72" s="55"/>
      <c r="Q72" s="55"/>
      <c r="R72" s="55"/>
      <c r="S72" s="55"/>
      <c r="T72" s="55"/>
    </row>
    <row r="73" spans="12:20" x14ac:dyDescent="0.3">
      <c r="L73" s="55"/>
      <c r="M73" s="55"/>
      <c r="N73" s="55"/>
      <c r="O73" s="55"/>
      <c r="P73" s="55"/>
      <c r="Q73" s="55"/>
      <c r="R73" s="55"/>
      <c r="S73" s="55"/>
      <c r="T73" s="55"/>
    </row>
  </sheetData>
  <mergeCells count="29">
    <mergeCell ref="S23:T23"/>
    <mergeCell ref="M23:N23"/>
    <mergeCell ref="M44:N44"/>
    <mergeCell ref="P44:Q44"/>
    <mergeCell ref="S44:T44"/>
    <mergeCell ref="M30:N30"/>
    <mergeCell ref="P30:Q30"/>
    <mergeCell ref="S30:T30"/>
    <mergeCell ref="M37:N37"/>
    <mergeCell ref="P37:Q37"/>
    <mergeCell ref="S37:T37"/>
    <mergeCell ref="S2:T2"/>
    <mergeCell ref="M9:N9"/>
    <mergeCell ref="P9:Q9"/>
    <mergeCell ref="S9:T9"/>
    <mergeCell ref="M16:N16"/>
    <mergeCell ref="P16:Q16"/>
    <mergeCell ref="S16:T16"/>
    <mergeCell ref="B16:B18"/>
    <mergeCell ref="B19:B22"/>
    <mergeCell ref="B23:B25"/>
    <mergeCell ref="M2:N2"/>
    <mergeCell ref="P2:Q2"/>
    <mergeCell ref="P23:Q23"/>
    <mergeCell ref="B2:I2"/>
    <mergeCell ref="E3:G3"/>
    <mergeCell ref="B12:B13"/>
    <mergeCell ref="B4:B11"/>
    <mergeCell ref="B14:B15"/>
  </mergeCells>
  <pageMargins left="0.7" right="0.7" top="0.75" bottom="0.75" header="0.3" footer="0.3"/>
  <pageSetup paperSize="9" orientation="portrait" horizontalDpi="300" verticalDpi="300" r:id="rId1"/>
  <ignoredErrors>
    <ignoredError sqref="I9" formulaRange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F9B3-4991-43AB-B0F3-B34125BC4792}">
  <dimension ref="B1:AC56"/>
  <sheetViews>
    <sheetView zoomScaleNormal="100" workbookViewId="0">
      <selection activeCell="C25" sqref="C25"/>
    </sheetView>
  </sheetViews>
  <sheetFormatPr baseColWidth="10" defaultRowHeight="14.4" x14ac:dyDescent="0.3"/>
  <cols>
    <col min="3" max="3" width="11.44140625" style="4" customWidth="1"/>
    <col min="4" max="4" width="5.88671875" customWidth="1"/>
    <col min="5" max="5" width="25.44140625" customWidth="1"/>
    <col min="7" max="7" width="25" customWidth="1"/>
    <col min="8" max="8" width="6.109375" customWidth="1"/>
    <col min="10" max="10" width="5.109375" customWidth="1"/>
    <col min="11" max="11" width="4.109375" customWidth="1"/>
    <col min="12" max="12" width="3.33203125" customWidth="1"/>
    <col min="14" max="14" width="16" customWidth="1"/>
    <col min="17" max="17" width="21" customWidth="1"/>
    <col min="20" max="20" width="18.6640625" customWidth="1"/>
    <col min="23" max="23" width="23" customWidth="1"/>
    <col min="24" max="24" width="12.109375" customWidth="1"/>
    <col min="28" max="28" width="21.109375" customWidth="1"/>
  </cols>
  <sheetData>
    <row r="1" spans="2:29" x14ac:dyDescent="0.3">
      <c r="M1" s="179" t="s">
        <v>66</v>
      </c>
      <c r="N1" s="179"/>
      <c r="P1" s="179" t="s">
        <v>68</v>
      </c>
      <c r="Q1" s="179"/>
      <c r="S1" s="179" t="s">
        <v>67</v>
      </c>
      <c r="T1" s="179"/>
    </row>
    <row r="2" spans="2:29" x14ac:dyDescent="0.3">
      <c r="B2" s="163" t="s">
        <v>17</v>
      </c>
      <c r="C2" s="164"/>
      <c r="D2" s="164"/>
      <c r="E2" s="164"/>
      <c r="F2" s="164"/>
      <c r="G2" s="164"/>
      <c r="H2" s="164"/>
      <c r="I2" s="165"/>
      <c r="L2" s="119"/>
      <c r="M2" s="172" t="s">
        <v>48</v>
      </c>
      <c r="N2" s="172"/>
      <c r="O2" s="74"/>
      <c r="P2" s="172" t="s">
        <v>49</v>
      </c>
      <c r="Q2" s="172"/>
      <c r="R2" s="74"/>
      <c r="S2" s="173" t="s">
        <v>54</v>
      </c>
      <c r="T2" s="173"/>
      <c r="U2" s="119"/>
      <c r="W2" s="178" t="s">
        <v>81</v>
      </c>
      <c r="X2" s="178"/>
      <c r="AB2" s="178" t="s">
        <v>2</v>
      </c>
      <c r="AC2" s="178"/>
    </row>
    <row r="3" spans="2:29" x14ac:dyDescent="0.3">
      <c r="B3" s="47" t="s">
        <v>5</v>
      </c>
      <c r="C3" s="47" t="s">
        <v>6</v>
      </c>
      <c r="D3" s="48" t="s">
        <v>7</v>
      </c>
      <c r="E3" s="174" t="s">
        <v>9</v>
      </c>
      <c r="F3" s="174"/>
      <c r="G3" s="174"/>
      <c r="H3" s="49" t="s">
        <v>7</v>
      </c>
      <c r="I3" s="47" t="s">
        <v>8</v>
      </c>
      <c r="L3" s="119"/>
      <c r="M3" s="67" t="s">
        <v>6</v>
      </c>
      <c r="N3" s="68" t="s">
        <v>8</v>
      </c>
      <c r="O3" s="73"/>
      <c r="P3" s="67" t="s">
        <v>6</v>
      </c>
      <c r="Q3" s="68" t="s">
        <v>8</v>
      </c>
      <c r="R3" s="73"/>
      <c r="S3" s="67" t="s">
        <v>6</v>
      </c>
      <c r="T3" s="68" t="s">
        <v>8</v>
      </c>
      <c r="U3" s="119"/>
      <c r="W3" t="s">
        <v>21</v>
      </c>
      <c r="X3" s="140">
        <f>SUM(M4:M6)-SUM(N4:N6)</f>
        <v>13558.5</v>
      </c>
      <c r="AB3" t="s">
        <v>16</v>
      </c>
      <c r="AC3" s="140">
        <f>Q12+Q11</f>
        <v>7260</v>
      </c>
    </row>
    <row r="4" spans="2:29" x14ac:dyDescent="0.3">
      <c r="B4" s="87" t="s">
        <v>24</v>
      </c>
      <c r="C4" s="93">
        <v>10000</v>
      </c>
      <c r="D4" s="88">
        <v>572</v>
      </c>
      <c r="E4" s="89" t="s">
        <v>21</v>
      </c>
      <c r="F4" s="90"/>
      <c r="G4" s="91" t="s">
        <v>10</v>
      </c>
      <c r="H4" s="92">
        <v>100</v>
      </c>
      <c r="I4" s="88">
        <v>10000</v>
      </c>
      <c r="L4" s="119"/>
      <c r="M4" s="69">
        <f>$C$4</f>
        <v>10000</v>
      </c>
      <c r="N4" s="70">
        <f>I5</f>
        <v>1210</v>
      </c>
      <c r="O4" s="71"/>
      <c r="P4" s="69"/>
      <c r="Q4" s="70">
        <f>I4</f>
        <v>10000</v>
      </c>
      <c r="R4" s="71"/>
      <c r="S4" s="131">
        <f>C11</f>
        <v>4000</v>
      </c>
      <c r="T4" s="132">
        <f>S4</f>
        <v>4000</v>
      </c>
      <c r="U4" s="119"/>
      <c r="W4" t="s">
        <v>15</v>
      </c>
      <c r="X4" s="19">
        <f>M33</f>
        <v>3630</v>
      </c>
      <c r="AB4" t="s">
        <v>62</v>
      </c>
      <c r="AC4" s="141">
        <f>Q26-P26</f>
        <v>1228.5</v>
      </c>
    </row>
    <row r="5" spans="2:29" x14ac:dyDescent="0.3">
      <c r="B5" s="160" t="s">
        <v>26</v>
      </c>
      <c r="C5" s="96">
        <v>1000</v>
      </c>
      <c r="D5" s="41">
        <v>217</v>
      </c>
      <c r="E5" s="24" t="s">
        <v>42</v>
      </c>
      <c r="F5" s="43"/>
      <c r="G5" s="97" t="s">
        <v>21</v>
      </c>
      <c r="H5" s="98">
        <v>572</v>
      </c>
      <c r="I5" s="41">
        <f>C5+C6</f>
        <v>1210</v>
      </c>
      <c r="L5" s="119"/>
      <c r="M5" s="69">
        <f>C14</f>
        <v>3630</v>
      </c>
      <c r="N5" s="70">
        <f>I9</f>
        <v>156</v>
      </c>
      <c r="O5" s="55"/>
      <c r="P5" s="71"/>
      <c r="Q5" s="71"/>
      <c r="R5" s="71"/>
      <c r="S5" s="71"/>
      <c r="T5" s="71"/>
      <c r="U5" s="119"/>
      <c r="X5" s="140">
        <f>SUM(X3:X4)</f>
        <v>17188.5</v>
      </c>
      <c r="AC5" s="140">
        <f>SUM(AC3:AC4)</f>
        <v>8488.5</v>
      </c>
    </row>
    <row r="6" spans="2:29" x14ac:dyDescent="0.3">
      <c r="B6" s="161"/>
      <c r="C6" s="99">
        <f>0.21*C5</f>
        <v>210</v>
      </c>
      <c r="D6" s="37">
        <v>472</v>
      </c>
      <c r="E6" s="27" t="s">
        <v>22</v>
      </c>
      <c r="F6" s="39"/>
      <c r="G6" s="100"/>
      <c r="H6" s="101"/>
      <c r="I6" s="37"/>
      <c r="L6" s="119"/>
      <c r="M6" s="69">
        <f>C16</f>
        <v>1476</v>
      </c>
      <c r="N6" s="70">
        <f>I17</f>
        <v>181.5</v>
      </c>
      <c r="O6" s="71"/>
      <c r="P6" s="71"/>
      <c r="Q6" s="71"/>
      <c r="R6" s="71"/>
      <c r="S6" s="71"/>
      <c r="T6" s="71"/>
      <c r="U6" s="119"/>
    </row>
    <row r="7" spans="2:29" x14ac:dyDescent="0.3">
      <c r="B7" s="160" t="s">
        <v>28</v>
      </c>
      <c r="C7" s="96">
        <v>2000</v>
      </c>
      <c r="D7" s="41">
        <v>216</v>
      </c>
      <c r="E7" s="24" t="s">
        <v>43</v>
      </c>
      <c r="F7" s="43"/>
      <c r="G7" s="97" t="s">
        <v>16</v>
      </c>
      <c r="H7" s="98">
        <v>400</v>
      </c>
      <c r="I7" s="41">
        <f>C7+C8</f>
        <v>2420</v>
      </c>
      <c r="L7" s="119"/>
      <c r="M7" s="121"/>
      <c r="N7" s="139"/>
      <c r="O7" s="55"/>
      <c r="P7" s="121"/>
      <c r="Q7" s="121"/>
      <c r="R7" s="121"/>
      <c r="S7" s="121"/>
      <c r="T7" s="121"/>
      <c r="U7" s="119"/>
    </row>
    <row r="8" spans="2:29" x14ac:dyDescent="0.3">
      <c r="B8" s="161"/>
      <c r="C8" s="99">
        <f>0.21*C7</f>
        <v>420</v>
      </c>
      <c r="D8" s="37">
        <v>472</v>
      </c>
      <c r="E8" s="27" t="str">
        <f>E6</f>
        <v>IVA Soportado</v>
      </c>
      <c r="F8" s="39"/>
      <c r="G8" s="100"/>
      <c r="H8" s="101"/>
      <c r="I8" s="37"/>
      <c r="L8" s="119"/>
      <c r="M8" s="71"/>
      <c r="N8" s="71"/>
      <c r="O8" s="71"/>
      <c r="P8" s="71"/>
      <c r="Q8" s="71"/>
      <c r="R8" s="71"/>
      <c r="S8" s="71"/>
      <c r="T8" s="71"/>
      <c r="U8" s="119"/>
      <c r="W8" s="178" t="s">
        <v>1</v>
      </c>
      <c r="X8" s="178"/>
      <c r="AB8" s="178" t="s">
        <v>3</v>
      </c>
      <c r="AC8" s="178"/>
    </row>
    <row r="9" spans="2:29" x14ac:dyDescent="0.3">
      <c r="B9" s="160" t="s">
        <v>29</v>
      </c>
      <c r="C9" s="96">
        <v>150</v>
      </c>
      <c r="D9" s="41">
        <v>219</v>
      </c>
      <c r="E9" s="24" t="s">
        <v>76</v>
      </c>
      <c r="F9" s="43"/>
      <c r="G9" s="97" t="s">
        <v>21</v>
      </c>
      <c r="H9" s="98">
        <v>572</v>
      </c>
      <c r="I9" s="41">
        <f>C9+C10</f>
        <v>156</v>
      </c>
      <c r="L9" s="119"/>
      <c r="M9" s="173" t="s">
        <v>51</v>
      </c>
      <c r="N9" s="173"/>
      <c r="O9" s="73"/>
      <c r="P9" s="173" t="s">
        <v>53</v>
      </c>
      <c r="Q9" s="173"/>
      <c r="R9" s="71"/>
      <c r="S9" s="173" t="s">
        <v>56</v>
      </c>
      <c r="T9" s="173"/>
      <c r="U9" s="119"/>
      <c r="W9" t="s">
        <v>82</v>
      </c>
      <c r="X9" s="140">
        <f>M19</f>
        <v>1000</v>
      </c>
    </row>
    <row r="10" spans="2:29" x14ac:dyDescent="0.3">
      <c r="B10" s="161"/>
      <c r="C10" s="99">
        <f>0.04*C9</f>
        <v>6</v>
      </c>
      <c r="D10" s="37">
        <v>472</v>
      </c>
      <c r="E10" s="27" t="str">
        <f>E8</f>
        <v>IVA Soportado</v>
      </c>
      <c r="F10" s="39"/>
      <c r="G10" s="100"/>
      <c r="H10" s="101"/>
      <c r="I10" s="37"/>
      <c r="L10" s="119"/>
      <c r="M10" s="67" t="s">
        <v>6</v>
      </c>
      <c r="N10" s="68" t="s">
        <v>8</v>
      </c>
      <c r="O10" s="73"/>
      <c r="P10" s="67" t="s">
        <v>6</v>
      </c>
      <c r="Q10" s="68" t="s">
        <v>8</v>
      </c>
      <c r="R10" s="71"/>
      <c r="S10" s="67" t="s">
        <v>6</v>
      </c>
      <c r="T10" s="68" t="s">
        <v>8</v>
      </c>
      <c r="U10" s="119"/>
      <c r="W10" t="s">
        <v>43</v>
      </c>
      <c r="X10" s="140">
        <f>M39</f>
        <v>2000</v>
      </c>
    </row>
    <row r="11" spans="2:29" x14ac:dyDescent="0.3">
      <c r="B11" s="160" t="s">
        <v>41</v>
      </c>
      <c r="C11" s="96">
        <v>4000</v>
      </c>
      <c r="D11" s="41">
        <v>600</v>
      </c>
      <c r="E11" s="24" t="s">
        <v>23</v>
      </c>
      <c r="F11" s="43"/>
      <c r="G11" s="97" t="s">
        <v>16</v>
      </c>
      <c r="H11" s="98">
        <v>400</v>
      </c>
      <c r="I11" s="41">
        <f>C11+C12</f>
        <v>4840</v>
      </c>
      <c r="L11" s="119"/>
      <c r="M11" s="69">
        <f>C6</f>
        <v>210</v>
      </c>
      <c r="N11" s="70">
        <f>I13</f>
        <v>1476</v>
      </c>
      <c r="O11" s="71"/>
      <c r="P11" s="69"/>
      <c r="Q11" s="70">
        <f>I7</f>
        <v>2420</v>
      </c>
      <c r="R11" s="71"/>
      <c r="S11" s="131">
        <f>T11</f>
        <v>6000</v>
      </c>
      <c r="T11" s="132">
        <f>I14</f>
        <v>6000</v>
      </c>
      <c r="U11" s="119"/>
      <c r="W11" t="s">
        <v>76</v>
      </c>
      <c r="X11" s="140">
        <f>M56</f>
        <v>150</v>
      </c>
    </row>
    <row r="12" spans="2:29" x14ac:dyDescent="0.3">
      <c r="B12" s="161"/>
      <c r="C12" s="99">
        <f>0.21*C11</f>
        <v>840</v>
      </c>
      <c r="D12" s="37">
        <v>472</v>
      </c>
      <c r="E12" s="27" t="str">
        <f>E10</f>
        <v>IVA Soportado</v>
      </c>
      <c r="F12" s="39"/>
      <c r="G12" s="100"/>
      <c r="H12" s="101"/>
      <c r="I12" s="37"/>
      <c r="L12" s="119"/>
      <c r="M12" s="69">
        <f>C8</f>
        <v>420</v>
      </c>
      <c r="O12" s="71"/>
      <c r="P12" s="69"/>
      <c r="Q12" s="70">
        <f>I11</f>
        <v>4840</v>
      </c>
      <c r="R12" s="71"/>
      <c r="S12" s="71"/>
      <c r="T12" s="71"/>
      <c r="U12" s="119"/>
      <c r="W12" t="s">
        <v>84</v>
      </c>
      <c r="X12" s="140">
        <f>M45</f>
        <v>1500</v>
      </c>
      <c r="AB12" s="178" t="s">
        <v>83</v>
      </c>
      <c r="AC12" s="178"/>
    </row>
    <row r="13" spans="2:29" x14ac:dyDescent="0.3">
      <c r="B13" s="108" t="s">
        <v>44</v>
      </c>
      <c r="C13" s="102">
        <f>I13</f>
        <v>1476</v>
      </c>
      <c r="D13" s="103">
        <v>470</v>
      </c>
      <c r="E13" s="104" t="s">
        <v>47</v>
      </c>
      <c r="F13" s="105"/>
      <c r="G13" s="106" t="s">
        <v>22</v>
      </c>
      <c r="H13" s="107">
        <v>472</v>
      </c>
      <c r="I13" s="103">
        <f>C12+C10+C8+C6</f>
        <v>1476</v>
      </c>
      <c r="L13" s="119"/>
      <c r="M13" s="69">
        <f>C10</f>
        <v>6</v>
      </c>
      <c r="N13" s="70"/>
      <c r="O13" s="71"/>
      <c r="P13" s="71"/>
      <c r="Q13" s="119"/>
      <c r="R13" s="71"/>
      <c r="S13" s="71"/>
      <c r="T13" s="71"/>
      <c r="U13" s="119"/>
      <c r="X13" s="140">
        <f>SUM(X9:X12)</f>
        <v>4650</v>
      </c>
      <c r="AB13" t="s">
        <v>10</v>
      </c>
      <c r="AC13" s="140">
        <f>Q4</f>
        <v>10000</v>
      </c>
    </row>
    <row r="14" spans="2:29" x14ac:dyDescent="0.3">
      <c r="B14" s="160" t="s">
        <v>45</v>
      </c>
      <c r="C14" s="96">
        <f>(I14+I15)/2</f>
        <v>3630</v>
      </c>
      <c r="D14" s="41">
        <v>572</v>
      </c>
      <c r="E14" s="24" t="s">
        <v>21</v>
      </c>
      <c r="F14" s="43"/>
      <c r="G14" s="97" t="s">
        <v>25</v>
      </c>
      <c r="H14" s="98">
        <v>700</v>
      </c>
      <c r="I14" s="41">
        <v>6000</v>
      </c>
      <c r="L14" s="119"/>
      <c r="M14" s="71">
        <f>C12</f>
        <v>840</v>
      </c>
      <c r="N14" s="70"/>
      <c r="O14" s="71"/>
      <c r="P14" s="71"/>
      <c r="Q14" s="71"/>
      <c r="R14" s="71"/>
      <c r="S14" s="71"/>
      <c r="T14" s="71"/>
      <c r="U14" s="119"/>
      <c r="AB14" t="s">
        <v>79</v>
      </c>
      <c r="AC14" s="140">
        <f>Q35</f>
        <v>3350</v>
      </c>
    </row>
    <row r="15" spans="2:29" x14ac:dyDescent="0.3">
      <c r="B15" s="161"/>
      <c r="C15" s="99">
        <f>C14</f>
        <v>3630</v>
      </c>
      <c r="D15" s="37">
        <v>430</v>
      </c>
      <c r="E15" s="27" t="s">
        <v>19</v>
      </c>
      <c r="F15" s="39"/>
      <c r="G15" s="100" t="s">
        <v>14</v>
      </c>
      <c r="H15" s="101">
        <v>477</v>
      </c>
      <c r="I15" s="37">
        <f>0.21*I14</f>
        <v>1260</v>
      </c>
      <c r="L15" s="119"/>
      <c r="M15" s="129">
        <f>C18</f>
        <v>31.5</v>
      </c>
      <c r="N15" s="130">
        <f>M15</f>
        <v>31.5</v>
      </c>
      <c r="O15" s="71"/>
      <c r="P15" s="71"/>
      <c r="Q15" s="71"/>
      <c r="R15" s="71"/>
      <c r="S15" s="71"/>
      <c r="T15" s="71"/>
      <c r="U15" s="119"/>
      <c r="AC15" s="140">
        <f>SUM(AC13:AC14)</f>
        <v>13350</v>
      </c>
    </row>
    <row r="16" spans="2:29" x14ac:dyDescent="0.3">
      <c r="B16" s="108" t="s">
        <v>46</v>
      </c>
      <c r="C16" s="102">
        <f>I16</f>
        <v>1476</v>
      </c>
      <c r="D16" s="103">
        <v>572</v>
      </c>
      <c r="E16" s="104" t="s">
        <v>21</v>
      </c>
      <c r="F16" s="105"/>
      <c r="G16" s="106" t="s">
        <v>47</v>
      </c>
      <c r="H16" s="107">
        <v>470</v>
      </c>
      <c r="I16" s="103">
        <f>I13</f>
        <v>1476</v>
      </c>
      <c r="L16" s="119"/>
      <c r="M16" s="121"/>
      <c r="N16" s="121"/>
      <c r="O16" s="121"/>
      <c r="P16" s="121"/>
      <c r="Q16" s="121"/>
      <c r="R16" s="121"/>
      <c r="S16" s="121"/>
      <c r="T16" s="121"/>
      <c r="U16" s="119"/>
      <c r="W16" t="s">
        <v>66</v>
      </c>
      <c r="X16" s="140">
        <f>X5+X13</f>
        <v>21838.5</v>
      </c>
    </row>
    <row r="17" spans="2:24" x14ac:dyDescent="0.3">
      <c r="B17" s="160" t="s">
        <v>60</v>
      </c>
      <c r="C17" s="96">
        <v>150</v>
      </c>
      <c r="D17" s="41">
        <v>622</v>
      </c>
      <c r="E17" s="24" t="s">
        <v>59</v>
      </c>
      <c r="F17" s="43"/>
      <c r="G17" s="97" t="s">
        <v>21</v>
      </c>
      <c r="H17" s="111">
        <v>572</v>
      </c>
      <c r="I17" s="41">
        <f>C17+C18</f>
        <v>181.5</v>
      </c>
      <c r="L17" s="119"/>
      <c r="M17" s="173" t="s">
        <v>50</v>
      </c>
      <c r="N17" s="173"/>
      <c r="O17" s="73"/>
      <c r="P17" s="180" t="s">
        <v>58</v>
      </c>
      <c r="Q17" s="180"/>
      <c r="R17" s="73"/>
      <c r="S17" s="173" t="s">
        <v>69</v>
      </c>
      <c r="T17" s="173"/>
      <c r="U17" s="119"/>
      <c r="W17" t="s">
        <v>68</v>
      </c>
      <c r="X17" s="140">
        <f>AC5+AC15</f>
        <v>21838.5</v>
      </c>
    </row>
    <row r="18" spans="2:24" x14ac:dyDescent="0.3">
      <c r="B18" s="161"/>
      <c r="C18" s="112">
        <f>C17*0.21</f>
        <v>31.5</v>
      </c>
      <c r="D18" s="37">
        <v>472</v>
      </c>
      <c r="E18" s="27" t="s">
        <v>22</v>
      </c>
      <c r="F18" s="39"/>
      <c r="G18" s="100"/>
      <c r="H18" s="101"/>
      <c r="I18" s="37"/>
      <c r="L18" s="119"/>
      <c r="M18" s="67" t="s">
        <v>6</v>
      </c>
      <c r="N18" s="68" t="s">
        <v>8</v>
      </c>
      <c r="O18" s="73"/>
      <c r="P18" s="67" t="s">
        <v>6</v>
      </c>
      <c r="Q18" s="68" t="s">
        <v>8</v>
      </c>
      <c r="R18" s="73"/>
      <c r="S18" s="67" t="s">
        <v>6</v>
      </c>
      <c r="T18" s="68" t="s">
        <v>8</v>
      </c>
      <c r="U18" s="119"/>
    </row>
    <row r="19" spans="2:24" x14ac:dyDescent="0.3">
      <c r="B19" s="108" t="s">
        <v>61</v>
      </c>
      <c r="C19" s="102">
        <f>I19</f>
        <v>3630</v>
      </c>
      <c r="D19" s="103">
        <v>570</v>
      </c>
      <c r="E19" s="104" t="s">
        <v>15</v>
      </c>
      <c r="F19" s="105"/>
      <c r="G19" s="106" t="s">
        <v>19</v>
      </c>
      <c r="H19" s="107">
        <v>430</v>
      </c>
      <c r="I19" s="103">
        <f>N26</f>
        <v>3630</v>
      </c>
      <c r="L19" s="119"/>
      <c r="M19" s="69">
        <f>C5</f>
        <v>1000</v>
      </c>
      <c r="N19" s="70"/>
      <c r="O19" s="71"/>
      <c r="P19" s="69">
        <f>Q19</f>
        <v>1260</v>
      </c>
      <c r="Q19" s="70">
        <f>I15</f>
        <v>1260</v>
      </c>
      <c r="R19" s="71"/>
      <c r="S19" s="131">
        <f>C17</f>
        <v>150</v>
      </c>
      <c r="T19" s="132">
        <f>S19</f>
        <v>150</v>
      </c>
      <c r="U19" s="119"/>
    </row>
    <row r="20" spans="2:24" x14ac:dyDescent="0.3">
      <c r="B20" s="160" t="s">
        <v>63</v>
      </c>
      <c r="C20" s="96">
        <f>P19</f>
        <v>1260</v>
      </c>
      <c r="D20" s="41">
        <v>477</v>
      </c>
      <c r="E20" s="24" t="s">
        <v>14</v>
      </c>
      <c r="F20" s="43"/>
      <c r="G20" s="113" t="s">
        <v>62</v>
      </c>
      <c r="H20" s="98">
        <v>475</v>
      </c>
      <c r="I20" s="41">
        <f>C20</f>
        <v>1260</v>
      </c>
      <c r="L20" s="119"/>
      <c r="M20" s="71"/>
      <c r="N20" s="71"/>
      <c r="O20" s="71"/>
      <c r="P20" s="71"/>
      <c r="Q20" s="71"/>
      <c r="R20" s="71"/>
      <c r="S20" s="71"/>
      <c r="T20" s="71"/>
      <c r="U20" s="119"/>
    </row>
    <row r="21" spans="2:24" x14ac:dyDescent="0.3">
      <c r="B21" s="170"/>
      <c r="C21" s="109">
        <f>I21</f>
        <v>31.5</v>
      </c>
      <c r="D21" s="60">
        <v>470</v>
      </c>
      <c r="E21" s="83" t="s">
        <v>62</v>
      </c>
      <c r="F21" s="62"/>
      <c r="G21" s="86" t="s">
        <v>22</v>
      </c>
      <c r="H21" s="81">
        <v>472</v>
      </c>
      <c r="I21" s="110">
        <f>N15</f>
        <v>31.5</v>
      </c>
      <c r="L21" s="119"/>
      <c r="M21" s="71"/>
      <c r="N21" s="71"/>
      <c r="O21" s="71"/>
      <c r="P21" s="71"/>
      <c r="Q21" s="71"/>
      <c r="R21" s="71"/>
      <c r="S21" s="71"/>
      <c r="T21" s="71"/>
      <c r="U21" s="119"/>
    </row>
    <row r="22" spans="2:24" x14ac:dyDescent="0.3">
      <c r="B22" s="114"/>
      <c r="C22" s="115"/>
      <c r="D22" s="116"/>
      <c r="E22" s="117"/>
      <c r="F22" s="117"/>
      <c r="G22" s="57"/>
      <c r="H22" s="118"/>
      <c r="I22" s="116"/>
      <c r="L22" s="119"/>
      <c r="M22" s="71"/>
      <c r="N22" s="71"/>
      <c r="O22" s="71"/>
      <c r="P22" s="71"/>
      <c r="Q22" s="71"/>
      <c r="R22" s="71"/>
      <c r="S22" s="71"/>
      <c r="T22" s="71"/>
      <c r="U22" s="119"/>
    </row>
    <row r="23" spans="2:24" x14ac:dyDescent="0.3">
      <c r="B23" s="114"/>
      <c r="C23" s="115"/>
      <c r="D23" s="116"/>
      <c r="E23" s="117"/>
      <c r="F23" s="117"/>
      <c r="G23" s="57"/>
      <c r="H23" s="118"/>
      <c r="I23" s="116"/>
      <c r="L23" s="119"/>
      <c r="M23" s="121"/>
      <c r="N23" s="121"/>
      <c r="O23" s="121"/>
      <c r="P23" s="121"/>
      <c r="Q23" s="121"/>
      <c r="R23" s="121"/>
      <c r="S23" s="121"/>
      <c r="T23" s="121"/>
      <c r="U23" s="119"/>
    </row>
    <row r="24" spans="2:24" x14ac:dyDescent="0.3">
      <c r="B24" s="80" t="s">
        <v>74</v>
      </c>
      <c r="C24" s="122">
        <v>1500</v>
      </c>
      <c r="D24" s="29">
        <v>300</v>
      </c>
      <c r="E24" s="82" t="s">
        <v>71</v>
      </c>
      <c r="F24" s="31"/>
      <c r="G24" s="84" t="s">
        <v>72</v>
      </c>
      <c r="H24" s="124">
        <v>610</v>
      </c>
      <c r="I24" s="29">
        <v>1500</v>
      </c>
      <c r="L24" s="119"/>
      <c r="M24" s="173" t="s">
        <v>57</v>
      </c>
      <c r="N24" s="173"/>
      <c r="O24" s="71"/>
      <c r="P24" s="173" t="s">
        <v>65</v>
      </c>
      <c r="Q24" s="173"/>
      <c r="R24" s="71"/>
      <c r="S24" s="173" t="s">
        <v>73</v>
      </c>
      <c r="T24" s="173"/>
      <c r="U24" s="119"/>
    </row>
    <row r="25" spans="2:24" x14ac:dyDescent="0.3">
      <c r="B25" s="28"/>
      <c r="C25" s="94">
        <f>I24+I25+I26-C24</f>
        <v>4150</v>
      </c>
      <c r="D25" s="95">
        <v>129</v>
      </c>
      <c r="E25" s="21" t="s">
        <v>77</v>
      </c>
      <c r="F25" s="35"/>
      <c r="G25" s="85" t="s">
        <v>23</v>
      </c>
      <c r="H25" s="95">
        <v>600</v>
      </c>
      <c r="I25" s="33">
        <f>T4</f>
        <v>4000</v>
      </c>
      <c r="L25" s="119"/>
      <c r="M25" s="67" t="s">
        <v>6</v>
      </c>
      <c r="N25" s="68" t="s">
        <v>8</v>
      </c>
      <c r="O25" s="7"/>
      <c r="P25" s="67" t="s">
        <v>6</v>
      </c>
      <c r="Q25" s="68" t="s">
        <v>8</v>
      </c>
      <c r="R25" s="7"/>
      <c r="S25" s="67" t="s">
        <v>6</v>
      </c>
      <c r="T25" s="68" t="s">
        <v>8</v>
      </c>
      <c r="U25" s="119"/>
    </row>
    <row r="26" spans="2:24" x14ac:dyDescent="0.3">
      <c r="B26" s="15"/>
      <c r="C26" s="125"/>
      <c r="D26" s="95"/>
      <c r="E26" s="6"/>
      <c r="F26" s="7"/>
      <c r="G26" s="85" t="s">
        <v>59</v>
      </c>
      <c r="H26" s="95">
        <v>622</v>
      </c>
      <c r="I26" s="123">
        <f>T19</f>
        <v>150</v>
      </c>
      <c r="L26" s="119"/>
      <c r="M26" s="131">
        <f>C15</f>
        <v>3630</v>
      </c>
      <c r="N26" s="132">
        <f>M26</f>
        <v>3630</v>
      </c>
      <c r="O26" s="7"/>
      <c r="P26" s="133">
        <f>C21</f>
        <v>31.5</v>
      </c>
      <c r="Q26" s="132">
        <f>I20</f>
        <v>1260</v>
      </c>
      <c r="R26" s="7"/>
      <c r="S26" s="131">
        <f>T26</f>
        <v>1500</v>
      </c>
      <c r="T26" s="132">
        <f>I24</f>
        <v>1500</v>
      </c>
      <c r="U26" s="119"/>
    </row>
    <row r="27" spans="2:24" x14ac:dyDescent="0.3">
      <c r="B27" s="160"/>
      <c r="C27" s="96">
        <f>S11</f>
        <v>6000</v>
      </c>
      <c r="D27" s="41">
        <v>700</v>
      </c>
      <c r="E27" s="24" t="s">
        <v>25</v>
      </c>
      <c r="F27" s="43"/>
      <c r="G27" s="113" t="s">
        <v>79</v>
      </c>
      <c r="H27" s="98">
        <v>129</v>
      </c>
      <c r="I27" s="41">
        <f>C27+C28</f>
        <v>7500</v>
      </c>
      <c r="L27" s="119"/>
      <c r="M27" s="7"/>
      <c r="N27" s="7"/>
      <c r="O27" s="7"/>
      <c r="P27" s="71"/>
      <c r="Q27" s="71"/>
      <c r="R27" s="71"/>
      <c r="S27" s="71"/>
      <c r="T27" s="71"/>
      <c r="U27" s="119"/>
    </row>
    <row r="28" spans="2:24" x14ac:dyDescent="0.3">
      <c r="B28" s="170"/>
      <c r="C28" s="109">
        <f>S26</f>
        <v>1500</v>
      </c>
      <c r="D28" s="60">
        <v>610</v>
      </c>
      <c r="E28" s="83" t="str">
        <f>G24</f>
        <v>Variacion de existencias</v>
      </c>
      <c r="F28" s="62"/>
      <c r="G28" s="86"/>
      <c r="H28" s="81"/>
      <c r="I28" s="110"/>
      <c r="L28" s="119"/>
      <c r="M28" s="7"/>
      <c r="N28" s="7"/>
      <c r="O28" s="7"/>
      <c r="P28" s="71"/>
      <c r="Q28" s="71"/>
      <c r="R28" s="71"/>
      <c r="S28" s="71"/>
      <c r="T28" s="71"/>
      <c r="U28" s="119"/>
    </row>
    <row r="29" spans="2:24" x14ac:dyDescent="0.3">
      <c r="B29" s="59"/>
      <c r="F29" s="59"/>
      <c r="G29" s="59"/>
      <c r="H29" s="116"/>
      <c r="I29" s="59"/>
      <c r="L29" s="119"/>
      <c r="M29" s="7"/>
      <c r="N29" s="7"/>
      <c r="O29" s="7"/>
      <c r="P29" s="71"/>
      <c r="Q29" s="71"/>
      <c r="R29" s="71"/>
      <c r="S29" s="71"/>
      <c r="T29" s="71"/>
      <c r="U29" s="119"/>
    </row>
    <row r="30" spans="2:24" x14ac:dyDescent="0.3">
      <c r="L30" s="119"/>
      <c r="M30" s="121"/>
      <c r="N30" s="121"/>
      <c r="O30" s="121"/>
      <c r="P30" s="121"/>
      <c r="Q30" s="121"/>
      <c r="R30" s="121"/>
      <c r="S30" s="121"/>
      <c r="T30" s="121"/>
      <c r="U30" s="119"/>
    </row>
    <row r="31" spans="2:24" x14ac:dyDescent="0.3">
      <c r="L31" s="119"/>
      <c r="M31" s="173" t="s">
        <v>64</v>
      </c>
      <c r="N31" s="173"/>
      <c r="O31" s="73"/>
      <c r="P31" s="173" t="s">
        <v>78</v>
      </c>
      <c r="Q31" s="173"/>
      <c r="R31" s="73"/>
      <c r="S31" s="71"/>
      <c r="T31" s="71"/>
      <c r="U31" s="119"/>
    </row>
    <row r="32" spans="2:24" x14ac:dyDescent="0.3">
      <c r="L32" s="119"/>
      <c r="M32" s="67" t="s">
        <v>6</v>
      </c>
      <c r="N32" s="68" t="s">
        <v>8</v>
      </c>
      <c r="O32" s="73"/>
      <c r="P32" s="67" t="s">
        <v>6</v>
      </c>
      <c r="Q32" s="68" t="s">
        <v>8</v>
      </c>
      <c r="R32" s="73"/>
      <c r="S32" s="71"/>
      <c r="T32" s="71"/>
      <c r="U32" s="119"/>
    </row>
    <row r="33" spans="12:21" x14ac:dyDescent="0.3">
      <c r="L33" s="119"/>
      <c r="M33" s="69">
        <f>C19</f>
        <v>3630</v>
      </c>
      <c r="N33" s="70"/>
      <c r="O33" s="71"/>
      <c r="P33" s="69">
        <f>C25</f>
        <v>4150</v>
      </c>
      <c r="Q33" s="126">
        <f>I27</f>
        <v>7500</v>
      </c>
      <c r="R33" s="71"/>
      <c r="S33" s="71"/>
      <c r="T33" s="71"/>
      <c r="U33" s="119"/>
    </row>
    <row r="34" spans="12:21" x14ac:dyDescent="0.3">
      <c r="L34" s="119"/>
      <c r="M34" s="55"/>
      <c r="N34" s="55"/>
      <c r="O34" s="71"/>
      <c r="P34" s="69"/>
      <c r="Q34" s="70"/>
      <c r="R34" s="71"/>
      <c r="S34" s="71"/>
      <c r="T34" s="71"/>
      <c r="U34" s="119"/>
    </row>
    <row r="35" spans="12:21" x14ac:dyDescent="0.3">
      <c r="L35" s="119"/>
      <c r="M35" s="55"/>
      <c r="N35" s="55"/>
      <c r="O35" s="71"/>
      <c r="P35" s="127" t="s">
        <v>80</v>
      </c>
      <c r="Q35" s="128">
        <f>Q33-P33</f>
        <v>3350</v>
      </c>
      <c r="R35" s="71"/>
      <c r="S35" s="71"/>
      <c r="T35" s="71"/>
      <c r="U35" s="119"/>
    </row>
    <row r="36" spans="12:21" x14ac:dyDescent="0.3">
      <c r="M36" s="121"/>
      <c r="N36" s="121"/>
      <c r="O36" s="121"/>
      <c r="P36" s="121"/>
      <c r="Q36" s="121"/>
      <c r="R36" s="121"/>
      <c r="S36" s="121"/>
      <c r="T36" s="121"/>
    </row>
    <row r="37" spans="12:21" x14ac:dyDescent="0.3">
      <c r="M37" s="173" t="s">
        <v>52</v>
      </c>
      <c r="N37" s="173"/>
      <c r="O37" s="7"/>
      <c r="P37" s="7"/>
      <c r="Q37" s="7"/>
      <c r="R37" s="7"/>
      <c r="S37" s="55"/>
      <c r="T37" s="55"/>
    </row>
    <row r="38" spans="12:21" x14ac:dyDescent="0.3">
      <c r="M38" s="67" t="s">
        <v>6</v>
      </c>
      <c r="N38" s="68" t="s">
        <v>8</v>
      </c>
      <c r="O38" s="73"/>
      <c r="P38" s="55"/>
      <c r="Q38" s="55"/>
      <c r="R38" s="73"/>
      <c r="S38" s="55"/>
      <c r="T38" s="55"/>
    </row>
    <row r="39" spans="12:21" x14ac:dyDescent="0.3">
      <c r="M39" s="69">
        <f>C7</f>
        <v>2000</v>
      </c>
      <c r="N39" s="70"/>
      <c r="O39" s="55"/>
      <c r="P39" s="55"/>
      <c r="Q39" s="55"/>
      <c r="R39" s="55"/>
      <c r="S39" s="55"/>
      <c r="T39" s="55"/>
    </row>
    <row r="40" spans="12:21" x14ac:dyDescent="0.3">
      <c r="M40" s="71"/>
      <c r="N40" s="71"/>
      <c r="O40" s="55"/>
      <c r="P40" s="55"/>
      <c r="Q40" s="55"/>
      <c r="R40" s="55"/>
      <c r="S40" s="55"/>
      <c r="T40" s="55"/>
    </row>
    <row r="41" spans="12:21" x14ac:dyDescent="0.3">
      <c r="M41" s="71"/>
      <c r="N41" s="71"/>
      <c r="O41" s="55"/>
      <c r="P41" s="55"/>
      <c r="Q41" s="55"/>
      <c r="R41" s="55"/>
      <c r="S41" s="55"/>
      <c r="T41" s="55"/>
    </row>
    <row r="42" spans="12:21" x14ac:dyDescent="0.3">
      <c r="M42" s="55"/>
      <c r="N42" s="55"/>
      <c r="O42" s="55"/>
      <c r="P42" s="55"/>
      <c r="Q42" s="71"/>
      <c r="R42" s="55"/>
      <c r="S42" s="55"/>
      <c r="T42" s="71"/>
    </row>
    <row r="43" spans="12:21" x14ac:dyDescent="0.3">
      <c r="M43" s="173" t="s">
        <v>70</v>
      </c>
      <c r="N43" s="173"/>
      <c r="O43" s="55"/>
      <c r="P43" s="55"/>
      <c r="Q43" s="7"/>
      <c r="R43" s="55"/>
      <c r="S43" s="55"/>
      <c r="T43" s="7"/>
    </row>
    <row r="44" spans="12:21" x14ac:dyDescent="0.3">
      <c r="M44" s="67" t="s">
        <v>6</v>
      </c>
      <c r="N44" s="68" t="s">
        <v>8</v>
      </c>
      <c r="O44" s="7"/>
      <c r="P44" s="7"/>
      <c r="Q44" s="7"/>
      <c r="R44" s="7"/>
      <c r="S44" s="7"/>
      <c r="T44" s="7"/>
    </row>
    <row r="45" spans="12:21" x14ac:dyDescent="0.3">
      <c r="M45" s="69">
        <v>1500</v>
      </c>
      <c r="N45" s="70"/>
      <c r="O45" s="73"/>
      <c r="P45" s="76"/>
      <c r="Q45" s="76"/>
      <c r="R45" s="73"/>
      <c r="S45" s="76"/>
      <c r="T45" s="76"/>
    </row>
    <row r="46" spans="12:21" x14ac:dyDescent="0.3">
      <c r="M46" s="71"/>
      <c r="N46" s="71"/>
      <c r="O46" s="73"/>
      <c r="P46" s="73"/>
      <c r="Q46" s="73"/>
      <c r="R46" s="73"/>
      <c r="S46" s="73"/>
      <c r="T46" s="73"/>
    </row>
    <row r="47" spans="12:21" x14ac:dyDescent="0.3">
      <c r="M47" s="71"/>
      <c r="N47" s="71"/>
      <c r="O47" s="71"/>
      <c r="P47" s="71"/>
      <c r="Q47" s="71"/>
      <c r="R47" s="71"/>
      <c r="S47" s="71"/>
      <c r="T47" s="71"/>
    </row>
    <row r="48" spans="12:21" x14ac:dyDescent="0.3">
      <c r="M48" s="71"/>
      <c r="N48" s="71"/>
      <c r="O48" s="71"/>
      <c r="P48" s="7"/>
      <c r="Q48" s="71"/>
      <c r="R48" s="71"/>
      <c r="S48" s="71"/>
      <c r="T48" s="71"/>
    </row>
    <row r="49" spans="13:20" x14ac:dyDescent="0.3">
      <c r="M49" s="173" t="s">
        <v>55</v>
      </c>
      <c r="N49" s="173"/>
      <c r="O49" s="71"/>
      <c r="P49" s="71"/>
      <c r="Q49" s="71"/>
      <c r="R49" s="71"/>
      <c r="S49" s="71"/>
      <c r="T49" s="71"/>
    </row>
    <row r="50" spans="13:20" x14ac:dyDescent="0.3">
      <c r="M50" s="67" t="s">
        <v>6</v>
      </c>
      <c r="N50" s="68" t="s">
        <v>8</v>
      </c>
      <c r="O50" s="7"/>
      <c r="P50" s="7"/>
      <c r="Q50" s="7"/>
      <c r="R50" s="7"/>
      <c r="S50" s="7"/>
      <c r="T50" s="7"/>
    </row>
    <row r="51" spans="13:20" x14ac:dyDescent="0.3">
      <c r="M51" s="131">
        <f>C13</f>
        <v>1476</v>
      </c>
      <c r="N51" s="132">
        <f>I16</f>
        <v>1476</v>
      </c>
      <c r="O51" s="55"/>
      <c r="P51" s="55"/>
      <c r="Q51" s="55"/>
      <c r="R51" s="55"/>
      <c r="S51" s="55"/>
      <c r="T51" s="55"/>
    </row>
    <row r="52" spans="13:20" x14ac:dyDescent="0.3">
      <c r="M52" s="120"/>
      <c r="N52" s="71"/>
      <c r="O52" s="55"/>
      <c r="P52" s="55"/>
      <c r="Q52" s="55"/>
      <c r="R52" s="55"/>
      <c r="S52" s="55"/>
      <c r="T52" s="55"/>
    </row>
    <row r="53" spans="13:20" x14ac:dyDescent="0.3">
      <c r="M53" s="71"/>
      <c r="N53" s="71"/>
      <c r="O53" s="55"/>
      <c r="P53" s="55"/>
      <c r="Q53" s="55"/>
      <c r="R53" s="55"/>
      <c r="S53" s="55"/>
      <c r="T53" s="55"/>
    </row>
    <row r="54" spans="13:20" x14ac:dyDescent="0.3">
      <c r="M54" s="173" t="s">
        <v>75</v>
      </c>
      <c r="N54" s="173"/>
      <c r="O54" s="55"/>
      <c r="P54" s="55"/>
      <c r="Q54" s="55"/>
      <c r="R54" s="55"/>
      <c r="S54" s="55"/>
      <c r="T54" s="55"/>
    </row>
    <row r="55" spans="13:20" x14ac:dyDescent="0.3">
      <c r="M55" s="67" t="s">
        <v>6</v>
      </c>
      <c r="N55" s="68" t="s">
        <v>8</v>
      </c>
      <c r="O55" s="55"/>
      <c r="P55" s="55"/>
      <c r="Q55" s="55"/>
      <c r="R55" s="55"/>
      <c r="S55" s="55"/>
      <c r="T55" s="55"/>
    </row>
    <row r="56" spans="13:20" x14ac:dyDescent="0.3">
      <c r="M56" s="69">
        <f>C9</f>
        <v>150</v>
      </c>
      <c r="N56" s="70"/>
      <c r="O56" s="55"/>
      <c r="P56" s="55"/>
      <c r="Q56" s="55"/>
      <c r="R56" s="55"/>
      <c r="S56" s="55"/>
      <c r="T56" s="55"/>
    </row>
  </sheetData>
  <mergeCells count="36">
    <mergeCell ref="M54:N54"/>
    <mergeCell ref="B2:I2"/>
    <mergeCell ref="E3:G3"/>
    <mergeCell ref="B14:B15"/>
    <mergeCell ref="B5:B6"/>
    <mergeCell ref="B7:B8"/>
    <mergeCell ref="B9:B10"/>
    <mergeCell ref="B11:B12"/>
    <mergeCell ref="M49:N49"/>
    <mergeCell ref="M2:N2"/>
    <mergeCell ref="P2:Q2"/>
    <mergeCell ref="M17:N17"/>
    <mergeCell ref="M9:N9"/>
    <mergeCell ref="P9:Q9"/>
    <mergeCell ref="P17:Q17"/>
    <mergeCell ref="B27:B28"/>
    <mergeCell ref="M1:N1"/>
    <mergeCell ref="P1:Q1"/>
    <mergeCell ref="S1:T1"/>
    <mergeCell ref="M43:N43"/>
    <mergeCell ref="S24:T24"/>
    <mergeCell ref="P31:Q31"/>
    <mergeCell ref="S9:T9"/>
    <mergeCell ref="M24:N24"/>
    <mergeCell ref="B17:B18"/>
    <mergeCell ref="S17:T17"/>
    <mergeCell ref="B20:B21"/>
    <mergeCell ref="M31:N31"/>
    <mergeCell ref="P24:Q24"/>
    <mergeCell ref="M37:N37"/>
    <mergeCell ref="S2:T2"/>
    <mergeCell ref="W2:X2"/>
    <mergeCell ref="W8:X8"/>
    <mergeCell ref="AB2:AC2"/>
    <mergeCell ref="AB8:AC8"/>
    <mergeCell ref="AB12:AC12"/>
  </mergeCells>
  <pageMargins left="0.7" right="0.7" top="0.75" bottom="0.75" header="0.3" footer="0.3"/>
  <pageSetup paperSize="9" orientation="portrait" horizontalDpi="300" verticalDpi="300" r:id="rId1"/>
  <ignoredErrors>
    <ignoredError sqref="C20 I21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0DCB-E160-4C39-9066-457EF87F90E8}">
  <dimension ref="A2:AG81"/>
  <sheetViews>
    <sheetView topLeftCell="A37" zoomScale="85" zoomScaleNormal="85" workbookViewId="0">
      <selection activeCell="K14" sqref="K14"/>
    </sheetView>
  </sheetViews>
  <sheetFormatPr baseColWidth="10" defaultRowHeight="14.4" x14ac:dyDescent="0.3"/>
  <cols>
    <col min="1" max="1" width="15.5546875" style="55" customWidth="1"/>
    <col min="2" max="2" width="10.109375" style="55" customWidth="1"/>
    <col min="3" max="3" width="13.88671875" style="55" customWidth="1"/>
    <col min="4" max="4" width="7.33203125" style="55" customWidth="1"/>
    <col min="5" max="5" width="12.109375" style="55" customWidth="1"/>
    <col min="6" max="6" width="29.88671875" style="55" customWidth="1"/>
    <col min="7" max="7" width="12.109375" style="55" customWidth="1"/>
    <col min="8" max="8" width="7.33203125" style="55" customWidth="1"/>
    <col min="9" max="10" width="11.5546875" style="55"/>
    <col min="11" max="11" width="19.5546875" style="55" customWidth="1"/>
    <col min="12" max="12" width="5.88671875" style="150" customWidth="1"/>
    <col min="13" max="13" width="15.109375" style="55" customWidth="1"/>
    <col min="14" max="14" width="11.44140625" style="55"/>
    <col min="15" max="15" width="4.5546875" style="146" customWidth="1"/>
    <col min="16" max="16" width="4.44140625" style="150" customWidth="1"/>
    <col min="17" max="18" width="11.44140625" style="55"/>
    <col min="19" max="19" width="5" style="151" customWidth="1"/>
    <col min="20" max="20" width="4.6640625" style="150" customWidth="1"/>
    <col min="21" max="21" width="14.44140625" style="55" customWidth="1"/>
    <col min="22" max="22" width="11.44140625" style="55"/>
    <col min="23" max="23" width="4.44140625" style="146" customWidth="1"/>
    <col min="27" max="27" width="11.88671875" bestFit="1" customWidth="1"/>
    <col min="28" max="28" width="18.33203125" customWidth="1"/>
  </cols>
  <sheetData>
    <row r="2" spans="1:33" x14ac:dyDescent="0.3">
      <c r="Z2" s="215" t="s">
        <v>127</v>
      </c>
      <c r="AA2" s="215" t="s">
        <v>127</v>
      </c>
      <c r="AB2" s="216"/>
      <c r="AC2" s="215" t="s">
        <v>127</v>
      </c>
      <c r="AD2" s="215" t="s">
        <v>127</v>
      </c>
      <c r="AE2" s="216"/>
      <c r="AF2" s="215" t="s">
        <v>127</v>
      </c>
      <c r="AG2" s="215" t="s">
        <v>127</v>
      </c>
    </row>
    <row r="3" spans="1:33" x14ac:dyDescent="0.3">
      <c r="B3" s="163" t="s">
        <v>17</v>
      </c>
      <c r="C3" s="164"/>
      <c r="D3" s="164"/>
      <c r="E3" s="164"/>
      <c r="F3" s="164"/>
      <c r="G3" s="164"/>
      <c r="H3" s="164"/>
      <c r="I3" s="165"/>
      <c r="M3" s="163" t="s">
        <v>86</v>
      </c>
      <c r="N3" s="164"/>
      <c r="O3" s="164"/>
      <c r="P3" s="164"/>
      <c r="Q3" s="164"/>
      <c r="R3" s="164"/>
      <c r="S3" s="164"/>
      <c r="T3" s="164"/>
      <c r="U3" s="164"/>
      <c r="V3" s="165"/>
      <c r="Z3" s="215" t="s">
        <v>128</v>
      </c>
      <c r="AA3" s="215" t="s">
        <v>129</v>
      </c>
      <c r="AB3" s="216"/>
      <c r="AC3" s="215" t="s">
        <v>128</v>
      </c>
      <c r="AD3" s="215" t="s">
        <v>129</v>
      </c>
      <c r="AE3" s="216"/>
      <c r="AF3" s="215" t="s">
        <v>128</v>
      </c>
      <c r="AG3" s="215" t="s">
        <v>129</v>
      </c>
    </row>
    <row r="4" spans="1:33" x14ac:dyDescent="0.3">
      <c r="B4" s="47" t="s">
        <v>5</v>
      </c>
      <c r="C4" s="47" t="s">
        <v>6</v>
      </c>
      <c r="D4" s="48" t="s">
        <v>7</v>
      </c>
      <c r="E4" s="174" t="s">
        <v>9</v>
      </c>
      <c r="F4" s="174"/>
      <c r="G4" s="174"/>
      <c r="H4" s="49" t="s">
        <v>7</v>
      </c>
      <c r="I4" s="47" t="s">
        <v>8</v>
      </c>
      <c r="M4" s="181" t="s">
        <v>66</v>
      </c>
      <c r="N4" s="181"/>
      <c r="O4" s="147"/>
      <c r="Q4" s="181" t="s">
        <v>85</v>
      </c>
      <c r="R4" s="181"/>
      <c r="U4" s="181" t="s">
        <v>87</v>
      </c>
      <c r="V4" s="181"/>
      <c r="Y4" s="208" t="s">
        <v>0</v>
      </c>
      <c r="Z4" s="208"/>
      <c r="AA4" s="209"/>
      <c r="AB4" s="212" t="s">
        <v>124</v>
      </c>
      <c r="AC4" s="208"/>
      <c r="AD4" s="209"/>
      <c r="AE4" s="207" t="s">
        <v>4</v>
      </c>
      <c r="AF4" s="207"/>
      <c r="AG4" s="207"/>
    </row>
    <row r="5" spans="1:33" x14ac:dyDescent="0.3">
      <c r="B5" s="169" t="s">
        <v>20</v>
      </c>
      <c r="C5" s="122">
        <v>100000</v>
      </c>
      <c r="D5" s="29">
        <v>210</v>
      </c>
      <c r="E5" s="82" t="s">
        <v>30</v>
      </c>
      <c r="F5" s="31"/>
      <c r="G5" s="84" t="s">
        <v>13</v>
      </c>
      <c r="H5" s="142">
        <v>113</v>
      </c>
      <c r="I5" s="29">
        <v>125000</v>
      </c>
      <c r="J5" s="157"/>
      <c r="M5" s="7"/>
      <c r="N5" s="7"/>
      <c r="O5" s="147"/>
      <c r="Y5" s="119" t="s">
        <v>19</v>
      </c>
      <c r="Z5" s="210">
        <f>M15-N15</f>
        <v>20000</v>
      </c>
      <c r="AA5" s="211">
        <f>M15</f>
        <v>30000</v>
      </c>
      <c r="AB5" s="213" t="s">
        <v>16</v>
      </c>
      <c r="AC5" s="210">
        <f>Q30</f>
        <v>18000</v>
      </c>
      <c r="AD5" s="211">
        <f>R29</f>
        <v>20000</v>
      </c>
      <c r="AE5" t="s">
        <v>13</v>
      </c>
      <c r="AF5" s="140">
        <f>Q8</f>
        <v>125000</v>
      </c>
      <c r="AG5" s="140">
        <f>R8</f>
        <v>125000</v>
      </c>
    </row>
    <row r="6" spans="1:33" x14ac:dyDescent="0.3">
      <c r="B6" s="162"/>
      <c r="C6" s="94">
        <v>30000</v>
      </c>
      <c r="D6" s="33">
        <v>430</v>
      </c>
      <c r="E6" s="21" t="s">
        <v>19</v>
      </c>
      <c r="F6" s="35"/>
      <c r="G6" s="85" t="s">
        <v>10</v>
      </c>
      <c r="H6" s="143">
        <v>100</v>
      </c>
      <c r="I6" s="33">
        <v>120000</v>
      </c>
      <c r="J6" s="157"/>
      <c r="M6" s="173" t="s">
        <v>88</v>
      </c>
      <c r="N6" s="173"/>
      <c r="O6" s="148"/>
      <c r="Q6" s="173" t="s">
        <v>89</v>
      </c>
      <c r="R6" s="173"/>
      <c r="U6" s="173" t="s">
        <v>99</v>
      </c>
      <c r="V6" s="173"/>
      <c r="Y6" s="119" t="s">
        <v>125</v>
      </c>
      <c r="Z6" s="210">
        <f>ABS(SUM(N50:N55)-SUM(M50:M51))</f>
        <v>66000</v>
      </c>
      <c r="AA6" s="211">
        <f>M50</f>
        <v>35000</v>
      </c>
      <c r="AB6" s="213" t="s">
        <v>14</v>
      </c>
      <c r="AC6" s="210">
        <v>0</v>
      </c>
      <c r="AD6" s="211">
        <f>R22</f>
        <v>7500</v>
      </c>
      <c r="AE6" t="s">
        <v>10</v>
      </c>
      <c r="AF6" s="140">
        <f>Q15</f>
        <v>120000</v>
      </c>
      <c r="AG6" s="140">
        <f>R15</f>
        <v>120000</v>
      </c>
    </row>
    <row r="7" spans="1:33" x14ac:dyDescent="0.3">
      <c r="B7" s="162"/>
      <c r="C7" s="20">
        <v>-25000</v>
      </c>
      <c r="D7" s="33">
        <v>280</v>
      </c>
      <c r="E7" s="21" t="s">
        <v>90</v>
      </c>
      <c r="F7" s="35"/>
      <c r="G7" s="85" t="s">
        <v>14</v>
      </c>
      <c r="H7" s="143">
        <v>477</v>
      </c>
      <c r="I7" s="33">
        <v>7500</v>
      </c>
      <c r="M7" s="67" t="s">
        <v>6</v>
      </c>
      <c r="N7" s="68" t="s">
        <v>8</v>
      </c>
      <c r="O7" s="148"/>
      <c r="Q7" s="67" t="s">
        <v>6</v>
      </c>
      <c r="R7" s="68" t="s">
        <v>8</v>
      </c>
      <c r="U7" s="67" t="s">
        <v>6</v>
      </c>
      <c r="V7" s="68" t="s">
        <v>8</v>
      </c>
      <c r="Y7" s="119" t="s">
        <v>15</v>
      </c>
      <c r="Z7" s="210">
        <f>SUM(M60:M61)-N60</f>
        <v>10500</v>
      </c>
      <c r="AA7" s="211">
        <f>M60</f>
        <v>2500</v>
      </c>
      <c r="AB7" s="59" t="s">
        <v>130</v>
      </c>
      <c r="AC7" s="210">
        <f>SUM(AC5:AC6)</f>
        <v>18000</v>
      </c>
      <c r="AD7" s="211">
        <f>SUM(AD5:AD6)</f>
        <v>27500</v>
      </c>
      <c r="AE7" t="s">
        <v>79</v>
      </c>
      <c r="AF7" s="140">
        <f>R68</f>
        <v>23500</v>
      </c>
      <c r="AG7">
        <v>0</v>
      </c>
    </row>
    <row r="8" spans="1:33" x14ac:dyDescent="0.3">
      <c r="B8" s="162"/>
      <c r="C8" s="94">
        <v>130000</v>
      </c>
      <c r="D8" s="33">
        <v>211</v>
      </c>
      <c r="E8" s="21" t="s">
        <v>18</v>
      </c>
      <c r="F8" s="35"/>
      <c r="G8" s="85" t="s">
        <v>16</v>
      </c>
      <c r="H8" s="143">
        <v>400</v>
      </c>
      <c r="I8" s="33">
        <v>20000</v>
      </c>
      <c r="L8" s="150" t="s">
        <v>20</v>
      </c>
      <c r="M8" s="69">
        <f>C5</f>
        <v>100000</v>
      </c>
      <c r="N8" s="70">
        <f>M8</f>
        <v>100000</v>
      </c>
      <c r="O8" s="149"/>
      <c r="Q8" s="69">
        <f>R8</f>
        <v>125000</v>
      </c>
      <c r="R8" s="70">
        <f>I5</f>
        <v>125000</v>
      </c>
      <c r="S8" s="151" t="s">
        <v>20</v>
      </c>
      <c r="T8" s="150" t="s">
        <v>122</v>
      </c>
      <c r="U8" s="69">
        <f>V8</f>
        <v>210000</v>
      </c>
      <c r="V8" s="70">
        <f>I13</f>
        <v>210000</v>
      </c>
      <c r="W8" s="146" t="s">
        <v>24</v>
      </c>
      <c r="Y8" s="119" t="s">
        <v>94</v>
      </c>
      <c r="Z8" s="210">
        <f>N44</f>
        <v>50000</v>
      </c>
      <c r="AA8" s="211">
        <f>M43</f>
        <v>60000</v>
      </c>
      <c r="AE8" s="59" t="s">
        <v>130</v>
      </c>
      <c r="AF8" s="140">
        <f>SUM(AF5:AF7)</f>
        <v>268500</v>
      </c>
      <c r="AG8" s="140">
        <f>SUM(AG5:AG7)</f>
        <v>245000</v>
      </c>
    </row>
    <row r="9" spans="1:33" x14ac:dyDescent="0.3">
      <c r="B9" s="162"/>
      <c r="C9" s="94">
        <v>90000</v>
      </c>
      <c r="D9" s="33">
        <v>213</v>
      </c>
      <c r="E9" s="21" t="s">
        <v>12</v>
      </c>
      <c r="F9" s="35"/>
      <c r="G9" s="85" t="s">
        <v>11</v>
      </c>
      <c r="H9" s="143">
        <v>170</v>
      </c>
      <c r="I9" s="33">
        <v>150000</v>
      </c>
      <c r="M9" s="69"/>
      <c r="N9" s="70"/>
      <c r="O9" s="149"/>
      <c r="Q9" s="69"/>
      <c r="R9" s="70"/>
      <c r="U9" s="69"/>
      <c r="V9" s="70"/>
      <c r="Y9" s="59" t="s">
        <v>130</v>
      </c>
      <c r="Z9" s="210">
        <f>SUM(Z5:Z8)</f>
        <v>146500</v>
      </c>
      <c r="AA9" s="211">
        <f>SUM(AA5:AA8)</f>
        <v>127500</v>
      </c>
    </row>
    <row r="10" spans="1:33" x14ac:dyDescent="0.3">
      <c r="A10" s="55" t="s">
        <v>98</v>
      </c>
      <c r="B10" s="162"/>
      <c r="C10" s="94">
        <v>60000</v>
      </c>
      <c r="D10" s="33">
        <v>310</v>
      </c>
      <c r="E10" s="21" t="s">
        <v>94</v>
      </c>
      <c r="F10" s="35"/>
      <c r="G10" s="85"/>
      <c r="H10" s="143"/>
      <c r="I10" s="33"/>
      <c r="M10" s="69"/>
      <c r="N10" s="70"/>
      <c r="O10" s="149"/>
      <c r="Q10" s="69"/>
      <c r="R10" s="70"/>
      <c r="U10" s="69"/>
      <c r="V10" s="70"/>
    </row>
    <row r="11" spans="1:33" x14ac:dyDescent="0.3">
      <c r="A11" s="157">
        <f>SUM(C5:C12)</f>
        <v>422500</v>
      </c>
      <c r="B11" s="162"/>
      <c r="C11" s="94">
        <v>35000</v>
      </c>
      <c r="D11" s="33">
        <v>572</v>
      </c>
      <c r="E11" s="21" t="s">
        <v>21</v>
      </c>
      <c r="F11" s="35"/>
      <c r="G11" s="85"/>
      <c r="H11" s="143"/>
      <c r="I11" s="33"/>
    </row>
    <row r="12" spans="1:33" x14ac:dyDescent="0.3">
      <c r="A12" s="157">
        <f>SUM(I5:I9)</f>
        <v>422500</v>
      </c>
      <c r="B12" s="135"/>
      <c r="C12" s="99">
        <f>ABS(SUM(C5:C11)-SUM(I5:I9))</f>
        <v>2500</v>
      </c>
      <c r="D12" s="37">
        <v>570</v>
      </c>
      <c r="E12" s="27" t="s">
        <v>15</v>
      </c>
      <c r="F12" s="39"/>
      <c r="G12" s="100"/>
      <c r="H12" s="101"/>
      <c r="I12" s="37"/>
      <c r="Y12" s="208" t="s">
        <v>1</v>
      </c>
      <c r="Z12" s="208"/>
      <c r="AA12" s="209"/>
      <c r="AB12" s="207" t="s">
        <v>3</v>
      </c>
      <c r="AC12" s="207"/>
      <c r="AD12" s="207"/>
    </row>
    <row r="13" spans="1:33" x14ac:dyDescent="0.3">
      <c r="B13" s="134" t="s">
        <v>24</v>
      </c>
      <c r="C13" s="96">
        <f>I13+I14</f>
        <v>254100</v>
      </c>
      <c r="D13" s="41">
        <v>572</v>
      </c>
      <c r="E13" s="24" t="s">
        <v>21</v>
      </c>
      <c r="F13" s="43"/>
      <c r="G13" s="97" t="s">
        <v>97</v>
      </c>
      <c r="H13" s="98">
        <v>701</v>
      </c>
      <c r="I13" s="41">
        <v>210000</v>
      </c>
      <c r="M13" s="173" t="s">
        <v>57</v>
      </c>
      <c r="N13" s="173"/>
      <c r="O13" s="148"/>
      <c r="Q13" s="173" t="s">
        <v>49</v>
      </c>
      <c r="R13" s="173"/>
      <c r="U13" s="173" t="s">
        <v>54</v>
      </c>
      <c r="V13" s="173"/>
      <c r="Y13" s="119" t="s">
        <v>30</v>
      </c>
      <c r="Z13" s="210">
        <f>N8</f>
        <v>100000</v>
      </c>
      <c r="AA13" s="211">
        <f>Z13</f>
        <v>100000</v>
      </c>
      <c r="AB13" t="s">
        <v>126</v>
      </c>
      <c r="AC13" s="140">
        <f>Q37</f>
        <v>140000</v>
      </c>
      <c r="AD13" s="140">
        <f>R36</f>
        <v>150000</v>
      </c>
    </row>
    <row r="14" spans="1:33" x14ac:dyDescent="0.3">
      <c r="B14" s="135"/>
      <c r="C14" s="99"/>
      <c r="D14" s="37"/>
      <c r="E14" s="27"/>
      <c r="F14" s="39"/>
      <c r="G14" s="100" t="s">
        <v>14</v>
      </c>
      <c r="H14" s="101">
        <v>477</v>
      </c>
      <c r="I14" s="37">
        <f>0.21*I13</f>
        <v>44100</v>
      </c>
      <c r="M14" s="67" t="s">
        <v>6</v>
      </c>
      <c r="N14" s="68" t="s">
        <v>8</v>
      </c>
      <c r="O14" s="148"/>
      <c r="Q14" s="67" t="s">
        <v>6</v>
      </c>
      <c r="R14" s="68" t="s">
        <v>8</v>
      </c>
      <c r="U14" s="67" t="s">
        <v>6</v>
      </c>
      <c r="V14" s="68" t="s">
        <v>8</v>
      </c>
      <c r="Y14" s="119" t="s">
        <v>90</v>
      </c>
      <c r="Z14" s="214">
        <f>-(N22+N23)</f>
        <v>-40000</v>
      </c>
      <c r="AA14" s="217">
        <f>-N22</f>
        <v>-25000</v>
      </c>
      <c r="AB14" s="59" t="s">
        <v>130</v>
      </c>
      <c r="AC14" s="140">
        <f>AC13</f>
        <v>140000</v>
      </c>
      <c r="AD14" s="140">
        <f>AD13</f>
        <v>150000</v>
      </c>
    </row>
    <row r="15" spans="1:33" x14ac:dyDescent="0.3">
      <c r="B15" s="108" t="s">
        <v>26</v>
      </c>
      <c r="C15" s="102">
        <v>10000</v>
      </c>
      <c r="D15" s="103">
        <v>570</v>
      </c>
      <c r="E15" s="104" t="s">
        <v>15</v>
      </c>
      <c r="F15" s="105"/>
      <c r="G15" s="106" t="s">
        <v>19</v>
      </c>
      <c r="H15" s="107">
        <v>430</v>
      </c>
      <c r="I15" s="103">
        <v>10000</v>
      </c>
      <c r="L15" s="150" t="s">
        <v>20</v>
      </c>
      <c r="M15" s="69">
        <f>C6</f>
        <v>30000</v>
      </c>
      <c r="N15" s="70">
        <f>I15</f>
        <v>10000</v>
      </c>
      <c r="O15" s="149" t="s">
        <v>26</v>
      </c>
      <c r="Q15" s="69">
        <f>R15</f>
        <v>120000</v>
      </c>
      <c r="R15" s="70">
        <f>I6</f>
        <v>120000</v>
      </c>
      <c r="S15" s="151" t="s">
        <v>20</v>
      </c>
      <c r="T15" s="150" t="s">
        <v>28</v>
      </c>
      <c r="U15" s="69">
        <f>C16</f>
        <v>70000</v>
      </c>
      <c r="V15" s="70">
        <f>U15</f>
        <v>70000</v>
      </c>
      <c r="W15" s="146" t="s">
        <v>121</v>
      </c>
      <c r="Y15" s="119" t="s">
        <v>18</v>
      </c>
      <c r="Z15" s="210">
        <f>N29</f>
        <v>130000</v>
      </c>
      <c r="AA15" s="211">
        <f>M29</f>
        <v>130000</v>
      </c>
    </row>
    <row r="16" spans="1:33" x14ac:dyDescent="0.3">
      <c r="B16" s="160" t="s">
        <v>28</v>
      </c>
      <c r="C16" s="96">
        <v>70000</v>
      </c>
      <c r="D16" s="41">
        <v>600</v>
      </c>
      <c r="E16" s="24" t="s">
        <v>23</v>
      </c>
      <c r="F16" s="43"/>
      <c r="G16" s="97" t="s">
        <v>21</v>
      </c>
      <c r="H16" s="98">
        <v>572</v>
      </c>
      <c r="I16" s="41">
        <f>C16+C17</f>
        <v>80000</v>
      </c>
      <c r="M16" s="69"/>
      <c r="N16" s="70"/>
      <c r="O16" s="149"/>
      <c r="Q16" s="69"/>
      <c r="R16" s="70"/>
      <c r="U16" s="69"/>
      <c r="V16" s="70"/>
      <c r="Y16" s="119" t="s">
        <v>12</v>
      </c>
      <c r="Z16" s="210">
        <f>N36</f>
        <v>90000</v>
      </c>
      <c r="AA16" s="211">
        <f>M36</f>
        <v>90000</v>
      </c>
      <c r="AB16" s="216" t="s">
        <v>132</v>
      </c>
      <c r="AC16" s="206">
        <f>AC14+AC7+AF8</f>
        <v>426500</v>
      </c>
      <c r="AD16" s="206">
        <f>AD14+AD7+AG8</f>
        <v>422500</v>
      </c>
    </row>
    <row r="17" spans="2:27" x14ac:dyDescent="0.3">
      <c r="B17" s="161"/>
      <c r="C17" s="99">
        <v>10000</v>
      </c>
      <c r="D17" s="37">
        <v>472</v>
      </c>
      <c r="E17" s="27" t="s">
        <v>22</v>
      </c>
      <c r="F17" s="39"/>
      <c r="G17" s="100"/>
      <c r="H17" s="101"/>
      <c r="I17" s="37"/>
      <c r="M17" s="69"/>
      <c r="N17" s="70"/>
      <c r="O17" s="149"/>
      <c r="Q17" s="69"/>
      <c r="R17" s="70"/>
      <c r="U17" s="69"/>
      <c r="V17" s="70"/>
      <c r="Y17" s="59" t="s">
        <v>130</v>
      </c>
      <c r="Z17" s="210">
        <f>SUM(Z13:Z16)</f>
        <v>280000</v>
      </c>
      <c r="AA17" s="211">
        <f>SUM(AA13:AA16)</f>
        <v>295000</v>
      </c>
    </row>
    <row r="18" spans="2:27" x14ac:dyDescent="0.3">
      <c r="B18" s="160" t="s">
        <v>29</v>
      </c>
      <c r="C18" s="96">
        <v>65000</v>
      </c>
      <c r="D18" s="41">
        <v>640</v>
      </c>
      <c r="E18" s="24" t="s">
        <v>36</v>
      </c>
      <c r="F18" s="43"/>
      <c r="G18" s="97" t="s">
        <v>27</v>
      </c>
      <c r="H18" s="111">
        <v>4751</v>
      </c>
      <c r="I18" s="41">
        <v>7000</v>
      </c>
    </row>
    <row r="19" spans="2:27" x14ac:dyDescent="0.3">
      <c r="B19" s="162"/>
      <c r="C19" s="144"/>
      <c r="D19" s="33"/>
      <c r="E19" s="21"/>
      <c r="F19" s="35"/>
      <c r="G19" s="85" t="s">
        <v>102</v>
      </c>
      <c r="H19" s="143">
        <v>476</v>
      </c>
      <c r="I19" s="33">
        <v>2800</v>
      </c>
      <c r="Y19" s="216" t="s">
        <v>131</v>
      </c>
      <c r="Z19" s="206">
        <f>Z17+Z9</f>
        <v>426500</v>
      </c>
      <c r="AA19" s="206">
        <f>AA17+AA9</f>
        <v>422500</v>
      </c>
    </row>
    <row r="20" spans="2:27" x14ac:dyDescent="0.3">
      <c r="B20" s="161"/>
      <c r="C20" s="99"/>
      <c r="D20" s="37"/>
      <c r="E20" s="27"/>
      <c r="F20" s="39"/>
      <c r="G20" s="100" t="s">
        <v>21</v>
      </c>
      <c r="H20" s="101">
        <v>572</v>
      </c>
      <c r="I20" s="37">
        <f>C18-I18-I19</f>
        <v>55200</v>
      </c>
      <c r="M20" s="173" t="s">
        <v>91</v>
      </c>
      <c r="N20" s="173"/>
      <c r="O20" s="148"/>
      <c r="Q20" s="173" t="s">
        <v>58</v>
      </c>
      <c r="R20" s="173"/>
      <c r="U20" s="173" t="s">
        <v>101</v>
      </c>
      <c r="V20" s="173"/>
    </row>
    <row r="21" spans="2:27" x14ac:dyDescent="0.3">
      <c r="B21" s="108" t="s">
        <v>41</v>
      </c>
      <c r="C21" s="102">
        <v>18000</v>
      </c>
      <c r="D21" s="103">
        <v>642</v>
      </c>
      <c r="E21" s="104" t="s">
        <v>100</v>
      </c>
      <c r="F21" s="105"/>
      <c r="G21" s="152" t="s">
        <v>102</v>
      </c>
      <c r="H21" s="107">
        <v>476</v>
      </c>
      <c r="I21" s="103">
        <v>18000</v>
      </c>
      <c r="M21" s="67" t="s">
        <v>6</v>
      </c>
      <c r="N21" s="68" t="s">
        <v>8</v>
      </c>
      <c r="O21" s="148"/>
      <c r="Q21" s="67" t="s">
        <v>6</v>
      </c>
      <c r="R21" s="68" t="s">
        <v>8</v>
      </c>
      <c r="U21" s="67" t="s">
        <v>6</v>
      </c>
      <c r="V21" s="68" t="s">
        <v>8</v>
      </c>
      <c r="Y21" t="s">
        <v>133</v>
      </c>
      <c r="Z21" s="140">
        <f>Z9-AC7</f>
        <v>128500</v>
      </c>
      <c r="AA21" s="140">
        <f>AA9-AD7</f>
        <v>100000</v>
      </c>
    </row>
    <row r="22" spans="2:27" x14ac:dyDescent="0.3">
      <c r="B22" s="108" t="s">
        <v>107</v>
      </c>
      <c r="C22" s="102">
        <f>R50+R51</f>
        <v>20800</v>
      </c>
      <c r="D22" s="103">
        <v>476</v>
      </c>
      <c r="E22" s="104" t="s">
        <v>102</v>
      </c>
      <c r="F22" s="105"/>
      <c r="G22" s="106" t="s">
        <v>21</v>
      </c>
      <c r="H22" s="107">
        <v>572</v>
      </c>
      <c r="I22" s="103">
        <f>C22</f>
        <v>20800</v>
      </c>
      <c r="M22" s="145">
        <f>N22+N23</f>
        <v>40000</v>
      </c>
      <c r="N22" s="70">
        <v>25000</v>
      </c>
      <c r="O22" s="149" t="s">
        <v>20</v>
      </c>
      <c r="P22" s="150" t="s">
        <v>109</v>
      </c>
      <c r="Q22" s="153">
        <f>R22+R23</f>
        <v>51600</v>
      </c>
      <c r="R22" s="154">
        <f>I7</f>
        <v>7500</v>
      </c>
      <c r="S22" s="151" t="s">
        <v>20</v>
      </c>
      <c r="T22" s="150" t="s">
        <v>29</v>
      </c>
      <c r="U22" s="69">
        <f>C18</f>
        <v>65000</v>
      </c>
      <c r="V22" s="70">
        <f>U22</f>
        <v>65000</v>
      </c>
      <c r="W22" s="146" t="s">
        <v>121</v>
      </c>
    </row>
    <row r="23" spans="2:27" x14ac:dyDescent="0.3">
      <c r="B23" s="108" t="s">
        <v>108</v>
      </c>
      <c r="C23" s="102">
        <f>R43</f>
        <v>7000</v>
      </c>
      <c r="D23" s="158">
        <v>4751</v>
      </c>
      <c r="E23" s="104" t="s">
        <v>27</v>
      </c>
      <c r="F23" s="105"/>
      <c r="G23" s="106" t="s">
        <v>21</v>
      </c>
      <c r="H23" s="107">
        <v>572</v>
      </c>
      <c r="I23" s="103">
        <f>C23</f>
        <v>7000</v>
      </c>
      <c r="M23" s="69"/>
      <c r="N23" s="70">
        <f>I34</f>
        <v>15000</v>
      </c>
      <c r="O23" s="149" t="s">
        <v>120</v>
      </c>
      <c r="Q23" s="155"/>
      <c r="R23" s="156">
        <f>I14</f>
        <v>44100</v>
      </c>
      <c r="S23" s="151" t="s">
        <v>24</v>
      </c>
      <c r="U23" s="69"/>
      <c r="V23" s="70"/>
    </row>
    <row r="24" spans="2:27" x14ac:dyDescent="0.3">
      <c r="B24" s="160" t="s">
        <v>109</v>
      </c>
      <c r="C24" s="96">
        <f>R22+R23</f>
        <v>51600</v>
      </c>
      <c r="D24" s="41">
        <v>477</v>
      </c>
      <c r="E24" s="24" t="s">
        <v>14</v>
      </c>
      <c r="F24" s="43"/>
      <c r="G24" s="97" t="s">
        <v>105</v>
      </c>
      <c r="H24" s="98">
        <v>475</v>
      </c>
      <c r="I24" s="41">
        <v>51600</v>
      </c>
      <c r="M24" s="69"/>
      <c r="N24" s="70"/>
      <c r="O24" s="149"/>
      <c r="Q24" s="69"/>
      <c r="R24" s="70"/>
      <c r="U24" s="69"/>
      <c r="V24" s="70"/>
    </row>
    <row r="25" spans="2:27" x14ac:dyDescent="0.3">
      <c r="B25" s="162"/>
      <c r="C25" s="94">
        <v>10000</v>
      </c>
      <c r="D25" s="33">
        <v>475</v>
      </c>
      <c r="E25" s="21" t="s">
        <v>106</v>
      </c>
      <c r="F25" s="35"/>
      <c r="G25" s="85" t="s">
        <v>22</v>
      </c>
      <c r="H25" s="143">
        <v>472</v>
      </c>
      <c r="I25" s="33">
        <f>M66</f>
        <v>10000</v>
      </c>
    </row>
    <row r="26" spans="2:27" x14ac:dyDescent="0.3">
      <c r="B26" s="161"/>
      <c r="C26" s="99">
        <f>C24-I25</f>
        <v>41600</v>
      </c>
      <c r="D26" s="37">
        <v>475</v>
      </c>
      <c r="E26" s="27" t="s">
        <v>106</v>
      </c>
      <c r="F26" s="39"/>
      <c r="G26" s="100" t="s">
        <v>21</v>
      </c>
      <c r="H26" s="101">
        <v>572</v>
      </c>
      <c r="I26" s="37">
        <f>C26</f>
        <v>41600</v>
      </c>
    </row>
    <row r="27" spans="2:27" x14ac:dyDescent="0.3">
      <c r="B27" s="108" t="s">
        <v>45</v>
      </c>
      <c r="C27" s="102">
        <f>I27</f>
        <v>2000</v>
      </c>
      <c r="D27" s="103">
        <v>400</v>
      </c>
      <c r="E27" s="104" t="s">
        <v>16</v>
      </c>
      <c r="F27" s="105"/>
      <c r="G27" s="106" t="s">
        <v>15</v>
      </c>
      <c r="H27" s="107">
        <v>100</v>
      </c>
      <c r="I27" s="103">
        <v>2000</v>
      </c>
      <c r="M27" s="173" t="s">
        <v>92</v>
      </c>
      <c r="N27" s="173"/>
      <c r="O27" s="148"/>
      <c r="Q27" s="173" t="s">
        <v>53</v>
      </c>
      <c r="R27" s="173"/>
      <c r="U27" s="173" t="s">
        <v>104</v>
      </c>
      <c r="V27" s="173"/>
    </row>
    <row r="28" spans="2:27" x14ac:dyDescent="0.3">
      <c r="B28" s="160" t="s">
        <v>46</v>
      </c>
      <c r="C28" s="96">
        <v>10000</v>
      </c>
      <c r="D28" s="41">
        <v>170</v>
      </c>
      <c r="E28" s="24" t="s">
        <v>11</v>
      </c>
      <c r="F28" s="43"/>
      <c r="G28" s="159" t="s">
        <v>21</v>
      </c>
      <c r="H28" s="98">
        <v>572</v>
      </c>
      <c r="I28" s="41">
        <f>C28+C29</f>
        <v>18500</v>
      </c>
      <c r="M28" s="67" t="s">
        <v>6</v>
      </c>
      <c r="N28" s="68" t="s">
        <v>8</v>
      </c>
      <c r="O28" s="148"/>
      <c r="Q28" s="67" t="s">
        <v>6</v>
      </c>
      <c r="R28" s="68" t="s">
        <v>8</v>
      </c>
      <c r="U28" s="67" t="s">
        <v>6</v>
      </c>
      <c r="V28" s="68" t="s">
        <v>8</v>
      </c>
    </row>
    <row r="29" spans="2:27" x14ac:dyDescent="0.3">
      <c r="B29" s="162"/>
      <c r="C29" s="94">
        <v>8500</v>
      </c>
      <c r="D29" s="33">
        <v>662</v>
      </c>
      <c r="E29" s="21" t="s">
        <v>112</v>
      </c>
      <c r="F29" s="35"/>
      <c r="G29" s="182"/>
      <c r="H29" s="143"/>
      <c r="I29" s="33"/>
      <c r="L29" s="150" t="s">
        <v>20</v>
      </c>
      <c r="M29" s="69">
        <f>C8</f>
        <v>130000</v>
      </c>
      <c r="N29" s="70">
        <f>M29</f>
        <v>130000</v>
      </c>
      <c r="O29" s="149"/>
      <c r="P29" s="150" t="s">
        <v>45</v>
      </c>
      <c r="Q29" s="69">
        <f>C27</f>
        <v>2000</v>
      </c>
      <c r="R29" s="70">
        <f>I8</f>
        <v>20000</v>
      </c>
      <c r="S29" s="151" t="s">
        <v>20</v>
      </c>
      <c r="T29" s="150" t="s">
        <v>41</v>
      </c>
      <c r="U29" s="69">
        <f>C21</f>
        <v>18000</v>
      </c>
      <c r="V29" s="70">
        <f>U29</f>
        <v>18000</v>
      </c>
      <c r="W29" s="146" t="s">
        <v>121</v>
      </c>
    </row>
    <row r="30" spans="2:27" x14ac:dyDescent="0.3">
      <c r="B30" s="183"/>
      <c r="C30" s="184"/>
      <c r="D30" s="185"/>
      <c r="E30" s="31"/>
      <c r="F30" s="31"/>
      <c r="G30" s="52"/>
      <c r="H30" s="186"/>
      <c r="I30" s="185"/>
      <c r="M30" s="69"/>
      <c r="N30" s="70"/>
      <c r="O30" s="149"/>
      <c r="Q30" s="69">
        <f>R29-Q29</f>
        <v>18000</v>
      </c>
      <c r="R30" s="70"/>
      <c r="U30" s="69"/>
      <c r="V30" s="70"/>
    </row>
    <row r="31" spans="2:27" x14ac:dyDescent="0.3">
      <c r="B31" s="187"/>
      <c r="C31" s="188"/>
      <c r="D31" s="189"/>
      <c r="E31" s="35"/>
      <c r="F31" s="35"/>
      <c r="G31" s="50"/>
      <c r="H31" s="45"/>
      <c r="I31" s="189"/>
      <c r="M31" s="69"/>
      <c r="N31" s="70"/>
      <c r="O31" s="149"/>
      <c r="Q31" s="69"/>
      <c r="R31" s="70"/>
      <c r="U31" s="69"/>
      <c r="V31" s="70"/>
    </row>
    <row r="32" spans="2:27" x14ac:dyDescent="0.3">
      <c r="B32" s="169" t="s">
        <v>120</v>
      </c>
      <c r="C32" s="122">
        <v>60000</v>
      </c>
      <c r="D32" s="29">
        <v>610</v>
      </c>
      <c r="E32" s="82" t="s">
        <v>114</v>
      </c>
      <c r="F32" s="31"/>
      <c r="G32" s="84" t="s">
        <v>94</v>
      </c>
      <c r="H32" s="124">
        <v>310</v>
      </c>
      <c r="I32" s="29">
        <v>60000</v>
      </c>
    </row>
    <row r="33" spans="2:23" x14ac:dyDescent="0.3">
      <c r="B33" s="162"/>
      <c r="C33" s="20">
        <v>50000</v>
      </c>
      <c r="D33" s="33">
        <v>310</v>
      </c>
      <c r="E33" s="21" t="s">
        <v>94</v>
      </c>
      <c r="F33" s="35"/>
      <c r="G33" s="85" t="s">
        <v>114</v>
      </c>
      <c r="H33" s="95">
        <v>610</v>
      </c>
      <c r="I33" s="33">
        <f>C33</f>
        <v>50000</v>
      </c>
    </row>
    <row r="34" spans="2:23" x14ac:dyDescent="0.3">
      <c r="B34" s="162"/>
      <c r="C34" s="194">
        <f>I34</f>
        <v>15000</v>
      </c>
      <c r="D34" s="37">
        <v>681</v>
      </c>
      <c r="E34" s="27" t="s">
        <v>119</v>
      </c>
      <c r="F34" s="39"/>
      <c r="G34" s="100" t="s">
        <v>118</v>
      </c>
      <c r="H34" s="192">
        <v>280</v>
      </c>
      <c r="I34" s="37">
        <v>15000</v>
      </c>
      <c r="M34" s="173" t="s">
        <v>93</v>
      </c>
      <c r="N34" s="173"/>
      <c r="O34" s="148"/>
      <c r="Q34" s="173" t="s">
        <v>96</v>
      </c>
      <c r="R34" s="173"/>
      <c r="U34" s="173" t="s">
        <v>113</v>
      </c>
      <c r="V34" s="173"/>
    </row>
    <row r="35" spans="2:23" x14ac:dyDescent="0.3">
      <c r="B35" s="160" t="s">
        <v>121</v>
      </c>
      <c r="C35" s="94">
        <f>SUM(I35:I40)</f>
        <v>186500</v>
      </c>
      <c r="D35" s="33">
        <v>129</v>
      </c>
      <c r="E35" s="21" t="s">
        <v>79</v>
      </c>
      <c r="F35" s="35"/>
      <c r="G35" s="85" t="s">
        <v>23</v>
      </c>
      <c r="H35" s="95">
        <v>600</v>
      </c>
      <c r="I35" s="33">
        <f>V15</f>
        <v>70000</v>
      </c>
      <c r="M35" s="67" t="s">
        <v>6</v>
      </c>
      <c r="N35" s="68" t="s">
        <v>8</v>
      </c>
      <c r="O35" s="148"/>
      <c r="Q35" s="67" t="s">
        <v>6</v>
      </c>
      <c r="R35" s="68" t="s">
        <v>8</v>
      </c>
      <c r="U35" s="67" t="s">
        <v>6</v>
      </c>
      <c r="V35" s="68" t="s">
        <v>8</v>
      </c>
    </row>
    <row r="36" spans="2:23" x14ac:dyDescent="0.3">
      <c r="B36" s="162"/>
      <c r="C36" s="15"/>
      <c r="D36" s="15"/>
      <c r="E36" s="6"/>
      <c r="F36" s="7"/>
      <c r="G36" s="85" t="s">
        <v>36</v>
      </c>
      <c r="H36" s="95">
        <v>640</v>
      </c>
      <c r="I36" s="33">
        <f>V22</f>
        <v>65000</v>
      </c>
      <c r="L36" s="150" t="s">
        <v>20</v>
      </c>
      <c r="M36" s="69">
        <f>C9</f>
        <v>90000</v>
      </c>
      <c r="N36" s="70">
        <f>M36</f>
        <v>90000</v>
      </c>
      <c r="O36" s="149"/>
      <c r="P36" s="150" t="s">
        <v>46</v>
      </c>
      <c r="Q36" s="69">
        <f>C28</f>
        <v>10000</v>
      </c>
      <c r="R36" s="70">
        <f>I9</f>
        <v>150000</v>
      </c>
      <c r="S36" s="151" t="s">
        <v>20</v>
      </c>
      <c r="T36" s="150" t="s">
        <v>46</v>
      </c>
      <c r="U36" s="69">
        <f>C29</f>
        <v>8500</v>
      </c>
      <c r="V36" s="70">
        <f>U36</f>
        <v>8500</v>
      </c>
      <c r="W36" s="146" t="s">
        <v>121</v>
      </c>
    </row>
    <row r="37" spans="2:23" x14ac:dyDescent="0.3">
      <c r="B37" s="162"/>
      <c r="C37" s="15"/>
      <c r="D37" s="15"/>
      <c r="E37" s="7"/>
      <c r="F37" s="35"/>
      <c r="G37" s="85" t="s">
        <v>100</v>
      </c>
      <c r="H37" s="95">
        <v>642</v>
      </c>
      <c r="I37" s="33">
        <f>V29</f>
        <v>18000</v>
      </c>
      <c r="M37" s="69"/>
      <c r="N37" s="70"/>
      <c r="O37" s="149"/>
      <c r="Q37" s="69">
        <f>R36-Q36</f>
        <v>140000</v>
      </c>
      <c r="R37" s="70"/>
      <c r="U37" s="69"/>
      <c r="V37" s="70"/>
    </row>
    <row r="38" spans="2:23" x14ac:dyDescent="0.3">
      <c r="B38" s="162"/>
      <c r="C38" s="15"/>
      <c r="D38" s="15"/>
      <c r="E38" s="6"/>
      <c r="F38" s="7"/>
      <c r="G38" s="85" t="s">
        <v>123</v>
      </c>
      <c r="H38" s="95">
        <v>681</v>
      </c>
      <c r="I38" s="123">
        <v>15000</v>
      </c>
      <c r="M38" s="69"/>
      <c r="N38" s="70"/>
      <c r="O38" s="149"/>
      <c r="Q38" s="69"/>
      <c r="R38" s="70"/>
      <c r="U38" s="69"/>
      <c r="V38" s="70"/>
    </row>
    <row r="39" spans="2:23" x14ac:dyDescent="0.3">
      <c r="B39" s="162"/>
      <c r="C39" s="15"/>
      <c r="D39" s="15"/>
      <c r="E39" s="6"/>
      <c r="F39" s="7"/>
      <c r="G39" s="85" t="s">
        <v>112</v>
      </c>
      <c r="H39" s="95">
        <v>662</v>
      </c>
      <c r="I39" s="123">
        <v>8500</v>
      </c>
    </row>
    <row r="40" spans="2:23" x14ac:dyDescent="0.3">
      <c r="B40" s="161"/>
      <c r="C40" s="94"/>
      <c r="D40" s="33"/>
      <c r="E40" s="21"/>
      <c r="F40" s="35"/>
      <c r="G40" s="85" t="s">
        <v>114</v>
      </c>
      <c r="H40" s="95">
        <v>610</v>
      </c>
      <c r="I40" s="33">
        <f>V51</f>
        <v>10000</v>
      </c>
    </row>
    <row r="41" spans="2:23" x14ac:dyDescent="0.3">
      <c r="B41" s="205" t="s">
        <v>122</v>
      </c>
      <c r="C41" s="195">
        <f>U8</f>
        <v>210000</v>
      </c>
      <c r="D41" s="196">
        <v>701</v>
      </c>
      <c r="E41" s="197" t="s">
        <v>97</v>
      </c>
      <c r="F41" s="198"/>
      <c r="G41" s="199" t="s">
        <v>79</v>
      </c>
      <c r="H41" s="200">
        <v>129</v>
      </c>
      <c r="I41" s="196">
        <f>C41</f>
        <v>210000</v>
      </c>
      <c r="M41" s="173" t="s">
        <v>95</v>
      </c>
      <c r="N41" s="173"/>
      <c r="O41" s="148"/>
      <c r="Q41" s="173" t="s">
        <v>103</v>
      </c>
      <c r="R41" s="173"/>
      <c r="U41" s="173" t="s">
        <v>117</v>
      </c>
      <c r="V41" s="173"/>
    </row>
    <row r="42" spans="2:23" x14ac:dyDescent="0.3">
      <c r="B42" s="193"/>
      <c r="C42" s="191"/>
      <c r="D42" s="189"/>
      <c r="E42" s="35"/>
      <c r="F42" s="35"/>
      <c r="G42" s="50"/>
      <c r="H42" s="201"/>
      <c r="I42" s="189"/>
      <c r="M42" s="67" t="s">
        <v>6</v>
      </c>
      <c r="N42" s="68" t="s">
        <v>8</v>
      </c>
      <c r="O42" s="148"/>
      <c r="Q42" s="67" t="s">
        <v>6</v>
      </c>
      <c r="R42" s="68" t="s">
        <v>8</v>
      </c>
      <c r="U42" s="67" t="s">
        <v>6</v>
      </c>
      <c r="V42" s="68" t="s">
        <v>8</v>
      </c>
    </row>
    <row r="43" spans="2:23" x14ac:dyDescent="0.3">
      <c r="B43" s="193"/>
      <c r="C43" s="191"/>
      <c r="D43" s="189"/>
      <c r="E43" s="35"/>
      <c r="F43" s="35"/>
      <c r="G43" s="50"/>
      <c r="H43" s="201"/>
      <c r="I43" s="189"/>
      <c r="L43" s="150" t="s">
        <v>20</v>
      </c>
      <c r="M43" s="69">
        <f>C10</f>
        <v>60000</v>
      </c>
      <c r="N43" s="70">
        <v>60000</v>
      </c>
      <c r="O43" s="149" t="s">
        <v>120</v>
      </c>
      <c r="P43" s="150" t="s">
        <v>108</v>
      </c>
      <c r="Q43" s="131">
        <f>R43</f>
        <v>7000</v>
      </c>
      <c r="R43" s="132">
        <f>I18</f>
        <v>7000</v>
      </c>
      <c r="S43" s="151" t="s">
        <v>29</v>
      </c>
      <c r="T43" s="150" t="s">
        <v>120</v>
      </c>
      <c r="U43" s="69">
        <f>C34</f>
        <v>15000</v>
      </c>
      <c r="V43" s="70">
        <f>U43</f>
        <v>15000</v>
      </c>
      <c r="W43" s="146" t="s">
        <v>121</v>
      </c>
    </row>
    <row r="44" spans="2:23" x14ac:dyDescent="0.3">
      <c r="B44" s="193"/>
      <c r="C44" s="191"/>
      <c r="D44" s="189"/>
      <c r="E44" s="35"/>
      <c r="F44" s="35"/>
      <c r="G44" s="50"/>
      <c r="H44" s="201"/>
      <c r="I44" s="189"/>
      <c r="L44" s="150" t="s">
        <v>120</v>
      </c>
      <c r="M44" s="69">
        <v>50000</v>
      </c>
      <c r="N44" s="70">
        <f>M44</f>
        <v>50000</v>
      </c>
      <c r="O44" s="149"/>
      <c r="Q44" s="69"/>
      <c r="R44" s="70"/>
      <c r="U44" s="69"/>
      <c r="V44" s="70"/>
    </row>
    <row r="45" spans="2:23" x14ac:dyDescent="0.3">
      <c r="B45" s="193"/>
      <c r="C45" s="191"/>
      <c r="D45" s="189"/>
      <c r="E45" s="35"/>
      <c r="F45" s="35"/>
      <c r="G45" s="50"/>
      <c r="H45" s="201"/>
      <c r="I45" s="189"/>
      <c r="M45" s="69"/>
      <c r="N45" s="70"/>
      <c r="O45" s="149"/>
      <c r="Q45" s="69"/>
      <c r="R45" s="70"/>
      <c r="U45" s="69"/>
      <c r="V45" s="70"/>
    </row>
    <row r="46" spans="2:23" x14ac:dyDescent="0.3">
      <c r="B46" s="193"/>
      <c r="C46" s="7"/>
      <c r="D46" s="7"/>
      <c r="E46" s="7"/>
      <c r="F46" s="7"/>
      <c r="G46" s="7"/>
      <c r="H46" s="7"/>
      <c r="I46" s="7"/>
    </row>
    <row r="47" spans="2:23" x14ac:dyDescent="0.3">
      <c r="B47" s="7"/>
      <c r="C47" s="7"/>
      <c r="D47" s="7"/>
      <c r="E47" s="7"/>
      <c r="F47" s="7"/>
      <c r="G47" s="7"/>
      <c r="H47" s="7"/>
      <c r="I47" s="7"/>
    </row>
    <row r="48" spans="2:23" x14ac:dyDescent="0.3">
      <c r="M48" s="173" t="s">
        <v>48</v>
      </c>
      <c r="N48" s="173"/>
      <c r="O48" s="148"/>
      <c r="Q48" s="173" t="s">
        <v>111</v>
      </c>
      <c r="R48" s="173"/>
      <c r="U48" s="173" t="s">
        <v>73</v>
      </c>
      <c r="V48" s="173"/>
    </row>
    <row r="49" spans="12:23" x14ac:dyDescent="0.3">
      <c r="M49" s="67" t="s">
        <v>6</v>
      </c>
      <c r="N49" s="68" t="s">
        <v>8</v>
      </c>
      <c r="O49" s="148"/>
      <c r="Q49" s="67" t="s">
        <v>6</v>
      </c>
      <c r="R49" s="68" t="s">
        <v>8</v>
      </c>
      <c r="U49" s="67" t="s">
        <v>6</v>
      </c>
      <c r="V49" s="68" t="s">
        <v>8</v>
      </c>
    </row>
    <row r="50" spans="12:23" x14ac:dyDescent="0.3">
      <c r="L50" s="150" t="s">
        <v>20</v>
      </c>
      <c r="M50" s="69">
        <f>C11</f>
        <v>35000</v>
      </c>
      <c r="N50" s="70">
        <f>I16</f>
        <v>80000</v>
      </c>
      <c r="O50" s="149" t="s">
        <v>28</v>
      </c>
      <c r="P50" s="150" t="s">
        <v>107</v>
      </c>
      <c r="Q50" s="157">
        <f>R51+R50</f>
        <v>20800</v>
      </c>
      <c r="R50" s="154">
        <f>I19</f>
        <v>2800</v>
      </c>
      <c r="S50" s="151" t="s">
        <v>29</v>
      </c>
      <c r="T50" s="150" t="s">
        <v>120</v>
      </c>
      <c r="U50" s="69">
        <f>C32</f>
        <v>60000</v>
      </c>
      <c r="V50" s="70">
        <f>I33</f>
        <v>50000</v>
      </c>
      <c r="W50" s="146" t="s">
        <v>120</v>
      </c>
    </row>
    <row r="51" spans="12:23" x14ac:dyDescent="0.3">
      <c r="L51" s="150" t="s">
        <v>24</v>
      </c>
      <c r="M51" s="69">
        <f>C13</f>
        <v>254100</v>
      </c>
      <c r="N51" s="70">
        <f>I20</f>
        <v>55200</v>
      </c>
      <c r="O51" s="149" t="s">
        <v>29</v>
      </c>
      <c r="Q51" s="155"/>
      <c r="R51" s="156">
        <f>I21</f>
        <v>18000</v>
      </c>
      <c r="S51" s="151" t="s">
        <v>41</v>
      </c>
      <c r="V51" s="72">
        <f>U50-V50</f>
        <v>10000</v>
      </c>
      <c r="W51" s="146" t="s">
        <v>121</v>
      </c>
    </row>
    <row r="52" spans="12:23" x14ac:dyDescent="0.3">
      <c r="M52" s="69"/>
      <c r="N52" s="70">
        <f>I26</f>
        <v>41600</v>
      </c>
      <c r="O52" s="149" t="s">
        <v>109</v>
      </c>
      <c r="R52" s="70"/>
    </row>
    <row r="53" spans="12:23" x14ac:dyDescent="0.3">
      <c r="N53" s="70">
        <f>I28</f>
        <v>18500</v>
      </c>
      <c r="O53" s="146" t="s">
        <v>46</v>
      </c>
    </row>
    <row r="54" spans="12:23" x14ac:dyDescent="0.3">
      <c r="N54" s="157">
        <f>I22</f>
        <v>20800</v>
      </c>
      <c r="O54" s="146" t="s">
        <v>107</v>
      </c>
    </row>
    <row r="55" spans="12:23" x14ac:dyDescent="0.3">
      <c r="N55" s="157">
        <f>I23</f>
        <v>7000</v>
      </c>
      <c r="O55" s="148" t="s">
        <v>108</v>
      </c>
    </row>
    <row r="56" spans="12:23" x14ac:dyDescent="0.3">
      <c r="N56" s="157">
        <f>Z6</f>
        <v>66000</v>
      </c>
      <c r="O56" s="148"/>
    </row>
    <row r="57" spans="12:23" x14ac:dyDescent="0.3">
      <c r="O57" s="149"/>
    </row>
    <row r="58" spans="12:23" x14ac:dyDescent="0.3">
      <c r="M58" s="173" t="s">
        <v>64</v>
      </c>
      <c r="N58" s="173"/>
      <c r="O58" s="149"/>
      <c r="Q58" s="173" t="s">
        <v>110</v>
      </c>
      <c r="R58" s="173"/>
    </row>
    <row r="59" spans="12:23" x14ac:dyDescent="0.3">
      <c r="M59" s="67" t="s">
        <v>6</v>
      </c>
      <c r="N59" s="68" t="s">
        <v>8</v>
      </c>
      <c r="O59" s="149"/>
      <c r="Q59" s="67" t="s">
        <v>6</v>
      </c>
      <c r="R59" s="68" t="s">
        <v>8</v>
      </c>
    </row>
    <row r="60" spans="12:23" x14ac:dyDescent="0.3">
      <c r="L60" s="150" t="s">
        <v>20</v>
      </c>
      <c r="M60" s="69">
        <f>C12</f>
        <v>2500</v>
      </c>
      <c r="N60" s="70">
        <f>I27</f>
        <v>2000</v>
      </c>
      <c r="O60" s="146" t="s">
        <v>45</v>
      </c>
      <c r="P60" s="150" t="s">
        <v>109</v>
      </c>
      <c r="Q60" s="153">
        <f>C25</f>
        <v>10000</v>
      </c>
      <c r="R60" s="154">
        <f>I24</f>
        <v>51600</v>
      </c>
      <c r="S60" s="150" t="s">
        <v>109</v>
      </c>
    </row>
    <row r="61" spans="12:23" x14ac:dyDescent="0.3">
      <c r="L61" s="150" t="s">
        <v>26</v>
      </c>
      <c r="M61" s="69">
        <f>C15</f>
        <v>10000</v>
      </c>
      <c r="N61" s="70">
        <f>Z7</f>
        <v>10500</v>
      </c>
      <c r="P61" s="150" t="s">
        <v>109</v>
      </c>
      <c r="Q61" s="155">
        <f>C26</f>
        <v>41600</v>
      </c>
      <c r="R61" s="156"/>
    </row>
    <row r="62" spans="12:23" x14ac:dyDescent="0.3">
      <c r="M62" s="69"/>
      <c r="N62" s="70"/>
      <c r="Q62" s="69"/>
      <c r="R62" s="70"/>
    </row>
    <row r="64" spans="12:23" x14ac:dyDescent="0.3">
      <c r="M64" s="173" t="s">
        <v>51</v>
      </c>
      <c r="N64" s="173"/>
      <c r="Q64" s="173" t="s">
        <v>78</v>
      </c>
      <c r="R64" s="173"/>
    </row>
    <row r="65" spans="12:18" x14ac:dyDescent="0.3">
      <c r="M65" s="67" t="s">
        <v>6</v>
      </c>
      <c r="N65" s="68" t="s">
        <v>8</v>
      </c>
      <c r="Q65" s="67" t="s">
        <v>6</v>
      </c>
      <c r="R65" s="68" t="s">
        <v>8</v>
      </c>
    </row>
    <row r="66" spans="12:18" x14ac:dyDescent="0.3">
      <c r="L66" s="150" t="s">
        <v>28</v>
      </c>
      <c r="M66" s="69">
        <f>C17</f>
        <v>10000</v>
      </c>
      <c r="N66" s="70">
        <f>I25</f>
        <v>10000</v>
      </c>
      <c r="O66" s="146" t="s">
        <v>109</v>
      </c>
      <c r="Q66" s="131">
        <f>C35</f>
        <v>186500</v>
      </c>
      <c r="R66" s="132">
        <f>I41</f>
        <v>210000</v>
      </c>
    </row>
    <row r="67" spans="12:18" x14ac:dyDescent="0.3">
      <c r="M67" s="203"/>
      <c r="N67" s="203"/>
      <c r="Q67" s="71"/>
      <c r="R67" s="71"/>
    </row>
    <row r="68" spans="12:18" x14ac:dyDescent="0.3">
      <c r="M68" s="71"/>
      <c r="N68" s="71"/>
      <c r="Q68" s="202" t="s">
        <v>116</v>
      </c>
      <c r="R68" s="202">
        <f>R66-Q66</f>
        <v>23500</v>
      </c>
    </row>
    <row r="76" spans="12:18" x14ac:dyDescent="0.3">
      <c r="M76" s="7"/>
      <c r="N76" s="7"/>
    </row>
    <row r="77" spans="12:18" x14ac:dyDescent="0.3">
      <c r="M77" s="173"/>
      <c r="N77" s="173"/>
    </row>
    <row r="78" spans="12:18" x14ac:dyDescent="0.3">
      <c r="M78" s="73"/>
      <c r="N78" s="73"/>
    </row>
    <row r="79" spans="12:18" x14ac:dyDescent="0.3">
      <c r="M79" s="71"/>
      <c r="N79" s="71"/>
    </row>
    <row r="80" spans="12:18" x14ac:dyDescent="0.3">
      <c r="M80" s="71"/>
      <c r="N80" s="71"/>
    </row>
    <row r="81" spans="13:14" x14ac:dyDescent="0.3">
      <c r="M81" s="71"/>
      <c r="N81" s="71"/>
    </row>
  </sheetData>
  <mergeCells count="44">
    <mergeCell ref="Y12:AA12"/>
    <mergeCell ref="AB12:AD12"/>
    <mergeCell ref="Y4:AA4"/>
    <mergeCell ref="AB4:AD4"/>
    <mergeCell ref="AE4:AG4"/>
    <mergeCell ref="Q64:R64"/>
    <mergeCell ref="U41:V41"/>
    <mergeCell ref="B32:B34"/>
    <mergeCell ref="B35:B40"/>
    <mergeCell ref="U48:V48"/>
    <mergeCell ref="E4:G4"/>
    <mergeCell ref="M3:V3"/>
    <mergeCell ref="M4:N4"/>
    <mergeCell ref="Q4:R4"/>
    <mergeCell ref="U4:V4"/>
    <mergeCell ref="B3:I3"/>
    <mergeCell ref="U6:V6"/>
    <mergeCell ref="M13:N13"/>
    <mergeCell ref="Q13:R13"/>
    <mergeCell ref="U13:V13"/>
    <mergeCell ref="M20:N20"/>
    <mergeCell ref="Q20:R20"/>
    <mergeCell ref="U20:V20"/>
    <mergeCell ref="M6:N6"/>
    <mergeCell ref="Q6:R6"/>
    <mergeCell ref="U27:V27"/>
    <mergeCell ref="M34:N34"/>
    <mergeCell ref="M41:N41"/>
    <mergeCell ref="M48:N48"/>
    <mergeCell ref="U34:V34"/>
    <mergeCell ref="Q34:R34"/>
    <mergeCell ref="Q41:R41"/>
    <mergeCell ref="Q48:R48"/>
    <mergeCell ref="B5:B11"/>
    <mergeCell ref="Q58:R58"/>
    <mergeCell ref="B16:B17"/>
    <mergeCell ref="M27:N27"/>
    <mergeCell ref="Q27:R27"/>
    <mergeCell ref="M64:N64"/>
    <mergeCell ref="B18:B20"/>
    <mergeCell ref="M77:N77"/>
    <mergeCell ref="B24:B26"/>
    <mergeCell ref="B28:B29"/>
    <mergeCell ref="M58:N5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ejercicio resuelto 1</vt:lpstr>
      <vt:lpstr>ejercicio resueltos 2</vt:lpstr>
      <vt:lpstr>Hoja3</vt:lpstr>
      <vt:lpstr>2.03</vt:lpstr>
      <vt:lpstr>2.04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manuel</dc:creator>
  <cp:lastModifiedBy>JMPere</cp:lastModifiedBy>
  <dcterms:created xsi:type="dcterms:W3CDTF">2020-12-06T14:45:56Z</dcterms:created>
  <dcterms:modified xsi:type="dcterms:W3CDTF">2020-12-10T19:08:33Z</dcterms:modified>
</cp:coreProperties>
</file>