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MPere\Documents\"/>
    </mc:Choice>
  </mc:AlternateContent>
  <xr:revisionPtr revIDLastSave="0" documentId="13_ncr:1_{ACFC5A47-73A1-4605-993B-F780F49AA70B}" xr6:coauthVersionLast="45" xr6:coauthVersionMax="45" xr10:uidLastSave="{00000000-0000-0000-0000-000000000000}"/>
  <bookViews>
    <workbookView xWindow="0" yWindow="0" windowWidth="28800" windowHeight="15600" activeTab="4" xr2:uid="{00000000-000D-0000-FFFF-FFFF00000000}"/>
  </bookViews>
  <sheets>
    <sheet name="Hoja1" sheetId="1" r:id="rId1"/>
    <sheet name="Hoja2" sheetId="2" r:id="rId2"/>
    <sheet name="Hoja3" sheetId="3" r:id="rId3"/>
    <sheet name="2.03" sheetId="4" r:id="rId4"/>
    <sheet name="2.04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53" i="5" l="1"/>
  <c r="U36" i="5"/>
  <c r="Q36" i="5"/>
  <c r="I28" i="5"/>
  <c r="Q29" i="5"/>
  <c r="N60" i="5"/>
  <c r="C27" i="5"/>
  <c r="N52" i="5"/>
  <c r="Q61" i="5"/>
  <c r="Q60" i="5"/>
  <c r="R60" i="5"/>
  <c r="Q22" i="5"/>
  <c r="Q43" i="5"/>
  <c r="Q50" i="5"/>
  <c r="I23" i="5"/>
  <c r="C23" i="5"/>
  <c r="I22" i="5"/>
  <c r="C26" i="5"/>
  <c r="I26" i="5" s="1"/>
  <c r="I25" i="5"/>
  <c r="C22" i="5"/>
  <c r="C24" i="5"/>
  <c r="R51" i="5"/>
  <c r="U29" i="5"/>
  <c r="U22" i="5"/>
  <c r="N51" i="5"/>
  <c r="R50" i="5"/>
  <c r="R43" i="5"/>
  <c r="I20" i="5"/>
  <c r="N50" i="5"/>
  <c r="U15" i="5"/>
  <c r="M66" i="5"/>
  <c r="I16" i="5"/>
  <c r="N15" i="5"/>
  <c r="M60" i="5"/>
  <c r="A11" i="5"/>
  <c r="A12" i="5"/>
  <c r="C12" i="5"/>
  <c r="V8" i="5"/>
  <c r="I14" i="5"/>
  <c r="R23" i="5" s="1"/>
  <c r="R36" i="5"/>
  <c r="M50" i="5"/>
  <c r="M43" i="5"/>
  <c r="R29" i="5"/>
  <c r="R22" i="5"/>
  <c r="M36" i="5"/>
  <c r="M29" i="5"/>
  <c r="R15" i="5"/>
  <c r="M22" i="5"/>
  <c r="M15" i="5"/>
  <c r="R8" i="5"/>
  <c r="M8" i="5"/>
  <c r="AC3" i="4"/>
  <c r="AC5" i="4" s="1"/>
  <c r="X17" i="4" s="1"/>
  <c r="X16" i="4"/>
  <c r="AC15" i="4"/>
  <c r="X13" i="4"/>
  <c r="X5" i="4"/>
  <c r="AC14" i="4"/>
  <c r="AC4" i="4"/>
  <c r="X12" i="4"/>
  <c r="AC13" i="4"/>
  <c r="X11" i="4"/>
  <c r="X10" i="4"/>
  <c r="X4" i="4"/>
  <c r="X9" i="4"/>
  <c r="X3" i="4"/>
  <c r="C13" i="5" l="1"/>
  <c r="M51" i="5" s="1"/>
  <c r="C28" i="4"/>
  <c r="E28" i="4"/>
  <c r="S11" i="4"/>
  <c r="C27" i="4" s="1"/>
  <c r="S26" i="4"/>
  <c r="T19" i="4"/>
  <c r="I26" i="4" s="1"/>
  <c r="T4" i="4"/>
  <c r="I25" i="4" s="1"/>
  <c r="S4" i="4"/>
  <c r="M56" i="4"/>
  <c r="T26" i="4"/>
  <c r="N15" i="4"/>
  <c r="M15" i="4"/>
  <c r="N5" i="4"/>
  <c r="N6" i="4"/>
  <c r="M39" i="4"/>
  <c r="M4" i="4"/>
  <c r="S19" i="4"/>
  <c r="C18" i="4"/>
  <c r="I21" i="4" s="1"/>
  <c r="T11" i="4"/>
  <c r="M19" i="4"/>
  <c r="Q4" i="4"/>
  <c r="I15" i="4"/>
  <c r="C14" i="4" s="1"/>
  <c r="C15" i="4" s="1"/>
  <c r="M26" i="4" s="1"/>
  <c r="N26" i="4" s="1"/>
  <c r="I19" i="4" s="1"/>
  <c r="C12" i="4"/>
  <c r="M14" i="4" s="1"/>
  <c r="C10" i="4"/>
  <c r="M13" i="4" s="1"/>
  <c r="E8" i="4"/>
  <c r="E10" i="4" s="1"/>
  <c r="E12" i="4" s="1"/>
  <c r="C8" i="4"/>
  <c r="M12" i="4" s="1"/>
  <c r="C6" i="4"/>
  <c r="I5" i="4" s="1"/>
  <c r="N4" i="4" s="1"/>
  <c r="I27" i="4" l="1"/>
  <c r="Q33" i="4" s="1"/>
  <c r="C25" i="4"/>
  <c r="P33" i="4" s="1"/>
  <c r="M5" i="4"/>
  <c r="C21" i="4"/>
  <c r="I17" i="4"/>
  <c r="Q19" i="4"/>
  <c r="P19" i="4" s="1"/>
  <c r="C20" i="4" s="1"/>
  <c r="I20" i="4" s="1"/>
  <c r="Q26" i="4" s="1"/>
  <c r="C19" i="4"/>
  <c r="M33" i="4" s="1"/>
  <c r="I7" i="4"/>
  <c r="Q11" i="4" s="1"/>
  <c r="I9" i="4"/>
  <c r="I11" i="4"/>
  <c r="Q12" i="4" s="1"/>
  <c r="M11" i="4"/>
  <c r="I13" i="4"/>
  <c r="N11" i="4" s="1"/>
  <c r="S46" i="3"/>
  <c r="P46" i="3"/>
  <c r="N46" i="3"/>
  <c r="P39" i="3"/>
  <c r="M39" i="3"/>
  <c r="T32" i="3"/>
  <c r="Q35" i="3"/>
  <c r="Q32" i="3"/>
  <c r="P34" i="3"/>
  <c r="P33" i="3"/>
  <c r="P32" i="3"/>
  <c r="M33" i="3"/>
  <c r="M32" i="3"/>
  <c r="P25" i="3"/>
  <c r="N25" i="3"/>
  <c r="T18" i="3"/>
  <c r="S18" i="3"/>
  <c r="T11" i="3"/>
  <c r="S11" i="3"/>
  <c r="P11" i="3"/>
  <c r="N11" i="3"/>
  <c r="S4" i="3"/>
  <c r="Q4" i="3"/>
  <c r="M4" i="3"/>
  <c r="M18" i="3"/>
  <c r="Q18" i="3"/>
  <c r="Q19" i="3"/>
  <c r="I9" i="3"/>
  <c r="T25" i="3" s="1"/>
  <c r="I20" i="3"/>
  <c r="C20" i="3" s="1"/>
  <c r="S39" i="3" s="1"/>
  <c r="I17" i="3"/>
  <c r="T39" i="3" s="1"/>
  <c r="I15" i="3"/>
  <c r="C15" i="3" s="1"/>
  <c r="S19" i="3" s="1"/>
  <c r="Q35" i="4" l="1"/>
  <c r="P26" i="4"/>
  <c r="C13" i="4"/>
  <c r="M51" i="4" s="1"/>
  <c r="I16" i="4"/>
  <c r="N26" i="3"/>
  <c r="I16" i="3"/>
  <c r="Q33" i="3" s="1"/>
  <c r="N32" i="3"/>
  <c r="C19" i="3"/>
  <c r="I19" i="3" s="1"/>
  <c r="T40" i="3" s="1"/>
  <c r="E19" i="2"/>
  <c r="I19" i="2"/>
  <c r="C19" i="2"/>
  <c r="C18" i="2"/>
  <c r="I17" i="2"/>
  <c r="E18" i="2"/>
  <c r="I18" i="2"/>
  <c r="C17" i="2"/>
  <c r="I14" i="2"/>
  <c r="C13" i="2"/>
  <c r="I13" i="2"/>
  <c r="C11" i="2"/>
  <c r="I11" i="2" s="1"/>
  <c r="C16" i="4" l="1"/>
  <c r="M6" i="4" s="1"/>
  <c r="N51" i="4"/>
  <c r="C22" i="3"/>
  <c r="M25" i="3"/>
  <c r="I22" i="3" l="1"/>
  <c r="Q34" i="3" s="1"/>
  <c r="S40" i="3"/>
</calcChain>
</file>

<file path=xl/sharedStrings.xml><?xml version="1.0" encoding="utf-8"?>
<sst xmlns="http://schemas.openxmlformats.org/spreadsheetml/2006/main" count="452" uniqueCount="126">
  <si>
    <t>Activo Corriente</t>
  </si>
  <si>
    <t>Activo No Corriente</t>
  </si>
  <si>
    <t>Pasivo Corriente</t>
  </si>
  <si>
    <t>Pasivo No Corriente</t>
  </si>
  <si>
    <t>Patrimonio Neto</t>
  </si>
  <si>
    <t>asiento</t>
  </si>
  <si>
    <t>Debe</t>
  </si>
  <si>
    <t>Cta.</t>
  </si>
  <si>
    <t>Haber</t>
  </si>
  <si>
    <t>a</t>
  </si>
  <si>
    <t>Capital</t>
  </si>
  <si>
    <t>Préstamo l/p</t>
  </si>
  <si>
    <t>Nave</t>
  </si>
  <si>
    <t>Maquinaria</t>
  </si>
  <si>
    <t>Amortización</t>
  </si>
  <si>
    <t>Reservas</t>
  </si>
  <si>
    <t>Clientes a cobrar</t>
  </si>
  <si>
    <t>Mat. Prima</t>
  </si>
  <si>
    <t>IVA Repercutido</t>
  </si>
  <si>
    <t>Caja</t>
  </si>
  <si>
    <t>Proveedores</t>
  </si>
  <si>
    <t>Libro Diario</t>
  </si>
  <si>
    <t>Construcciones</t>
  </si>
  <si>
    <t>Maquinarias e instalaciones</t>
  </si>
  <si>
    <t>Amortizacion acumulada</t>
  </si>
  <si>
    <t>Reserva</t>
  </si>
  <si>
    <t>Clientes</t>
  </si>
  <si>
    <t>a.i</t>
  </si>
  <si>
    <t>Bancos</t>
  </si>
  <si>
    <t>Deuda c/l</t>
  </si>
  <si>
    <t>Proveedores a deber</t>
  </si>
  <si>
    <t>IVA Soportado</t>
  </si>
  <si>
    <t>Compras</t>
  </si>
  <si>
    <t>a.1</t>
  </si>
  <si>
    <t>Venta</t>
  </si>
  <si>
    <t>a.2</t>
  </si>
  <si>
    <t>Sueldo</t>
  </si>
  <si>
    <t>IRPF</t>
  </si>
  <si>
    <t>Seguridad Social</t>
  </si>
  <si>
    <t>a.3</t>
  </si>
  <si>
    <t>HP acreedora</t>
  </si>
  <si>
    <t>a.4</t>
  </si>
  <si>
    <t>Terrenos</t>
  </si>
  <si>
    <t>Deudas l/p</t>
  </si>
  <si>
    <t>Deudas c/p</t>
  </si>
  <si>
    <t>Maquinarias</t>
  </si>
  <si>
    <t>Amortizaciones acum.</t>
  </si>
  <si>
    <t>Mat. Primas</t>
  </si>
  <si>
    <t>Sueldos</t>
  </si>
  <si>
    <t>Hacienda acreedora</t>
  </si>
  <si>
    <t>S.S acreedora</t>
  </si>
  <si>
    <t>S.S empresa</t>
  </si>
  <si>
    <t>Intereses deuda</t>
  </si>
  <si>
    <t>a.5</t>
  </si>
  <si>
    <t>Equipos Informatico</t>
  </si>
  <si>
    <t>Mobiliario</t>
  </si>
  <si>
    <t>a.6</t>
  </si>
  <si>
    <t>a.7</t>
  </si>
  <si>
    <t>a.8</t>
  </si>
  <si>
    <t>Hacienda Deudora</t>
  </si>
  <si>
    <t>572 Bancos</t>
  </si>
  <si>
    <t>100 Capital</t>
  </si>
  <si>
    <t>217 Equipos Informatico</t>
  </si>
  <si>
    <t>472 IVA Soportado</t>
  </si>
  <si>
    <t>216 Mobiliario</t>
  </si>
  <si>
    <t>400 Proveedores</t>
  </si>
  <si>
    <t>600 Compras</t>
  </si>
  <si>
    <t>470 Hacienda Deudora</t>
  </si>
  <si>
    <t>700 Venta</t>
  </si>
  <si>
    <t>430 Clientes</t>
  </si>
  <si>
    <t>477 IVA Repercutido</t>
  </si>
  <si>
    <t>Reparaciones y conservacion</t>
  </si>
  <si>
    <t>a.9</t>
  </si>
  <si>
    <t>a.10</t>
  </si>
  <si>
    <t>Hacienda Acreedora</t>
  </si>
  <si>
    <t>a.11</t>
  </si>
  <si>
    <t>570 Caja</t>
  </si>
  <si>
    <t>475 Hacienda Acreedora</t>
  </si>
  <si>
    <t>Activo</t>
  </si>
  <si>
    <t>Gestión</t>
  </si>
  <si>
    <t>Pasivo y PN</t>
  </si>
  <si>
    <t>622 Reparaciones y conservacion</t>
  </si>
  <si>
    <t>300 Mercaderías</t>
  </si>
  <si>
    <t xml:space="preserve">Mercaderías </t>
  </si>
  <si>
    <t>Variacion de existencias</t>
  </si>
  <si>
    <t>610 Variacion de existencias</t>
  </si>
  <si>
    <t>a.12</t>
  </si>
  <si>
    <t>219 Otro Material</t>
  </si>
  <si>
    <t>Otro Material</t>
  </si>
  <si>
    <t>Resultados del ejercicio</t>
  </si>
  <si>
    <t>129 Resultado del ejercicio</t>
  </si>
  <si>
    <t>Resultado del ejercicio</t>
  </si>
  <si>
    <t>Beneficio:</t>
  </si>
  <si>
    <t>Activo corrinte</t>
  </si>
  <si>
    <t>Equipo Informatico</t>
  </si>
  <si>
    <t>Pratiminio Neto</t>
  </si>
  <si>
    <t>Mercaderías</t>
  </si>
  <si>
    <t>Pasivo</t>
  </si>
  <si>
    <t>Libro Mayor</t>
  </si>
  <si>
    <t>Gestion</t>
  </si>
  <si>
    <t>210 Terrenos</t>
  </si>
  <si>
    <t>113 Reservas</t>
  </si>
  <si>
    <t>Amortizaciones</t>
  </si>
  <si>
    <t>280 Amortizaciones</t>
  </si>
  <si>
    <t>211 Construcciones</t>
  </si>
  <si>
    <t>213 Maquinaria</t>
  </si>
  <si>
    <t>Materias Primas</t>
  </si>
  <si>
    <t>310 Materias Primas</t>
  </si>
  <si>
    <t>170 Préstamos l/p</t>
  </si>
  <si>
    <t>Ventas</t>
  </si>
  <si>
    <t>balance inicial</t>
  </si>
  <si>
    <t>701 Ventas</t>
  </si>
  <si>
    <t>Seguridad Social Empresa</t>
  </si>
  <si>
    <t>640 Sueldos</t>
  </si>
  <si>
    <t>Seguridad Social acreedora</t>
  </si>
  <si>
    <t>4751 IRPF</t>
  </si>
  <si>
    <t>642 Seguridad Social Empresa</t>
  </si>
  <si>
    <t>HP. Acreedora</t>
  </si>
  <si>
    <t>HP.Acreedora</t>
  </si>
  <si>
    <t>a.6a</t>
  </si>
  <si>
    <t>a.6b</t>
  </si>
  <si>
    <t>a.6c</t>
  </si>
  <si>
    <t>475 HP Acreedora</t>
  </si>
  <si>
    <t>476 S.S acreedora</t>
  </si>
  <si>
    <t>Intereses</t>
  </si>
  <si>
    <t>662 Intereses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</si>
</sst>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_-* #,##0\ &quot;€&quot;_-;\-* #,##0\ &quot;€&quot;_-;_-* &quot;-&quot;??\ &quot;€&quot;_-;_-@_-"/>
    <numFmt numFmtId="165" formatCode="_-* #,##0_-;\-* #,##0_-;_-* &quot;-&quot;??_-;_-@_-"/>
    <numFmt numFmtId="166" formatCode="_-* #,##0.0_-;\-* #,##0.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61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FF0000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 style="thin">
        <color rgb="FFFF0000"/>
      </bottom>
      <diagonal/>
    </border>
    <border>
      <left style="thin">
        <color rgb="FFFF0000"/>
      </left>
      <right/>
      <top style="thin">
        <color rgb="FFFF0000"/>
      </top>
      <bottom style="thin">
        <color rgb="FFFF0000"/>
      </bottom>
      <diagonal/>
    </border>
    <border>
      <left style="thin">
        <color rgb="FFFF0000"/>
      </left>
      <right/>
      <top/>
      <bottom/>
      <diagonal/>
    </border>
    <border>
      <left/>
      <right/>
      <top style="thin">
        <color rgb="FFFF0000"/>
      </top>
      <bottom style="thin">
        <color rgb="FFFF0000"/>
      </bottom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FF0000"/>
      </left>
      <right style="thin">
        <color rgb="FFFF0000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3" fillId="4" borderId="0" applyNumberFormat="0" applyBorder="0" applyAlignment="0" applyProtection="0"/>
  </cellStyleXfs>
  <cellXfs count="211">
    <xf numFmtId="0" fontId="0" fillId="0" borderId="0" xfId="0"/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44" fontId="0" fillId="0" borderId="0" xfId="2" applyFont="1"/>
    <xf numFmtId="164" fontId="0" fillId="0" borderId="0" xfId="2" applyNumberFormat="1" applyFont="1"/>
    <xf numFmtId="0" fontId="0" fillId="0" borderId="0" xfId="0" applyAlignment="1">
      <alignment horizontal="center"/>
    </xf>
    <xf numFmtId="0" fontId="0" fillId="3" borderId="17" xfId="0" applyFill="1" applyBorder="1"/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164" fontId="0" fillId="3" borderId="0" xfId="2" applyNumberFormat="1" applyFont="1" applyFill="1" applyBorder="1"/>
    <xf numFmtId="0" fontId="0" fillId="3" borderId="21" xfId="0" applyFill="1" applyBorder="1"/>
    <xf numFmtId="164" fontId="0" fillId="3" borderId="21" xfId="2" applyNumberFormat="1" applyFont="1" applyFill="1" applyBorder="1"/>
    <xf numFmtId="164" fontId="0" fillId="3" borderId="0" xfId="2" applyNumberFormat="1" applyFont="1" applyFill="1" applyBorder="1" applyAlignment="1"/>
    <xf numFmtId="164" fontId="0" fillId="3" borderId="22" xfId="2" applyNumberFormat="1" applyFont="1" applyFill="1" applyBorder="1"/>
    <xf numFmtId="164" fontId="0" fillId="3" borderId="23" xfId="2" applyNumberFormat="1" applyFont="1" applyFill="1" applyBorder="1"/>
    <xf numFmtId="164" fontId="0" fillId="3" borderId="24" xfId="2" applyNumberFormat="1" applyFont="1" applyFill="1" applyBorder="1"/>
    <xf numFmtId="0" fontId="0" fillId="3" borderId="25" xfId="0" applyFill="1" applyBorder="1"/>
    <xf numFmtId="164" fontId="0" fillId="3" borderId="27" xfId="2" applyNumberFormat="1" applyFont="1" applyFill="1" applyBorder="1"/>
    <xf numFmtId="164" fontId="0" fillId="3" borderId="31" xfId="2" applyNumberFormat="1" applyFont="1" applyFill="1" applyBorder="1"/>
    <xf numFmtId="0" fontId="0" fillId="3" borderId="5" xfId="0" applyFill="1" applyBorder="1"/>
    <xf numFmtId="0" fontId="0" fillId="3" borderId="6" xfId="0" applyFill="1" applyBorder="1"/>
    <xf numFmtId="0" fontId="0" fillId="3" borderId="1" xfId="0" applyFill="1" applyBorder="1"/>
    <xf numFmtId="0" fontId="0" fillId="3" borderId="0" xfId="0" applyFill="1" applyBorder="1"/>
    <xf numFmtId="0" fontId="0" fillId="3" borderId="14" xfId="0" applyFill="1" applyBorder="1"/>
    <xf numFmtId="0" fontId="0" fillId="3" borderId="15" xfId="0" applyFill="1" applyBorder="1"/>
    <xf numFmtId="165" fontId="0" fillId="3" borderId="5" xfId="1" applyNumberFormat="1" applyFont="1" applyFill="1" applyBorder="1" applyAlignment="1">
      <alignment horizontal="center"/>
    </xf>
    <xf numFmtId="165" fontId="0" fillId="3" borderId="7" xfId="1" applyNumberFormat="1" applyFont="1" applyFill="1" applyBorder="1" applyAlignment="1">
      <alignment horizontal="center" vertical="center"/>
    </xf>
    <xf numFmtId="165" fontId="0" fillId="3" borderId="1" xfId="1" applyNumberFormat="1" applyFont="1" applyFill="1" applyBorder="1" applyAlignment="1">
      <alignment horizontal="center"/>
    </xf>
    <xf numFmtId="165" fontId="0" fillId="3" borderId="3" xfId="1" applyNumberFormat="1" applyFont="1" applyFill="1" applyBorder="1" applyAlignment="1">
      <alignment horizontal="center" vertical="center"/>
    </xf>
    <xf numFmtId="165" fontId="0" fillId="3" borderId="14" xfId="1" applyNumberFormat="1" applyFont="1" applyFill="1" applyBorder="1" applyAlignment="1">
      <alignment horizontal="center"/>
    </xf>
    <xf numFmtId="165" fontId="0" fillId="3" borderId="16" xfId="1" applyNumberFormat="1" applyFont="1" applyFill="1" applyBorder="1" applyAlignment="1">
      <alignment horizontal="center" vertical="center"/>
    </xf>
    <xf numFmtId="0" fontId="0" fillId="3" borderId="2" xfId="0" applyFill="1" applyBorder="1"/>
    <xf numFmtId="165" fontId="0" fillId="3" borderId="4" xfId="1" applyNumberFormat="1" applyFont="1" applyFill="1" applyBorder="1"/>
    <xf numFmtId="165" fontId="0" fillId="3" borderId="2" xfId="1" applyNumberFormat="1" applyFont="1" applyFill="1" applyBorder="1"/>
    <xf numFmtId="165" fontId="0" fillId="3" borderId="13" xfId="1" applyNumberFormat="1" applyFont="1" applyFill="1" applyBorder="1"/>
    <xf numFmtId="165" fontId="0" fillId="0" borderId="0" xfId="1" applyNumberFormat="1" applyFont="1"/>
    <xf numFmtId="165" fontId="0" fillId="3" borderId="2" xfId="1" applyNumberFormat="1" applyFont="1" applyFill="1" applyBorder="1" applyAlignment="1">
      <alignment horizontal="left" indent="4"/>
    </xf>
    <xf numFmtId="0" fontId="0" fillId="3" borderId="1" xfId="0" applyFill="1" applyBorder="1" applyAlignment="1"/>
    <xf numFmtId="0" fontId="0" fillId="3" borderId="7" xfId="0" applyFill="1" applyBorder="1" applyAlignment="1">
      <alignment horizontal="left"/>
    </xf>
    <xf numFmtId="0" fontId="0" fillId="3" borderId="3" xfId="0" applyFill="1" applyBorder="1" applyAlignment="1">
      <alignment horizontal="left"/>
    </xf>
    <xf numFmtId="0" fontId="0" fillId="3" borderId="16" xfId="0" applyFill="1" applyBorder="1" applyAlignment="1">
      <alignment horizontal="left"/>
    </xf>
    <xf numFmtId="165" fontId="0" fillId="3" borderId="32" xfId="1" applyNumberFormat="1" applyFont="1" applyFill="1" applyBorder="1"/>
    <xf numFmtId="165" fontId="0" fillId="3" borderId="33" xfId="1" applyNumberFormat="1" applyFont="1" applyFill="1" applyBorder="1" applyAlignment="1">
      <alignment horizontal="center"/>
    </xf>
    <xf numFmtId="0" fontId="0" fillId="3" borderId="33" xfId="0" applyFill="1" applyBorder="1" applyAlignment="1"/>
    <xf numFmtId="0" fontId="0" fillId="3" borderId="34" xfId="0" applyFill="1" applyBorder="1"/>
    <xf numFmtId="0" fontId="0" fillId="3" borderId="35" xfId="0" applyFill="1" applyBorder="1" applyAlignment="1">
      <alignment horizontal="left"/>
    </xf>
    <xf numFmtId="165" fontId="0" fillId="3" borderId="35" xfId="1" applyNumberFormat="1" applyFont="1" applyFill="1" applyBorder="1" applyAlignment="1">
      <alignment horizontal="center" vertical="center"/>
    </xf>
    <xf numFmtId="0" fontId="0" fillId="3" borderId="14" xfId="0" applyFill="1" applyBorder="1" applyAlignment="1"/>
    <xf numFmtId="0" fontId="0" fillId="3" borderId="2" xfId="0" applyFill="1" applyBorder="1" applyAlignment="1">
      <alignment horizontal="center" vertical="center"/>
    </xf>
    <xf numFmtId="165" fontId="0" fillId="3" borderId="4" xfId="1" applyNumberFormat="1" applyFont="1" applyFill="1" applyBorder="1" applyAlignment="1"/>
    <xf numFmtId="165" fontId="0" fillId="3" borderId="5" xfId="1" applyNumberFormat="1" applyFont="1" applyFill="1" applyBorder="1" applyAlignment="1"/>
    <xf numFmtId="0" fontId="0" fillId="3" borderId="6" xfId="0" applyFill="1" applyBorder="1" applyAlignment="1"/>
    <xf numFmtId="165" fontId="0" fillId="3" borderId="7" xfId="1" applyNumberFormat="1" applyFont="1" applyFill="1" applyBorder="1" applyAlignment="1">
      <alignment vertical="center"/>
    </xf>
    <xf numFmtId="165" fontId="0" fillId="3" borderId="2" xfId="1" applyNumberFormat="1" applyFont="1" applyFill="1" applyBorder="1" applyAlignment="1"/>
    <xf numFmtId="165" fontId="0" fillId="3" borderId="1" xfId="1" applyNumberFormat="1" applyFont="1" applyFill="1" applyBorder="1" applyAlignment="1"/>
    <xf numFmtId="0" fontId="0" fillId="3" borderId="0" xfId="0" applyFill="1" applyBorder="1" applyAlignment="1"/>
    <xf numFmtId="165" fontId="0" fillId="3" borderId="3" xfId="1" applyNumberFormat="1" applyFont="1" applyFill="1" applyBorder="1" applyAlignment="1">
      <alignment vertical="center"/>
    </xf>
    <xf numFmtId="165" fontId="0" fillId="3" borderId="13" xfId="1" applyNumberFormat="1" applyFont="1" applyFill="1" applyBorder="1" applyAlignment="1"/>
    <xf numFmtId="165" fontId="0" fillId="3" borderId="14" xfId="1" applyNumberFormat="1" applyFont="1" applyFill="1" applyBorder="1" applyAlignment="1"/>
    <xf numFmtId="0" fontId="0" fillId="3" borderId="15" xfId="0" applyFill="1" applyBorder="1" applyAlignment="1"/>
    <xf numFmtId="165" fontId="0" fillId="3" borderId="16" xfId="1" applyNumberFormat="1" applyFont="1" applyFill="1" applyBorder="1" applyAlignment="1">
      <alignment vertical="center"/>
    </xf>
    <xf numFmtId="165" fontId="0" fillId="3" borderId="32" xfId="1" applyNumberFormat="1" applyFont="1" applyFill="1" applyBorder="1" applyAlignment="1"/>
    <xf numFmtId="165" fontId="0" fillId="3" borderId="33" xfId="1" applyNumberFormat="1" applyFont="1" applyFill="1" applyBorder="1" applyAlignment="1"/>
    <xf numFmtId="0" fontId="0" fillId="3" borderId="34" xfId="0" applyFill="1" applyBorder="1" applyAlignment="1"/>
    <xf numFmtId="165" fontId="0" fillId="3" borderId="35" xfId="1" applyNumberFormat="1" applyFont="1" applyFill="1" applyBorder="1" applyAlignment="1">
      <alignment vertical="center"/>
    </xf>
    <xf numFmtId="165" fontId="0" fillId="3" borderId="0" xfId="1" applyNumberFormat="1" applyFont="1" applyFill="1" applyBorder="1" applyAlignment="1">
      <alignment vertical="center"/>
    </xf>
    <xf numFmtId="165" fontId="0" fillId="3" borderId="2" xfId="1" applyNumberFormat="1" applyFont="1" applyFill="1" applyBorder="1" applyAlignment="1">
      <alignment horizontal="left" indent="2"/>
    </xf>
    <xf numFmtId="0" fontId="0" fillId="3" borderId="8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3" borderId="0" xfId="0" applyFill="1" applyBorder="1" applyAlignment="1">
      <alignment horizontal="right"/>
    </xf>
    <xf numFmtId="0" fontId="0" fillId="0" borderId="0" xfId="0" applyAlignment="1">
      <alignment horizontal="right"/>
    </xf>
    <xf numFmtId="0" fontId="0" fillId="3" borderId="6" xfId="0" applyFill="1" applyBorder="1" applyAlignment="1">
      <alignment horizontal="right"/>
    </xf>
    <xf numFmtId="0" fontId="0" fillId="3" borderId="15" xfId="0" applyFill="1" applyBorder="1" applyAlignment="1">
      <alignment horizontal="right"/>
    </xf>
    <xf numFmtId="0" fontId="0" fillId="3" borderId="34" xfId="0" applyFill="1" applyBorder="1" applyAlignment="1">
      <alignment horizontal="right"/>
    </xf>
    <xf numFmtId="0" fontId="0" fillId="3" borderId="0" xfId="0" applyFill="1"/>
    <xf numFmtId="0" fontId="0" fillId="3" borderId="3" xfId="1" applyNumberFormat="1" applyFont="1" applyFill="1" applyBorder="1" applyAlignment="1">
      <alignment vertical="center"/>
    </xf>
    <xf numFmtId="0" fontId="0" fillId="0" borderId="0" xfId="0" applyFill="1" applyBorder="1" applyAlignment="1">
      <alignment horizontal="right"/>
    </xf>
    <xf numFmtId="0" fontId="0" fillId="3" borderId="3" xfId="0" applyFill="1" applyBorder="1"/>
    <xf numFmtId="0" fontId="0" fillId="0" borderId="0" xfId="0" applyFill="1" applyBorder="1"/>
    <xf numFmtId="165" fontId="0" fillId="3" borderId="36" xfId="1" applyNumberFormat="1" applyFont="1" applyFill="1" applyBorder="1" applyAlignment="1"/>
    <xf numFmtId="165" fontId="0" fillId="3" borderId="37" xfId="1" applyNumberFormat="1" applyFont="1" applyFill="1" applyBorder="1" applyAlignment="1"/>
    <xf numFmtId="0" fontId="0" fillId="3" borderId="38" xfId="0" applyFill="1" applyBorder="1" applyAlignment="1"/>
    <xf numFmtId="0" fontId="0" fillId="3" borderId="38" xfId="0" applyFill="1" applyBorder="1" applyAlignment="1">
      <alignment horizontal="right"/>
    </xf>
    <xf numFmtId="165" fontId="0" fillId="3" borderId="39" xfId="1" applyNumberFormat="1" applyFont="1" applyFill="1" applyBorder="1" applyAlignment="1">
      <alignment vertical="center"/>
    </xf>
    <xf numFmtId="0" fontId="0" fillId="3" borderId="39" xfId="0" applyFill="1" applyBorder="1"/>
    <xf numFmtId="0" fontId="0" fillId="3" borderId="37" xfId="0" applyFill="1" applyBorder="1"/>
    <xf numFmtId="1" fontId="0" fillId="3" borderId="39" xfId="0" applyNumberFormat="1" applyFill="1" applyBorder="1"/>
    <xf numFmtId="1" fontId="0" fillId="3" borderId="37" xfId="0" applyNumberFormat="1" applyFill="1" applyBorder="1"/>
    <xf numFmtId="165" fontId="0" fillId="3" borderId="3" xfId="1" applyNumberFormat="1" applyFont="1" applyFill="1" applyBorder="1"/>
    <xf numFmtId="165" fontId="0" fillId="3" borderId="1" xfId="1" applyNumberFormat="1" applyFont="1" applyFill="1" applyBorder="1"/>
    <xf numFmtId="165" fontId="0" fillId="3" borderId="0" xfId="1" applyNumberFormat="1" applyFont="1" applyFill="1" applyBorder="1"/>
    <xf numFmtId="165" fontId="0" fillId="3" borderId="1" xfId="0" applyNumberFormat="1" applyFill="1" applyBorder="1"/>
    <xf numFmtId="1" fontId="0" fillId="3" borderId="0" xfId="0" applyNumberFormat="1" applyFill="1" applyBorder="1"/>
    <xf numFmtId="1" fontId="0" fillId="3" borderId="6" xfId="0" applyNumberFormat="1" applyFill="1" applyBorder="1"/>
    <xf numFmtId="1" fontId="0" fillId="3" borderId="36" xfId="0" applyNumberFormat="1" applyFill="1" applyBorder="1"/>
    <xf numFmtId="1" fontId="0" fillId="3" borderId="0" xfId="0" applyNumberFormat="1" applyFill="1" applyBorder="1" applyAlignment="1">
      <alignment horizontal="center"/>
    </xf>
    <xf numFmtId="165" fontId="0" fillId="3" borderId="2" xfId="1" applyNumberFormat="1" applyFont="1" applyFill="1" applyBorder="1" applyAlignment="1">
      <alignment horizontal="left" vertical="center" indent="3"/>
    </xf>
    <xf numFmtId="0" fontId="0" fillId="3" borderId="38" xfId="0" applyFill="1" applyBorder="1"/>
    <xf numFmtId="1" fontId="0" fillId="3" borderId="38" xfId="0" applyNumberFormat="1" applyFill="1" applyBorder="1"/>
    <xf numFmtId="0" fontId="0" fillId="3" borderId="4" xfId="0" applyFill="1" applyBorder="1" applyAlignment="1">
      <alignment vertical="center"/>
    </xf>
    <xf numFmtId="165" fontId="0" fillId="3" borderId="36" xfId="1" applyNumberFormat="1" applyFont="1" applyFill="1" applyBorder="1" applyAlignment="1">
      <alignment vertical="center"/>
    </xf>
    <xf numFmtId="0" fontId="0" fillId="3" borderId="5" xfId="0" applyFill="1" applyBorder="1" applyAlignment="1"/>
    <xf numFmtId="0" fontId="0" fillId="3" borderId="37" xfId="0" applyFill="1" applyBorder="1" applyAlignment="1"/>
    <xf numFmtId="0" fontId="0" fillId="3" borderId="7" xfId="0" applyFill="1" applyBorder="1" applyAlignment="1">
      <alignment horizontal="right"/>
    </xf>
    <xf numFmtId="0" fontId="0" fillId="3" borderId="3" xfId="0" applyFill="1" applyBorder="1" applyAlignment="1">
      <alignment horizontal="right"/>
    </xf>
    <xf numFmtId="0" fontId="0" fillId="3" borderId="39" xfId="0" applyFill="1" applyBorder="1" applyAlignment="1">
      <alignment horizontal="right"/>
    </xf>
    <xf numFmtId="0" fontId="0" fillId="3" borderId="40" xfId="0" applyFill="1" applyBorder="1" applyAlignment="1">
      <alignment vertical="center"/>
    </xf>
    <xf numFmtId="165" fontId="0" fillId="3" borderId="40" xfId="1" applyNumberFormat="1" applyFont="1" applyFill="1" applyBorder="1" applyAlignment="1"/>
    <xf numFmtId="0" fontId="0" fillId="3" borderId="41" xfId="0" applyFill="1" applyBorder="1" applyAlignment="1"/>
    <xf numFmtId="0" fontId="0" fillId="3" borderId="42" xfId="0" applyFill="1" applyBorder="1" applyAlignment="1"/>
    <xf numFmtId="0" fontId="0" fillId="3" borderId="43" xfId="0" applyFill="1" applyBorder="1" applyAlignment="1">
      <alignment horizontal="right"/>
    </xf>
    <xf numFmtId="165" fontId="0" fillId="3" borderId="40" xfId="1" applyNumberFormat="1" applyFont="1" applyFill="1" applyBorder="1" applyAlignment="1">
      <alignment vertical="center"/>
    </xf>
    <xf numFmtId="165" fontId="0" fillId="3" borderId="40" xfId="1" applyNumberFormat="1" applyFont="1" applyFill="1" applyBorder="1" applyAlignment="1">
      <alignment horizontal="center"/>
    </xf>
    <xf numFmtId="165" fontId="0" fillId="3" borderId="2" xfId="1" applyNumberFormat="1" applyFont="1" applyFill="1" applyBorder="1" applyAlignment="1">
      <alignment horizontal="center"/>
    </xf>
    <xf numFmtId="165" fontId="0" fillId="3" borderId="2" xfId="1" applyNumberFormat="1" applyFont="1" applyFill="1" applyBorder="1" applyAlignment="1">
      <alignment horizontal="center" vertical="center"/>
    </xf>
    <xf numFmtId="165" fontId="0" fillId="3" borderId="32" xfId="1" applyNumberFormat="1" applyFont="1" applyFill="1" applyBorder="1" applyAlignment="1">
      <alignment horizontal="center"/>
    </xf>
    <xf numFmtId="0" fontId="0" fillId="3" borderId="35" xfId="0" applyFill="1" applyBorder="1" applyAlignment="1">
      <alignment horizontal="right"/>
    </xf>
    <xf numFmtId="165" fontId="0" fillId="3" borderId="32" xfId="1" applyNumberFormat="1" applyFont="1" applyFill="1" applyBorder="1" applyAlignment="1">
      <alignment vertical="center"/>
    </xf>
    <xf numFmtId="165" fontId="0" fillId="3" borderId="13" xfId="1" applyNumberFormat="1" applyFont="1" applyFill="1" applyBorder="1" applyAlignment="1">
      <alignment horizontal="center"/>
    </xf>
    <xf numFmtId="0" fontId="0" fillId="3" borderId="16" xfId="0" applyFill="1" applyBorder="1" applyAlignment="1">
      <alignment horizontal="right"/>
    </xf>
    <xf numFmtId="165" fontId="0" fillId="3" borderId="13" xfId="1" applyNumberFormat="1" applyFont="1" applyFill="1" applyBorder="1" applyAlignment="1">
      <alignment vertical="center"/>
    </xf>
    <xf numFmtId="165" fontId="0" fillId="3" borderId="44" xfId="1" applyNumberFormat="1" applyFont="1" applyFill="1" applyBorder="1" applyAlignment="1">
      <alignment horizontal="center"/>
    </xf>
    <xf numFmtId="165" fontId="0" fillId="3" borderId="44" xfId="1" applyNumberFormat="1" applyFont="1" applyFill="1" applyBorder="1" applyAlignment="1"/>
    <xf numFmtId="0" fontId="0" fillId="3" borderId="45" xfId="0" applyFill="1" applyBorder="1" applyAlignment="1"/>
    <xf numFmtId="0" fontId="0" fillId="3" borderId="46" xfId="0" applyFill="1" applyBorder="1" applyAlignment="1"/>
    <xf numFmtId="0" fontId="0" fillId="3" borderId="47" xfId="0" applyFill="1" applyBorder="1" applyAlignment="1">
      <alignment horizontal="right"/>
    </xf>
    <xf numFmtId="165" fontId="0" fillId="3" borderId="44" xfId="1" applyNumberFormat="1" applyFont="1" applyFill="1" applyBorder="1" applyAlignment="1">
      <alignment vertical="center"/>
    </xf>
    <xf numFmtId="0" fontId="0" fillId="3" borderId="44" xfId="0" applyFill="1" applyBorder="1" applyAlignment="1">
      <alignment horizontal="center" vertical="center"/>
    </xf>
    <xf numFmtId="166" fontId="0" fillId="3" borderId="36" xfId="1" applyNumberFormat="1" applyFont="1" applyFill="1" applyBorder="1" applyAlignment="1">
      <alignment horizontal="center"/>
    </xf>
    <xf numFmtId="166" fontId="0" fillId="3" borderId="36" xfId="1" applyNumberFormat="1" applyFont="1" applyFill="1" applyBorder="1" applyAlignment="1"/>
    <xf numFmtId="0" fontId="0" fillId="3" borderId="32" xfId="1" applyNumberFormat="1" applyFont="1" applyFill="1" applyBorder="1" applyAlignment="1">
      <alignment vertical="center"/>
    </xf>
    <xf numFmtId="166" fontId="0" fillId="3" borderId="13" xfId="1" applyNumberFormat="1" applyFont="1" applyFill="1" applyBorder="1" applyAlignment="1">
      <alignment horizontal="center"/>
    </xf>
    <xf numFmtId="165" fontId="0" fillId="3" borderId="35" xfId="0" applyNumberFormat="1" applyFill="1" applyBorder="1" applyAlignment="1">
      <alignment horizontal="right"/>
    </xf>
    <xf numFmtId="0" fontId="0" fillId="0" borderId="0" xfId="0" applyFill="1" applyBorder="1" applyAlignment="1">
      <alignment horizontal="center" vertical="center"/>
    </xf>
    <xf numFmtId="165" fontId="0" fillId="0" borderId="0" xfId="1" applyNumberFormat="1" applyFont="1" applyFill="1" applyBorder="1" applyAlignment="1">
      <alignment horizontal="center"/>
    </xf>
    <xf numFmtId="165" fontId="0" fillId="0" borderId="0" xfId="1" applyNumberFormat="1" applyFont="1" applyFill="1" applyBorder="1" applyAlignment="1"/>
    <xf numFmtId="0" fontId="0" fillId="0" borderId="0" xfId="0" applyFill="1" applyBorder="1" applyAlignment="1"/>
    <xf numFmtId="165" fontId="0" fillId="0" borderId="0" xfId="1" applyNumberFormat="1" applyFont="1" applyFill="1" applyBorder="1" applyAlignment="1">
      <alignment vertical="center"/>
    </xf>
    <xf numFmtId="0" fontId="0" fillId="0" borderId="0" xfId="0" applyBorder="1"/>
    <xf numFmtId="166" fontId="0" fillId="3" borderId="0" xfId="1" applyNumberFormat="1" applyFont="1" applyFill="1" applyBorder="1"/>
    <xf numFmtId="165" fontId="0" fillId="3" borderId="15" xfId="1" applyNumberFormat="1" applyFont="1" applyFill="1" applyBorder="1"/>
    <xf numFmtId="165" fontId="0" fillId="3" borderId="4" xfId="1" applyNumberFormat="1" applyFont="1" applyFill="1" applyBorder="1" applyAlignment="1">
      <alignment horizontal="center"/>
    </xf>
    <xf numFmtId="165" fontId="0" fillId="3" borderId="2" xfId="0" applyNumberFormat="1" applyFill="1" applyBorder="1"/>
    <xf numFmtId="165" fontId="0" fillId="3" borderId="4" xfId="1" applyNumberFormat="1" applyFont="1" applyFill="1" applyBorder="1" applyAlignment="1">
      <alignment horizontal="center" vertical="center"/>
    </xf>
    <xf numFmtId="165" fontId="0" fillId="3" borderId="2" xfId="0" applyNumberFormat="1" applyFill="1" applyBorder="1" applyAlignment="1">
      <alignment horizontal="center"/>
    </xf>
    <xf numFmtId="165" fontId="0" fillId="3" borderId="1" xfId="1" applyNumberFormat="1" applyFont="1" applyFill="1" applyBorder="1" applyAlignment="1">
      <alignment horizontal="right"/>
    </xf>
    <xf numFmtId="0" fontId="3" fillId="4" borderId="6" xfId="3" applyBorder="1"/>
    <xf numFmtId="165" fontId="3" fillId="4" borderId="6" xfId="3" applyNumberFormat="1" applyBorder="1"/>
    <xf numFmtId="166" fontId="0" fillId="3" borderId="10" xfId="1" applyNumberFormat="1" applyFont="1" applyFill="1" applyBorder="1"/>
    <xf numFmtId="166" fontId="0" fillId="3" borderId="9" xfId="1" applyNumberFormat="1" applyFont="1" applyFill="1" applyBorder="1"/>
    <xf numFmtId="165" fontId="0" fillId="3" borderId="11" xfId="1" applyNumberFormat="1" applyFont="1" applyFill="1" applyBorder="1"/>
    <xf numFmtId="165" fontId="0" fillId="3" borderId="9" xfId="1" applyNumberFormat="1" applyFont="1" applyFill="1" applyBorder="1"/>
    <xf numFmtId="166" fontId="0" fillId="3" borderId="11" xfId="1" applyNumberFormat="1" applyFont="1" applyFill="1" applyBorder="1"/>
    <xf numFmtId="0" fontId="0" fillId="3" borderId="32" xfId="0" applyFill="1" applyBorder="1" applyAlignment="1">
      <alignment horizontal="center" vertical="center"/>
    </xf>
    <xf numFmtId="0" fontId="0" fillId="3" borderId="13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164" fontId="2" fillId="3" borderId="26" xfId="2" applyNumberFormat="1" applyFont="1" applyFill="1" applyBorder="1" applyAlignment="1">
      <alignment horizontal="center"/>
    </xf>
    <xf numFmtId="164" fontId="2" fillId="3" borderId="28" xfId="2" applyNumberFormat="1" applyFont="1" applyFill="1" applyBorder="1" applyAlignment="1">
      <alignment horizontal="center"/>
    </xf>
    <xf numFmtId="164" fontId="0" fillId="3" borderId="26" xfId="2" applyNumberFormat="1" applyFont="1" applyFill="1" applyBorder="1" applyAlignment="1">
      <alignment horizontal="center"/>
    </xf>
    <xf numFmtId="164" fontId="0" fillId="3" borderId="30" xfId="2" applyNumberFormat="1" applyFont="1" applyFill="1" applyBorder="1" applyAlignment="1">
      <alignment horizontal="center"/>
    </xf>
    <xf numFmtId="164" fontId="0" fillId="3" borderId="29" xfId="2" applyNumberFormat="1" applyFont="1" applyFill="1" applyBorder="1" applyAlignment="1">
      <alignment horizontal="center"/>
    </xf>
    <xf numFmtId="164" fontId="0" fillId="3" borderId="12" xfId="2" applyNumberFormat="1" applyFont="1" applyFill="1" applyBorder="1" applyAlignment="1">
      <alignment horizontal="center"/>
    </xf>
    <xf numFmtId="0" fontId="0" fillId="3" borderId="32" xfId="0" applyFill="1" applyBorder="1" applyAlignment="1">
      <alignment horizontal="center" vertical="center"/>
    </xf>
    <xf numFmtId="0" fontId="0" fillId="3" borderId="13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2" borderId="9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3" borderId="4" xfId="0" applyFill="1" applyBorder="1" applyAlignment="1">
      <alignment horizontal="center" vertical="center"/>
    </xf>
    <xf numFmtId="1" fontId="0" fillId="3" borderId="0" xfId="0" applyNumberFormat="1" applyFill="1" applyBorder="1" applyAlignment="1">
      <alignment horizontal="center"/>
    </xf>
    <xf numFmtId="1" fontId="0" fillId="3" borderId="3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6" xfId="0" applyNumberFormat="1" applyFill="1" applyBorder="1" applyAlignment="1">
      <alignment horizontal="center"/>
    </xf>
    <xf numFmtId="1" fontId="0" fillId="3" borderId="7" xfId="0" applyNumberFormat="1" applyFill="1" applyBorder="1" applyAlignment="1">
      <alignment horizontal="center"/>
    </xf>
    <xf numFmtId="0" fontId="0" fillId="3" borderId="36" xfId="0" applyFill="1" applyBorder="1" applyAlignment="1">
      <alignment horizontal="center" vertical="center"/>
    </xf>
    <xf numFmtId="1" fontId="0" fillId="3" borderId="5" xfId="0" applyNumberFormat="1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0" fillId="5" borderId="38" xfId="0" applyFill="1" applyBorder="1" applyAlignment="1">
      <alignment horizontal="center"/>
    </xf>
    <xf numFmtId="165" fontId="0" fillId="0" borderId="15" xfId="0" applyNumberFormat="1" applyBorder="1"/>
    <xf numFmtId="165" fontId="0" fillId="0" borderId="0" xfId="0" applyNumberFormat="1"/>
    <xf numFmtId="0" fontId="0" fillId="6" borderId="0" xfId="0" applyFill="1" applyAlignment="1">
      <alignment horizontal="center"/>
    </xf>
    <xf numFmtId="1" fontId="0" fillId="3" borderId="34" xfId="0" applyNumberFormat="1" applyFill="1" applyBorder="1" applyAlignment="1">
      <alignment horizontal="center"/>
    </xf>
    <xf numFmtId="166" fontId="0" fillId="0" borderId="0" xfId="0" applyNumberFormat="1"/>
    <xf numFmtId="165" fontId="0" fillId="3" borderId="4" xfId="1" applyNumberFormat="1" applyFont="1" applyFill="1" applyBorder="1" applyAlignment="1">
      <alignment vertical="center"/>
    </xf>
    <xf numFmtId="165" fontId="0" fillId="3" borderId="2" xfId="1" applyNumberFormat="1" applyFont="1" applyFill="1" applyBorder="1" applyAlignment="1">
      <alignment vertical="center"/>
    </xf>
    <xf numFmtId="166" fontId="0" fillId="3" borderId="2" xfId="1" applyNumberFormat="1" applyFont="1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165" fontId="0" fillId="3" borderId="2" xfId="1" applyNumberFormat="1" applyFont="1" applyFill="1" applyBorder="1" applyAlignment="1">
      <alignment horizontal="left" indent="3"/>
    </xf>
    <xf numFmtId="165" fontId="0" fillId="3" borderId="3" xfId="1" applyNumberFormat="1" applyFont="1" applyFill="1" applyBorder="1" applyAlignment="1">
      <alignment horizontal="left" indent="3"/>
    </xf>
    <xf numFmtId="0" fontId="0" fillId="3" borderId="0" xfId="0" applyFill="1" applyAlignment="1">
      <alignment horizontal="left"/>
    </xf>
    <xf numFmtId="0" fontId="0" fillId="3" borderId="0" xfId="0" applyFill="1" applyBorder="1" applyAlignment="1">
      <alignment horizontal="left"/>
    </xf>
    <xf numFmtId="1" fontId="0" fillId="3" borderId="0" xfId="0" applyNumberFormat="1" applyFill="1" applyBorder="1" applyAlignment="1">
      <alignment horizontal="left"/>
    </xf>
    <xf numFmtId="165" fontId="0" fillId="3" borderId="0" xfId="1" applyNumberFormat="1" applyFont="1" applyFill="1" applyBorder="1" applyAlignment="1">
      <alignment horizontal="left"/>
    </xf>
    <xf numFmtId="0" fontId="0" fillId="3" borderId="0" xfId="0" applyFill="1" applyAlignment="1">
      <alignment horizontal="right"/>
    </xf>
    <xf numFmtId="0" fontId="0" fillId="3" borderId="0" xfId="0" applyFill="1" applyAlignment="1"/>
    <xf numFmtId="166" fontId="0" fillId="3" borderId="2" xfId="1" applyNumberFormat="1" applyFont="1" applyFill="1" applyBorder="1" applyAlignment="1"/>
    <xf numFmtId="165" fontId="0" fillId="3" borderId="47" xfId="0" applyNumberFormat="1" applyFill="1" applyBorder="1" applyAlignment="1">
      <alignment horizontal="right"/>
    </xf>
    <xf numFmtId="165" fontId="0" fillId="3" borderId="7" xfId="1" applyNumberFormat="1" applyFont="1" applyFill="1" applyBorder="1"/>
    <xf numFmtId="165" fontId="0" fillId="3" borderId="5" xfId="1" applyNumberFormat="1" applyFont="1" applyFill="1" applyBorder="1"/>
    <xf numFmtId="165" fontId="0" fillId="3" borderId="39" xfId="1" applyNumberFormat="1" applyFont="1" applyFill="1" applyBorder="1"/>
    <xf numFmtId="165" fontId="0" fillId="3" borderId="37" xfId="1" applyNumberFormat="1" applyFont="1" applyFill="1" applyBorder="1"/>
    <xf numFmtId="165" fontId="0" fillId="3" borderId="0" xfId="0" applyNumberFormat="1" applyFill="1"/>
    <xf numFmtId="1" fontId="0" fillId="3" borderId="44" xfId="1" applyNumberFormat="1" applyFont="1" applyFill="1" applyBorder="1" applyAlignment="1"/>
    <xf numFmtId="0" fontId="0" fillId="3" borderId="16" xfId="0" applyFill="1" applyBorder="1" applyAlignment="1">
      <alignment vertical="center"/>
    </xf>
    <xf numFmtId="0" fontId="0" fillId="3" borderId="35" xfId="0" applyFill="1" applyBorder="1" applyAlignment="1">
      <alignment horizontal="right" vertical="center"/>
    </xf>
  </cellXfs>
  <cellStyles count="4">
    <cellStyle name="Bueno" xfId="3" builtinId="26"/>
    <cellStyle name="Millares" xfId="1" builtinId="3"/>
    <cellStyle name="Moneda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4" Type="http://schemas.openxmlformats.org/officeDocument/2006/relationships/image" Target="../media/image7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.png"/><Relationship Id="rId2" Type="http://schemas.openxmlformats.org/officeDocument/2006/relationships/image" Target="../media/image12.png"/><Relationship Id="rId1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171449</xdr:colOff>
      <xdr:row>0</xdr:row>
      <xdr:rowOff>38099</xdr:rowOff>
    </xdr:from>
    <xdr:to>
      <xdr:col>15</xdr:col>
      <xdr:colOff>485672</xdr:colOff>
      <xdr:row>23</xdr:row>
      <xdr:rowOff>85724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EA18655-A7BA-4A39-9904-022FE0956C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24824" y="38099"/>
          <a:ext cx="4886223" cy="4429125"/>
        </a:xfrm>
        <a:prstGeom prst="rect">
          <a:avLst/>
        </a:prstGeom>
      </xdr:spPr>
    </xdr:pic>
    <xdr:clientData/>
  </xdr:twoCellAnchor>
  <xdr:twoCellAnchor editAs="oneCell">
    <xdr:from>
      <xdr:col>9</xdr:col>
      <xdr:colOff>104775</xdr:colOff>
      <xdr:row>17</xdr:row>
      <xdr:rowOff>51883</xdr:rowOff>
    </xdr:from>
    <xdr:to>
      <xdr:col>19</xdr:col>
      <xdr:colOff>352425</xdr:colOff>
      <xdr:row>58</xdr:row>
      <xdr:rowOff>163765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124F8E5-0615-4EC0-8AE9-50842D1DCD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172450" y="3290383"/>
          <a:ext cx="7867650" cy="7922382"/>
        </a:xfrm>
        <a:prstGeom prst="rect">
          <a:avLst/>
        </a:prstGeom>
      </xdr:spPr>
    </xdr:pic>
    <xdr:clientData/>
  </xdr:twoCellAnchor>
  <xdr:twoCellAnchor editAs="oneCell">
    <xdr:from>
      <xdr:col>15</xdr:col>
      <xdr:colOff>314326</xdr:colOff>
      <xdr:row>2</xdr:row>
      <xdr:rowOff>66675</xdr:rowOff>
    </xdr:from>
    <xdr:to>
      <xdr:col>21</xdr:col>
      <xdr:colOff>203200</xdr:colOff>
      <xdr:row>17</xdr:row>
      <xdr:rowOff>114300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FF924B7E-B8FF-4E3F-9170-81C5ACF28E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954001" y="447675"/>
          <a:ext cx="4460874" cy="29051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171450</xdr:colOff>
      <xdr:row>0</xdr:row>
      <xdr:rowOff>9525</xdr:rowOff>
    </xdr:from>
    <xdr:to>
      <xdr:col>26</xdr:col>
      <xdr:colOff>123825</xdr:colOff>
      <xdr:row>16</xdr:row>
      <xdr:rowOff>167590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56FB73C-90B9-4004-A436-0BC0AC0BEA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287750" y="9525"/>
          <a:ext cx="4524375" cy="3206065"/>
        </a:xfrm>
        <a:prstGeom prst="rect">
          <a:avLst/>
        </a:prstGeom>
      </xdr:spPr>
    </xdr:pic>
    <xdr:clientData/>
  </xdr:twoCellAnchor>
  <xdr:twoCellAnchor editAs="oneCell">
    <xdr:from>
      <xdr:col>20</xdr:col>
      <xdr:colOff>196814</xdr:colOff>
      <xdr:row>16</xdr:row>
      <xdr:rowOff>171450</xdr:rowOff>
    </xdr:from>
    <xdr:to>
      <xdr:col>26</xdr:col>
      <xdr:colOff>200797</xdr:colOff>
      <xdr:row>38</xdr:row>
      <xdr:rowOff>162631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2023DEB-315C-4616-8229-B2775A2984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313114" y="3219450"/>
          <a:ext cx="4575983" cy="4182181"/>
        </a:xfrm>
        <a:prstGeom prst="rect">
          <a:avLst/>
        </a:prstGeom>
      </xdr:spPr>
    </xdr:pic>
    <xdr:clientData/>
  </xdr:twoCellAnchor>
  <xdr:twoCellAnchor editAs="oneCell">
    <xdr:from>
      <xdr:col>20</xdr:col>
      <xdr:colOff>171451</xdr:colOff>
      <xdr:row>38</xdr:row>
      <xdr:rowOff>116816</xdr:rowOff>
    </xdr:from>
    <xdr:to>
      <xdr:col>26</xdr:col>
      <xdr:colOff>362725</xdr:colOff>
      <xdr:row>40</xdr:row>
      <xdr:rowOff>95308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3618F4B5-6227-4A39-80E0-F720D0FE9F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1" y="7355816"/>
          <a:ext cx="4763274" cy="359492"/>
        </a:xfrm>
        <a:prstGeom prst="rect">
          <a:avLst/>
        </a:prstGeom>
      </xdr:spPr>
    </xdr:pic>
    <xdr:clientData/>
  </xdr:twoCellAnchor>
  <xdr:twoCellAnchor editAs="oneCell">
    <xdr:from>
      <xdr:col>0</xdr:col>
      <xdr:colOff>457200</xdr:colOff>
      <xdr:row>26</xdr:row>
      <xdr:rowOff>76200</xdr:rowOff>
    </xdr:from>
    <xdr:to>
      <xdr:col>6</xdr:col>
      <xdr:colOff>1315265</xdr:colOff>
      <xdr:row>61</xdr:row>
      <xdr:rowOff>105710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E23BCA8-820D-42E0-A32B-8E9BCBE283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57200" y="5029200"/>
          <a:ext cx="5839640" cy="669701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552450</xdr:colOff>
      <xdr:row>35</xdr:row>
      <xdr:rowOff>69574</xdr:rowOff>
    </xdr:from>
    <xdr:to>
      <xdr:col>6</xdr:col>
      <xdr:colOff>921855</xdr:colOff>
      <xdr:row>70</xdr:row>
      <xdr:rowOff>71189</xdr:rowOff>
    </xdr:to>
    <xdr:grpSp>
      <xdr:nvGrpSpPr>
        <xdr:cNvPr id="6" name="Grupo 5">
          <a:extLst>
            <a:ext uri="{FF2B5EF4-FFF2-40B4-BE49-F238E27FC236}">
              <a16:creationId xmlns:a16="http://schemas.microsoft.com/office/drawing/2014/main" id="{6A778BE7-60CD-4EDC-AD18-5B04F2B50E71}"/>
            </a:ext>
          </a:extLst>
        </xdr:cNvPr>
        <xdr:cNvGrpSpPr/>
      </xdr:nvGrpSpPr>
      <xdr:grpSpPr>
        <a:xfrm>
          <a:off x="552450" y="6737074"/>
          <a:ext cx="5503380" cy="6669115"/>
          <a:chOff x="809625" y="4670149"/>
          <a:chExt cx="5503380" cy="6669115"/>
        </a:xfrm>
      </xdr:grpSpPr>
      <xdr:grpSp>
        <xdr:nvGrpSpPr>
          <xdr:cNvPr id="4" name="Grupo 3">
            <a:extLst>
              <a:ext uri="{FF2B5EF4-FFF2-40B4-BE49-F238E27FC236}">
                <a16:creationId xmlns:a16="http://schemas.microsoft.com/office/drawing/2014/main" id="{399157B9-6949-4F98-80CC-DEAF5025E037}"/>
              </a:ext>
            </a:extLst>
          </xdr:cNvPr>
          <xdr:cNvGrpSpPr/>
        </xdr:nvGrpSpPr>
        <xdr:grpSpPr>
          <a:xfrm>
            <a:off x="856007" y="4670149"/>
            <a:ext cx="5456998" cy="5126934"/>
            <a:chOff x="389282" y="5019261"/>
            <a:chExt cx="5264359" cy="4936434"/>
          </a:xfrm>
        </xdr:grpSpPr>
        <xdr:pic>
          <xdr:nvPicPr>
            <xdr:cNvPr id="2" name="Imagen 1">
              <a:extLst>
                <a:ext uri="{FF2B5EF4-FFF2-40B4-BE49-F238E27FC236}">
                  <a16:creationId xmlns:a16="http://schemas.microsoft.com/office/drawing/2014/main" id="{CD102C8A-0AF1-4DBC-9074-252190130DF2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407098" y="5019261"/>
              <a:ext cx="5246543" cy="3624452"/>
            </a:xfrm>
            <a:prstGeom prst="rect">
              <a:avLst/>
            </a:prstGeom>
          </xdr:spPr>
        </xdr:pic>
        <xdr:pic>
          <xdr:nvPicPr>
            <xdr:cNvPr id="3" name="Imagen 2">
              <a:extLst>
                <a:ext uri="{FF2B5EF4-FFF2-40B4-BE49-F238E27FC236}">
                  <a16:creationId xmlns:a16="http://schemas.microsoft.com/office/drawing/2014/main" id="{93008660-54A5-482D-A990-82F354C7A247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89282" y="8557198"/>
              <a:ext cx="5046245" cy="1398497"/>
            </a:xfrm>
            <a:prstGeom prst="rect">
              <a:avLst/>
            </a:prstGeom>
          </xdr:spPr>
        </xdr:pic>
      </xdr:grpSp>
      <xdr:pic>
        <xdr:nvPicPr>
          <xdr:cNvPr id="5" name="Imagen 4">
            <a:extLst>
              <a:ext uri="{FF2B5EF4-FFF2-40B4-BE49-F238E27FC236}">
                <a16:creationId xmlns:a16="http://schemas.microsoft.com/office/drawing/2014/main" id="{BA9D1630-10DA-4927-A334-A4E3E94F8D3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809625" y="9515475"/>
            <a:ext cx="5412324" cy="1823789"/>
          </a:xfrm>
          <a:prstGeom prst="rect">
            <a:avLst/>
          </a:prstGeom>
        </xdr:spPr>
      </xdr:pic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33</xdr:row>
      <xdr:rowOff>180975</xdr:rowOff>
    </xdr:from>
    <xdr:to>
      <xdr:col>5</xdr:col>
      <xdr:colOff>685800</xdr:colOff>
      <xdr:row>61</xdr:row>
      <xdr:rowOff>68355</xdr:rowOff>
    </xdr:to>
    <xdr:grpSp>
      <xdr:nvGrpSpPr>
        <xdr:cNvPr id="5" name="Grupo 4">
          <a:extLst>
            <a:ext uri="{FF2B5EF4-FFF2-40B4-BE49-F238E27FC236}">
              <a16:creationId xmlns:a16="http://schemas.microsoft.com/office/drawing/2014/main" id="{1599E3B7-8B01-4247-9F72-4ED2B603615C}"/>
            </a:ext>
          </a:extLst>
        </xdr:cNvPr>
        <xdr:cNvGrpSpPr/>
      </xdr:nvGrpSpPr>
      <xdr:grpSpPr>
        <a:xfrm>
          <a:off x="123825" y="6467475"/>
          <a:ext cx="4448175" cy="5221380"/>
          <a:chOff x="76200" y="4562475"/>
          <a:chExt cx="4448175" cy="5221380"/>
        </a:xfrm>
      </xdr:grpSpPr>
      <xdr:pic>
        <xdr:nvPicPr>
          <xdr:cNvPr id="2" name="Imagen 1">
            <a:extLst>
              <a:ext uri="{FF2B5EF4-FFF2-40B4-BE49-F238E27FC236}">
                <a16:creationId xmlns:a16="http://schemas.microsoft.com/office/drawing/2014/main" id="{D5CB2476-27B6-48DA-A6EA-E400CE868AE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103800" y="4562475"/>
            <a:ext cx="4077675" cy="2837907"/>
          </a:xfrm>
          <a:prstGeom prst="rect">
            <a:avLst/>
          </a:prstGeom>
        </xdr:spPr>
      </xdr:pic>
      <xdr:pic>
        <xdr:nvPicPr>
          <xdr:cNvPr id="3" name="Imagen 2">
            <a:extLst>
              <a:ext uri="{FF2B5EF4-FFF2-40B4-BE49-F238E27FC236}">
                <a16:creationId xmlns:a16="http://schemas.microsoft.com/office/drawing/2014/main" id="{088D814E-C649-434A-8568-0FCD65988B3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76200" y="7353301"/>
            <a:ext cx="4448175" cy="2430554"/>
          </a:xfrm>
          <a:prstGeom prst="rect">
            <a:avLst/>
          </a:prstGeom>
        </xdr:spPr>
      </xdr:pic>
    </xdr:grpSp>
    <xdr:clientData/>
  </xdr:twoCellAnchor>
  <xdr:twoCellAnchor editAs="oneCell">
    <xdr:from>
      <xdr:col>5</xdr:col>
      <xdr:colOff>476250</xdr:colOff>
      <xdr:row>36</xdr:row>
      <xdr:rowOff>152401</xdr:rowOff>
    </xdr:from>
    <xdr:to>
      <xdr:col>10</xdr:col>
      <xdr:colOff>285750</xdr:colOff>
      <xdr:row>43</xdr:row>
      <xdr:rowOff>138019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B6F231A0-C611-4E24-A342-3B661B41B7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362450" y="7010401"/>
          <a:ext cx="4619625" cy="131911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23"/>
  <sheetViews>
    <sheetView topLeftCell="B1" workbookViewId="0">
      <selection activeCell="M8" sqref="M8"/>
    </sheetView>
  </sheetViews>
  <sheetFormatPr baseColWidth="10" defaultRowHeight="15" x14ac:dyDescent="0.25"/>
  <cols>
    <col min="2" max="2" width="10.28515625" customWidth="1"/>
    <col min="3" max="3" width="11.85546875" bestFit="1" customWidth="1"/>
    <col min="4" max="4" width="21" customWidth="1"/>
    <col min="6" max="6" width="11.42578125" customWidth="1"/>
    <col min="7" max="7" width="20.7109375" customWidth="1"/>
    <col min="8" max="8" width="11.42578125" customWidth="1"/>
    <col min="12" max="12" width="13" bestFit="1" customWidth="1"/>
  </cols>
  <sheetData>
    <row r="2" spans="2:12" ht="15.75" thickBot="1" x14ac:dyDescent="0.3"/>
    <row r="3" spans="2:12" x14ac:dyDescent="0.25">
      <c r="C3" s="7"/>
      <c r="D3" s="18"/>
      <c r="E3" s="18"/>
      <c r="F3" s="8"/>
      <c r="G3" s="18"/>
      <c r="H3" s="18"/>
      <c r="I3" s="8"/>
      <c r="J3" s="8"/>
      <c r="K3" s="8"/>
      <c r="L3" s="9"/>
    </row>
    <row r="4" spans="2:12" x14ac:dyDescent="0.25">
      <c r="C4" s="10"/>
      <c r="D4" s="159" t="s">
        <v>0</v>
      </c>
      <c r="E4" s="160"/>
      <c r="F4" s="19"/>
      <c r="G4" s="163" t="s">
        <v>2</v>
      </c>
      <c r="H4" s="164"/>
      <c r="I4" s="19"/>
      <c r="J4" s="161" t="s">
        <v>4</v>
      </c>
      <c r="K4" s="162"/>
      <c r="L4" s="12"/>
    </row>
    <row r="5" spans="2:12" x14ac:dyDescent="0.25">
      <c r="C5" s="10"/>
      <c r="D5" s="11" t="s">
        <v>16</v>
      </c>
      <c r="E5" s="11">
        <v>10000</v>
      </c>
      <c r="F5" s="11"/>
      <c r="G5" s="11" t="s">
        <v>18</v>
      </c>
      <c r="H5" s="11">
        <v>1000</v>
      </c>
      <c r="I5" s="11"/>
      <c r="J5" s="11" t="s">
        <v>10</v>
      </c>
      <c r="K5" s="11">
        <v>30000</v>
      </c>
      <c r="L5" s="12"/>
    </row>
    <row r="6" spans="2:12" x14ac:dyDescent="0.25">
      <c r="C6" s="10"/>
      <c r="D6" s="11" t="s">
        <v>17</v>
      </c>
      <c r="E6" s="11">
        <v>8000</v>
      </c>
      <c r="F6" s="11"/>
      <c r="G6" s="11" t="s">
        <v>20</v>
      </c>
      <c r="H6" s="11">
        <v>2000</v>
      </c>
      <c r="I6" s="11"/>
      <c r="J6" s="11" t="s">
        <v>15</v>
      </c>
      <c r="K6" s="11">
        <v>20000</v>
      </c>
      <c r="L6" s="13"/>
    </row>
    <row r="7" spans="2:12" x14ac:dyDescent="0.25">
      <c r="C7" s="10"/>
      <c r="D7" s="11" t="s">
        <v>19</v>
      </c>
      <c r="E7" s="11">
        <v>20000</v>
      </c>
      <c r="F7" s="11"/>
      <c r="G7" s="11"/>
      <c r="H7" s="11"/>
      <c r="I7" s="11"/>
      <c r="J7" s="11"/>
      <c r="K7" s="11"/>
      <c r="L7" s="13"/>
    </row>
    <row r="8" spans="2:12" x14ac:dyDescent="0.25">
      <c r="C8" s="10"/>
      <c r="D8" s="11"/>
      <c r="E8" s="11"/>
      <c r="F8" s="11"/>
      <c r="G8" s="11"/>
      <c r="H8" s="11"/>
      <c r="I8" s="11"/>
      <c r="J8" s="11"/>
      <c r="K8" s="11"/>
      <c r="L8" s="13"/>
    </row>
    <row r="9" spans="2:12" x14ac:dyDescent="0.25">
      <c r="C9" s="10"/>
      <c r="D9" s="11"/>
      <c r="E9" s="11"/>
      <c r="F9" s="11"/>
      <c r="G9" s="11"/>
      <c r="H9" s="11"/>
      <c r="I9" s="11"/>
      <c r="J9" s="11"/>
      <c r="K9" s="11"/>
      <c r="L9" s="13"/>
    </row>
    <row r="10" spans="2:12" x14ac:dyDescent="0.25">
      <c r="C10" s="10"/>
      <c r="D10" s="11"/>
      <c r="E10" s="11"/>
      <c r="F10" s="11"/>
      <c r="G10" s="11"/>
      <c r="H10" s="11"/>
      <c r="I10" s="11"/>
      <c r="J10" s="11"/>
      <c r="K10" s="11"/>
      <c r="L10" s="13"/>
    </row>
    <row r="11" spans="2:12" x14ac:dyDescent="0.25">
      <c r="C11" s="10"/>
      <c r="D11" s="11"/>
      <c r="E11" s="11"/>
      <c r="F11" s="11"/>
      <c r="G11" s="11"/>
      <c r="H11" s="11"/>
      <c r="I11" s="11"/>
      <c r="J11" s="11"/>
      <c r="K11" s="11"/>
      <c r="L11" s="13"/>
    </row>
    <row r="12" spans="2:12" x14ac:dyDescent="0.25">
      <c r="C12" s="10"/>
      <c r="D12" s="161" t="s">
        <v>1</v>
      </c>
      <c r="E12" s="162"/>
      <c r="F12" s="20"/>
      <c r="G12" s="161" t="s">
        <v>3</v>
      </c>
      <c r="H12" s="162"/>
      <c r="I12" s="11"/>
      <c r="J12" s="11"/>
      <c r="K12" s="11"/>
      <c r="L12" s="13"/>
    </row>
    <row r="13" spans="2:12" x14ac:dyDescent="0.25">
      <c r="C13" s="10"/>
      <c r="D13" s="11" t="s">
        <v>12</v>
      </c>
      <c r="E13" s="11">
        <v>160000</v>
      </c>
      <c r="F13" s="11"/>
      <c r="G13" s="11" t="s">
        <v>11</v>
      </c>
      <c r="H13" s="11">
        <v>150000</v>
      </c>
      <c r="I13" s="11"/>
      <c r="J13" s="11"/>
      <c r="K13" s="11"/>
      <c r="L13" s="13"/>
    </row>
    <row r="14" spans="2:12" x14ac:dyDescent="0.25">
      <c r="C14" s="10"/>
      <c r="D14" s="11" t="s">
        <v>13</v>
      </c>
      <c r="E14" s="11">
        <v>50000</v>
      </c>
      <c r="F14" s="11"/>
      <c r="G14" s="11"/>
      <c r="H14" s="11"/>
      <c r="I14" s="11"/>
      <c r="J14" s="11"/>
      <c r="K14" s="11"/>
      <c r="L14" s="13"/>
    </row>
    <row r="15" spans="2:12" x14ac:dyDescent="0.25">
      <c r="B15" s="5"/>
      <c r="C15" s="10"/>
      <c r="D15" s="11" t="s">
        <v>14</v>
      </c>
      <c r="E15" s="14">
        <v>-40000</v>
      </c>
      <c r="F15" s="11"/>
      <c r="G15" s="11"/>
      <c r="H15" s="11"/>
      <c r="I15" s="11"/>
      <c r="J15" s="11"/>
      <c r="K15" s="11"/>
      <c r="L15" s="13"/>
    </row>
    <row r="16" spans="2:12" ht="15.75" thickBot="1" x14ac:dyDescent="0.3">
      <c r="B16" s="5"/>
      <c r="C16" s="15"/>
      <c r="D16" s="16"/>
      <c r="E16" s="16"/>
      <c r="F16" s="16"/>
      <c r="G16" s="16"/>
      <c r="H16" s="16"/>
      <c r="I16" s="16"/>
      <c r="J16" s="16"/>
      <c r="K16" s="16"/>
      <c r="L16" s="17"/>
    </row>
    <row r="17" spans="2:12" x14ac:dyDescent="0.25"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</row>
    <row r="18" spans="2:12" x14ac:dyDescent="0.25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2:12" x14ac:dyDescent="0.25"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</row>
    <row r="20" spans="2:12" x14ac:dyDescent="0.25"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spans="2:12" x14ac:dyDescent="0.25"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2:12" x14ac:dyDescent="0.25"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</row>
    <row r="23" spans="2:12" x14ac:dyDescent="0.25"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</row>
  </sheetData>
  <mergeCells count="5">
    <mergeCell ref="D4:E4"/>
    <mergeCell ref="J4:K4"/>
    <mergeCell ref="G4:H4"/>
    <mergeCell ref="D12:E12"/>
    <mergeCell ref="G12:H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I26"/>
  <sheetViews>
    <sheetView workbookViewId="0">
      <selection activeCell="E17" sqref="E17"/>
    </sheetView>
  </sheetViews>
  <sheetFormatPr baseColWidth="10" defaultRowHeight="15" x14ac:dyDescent="0.25"/>
  <cols>
    <col min="1" max="1" width="6.7109375" customWidth="1"/>
    <col min="3" max="3" width="13.7109375" customWidth="1"/>
    <col min="4" max="4" width="5.42578125" style="6" customWidth="1"/>
    <col min="5" max="5" width="25.28515625" customWidth="1"/>
    <col min="6" max="6" width="14.5703125" customWidth="1"/>
    <col min="7" max="7" width="26.7109375" customWidth="1"/>
    <col min="8" max="8" width="5.7109375" customWidth="1"/>
  </cols>
  <sheetData>
    <row r="2" spans="2:9" x14ac:dyDescent="0.25">
      <c r="B2" s="168" t="s">
        <v>21</v>
      </c>
      <c r="C2" s="169"/>
      <c r="D2" s="169"/>
      <c r="E2" s="169"/>
      <c r="F2" s="169"/>
      <c r="G2" s="169"/>
      <c r="H2" s="169"/>
      <c r="I2" s="170"/>
    </row>
    <row r="3" spans="2:9" x14ac:dyDescent="0.25">
      <c r="B3" s="1" t="s">
        <v>5</v>
      </c>
      <c r="C3" s="1" t="s">
        <v>6</v>
      </c>
      <c r="D3" s="2" t="s">
        <v>7</v>
      </c>
      <c r="E3" s="171" t="s">
        <v>9</v>
      </c>
      <c r="F3" s="172"/>
      <c r="G3" s="173"/>
      <c r="H3" s="3" t="s">
        <v>7</v>
      </c>
      <c r="I3" s="1" t="s">
        <v>8</v>
      </c>
    </row>
    <row r="4" spans="2:9" x14ac:dyDescent="0.25">
      <c r="B4" s="174" t="s">
        <v>27</v>
      </c>
      <c r="C4" s="34">
        <v>160000</v>
      </c>
      <c r="D4" s="27"/>
      <c r="E4" s="21" t="s">
        <v>22</v>
      </c>
      <c r="F4" s="22"/>
      <c r="G4" s="40" t="s">
        <v>10</v>
      </c>
      <c r="H4" s="28"/>
      <c r="I4" s="34">
        <v>30000</v>
      </c>
    </row>
    <row r="5" spans="2:9" x14ac:dyDescent="0.25">
      <c r="B5" s="167"/>
      <c r="C5" s="35">
        <v>50000</v>
      </c>
      <c r="D5" s="29"/>
      <c r="E5" s="23" t="s">
        <v>23</v>
      </c>
      <c r="F5" s="24"/>
      <c r="G5" s="41" t="s">
        <v>11</v>
      </c>
      <c r="H5" s="30"/>
      <c r="I5" s="35">
        <v>150000</v>
      </c>
    </row>
    <row r="6" spans="2:9" x14ac:dyDescent="0.25">
      <c r="B6" s="167"/>
      <c r="C6" s="38">
        <v>-30000</v>
      </c>
      <c r="D6" s="29"/>
      <c r="E6" s="23" t="s">
        <v>24</v>
      </c>
      <c r="F6" s="24"/>
      <c r="G6" s="41" t="s">
        <v>25</v>
      </c>
      <c r="H6" s="30"/>
      <c r="I6" s="35">
        <v>20000</v>
      </c>
    </row>
    <row r="7" spans="2:9" x14ac:dyDescent="0.25">
      <c r="B7" s="167"/>
      <c r="C7" s="35">
        <v>1000</v>
      </c>
      <c r="D7" s="29"/>
      <c r="E7" s="23" t="s">
        <v>26</v>
      </c>
      <c r="F7" s="24"/>
      <c r="G7" s="41" t="s">
        <v>18</v>
      </c>
      <c r="H7" s="30"/>
      <c r="I7" s="35">
        <v>1000</v>
      </c>
    </row>
    <row r="8" spans="2:9" x14ac:dyDescent="0.25">
      <c r="B8" s="167"/>
      <c r="C8" s="35">
        <v>2000</v>
      </c>
      <c r="D8" s="29"/>
      <c r="E8" s="23" t="s">
        <v>17</v>
      </c>
      <c r="F8" s="24"/>
      <c r="G8" s="41" t="s">
        <v>20</v>
      </c>
      <c r="H8" s="30"/>
      <c r="I8" s="35">
        <v>2000</v>
      </c>
    </row>
    <row r="9" spans="2:9" x14ac:dyDescent="0.25">
      <c r="B9" s="166"/>
      <c r="C9" s="36">
        <v>20000</v>
      </c>
      <c r="D9" s="31"/>
      <c r="E9" s="25" t="s">
        <v>28</v>
      </c>
      <c r="F9" s="26"/>
      <c r="G9" s="42" t="s">
        <v>29</v>
      </c>
      <c r="H9" s="32"/>
      <c r="I9" s="36">
        <v>15000</v>
      </c>
    </row>
    <row r="10" spans="2:9" x14ac:dyDescent="0.25">
      <c r="B10" s="165" t="s">
        <v>33</v>
      </c>
      <c r="C10" s="35">
        <v>110000</v>
      </c>
      <c r="D10" s="29">
        <v>600</v>
      </c>
      <c r="E10" s="23" t="s">
        <v>32</v>
      </c>
      <c r="F10" s="24"/>
      <c r="G10" s="41" t="s">
        <v>30</v>
      </c>
      <c r="H10" s="30">
        <v>401</v>
      </c>
      <c r="I10" s="35">
        <v>110000</v>
      </c>
    </row>
    <row r="11" spans="2:9" x14ac:dyDescent="0.25">
      <c r="B11" s="166"/>
      <c r="C11" s="36">
        <f>C10*0.21</f>
        <v>23100</v>
      </c>
      <c r="D11" s="31">
        <v>572</v>
      </c>
      <c r="E11" s="25" t="s">
        <v>28</v>
      </c>
      <c r="F11" s="26"/>
      <c r="G11" s="42" t="s">
        <v>31</v>
      </c>
      <c r="H11" s="32">
        <v>472</v>
      </c>
      <c r="I11" s="36">
        <f>C11</f>
        <v>23100</v>
      </c>
    </row>
    <row r="12" spans="2:9" x14ac:dyDescent="0.25">
      <c r="B12" s="165" t="s">
        <v>35</v>
      </c>
      <c r="C12" s="35">
        <v>100000</v>
      </c>
      <c r="D12" s="29">
        <v>572</v>
      </c>
      <c r="E12" s="23" t="s">
        <v>28</v>
      </c>
      <c r="F12" s="24"/>
      <c r="G12" s="41" t="s">
        <v>34</v>
      </c>
      <c r="H12" s="30">
        <v>700</v>
      </c>
      <c r="I12" s="35">
        <v>250000</v>
      </c>
    </row>
    <row r="13" spans="2:9" x14ac:dyDescent="0.25">
      <c r="B13" s="166"/>
      <c r="C13" s="36">
        <f>SUM(I12:I13)-C12</f>
        <v>202500</v>
      </c>
      <c r="D13" s="31">
        <v>431</v>
      </c>
      <c r="E13" s="25" t="s">
        <v>26</v>
      </c>
      <c r="F13" s="26"/>
      <c r="G13" s="42" t="s">
        <v>18</v>
      </c>
      <c r="H13" s="32">
        <v>477</v>
      </c>
      <c r="I13" s="36">
        <f>I12*0.21</f>
        <v>52500</v>
      </c>
    </row>
    <row r="14" spans="2:9" x14ac:dyDescent="0.25">
      <c r="B14" s="165" t="s">
        <v>39</v>
      </c>
      <c r="C14" s="43">
        <v>80000</v>
      </c>
      <c r="D14" s="44">
        <v>640</v>
      </c>
      <c r="E14" s="45" t="s">
        <v>36</v>
      </c>
      <c r="F14" s="46"/>
      <c r="G14" s="47" t="s">
        <v>28</v>
      </c>
      <c r="H14" s="48">
        <v>572</v>
      </c>
      <c r="I14" s="43">
        <f>C14-I15-I16</f>
        <v>67000</v>
      </c>
    </row>
    <row r="15" spans="2:9" x14ac:dyDescent="0.25">
      <c r="B15" s="167"/>
      <c r="C15" s="35"/>
      <c r="D15" s="29"/>
      <c r="E15" s="39"/>
      <c r="F15" s="24"/>
      <c r="G15" s="41" t="s">
        <v>37</v>
      </c>
      <c r="H15" s="30">
        <v>475</v>
      </c>
      <c r="I15" s="35">
        <v>8000</v>
      </c>
    </row>
    <row r="16" spans="2:9" x14ac:dyDescent="0.25">
      <c r="B16" s="166"/>
      <c r="C16" s="36"/>
      <c r="D16" s="31"/>
      <c r="E16" s="49"/>
      <c r="F16" s="26"/>
      <c r="G16" s="42" t="s">
        <v>38</v>
      </c>
      <c r="H16" s="32">
        <v>476</v>
      </c>
      <c r="I16" s="36">
        <v>5000</v>
      </c>
    </row>
    <row r="17" spans="2:9" x14ac:dyDescent="0.25">
      <c r="B17" s="165" t="s">
        <v>41</v>
      </c>
      <c r="C17" s="35">
        <f>I13+I7</f>
        <v>53500</v>
      </c>
      <c r="D17" s="29">
        <v>477</v>
      </c>
      <c r="E17" s="39" t="s">
        <v>18</v>
      </c>
      <c r="F17" s="24"/>
      <c r="G17" s="41" t="s">
        <v>40</v>
      </c>
      <c r="H17" s="30">
        <v>475</v>
      </c>
      <c r="I17" s="35">
        <f>C17</f>
        <v>53500</v>
      </c>
    </row>
    <row r="18" spans="2:9" x14ac:dyDescent="0.25">
      <c r="B18" s="167"/>
      <c r="C18" s="35">
        <f>I18</f>
        <v>23100</v>
      </c>
      <c r="D18" s="29">
        <v>475</v>
      </c>
      <c r="E18" s="39" t="str">
        <f>G17</f>
        <v>HP acreedora</v>
      </c>
      <c r="F18" s="24"/>
      <c r="G18" s="41" t="s">
        <v>31</v>
      </c>
      <c r="H18" s="30">
        <v>472</v>
      </c>
      <c r="I18" s="35">
        <f>I11</f>
        <v>23100</v>
      </c>
    </row>
    <row r="19" spans="2:9" x14ac:dyDescent="0.25">
      <c r="B19" s="166"/>
      <c r="C19" s="36">
        <f>C17-C18</f>
        <v>30400</v>
      </c>
      <c r="D19" s="31">
        <v>475</v>
      </c>
      <c r="E19" s="49" t="str">
        <f>G17</f>
        <v>HP acreedora</v>
      </c>
      <c r="F19" s="26"/>
      <c r="G19" s="42" t="s">
        <v>28</v>
      </c>
      <c r="H19" s="32">
        <v>572</v>
      </c>
      <c r="I19" s="36">
        <f>C19</f>
        <v>30400</v>
      </c>
    </row>
    <row r="20" spans="2:9" x14ac:dyDescent="0.25">
      <c r="B20" s="33"/>
      <c r="C20" s="35"/>
      <c r="D20" s="29"/>
      <c r="E20" s="39"/>
      <c r="F20" s="24"/>
      <c r="G20" s="41"/>
      <c r="H20" s="30"/>
      <c r="I20" s="35"/>
    </row>
    <row r="21" spans="2:9" x14ac:dyDescent="0.25">
      <c r="B21" s="33"/>
      <c r="C21" s="35"/>
      <c r="D21" s="29"/>
      <c r="E21" s="39"/>
      <c r="F21" s="24"/>
      <c r="G21" s="41"/>
      <c r="H21" s="30"/>
      <c r="I21" s="35"/>
    </row>
    <row r="22" spans="2:9" x14ac:dyDescent="0.25">
      <c r="B22" s="33"/>
      <c r="C22" s="35"/>
      <c r="D22" s="29"/>
      <c r="E22" s="39"/>
      <c r="F22" s="24"/>
      <c r="G22" s="41"/>
      <c r="H22" s="30"/>
      <c r="I22" s="35"/>
    </row>
    <row r="23" spans="2:9" x14ac:dyDescent="0.25">
      <c r="B23" s="33"/>
      <c r="C23" s="35"/>
      <c r="D23" s="29"/>
      <c r="E23" s="39"/>
      <c r="F23" s="24"/>
      <c r="G23" s="41"/>
      <c r="H23" s="30"/>
      <c r="I23" s="35"/>
    </row>
    <row r="24" spans="2:9" x14ac:dyDescent="0.25">
      <c r="B24" s="33"/>
      <c r="C24" s="35"/>
      <c r="D24" s="29"/>
      <c r="E24" s="39"/>
      <c r="F24" s="24"/>
      <c r="G24" s="41"/>
      <c r="H24" s="30"/>
      <c r="I24" s="35"/>
    </row>
    <row r="25" spans="2:9" x14ac:dyDescent="0.25">
      <c r="B25" s="33"/>
      <c r="C25" s="35"/>
      <c r="D25" s="29"/>
      <c r="E25" s="39"/>
      <c r="F25" s="24"/>
      <c r="G25" s="41"/>
      <c r="H25" s="30"/>
      <c r="I25" s="35"/>
    </row>
    <row r="26" spans="2:9" x14ac:dyDescent="0.25">
      <c r="C26" s="37"/>
    </row>
  </sheetData>
  <mergeCells count="7">
    <mergeCell ref="B12:B13"/>
    <mergeCell ref="B14:B16"/>
    <mergeCell ref="B17:B19"/>
    <mergeCell ref="B2:I2"/>
    <mergeCell ref="E3:G3"/>
    <mergeCell ref="B4:B9"/>
    <mergeCell ref="B10:B11"/>
  </mergeCells>
  <pageMargins left="0.7" right="0.7" top="0.75" bottom="0.75" header="0.3" footer="0.3"/>
  <pageSetup paperSize="9" orientation="portrait" horizontalDpi="300" verticalDpi="300" r:id="rId1"/>
  <ignoredErrors>
    <ignoredError sqref="I18" formula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F211F-B05D-4233-8DF9-045B84ED0A26}">
  <dimension ref="B2:T73"/>
  <sheetViews>
    <sheetView workbookViewId="0">
      <selection activeCell="M2" sqref="M2:T49"/>
    </sheetView>
  </sheetViews>
  <sheetFormatPr baseColWidth="10" defaultRowHeight="15" x14ac:dyDescent="0.25"/>
  <cols>
    <col min="3" max="3" width="11.140625" customWidth="1"/>
    <col min="4" max="4" width="5.85546875" customWidth="1"/>
    <col min="5" max="5" width="21.28515625" customWidth="1"/>
    <col min="6" max="6" width="13.5703125" customWidth="1"/>
    <col min="7" max="7" width="20.85546875" style="73" customWidth="1"/>
    <col min="8" max="8" width="8.5703125" customWidth="1"/>
    <col min="13" max="13" width="11.85546875" bestFit="1" customWidth="1"/>
  </cols>
  <sheetData>
    <row r="2" spans="2:20" x14ac:dyDescent="0.25">
      <c r="B2" s="168" t="s">
        <v>21</v>
      </c>
      <c r="C2" s="169"/>
      <c r="D2" s="169"/>
      <c r="E2" s="169"/>
      <c r="F2" s="169"/>
      <c r="G2" s="169"/>
      <c r="H2" s="169"/>
      <c r="I2" s="170"/>
      <c r="L2" s="77"/>
      <c r="M2" s="181">
        <v>210</v>
      </c>
      <c r="N2" s="178"/>
      <c r="O2" s="96"/>
      <c r="P2" s="178">
        <v>100</v>
      </c>
      <c r="Q2" s="178"/>
      <c r="R2" s="96"/>
      <c r="S2" s="178">
        <v>211</v>
      </c>
      <c r="T2" s="179"/>
    </row>
    <row r="3" spans="2:20" x14ac:dyDescent="0.25">
      <c r="B3" s="69" t="s">
        <v>5</v>
      </c>
      <c r="C3" s="69" t="s">
        <v>6</v>
      </c>
      <c r="D3" s="70" t="s">
        <v>7</v>
      </c>
      <c r="E3" s="182" t="s">
        <v>9</v>
      </c>
      <c r="F3" s="182"/>
      <c r="G3" s="182"/>
      <c r="H3" s="71" t="s">
        <v>7</v>
      </c>
      <c r="I3" s="69" t="s">
        <v>8</v>
      </c>
      <c r="L3" s="77"/>
      <c r="M3" s="97" t="s">
        <v>6</v>
      </c>
      <c r="N3" s="90" t="s">
        <v>8</v>
      </c>
      <c r="O3" s="95"/>
      <c r="P3" s="89" t="s">
        <v>6</v>
      </c>
      <c r="Q3" s="90" t="s">
        <v>8</v>
      </c>
      <c r="R3" s="95"/>
      <c r="S3" s="89" t="s">
        <v>6</v>
      </c>
      <c r="T3" s="97" t="s">
        <v>8</v>
      </c>
    </row>
    <row r="4" spans="2:20" x14ac:dyDescent="0.25">
      <c r="B4" s="174" t="s">
        <v>27</v>
      </c>
      <c r="C4" s="51">
        <v>40000</v>
      </c>
      <c r="D4" s="52">
        <v>210</v>
      </c>
      <c r="E4" s="53" t="s">
        <v>42</v>
      </c>
      <c r="F4" s="53"/>
      <c r="G4" s="74" t="s">
        <v>10</v>
      </c>
      <c r="H4" s="54">
        <v>100</v>
      </c>
      <c r="I4" s="51">
        <v>50000</v>
      </c>
      <c r="L4" s="77"/>
      <c r="M4" s="35">
        <f>C4</f>
        <v>40000</v>
      </c>
      <c r="N4" s="92"/>
      <c r="O4" s="93"/>
      <c r="P4" s="91"/>
      <c r="Q4" s="92">
        <f>I4</f>
        <v>50000</v>
      </c>
      <c r="R4" s="93"/>
      <c r="S4" s="91">
        <f>C5</f>
        <v>140000</v>
      </c>
      <c r="T4" s="35"/>
    </row>
    <row r="5" spans="2:20" x14ac:dyDescent="0.25">
      <c r="B5" s="167"/>
      <c r="C5" s="55">
        <v>140000</v>
      </c>
      <c r="D5" s="56">
        <v>211</v>
      </c>
      <c r="E5" s="57" t="s">
        <v>22</v>
      </c>
      <c r="F5" s="57"/>
      <c r="G5" s="72" t="s">
        <v>43</v>
      </c>
      <c r="H5" s="58">
        <v>170</v>
      </c>
      <c r="I5" s="55">
        <v>180000</v>
      </c>
      <c r="L5" s="77"/>
      <c r="M5" s="35"/>
      <c r="N5" s="92"/>
      <c r="O5" s="93"/>
      <c r="P5" s="91"/>
      <c r="Q5" s="92"/>
      <c r="R5" s="93"/>
      <c r="S5" s="91"/>
      <c r="T5" s="35"/>
    </row>
    <row r="6" spans="2:20" x14ac:dyDescent="0.25">
      <c r="B6" s="167"/>
      <c r="C6" s="55">
        <v>70000</v>
      </c>
      <c r="D6" s="56">
        <v>213</v>
      </c>
      <c r="E6" s="57" t="s">
        <v>45</v>
      </c>
      <c r="F6" s="57"/>
      <c r="G6" s="72" t="s">
        <v>44</v>
      </c>
      <c r="H6" s="58">
        <v>520</v>
      </c>
      <c r="I6" s="55">
        <v>18000</v>
      </c>
      <c r="L6" s="77"/>
      <c r="M6" s="35"/>
      <c r="N6" s="92"/>
      <c r="O6" s="93"/>
      <c r="P6" s="91"/>
      <c r="Q6" s="92"/>
      <c r="R6" s="93"/>
      <c r="S6" s="91"/>
      <c r="T6" s="35"/>
    </row>
    <row r="7" spans="2:20" x14ac:dyDescent="0.25">
      <c r="B7" s="167"/>
      <c r="C7" s="68">
        <v>-15000</v>
      </c>
      <c r="D7" s="56">
        <v>281</v>
      </c>
      <c r="E7" s="57" t="s">
        <v>46</v>
      </c>
      <c r="F7" s="57"/>
      <c r="G7" s="72" t="s">
        <v>20</v>
      </c>
      <c r="H7" s="58">
        <v>400</v>
      </c>
      <c r="I7" s="55">
        <v>18000</v>
      </c>
      <c r="L7" s="77"/>
      <c r="M7" s="92"/>
      <c r="N7" s="93"/>
      <c r="O7" s="93"/>
      <c r="P7" s="93"/>
      <c r="Q7" s="93"/>
      <c r="R7" s="93"/>
      <c r="S7" s="93"/>
      <c r="T7" s="91"/>
    </row>
    <row r="8" spans="2:20" x14ac:dyDescent="0.25">
      <c r="B8" s="167"/>
      <c r="C8" s="55">
        <v>12000</v>
      </c>
      <c r="D8" s="56">
        <v>430</v>
      </c>
      <c r="E8" s="57" t="s">
        <v>26</v>
      </c>
      <c r="F8" s="57"/>
      <c r="G8" s="72" t="s">
        <v>18</v>
      </c>
      <c r="H8" s="58">
        <v>477</v>
      </c>
      <c r="I8" s="55">
        <v>1500</v>
      </c>
      <c r="L8" s="77"/>
      <c r="M8" s="92"/>
      <c r="N8" s="93"/>
      <c r="O8" s="93"/>
      <c r="P8" s="93"/>
      <c r="Q8" s="93"/>
      <c r="R8" s="93"/>
      <c r="S8" s="93"/>
      <c r="T8" s="91"/>
    </row>
    <row r="9" spans="2:20" x14ac:dyDescent="0.25">
      <c r="B9" s="167"/>
      <c r="C9" s="55">
        <v>15000</v>
      </c>
      <c r="D9" s="56">
        <v>310</v>
      </c>
      <c r="E9" s="57" t="s">
        <v>47</v>
      </c>
      <c r="F9" s="57"/>
      <c r="G9" s="72" t="s">
        <v>15</v>
      </c>
      <c r="H9" s="58">
        <v>113</v>
      </c>
      <c r="I9" s="55">
        <f>SUM(C4:C11)-SUM(I4:I8)</f>
        <v>35500</v>
      </c>
      <c r="L9" s="77"/>
      <c r="M9" s="177">
        <v>170</v>
      </c>
      <c r="N9" s="175"/>
      <c r="O9" s="95"/>
      <c r="P9" s="175">
        <v>213</v>
      </c>
      <c r="Q9" s="175"/>
      <c r="R9" s="95"/>
      <c r="S9" s="175">
        <v>520</v>
      </c>
      <c r="T9" s="176"/>
    </row>
    <row r="10" spans="2:20" x14ac:dyDescent="0.25">
      <c r="B10" s="167"/>
      <c r="C10" s="55">
        <v>1000</v>
      </c>
      <c r="D10" s="56">
        <v>472</v>
      </c>
      <c r="E10" s="57" t="s">
        <v>31</v>
      </c>
      <c r="F10" s="57"/>
      <c r="G10" s="72"/>
      <c r="H10" s="58"/>
      <c r="I10" s="55"/>
      <c r="L10" s="77"/>
      <c r="M10" s="97" t="s">
        <v>6</v>
      </c>
      <c r="N10" s="90" t="s">
        <v>8</v>
      </c>
      <c r="O10" s="95"/>
      <c r="P10" s="89" t="s">
        <v>6</v>
      </c>
      <c r="Q10" s="90" t="s">
        <v>8</v>
      </c>
      <c r="R10" s="95"/>
      <c r="S10" s="89" t="s">
        <v>6</v>
      </c>
      <c r="T10" s="97" t="s">
        <v>8</v>
      </c>
    </row>
    <row r="11" spans="2:20" x14ac:dyDescent="0.25">
      <c r="B11" s="166"/>
      <c r="C11" s="59">
        <v>40000</v>
      </c>
      <c r="D11" s="60">
        <v>572</v>
      </c>
      <c r="E11" s="61" t="s">
        <v>28</v>
      </c>
      <c r="F11" s="61"/>
      <c r="G11" s="75"/>
      <c r="H11" s="62"/>
      <c r="I11" s="59"/>
      <c r="L11" s="77"/>
      <c r="M11" s="35"/>
      <c r="N11" s="92">
        <f>I5</f>
        <v>180000</v>
      </c>
      <c r="O11" s="93"/>
      <c r="P11" s="91">
        <f>C6</f>
        <v>70000</v>
      </c>
      <c r="Q11" s="92"/>
      <c r="R11" s="93"/>
      <c r="S11" s="91">
        <f>C25</f>
        <v>10000</v>
      </c>
      <c r="T11" s="35">
        <f>I6</f>
        <v>18000</v>
      </c>
    </row>
    <row r="12" spans="2:20" x14ac:dyDescent="0.25">
      <c r="B12" s="165" t="s">
        <v>33</v>
      </c>
      <c r="C12" s="63">
        <v>80000</v>
      </c>
      <c r="D12" s="64">
        <v>600</v>
      </c>
      <c r="E12" s="65" t="s">
        <v>32</v>
      </c>
      <c r="F12" s="65"/>
      <c r="G12" s="76" t="s">
        <v>20</v>
      </c>
      <c r="H12" s="66">
        <v>400</v>
      </c>
      <c r="I12" s="63">
        <v>80000</v>
      </c>
      <c r="L12" s="77"/>
      <c r="M12" s="35"/>
      <c r="N12" s="92"/>
      <c r="O12" s="93"/>
      <c r="P12" s="91"/>
      <c r="Q12" s="92"/>
      <c r="R12" s="93"/>
      <c r="S12" s="91"/>
      <c r="T12" s="35"/>
    </row>
    <row r="13" spans="2:20" x14ac:dyDescent="0.25">
      <c r="B13" s="166"/>
      <c r="C13" s="59">
        <v>15000</v>
      </c>
      <c r="D13" s="60">
        <v>472</v>
      </c>
      <c r="E13" s="61" t="s">
        <v>31</v>
      </c>
      <c r="F13" s="61"/>
      <c r="G13" s="75" t="s">
        <v>28</v>
      </c>
      <c r="H13" s="62">
        <v>572</v>
      </c>
      <c r="I13" s="59">
        <v>15000</v>
      </c>
      <c r="L13" s="77"/>
      <c r="M13" s="35"/>
      <c r="N13" s="92"/>
      <c r="O13" s="93"/>
      <c r="P13" s="91"/>
      <c r="Q13" s="92"/>
      <c r="R13" s="93"/>
      <c r="S13" s="91"/>
      <c r="T13" s="35"/>
    </row>
    <row r="14" spans="2:20" x14ac:dyDescent="0.25">
      <c r="B14" s="165" t="s">
        <v>35</v>
      </c>
      <c r="C14" s="63">
        <v>120000</v>
      </c>
      <c r="D14" s="64">
        <v>572</v>
      </c>
      <c r="E14" s="65" t="s">
        <v>28</v>
      </c>
      <c r="F14" s="65"/>
      <c r="G14" s="76" t="s">
        <v>34</v>
      </c>
      <c r="H14" s="66">
        <v>701</v>
      </c>
      <c r="I14" s="63">
        <v>200000</v>
      </c>
      <c r="L14" s="77"/>
      <c r="M14" s="92"/>
      <c r="N14" s="93"/>
      <c r="O14" s="93"/>
      <c r="P14" s="93"/>
      <c r="Q14" s="93"/>
      <c r="R14" s="93"/>
      <c r="S14" s="93"/>
      <c r="T14" s="91"/>
    </row>
    <row r="15" spans="2:20" x14ac:dyDescent="0.25">
      <c r="B15" s="166"/>
      <c r="C15" s="59">
        <f>I14+I15+-C14</f>
        <v>122000</v>
      </c>
      <c r="D15" s="60">
        <v>430</v>
      </c>
      <c r="E15" s="61" t="s">
        <v>26</v>
      </c>
      <c r="F15" s="61"/>
      <c r="G15" s="75" t="s">
        <v>18</v>
      </c>
      <c r="H15" s="62">
        <v>477</v>
      </c>
      <c r="I15" s="59">
        <f>I14*0.21</f>
        <v>42000</v>
      </c>
      <c r="L15" s="77"/>
      <c r="M15" s="92"/>
      <c r="N15" s="93"/>
      <c r="O15" s="93"/>
      <c r="P15" s="93"/>
      <c r="Q15" s="93"/>
      <c r="R15" s="93"/>
      <c r="S15" s="93"/>
      <c r="T15" s="91"/>
    </row>
    <row r="16" spans="2:20" x14ac:dyDescent="0.25">
      <c r="B16" s="165" t="s">
        <v>39</v>
      </c>
      <c r="C16" s="63">
        <v>90000</v>
      </c>
      <c r="D16" s="64">
        <v>640</v>
      </c>
      <c r="E16" s="65" t="s">
        <v>48</v>
      </c>
      <c r="F16" s="65"/>
      <c r="G16" s="76" t="s">
        <v>28</v>
      </c>
      <c r="H16" s="66">
        <v>572</v>
      </c>
      <c r="I16" s="63">
        <f>C16-I17-I18</f>
        <v>76000</v>
      </c>
      <c r="L16" s="77"/>
      <c r="M16" s="177">
        <v>281</v>
      </c>
      <c r="N16" s="175"/>
      <c r="O16" s="95"/>
      <c r="P16" s="175">
        <v>400</v>
      </c>
      <c r="Q16" s="175"/>
      <c r="R16" s="95"/>
      <c r="S16" s="175">
        <v>430</v>
      </c>
      <c r="T16" s="176"/>
    </row>
    <row r="17" spans="2:20" x14ac:dyDescent="0.25">
      <c r="B17" s="167"/>
      <c r="C17" s="33"/>
      <c r="D17" s="56"/>
      <c r="E17" s="57"/>
      <c r="F17" s="57"/>
      <c r="G17" s="72" t="s">
        <v>37</v>
      </c>
      <c r="H17" s="78">
        <v>4751</v>
      </c>
      <c r="I17" s="55">
        <f>0.1*C16</f>
        <v>9000</v>
      </c>
      <c r="L17" s="77"/>
      <c r="M17" s="97" t="s">
        <v>6</v>
      </c>
      <c r="N17" s="90" t="s">
        <v>8</v>
      </c>
      <c r="O17" s="95"/>
      <c r="P17" s="89" t="s">
        <v>6</v>
      </c>
      <c r="Q17" s="90" t="s">
        <v>8</v>
      </c>
      <c r="R17" s="95"/>
      <c r="S17" s="89" t="s">
        <v>6</v>
      </c>
      <c r="T17" s="97" t="s">
        <v>8</v>
      </c>
    </row>
    <row r="18" spans="2:20" x14ac:dyDescent="0.25">
      <c r="B18" s="166"/>
      <c r="C18" s="26"/>
      <c r="D18" s="60"/>
      <c r="E18" s="61"/>
      <c r="F18" s="61"/>
      <c r="G18" s="75" t="s">
        <v>50</v>
      </c>
      <c r="H18" s="62">
        <v>476</v>
      </c>
      <c r="I18" s="59">
        <v>5000</v>
      </c>
      <c r="L18" s="77"/>
      <c r="M18" s="99">
        <f>C7</f>
        <v>-15000</v>
      </c>
      <c r="N18" s="92"/>
      <c r="O18" s="93"/>
      <c r="P18" s="91"/>
      <c r="Q18" s="92">
        <f>I7</f>
        <v>18000</v>
      </c>
      <c r="R18" s="93"/>
      <c r="S18" s="91">
        <f>C8</f>
        <v>12000</v>
      </c>
      <c r="T18" s="35">
        <f>I23</f>
        <v>30000</v>
      </c>
    </row>
    <row r="19" spans="2:20" x14ac:dyDescent="0.25">
      <c r="B19" s="165" t="s">
        <v>41</v>
      </c>
      <c r="C19" s="63">
        <f>I8+I15</f>
        <v>43500</v>
      </c>
      <c r="D19" s="64">
        <v>477</v>
      </c>
      <c r="E19" s="65" t="s">
        <v>18</v>
      </c>
      <c r="F19" s="65"/>
      <c r="G19" s="76" t="s">
        <v>49</v>
      </c>
      <c r="H19" s="66">
        <v>475</v>
      </c>
      <c r="I19" s="63">
        <f>C19</f>
        <v>43500</v>
      </c>
      <c r="L19" s="77"/>
      <c r="M19" s="35"/>
      <c r="N19" s="92"/>
      <c r="O19" s="93"/>
      <c r="P19" s="91"/>
      <c r="Q19" s="92">
        <f>I12</f>
        <v>80000</v>
      </c>
      <c r="R19" s="93"/>
      <c r="S19" s="91">
        <f>C15</f>
        <v>122000</v>
      </c>
      <c r="T19" s="35"/>
    </row>
    <row r="20" spans="2:20" x14ac:dyDescent="0.25">
      <c r="B20" s="167"/>
      <c r="C20" s="55">
        <f>I20</f>
        <v>16000</v>
      </c>
      <c r="D20" s="56">
        <v>475</v>
      </c>
      <c r="E20" s="57" t="s">
        <v>49</v>
      </c>
      <c r="F20" s="57"/>
      <c r="G20" s="72" t="s">
        <v>31</v>
      </c>
      <c r="H20" s="58">
        <v>472</v>
      </c>
      <c r="I20" s="55">
        <f>C10+C13</f>
        <v>16000</v>
      </c>
      <c r="L20" s="77"/>
      <c r="M20" s="35"/>
      <c r="N20" s="92"/>
      <c r="O20" s="93"/>
      <c r="P20" s="91"/>
      <c r="Q20" s="92"/>
      <c r="R20" s="93"/>
      <c r="S20" s="91"/>
      <c r="T20" s="35"/>
    </row>
    <row r="21" spans="2:20" x14ac:dyDescent="0.25">
      <c r="B21" s="167"/>
      <c r="C21" s="55">
        <v>20000</v>
      </c>
      <c r="D21" s="56">
        <v>641</v>
      </c>
      <c r="E21" s="57" t="s">
        <v>51</v>
      </c>
      <c r="F21" s="57"/>
      <c r="G21" s="72" t="s">
        <v>50</v>
      </c>
      <c r="H21" s="58">
        <v>476</v>
      </c>
      <c r="I21" s="55">
        <v>20000</v>
      </c>
      <c r="L21" s="77"/>
      <c r="M21" s="92"/>
      <c r="N21" s="93"/>
      <c r="O21" s="93"/>
      <c r="P21" s="93"/>
      <c r="Q21" s="93"/>
      <c r="R21" s="93"/>
      <c r="S21" s="93"/>
      <c r="T21" s="91"/>
    </row>
    <row r="22" spans="2:20" x14ac:dyDescent="0.25">
      <c r="B22" s="166"/>
      <c r="C22" s="59">
        <f>C19-I20</f>
        <v>27500</v>
      </c>
      <c r="D22" s="60">
        <v>475</v>
      </c>
      <c r="E22" s="61" t="s">
        <v>49</v>
      </c>
      <c r="F22" s="61"/>
      <c r="G22" s="75" t="s">
        <v>28</v>
      </c>
      <c r="H22" s="62">
        <v>572</v>
      </c>
      <c r="I22" s="59">
        <f>C22</f>
        <v>27500</v>
      </c>
      <c r="L22" s="77"/>
      <c r="M22" s="92"/>
      <c r="N22" s="67"/>
      <c r="O22" s="93"/>
      <c r="P22" s="93"/>
      <c r="Q22" s="93"/>
      <c r="R22" s="93"/>
      <c r="S22" s="93"/>
      <c r="T22" s="91"/>
    </row>
    <row r="23" spans="2:20" x14ac:dyDescent="0.25">
      <c r="B23" s="165" t="s">
        <v>53</v>
      </c>
      <c r="C23" s="63">
        <v>30000</v>
      </c>
      <c r="D23" s="64">
        <v>572</v>
      </c>
      <c r="E23" s="65" t="s">
        <v>28</v>
      </c>
      <c r="F23" s="65"/>
      <c r="G23" s="76" t="s">
        <v>26</v>
      </c>
      <c r="H23" s="66">
        <v>430</v>
      </c>
      <c r="I23" s="63">
        <v>30000</v>
      </c>
      <c r="L23" s="77"/>
      <c r="M23" s="177">
        <v>477</v>
      </c>
      <c r="N23" s="175"/>
      <c r="O23" s="93"/>
      <c r="P23" s="175">
        <v>310</v>
      </c>
      <c r="Q23" s="175"/>
      <c r="R23" s="93"/>
      <c r="S23" s="175">
        <v>113</v>
      </c>
      <c r="T23" s="176"/>
    </row>
    <row r="24" spans="2:20" x14ac:dyDescent="0.25">
      <c r="B24" s="167"/>
      <c r="C24" s="55">
        <v>2000</v>
      </c>
      <c r="D24" s="56">
        <v>662</v>
      </c>
      <c r="E24" s="57" t="s">
        <v>52</v>
      </c>
      <c r="F24" s="57"/>
      <c r="G24" s="72" t="s">
        <v>28</v>
      </c>
      <c r="H24" s="58">
        <v>572</v>
      </c>
      <c r="I24" s="55">
        <v>12000</v>
      </c>
      <c r="L24" s="77"/>
      <c r="M24" s="97" t="s">
        <v>6</v>
      </c>
      <c r="N24" s="90" t="s">
        <v>8</v>
      </c>
      <c r="O24" s="24"/>
      <c r="P24" s="89" t="s">
        <v>6</v>
      </c>
      <c r="Q24" s="90" t="s">
        <v>8</v>
      </c>
      <c r="R24" s="24"/>
      <c r="S24" s="89" t="s">
        <v>6</v>
      </c>
      <c r="T24" s="97" t="s">
        <v>8</v>
      </c>
    </row>
    <row r="25" spans="2:20" x14ac:dyDescent="0.25">
      <c r="B25" s="180"/>
      <c r="C25" s="82">
        <v>10000</v>
      </c>
      <c r="D25" s="83">
        <v>520</v>
      </c>
      <c r="E25" s="84" t="s">
        <v>44</v>
      </c>
      <c r="F25" s="84"/>
      <c r="G25" s="85"/>
      <c r="H25" s="86"/>
      <c r="I25" s="82"/>
      <c r="L25" s="77"/>
      <c r="M25" s="35">
        <f>C19</f>
        <v>43500</v>
      </c>
      <c r="N25" s="92">
        <f>I8</f>
        <v>1500</v>
      </c>
      <c r="O25" s="24"/>
      <c r="P25" s="91">
        <f>C9</f>
        <v>15000</v>
      </c>
      <c r="Q25" s="92"/>
      <c r="R25" s="24"/>
      <c r="S25" s="91"/>
      <c r="T25" s="35">
        <f>I9</f>
        <v>35500</v>
      </c>
    </row>
    <row r="26" spans="2:20" x14ac:dyDescent="0.25">
      <c r="B26" s="81"/>
      <c r="C26" s="81"/>
      <c r="D26" s="81"/>
      <c r="E26" s="81"/>
      <c r="F26" s="81"/>
      <c r="G26" s="79"/>
      <c r="H26" s="81"/>
      <c r="I26" s="81"/>
      <c r="L26" s="77"/>
      <c r="M26" s="35"/>
      <c r="N26" s="92">
        <f>I15</f>
        <v>42000</v>
      </c>
      <c r="O26" s="24"/>
      <c r="P26" s="91"/>
      <c r="Q26" s="92"/>
      <c r="R26" s="24"/>
      <c r="S26" s="91"/>
      <c r="T26" s="35"/>
    </row>
    <row r="27" spans="2:20" x14ac:dyDescent="0.25">
      <c r="B27" s="81"/>
      <c r="C27" s="81"/>
      <c r="D27" s="81"/>
      <c r="E27" s="81"/>
      <c r="F27" s="81"/>
      <c r="G27" s="79"/>
      <c r="H27" s="81"/>
      <c r="I27" s="81"/>
      <c r="L27" s="77"/>
      <c r="M27" s="35"/>
      <c r="N27" s="92"/>
      <c r="O27" s="24"/>
      <c r="P27" s="91"/>
      <c r="Q27" s="92"/>
      <c r="R27" s="24"/>
      <c r="S27" s="91"/>
      <c r="T27" s="35"/>
    </row>
    <row r="28" spans="2:20" x14ac:dyDescent="0.25">
      <c r="B28" s="81"/>
      <c r="C28" s="81"/>
      <c r="D28" s="81"/>
      <c r="E28" s="81"/>
      <c r="F28" s="81"/>
      <c r="G28" s="79"/>
      <c r="H28" s="81"/>
      <c r="I28" s="81"/>
      <c r="L28" s="77"/>
      <c r="M28" s="23"/>
      <c r="N28" s="24"/>
      <c r="O28" s="24"/>
      <c r="P28" s="24"/>
      <c r="Q28" s="24"/>
      <c r="R28" s="24"/>
      <c r="S28" s="24"/>
      <c r="T28" s="80"/>
    </row>
    <row r="29" spans="2:20" x14ac:dyDescent="0.25">
      <c r="B29" s="81"/>
      <c r="C29" s="81"/>
      <c r="D29" s="81"/>
      <c r="E29" s="81"/>
      <c r="F29" s="81"/>
      <c r="G29" s="79"/>
      <c r="H29" s="81"/>
      <c r="I29" s="81"/>
      <c r="L29" s="77"/>
      <c r="M29" s="23"/>
      <c r="N29" s="24"/>
      <c r="O29" s="24"/>
      <c r="P29" s="24"/>
      <c r="Q29" s="24"/>
      <c r="R29" s="24"/>
      <c r="S29" s="24"/>
      <c r="T29" s="80"/>
    </row>
    <row r="30" spans="2:20" x14ac:dyDescent="0.25">
      <c r="B30" s="81"/>
      <c r="C30" s="81"/>
      <c r="D30" s="81"/>
      <c r="E30" s="81"/>
      <c r="F30" s="81"/>
      <c r="G30" s="79"/>
      <c r="H30" s="81"/>
      <c r="I30" s="81"/>
      <c r="L30" s="77"/>
      <c r="M30" s="177">
        <v>472</v>
      </c>
      <c r="N30" s="175"/>
      <c r="O30" s="95"/>
      <c r="P30" s="175">
        <v>572</v>
      </c>
      <c r="Q30" s="175"/>
      <c r="R30" s="95"/>
      <c r="S30" s="175">
        <v>701</v>
      </c>
      <c r="T30" s="176"/>
    </row>
    <row r="31" spans="2:20" x14ac:dyDescent="0.25">
      <c r="B31" s="81"/>
      <c r="C31" s="81"/>
      <c r="D31" s="81"/>
      <c r="E31" s="81"/>
      <c r="F31" s="81"/>
      <c r="G31" s="79"/>
      <c r="H31" s="81"/>
      <c r="I31" s="81"/>
      <c r="L31" s="77"/>
      <c r="M31" s="97" t="s">
        <v>6</v>
      </c>
      <c r="N31" s="90" t="s">
        <v>8</v>
      </c>
      <c r="O31" s="95"/>
      <c r="P31" s="89" t="s">
        <v>6</v>
      </c>
      <c r="Q31" s="90" t="s">
        <v>8</v>
      </c>
      <c r="R31" s="95"/>
      <c r="S31" s="89" t="s">
        <v>6</v>
      </c>
      <c r="T31" s="97" t="s">
        <v>8</v>
      </c>
    </row>
    <row r="32" spans="2:20" x14ac:dyDescent="0.25">
      <c r="B32" s="81"/>
      <c r="C32" s="81"/>
      <c r="D32" s="81"/>
      <c r="E32" s="81"/>
      <c r="F32" s="81"/>
      <c r="G32" s="79"/>
      <c r="H32" s="81"/>
      <c r="I32" s="81"/>
      <c r="L32" s="77"/>
      <c r="M32" s="35">
        <f>C10</f>
        <v>1000</v>
      </c>
      <c r="N32" s="92">
        <f>I20</f>
        <v>16000</v>
      </c>
      <c r="O32" s="93"/>
      <c r="P32" s="91">
        <f>C11</f>
        <v>40000</v>
      </c>
      <c r="Q32" s="92">
        <f>I13</f>
        <v>15000</v>
      </c>
      <c r="R32" s="93"/>
      <c r="S32" s="91"/>
      <c r="T32" s="35">
        <f>I14</f>
        <v>200000</v>
      </c>
    </row>
    <row r="33" spans="2:20" x14ac:dyDescent="0.25">
      <c r="B33" s="81"/>
      <c r="C33" s="81"/>
      <c r="D33" s="81"/>
      <c r="E33" s="81"/>
      <c r="F33" s="81"/>
      <c r="G33" s="79"/>
      <c r="H33" s="81"/>
      <c r="I33" s="81"/>
      <c r="L33" s="77"/>
      <c r="M33" s="35">
        <f>C13</f>
        <v>15000</v>
      </c>
      <c r="N33" s="92"/>
      <c r="O33" s="93"/>
      <c r="P33" s="91">
        <f>C14</f>
        <v>120000</v>
      </c>
      <c r="Q33" s="92">
        <f>I16</f>
        <v>76000</v>
      </c>
      <c r="R33" s="93"/>
      <c r="S33" s="91"/>
      <c r="T33" s="35"/>
    </row>
    <row r="34" spans="2:20" x14ac:dyDescent="0.25">
      <c r="B34" s="81"/>
      <c r="C34" s="81"/>
      <c r="D34" s="81"/>
      <c r="E34" s="81"/>
      <c r="F34" s="81"/>
      <c r="G34" s="79"/>
      <c r="H34" s="81"/>
      <c r="I34" s="81"/>
      <c r="L34" s="77"/>
      <c r="M34" s="35"/>
      <c r="N34" s="92"/>
      <c r="O34" s="93"/>
      <c r="P34" s="93">
        <f>C23</f>
        <v>30000</v>
      </c>
      <c r="Q34" s="92">
        <f>I22</f>
        <v>27500</v>
      </c>
      <c r="R34" s="93"/>
      <c r="S34" s="91"/>
      <c r="T34" s="35"/>
    </row>
    <row r="35" spans="2:20" x14ac:dyDescent="0.25">
      <c r="B35" s="81"/>
      <c r="C35" s="81"/>
      <c r="D35" s="81"/>
      <c r="E35" s="81"/>
      <c r="F35" s="81"/>
      <c r="G35" s="79"/>
      <c r="H35" s="81"/>
      <c r="I35" s="81"/>
      <c r="L35" s="77"/>
      <c r="M35" s="23"/>
      <c r="N35" s="24"/>
      <c r="O35" s="24"/>
      <c r="P35" s="24"/>
      <c r="Q35" s="94">
        <f>I24</f>
        <v>12000</v>
      </c>
      <c r="R35" s="24"/>
      <c r="S35" s="24"/>
      <c r="T35" s="80"/>
    </row>
    <row r="36" spans="2:20" x14ac:dyDescent="0.25">
      <c r="B36" s="81"/>
      <c r="C36" s="81"/>
      <c r="D36" s="81"/>
      <c r="E36" s="81"/>
      <c r="F36" s="81"/>
      <c r="G36" s="79"/>
      <c r="H36" s="81"/>
      <c r="I36" s="81"/>
      <c r="L36" s="77"/>
      <c r="M36" s="23"/>
      <c r="N36" s="24"/>
      <c r="O36" s="24"/>
      <c r="P36" s="24"/>
      <c r="Q36" s="24"/>
      <c r="R36" s="24"/>
      <c r="S36" s="24"/>
      <c r="T36" s="80"/>
    </row>
    <row r="37" spans="2:20" x14ac:dyDescent="0.25">
      <c r="B37" s="81"/>
      <c r="C37" s="81"/>
      <c r="D37" s="81"/>
      <c r="E37" s="81"/>
      <c r="F37" s="81"/>
      <c r="G37" s="79"/>
      <c r="H37" s="81"/>
      <c r="I37" s="81"/>
      <c r="L37" s="77"/>
      <c r="M37" s="177">
        <v>640</v>
      </c>
      <c r="N37" s="175"/>
      <c r="O37" s="95"/>
      <c r="P37" s="175">
        <v>641</v>
      </c>
      <c r="Q37" s="175"/>
      <c r="R37" s="95"/>
      <c r="S37" s="175">
        <v>475</v>
      </c>
      <c r="T37" s="176"/>
    </row>
    <row r="38" spans="2:20" x14ac:dyDescent="0.25">
      <c r="B38" s="81"/>
      <c r="C38" s="81"/>
      <c r="D38" s="81"/>
      <c r="E38" s="81"/>
      <c r="F38" s="81"/>
      <c r="G38" s="79"/>
      <c r="H38" s="81"/>
      <c r="I38" s="81"/>
      <c r="L38" s="77"/>
      <c r="M38" s="97" t="s">
        <v>6</v>
      </c>
      <c r="N38" s="90" t="s">
        <v>8</v>
      </c>
      <c r="O38" s="95"/>
      <c r="P38" s="89" t="s">
        <v>6</v>
      </c>
      <c r="Q38" s="90" t="s">
        <v>8</v>
      </c>
      <c r="R38" s="95"/>
      <c r="S38" s="89" t="s">
        <v>6</v>
      </c>
      <c r="T38" s="97" t="s">
        <v>8</v>
      </c>
    </row>
    <row r="39" spans="2:20" x14ac:dyDescent="0.25">
      <c r="L39" s="77"/>
      <c r="M39" s="35">
        <f>C16</f>
        <v>90000</v>
      </c>
      <c r="N39" s="92"/>
      <c r="O39" s="93"/>
      <c r="P39" s="91">
        <f>C21</f>
        <v>20000</v>
      </c>
      <c r="Q39" s="92"/>
      <c r="R39" s="93"/>
      <c r="S39" s="91">
        <f>C20</f>
        <v>16000</v>
      </c>
      <c r="T39" s="35">
        <f>I17</f>
        <v>9000</v>
      </c>
    </row>
    <row r="40" spans="2:20" x14ac:dyDescent="0.25">
      <c r="L40" s="77"/>
      <c r="M40" s="35"/>
      <c r="N40" s="92"/>
      <c r="O40" s="93"/>
      <c r="P40" s="24"/>
      <c r="Q40" s="92"/>
      <c r="R40" s="93"/>
      <c r="S40" s="91">
        <f>C22</f>
        <v>27500</v>
      </c>
      <c r="T40" s="35">
        <f>I19</f>
        <v>43500</v>
      </c>
    </row>
    <row r="41" spans="2:20" x14ac:dyDescent="0.25">
      <c r="L41" s="77"/>
      <c r="M41" s="35"/>
      <c r="N41" s="92"/>
      <c r="O41" s="93"/>
      <c r="P41" s="91"/>
      <c r="Q41" s="92"/>
      <c r="R41" s="93"/>
      <c r="S41" s="91"/>
      <c r="T41" s="35"/>
    </row>
    <row r="42" spans="2:20" x14ac:dyDescent="0.25">
      <c r="L42" s="77"/>
      <c r="M42" s="23"/>
      <c r="N42" s="24"/>
      <c r="O42" s="24"/>
      <c r="P42" s="24"/>
      <c r="Q42" s="24"/>
      <c r="R42" s="24"/>
      <c r="S42" s="24"/>
      <c r="T42" s="80"/>
    </row>
    <row r="43" spans="2:20" x14ac:dyDescent="0.25">
      <c r="L43" s="77"/>
      <c r="M43" s="23"/>
      <c r="N43" s="24"/>
      <c r="O43" s="24"/>
      <c r="P43" s="24"/>
      <c r="Q43" s="24"/>
      <c r="R43" s="24"/>
      <c r="S43" s="24"/>
      <c r="T43" s="80"/>
    </row>
    <row r="44" spans="2:20" x14ac:dyDescent="0.25">
      <c r="L44" s="77"/>
      <c r="M44" s="177">
        <v>476</v>
      </c>
      <c r="N44" s="175"/>
      <c r="O44" s="95"/>
      <c r="P44" s="175">
        <v>662</v>
      </c>
      <c r="Q44" s="175"/>
      <c r="R44" s="95"/>
      <c r="S44" s="175">
        <v>600</v>
      </c>
      <c r="T44" s="176"/>
    </row>
    <row r="45" spans="2:20" x14ac:dyDescent="0.25">
      <c r="L45" s="77"/>
      <c r="M45" s="97" t="s">
        <v>6</v>
      </c>
      <c r="N45" s="90" t="s">
        <v>8</v>
      </c>
      <c r="O45" s="95"/>
      <c r="P45" s="89" t="s">
        <v>6</v>
      </c>
      <c r="Q45" s="90" t="s">
        <v>8</v>
      </c>
      <c r="R45" s="95"/>
      <c r="S45" s="101" t="s">
        <v>6</v>
      </c>
      <c r="T45" s="97" t="s">
        <v>8</v>
      </c>
    </row>
    <row r="46" spans="2:20" x14ac:dyDescent="0.25">
      <c r="L46" s="77"/>
      <c r="M46" s="35"/>
      <c r="N46" s="92">
        <f>I21</f>
        <v>20000</v>
      </c>
      <c r="O46" s="93"/>
      <c r="P46" s="91">
        <f>C24</f>
        <v>2000</v>
      </c>
      <c r="Q46" s="92"/>
      <c r="R46" s="93"/>
      <c r="S46" s="93">
        <f>C12</f>
        <v>80000</v>
      </c>
      <c r="T46" s="35"/>
    </row>
    <row r="47" spans="2:20" x14ac:dyDescent="0.25">
      <c r="L47" s="77"/>
      <c r="M47" s="35"/>
      <c r="N47" s="92"/>
      <c r="O47" s="93"/>
      <c r="P47" s="24"/>
      <c r="Q47" s="92"/>
      <c r="R47" s="93"/>
      <c r="S47" s="93"/>
      <c r="T47" s="35"/>
    </row>
    <row r="48" spans="2:20" x14ac:dyDescent="0.25">
      <c r="L48" s="77"/>
      <c r="M48" s="35"/>
      <c r="N48" s="92"/>
      <c r="O48" s="93"/>
      <c r="P48" s="91"/>
      <c r="Q48" s="92"/>
      <c r="R48" s="93"/>
      <c r="S48" s="93"/>
      <c r="T48" s="35"/>
    </row>
    <row r="49" spans="12:20" x14ac:dyDescent="0.25">
      <c r="L49" s="77"/>
      <c r="M49" s="88"/>
      <c r="N49" s="100"/>
      <c r="O49" s="100"/>
      <c r="P49" s="100"/>
      <c r="Q49" s="100"/>
      <c r="R49" s="100"/>
      <c r="S49" s="100"/>
      <c r="T49" s="87"/>
    </row>
    <row r="50" spans="12:20" x14ac:dyDescent="0.25">
      <c r="L50" s="77"/>
      <c r="M50" s="77"/>
      <c r="N50" s="77"/>
      <c r="O50" s="77"/>
      <c r="P50" s="77"/>
      <c r="Q50" s="77"/>
      <c r="R50" s="77"/>
      <c r="S50" s="77"/>
      <c r="T50" s="77"/>
    </row>
    <row r="51" spans="12:20" x14ac:dyDescent="0.25">
      <c r="L51" s="77"/>
      <c r="M51" s="77"/>
      <c r="N51" s="77"/>
      <c r="O51" s="77"/>
      <c r="P51" s="77"/>
      <c r="Q51" s="77"/>
      <c r="R51" s="77"/>
      <c r="S51" s="77"/>
      <c r="T51" s="77"/>
    </row>
    <row r="52" spans="12:20" x14ac:dyDescent="0.25">
      <c r="L52" s="77"/>
      <c r="M52" s="77"/>
      <c r="N52" s="77"/>
      <c r="O52" s="77"/>
      <c r="P52" s="77"/>
      <c r="Q52" s="77"/>
      <c r="R52" s="77"/>
      <c r="S52" s="77"/>
      <c r="T52" s="77"/>
    </row>
    <row r="53" spans="12:20" x14ac:dyDescent="0.25">
      <c r="L53" s="77"/>
      <c r="M53" s="77"/>
      <c r="N53" s="77"/>
      <c r="O53" s="77"/>
      <c r="P53" s="77"/>
      <c r="Q53" s="77"/>
      <c r="R53" s="77"/>
      <c r="S53" s="77"/>
      <c r="T53" s="77"/>
    </row>
    <row r="54" spans="12:20" x14ac:dyDescent="0.25">
      <c r="L54" s="77"/>
      <c r="M54" s="77"/>
      <c r="N54" s="77"/>
      <c r="O54" s="77"/>
      <c r="P54" s="77"/>
      <c r="Q54" s="77"/>
      <c r="R54" s="77"/>
      <c r="S54" s="77"/>
      <c r="T54" s="77"/>
    </row>
    <row r="55" spans="12:20" x14ac:dyDescent="0.25">
      <c r="L55" s="77"/>
      <c r="M55" s="77"/>
      <c r="N55" s="77"/>
      <c r="O55" s="77"/>
      <c r="P55" s="77"/>
      <c r="Q55" s="77"/>
      <c r="R55" s="77"/>
      <c r="S55" s="77"/>
      <c r="T55" s="77"/>
    </row>
    <row r="56" spans="12:20" x14ac:dyDescent="0.25">
      <c r="L56" s="77"/>
      <c r="M56" s="77"/>
      <c r="N56" s="77"/>
      <c r="O56" s="77"/>
      <c r="P56" s="77"/>
      <c r="Q56" s="77"/>
      <c r="R56" s="77"/>
      <c r="S56" s="77"/>
      <c r="T56" s="77"/>
    </row>
    <row r="57" spans="12:20" x14ac:dyDescent="0.25">
      <c r="L57" s="77"/>
      <c r="M57" s="77"/>
      <c r="N57" s="77"/>
      <c r="O57" s="77"/>
      <c r="P57" s="77"/>
      <c r="Q57" s="77"/>
      <c r="R57" s="77"/>
      <c r="S57" s="77"/>
      <c r="T57" s="77"/>
    </row>
    <row r="58" spans="12:20" x14ac:dyDescent="0.25">
      <c r="L58" s="77"/>
      <c r="M58" s="77"/>
      <c r="N58" s="77"/>
      <c r="O58" s="77"/>
      <c r="P58" s="77"/>
      <c r="Q58" s="77"/>
      <c r="R58" s="77"/>
      <c r="S58" s="77"/>
      <c r="T58" s="77"/>
    </row>
    <row r="59" spans="12:20" x14ac:dyDescent="0.25">
      <c r="L59" s="77"/>
      <c r="M59" s="77"/>
      <c r="N59" s="77"/>
      <c r="O59" s="77"/>
      <c r="P59" s="77"/>
      <c r="Q59" s="77"/>
      <c r="R59" s="77"/>
      <c r="S59" s="77"/>
      <c r="T59" s="77"/>
    </row>
    <row r="60" spans="12:20" x14ac:dyDescent="0.25">
      <c r="L60" s="77"/>
      <c r="M60" s="77"/>
      <c r="N60" s="77"/>
      <c r="O60" s="77"/>
      <c r="P60" s="77"/>
      <c r="Q60" s="77"/>
      <c r="R60" s="77"/>
      <c r="S60" s="77"/>
      <c r="T60" s="77"/>
    </row>
    <row r="61" spans="12:20" x14ac:dyDescent="0.25">
      <c r="L61" s="77"/>
      <c r="M61" s="77"/>
      <c r="N61" s="77"/>
      <c r="O61" s="77"/>
      <c r="P61" s="77"/>
      <c r="Q61" s="77"/>
      <c r="R61" s="77"/>
      <c r="S61" s="77"/>
      <c r="T61" s="77"/>
    </row>
    <row r="62" spans="12:20" x14ac:dyDescent="0.25">
      <c r="L62" s="77"/>
      <c r="M62" s="77"/>
      <c r="N62" s="77"/>
      <c r="O62" s="77"/>
      <c r="P62" s="77"/>
      <c r="Q62" s="77"/>
      <c r="R62" s="77"/>
      <c r="S62" s="77"/>
      <c r="T62" s="77"/>
    </row>
    <row r="63" spans="12:20" x14ac:dyDescent="0.25">
      <c r="L63" s="77"/>
      <c r="M63" s="77"/>
      <c r="N63" s="77"/>
      <c r="O63" s="77"/>
      <c r="P63" s="77"/>
      <c r="Q63" s="77"/>
      <c r="R63" s="77"/>
      <c r="S63" s="77"/>
      <c r="T63" s="77"/>
    </row>
    <row r="64" spans="12:20" x14ac:dyDescent="0.25">
      <c r="L64" s="77"/>
      <c r="M64" s="77"/>
      <c r="N64" s="77"/>
      <c r="O64" s="77"/>
      <c r="P64" s="77"/>
      <c r="Q64" s="77"/>
      <c r="R64" s="77"/>
      <c r="S64" s="77"/>
      <c r="T64" s="77"/>
    </row>
    <row r="65" spans="12:20" x14ac:dyDescent="0.25">
      <c r="L65" s="77"/>
      <c r="M65" s="77"/>
      <c r="N65" s="77"/>
      <c r="O65" s="77"/>
      <c r="P65" s="77"/>
      <c r="Q65" s="77"/>
      <c r="R65" s="77"/>
      <c r="S65" s="77"/>
      <c r="T65" s="77"/>
    </row>
    <row r="66" spans="12:20" x14ac:dyDescent="0.25">
      <c r="L66" s="77"/>
      <c r="M66" s="77"/>
      <c r="N66" s="77"/>
      <c r="O66" s="77"/>
      <c r="P66" s="77"/>
      <c r="Q66" s="77"/>
      <c r="R66" s="77"/>
      <c r="S66" s="77"/>
      <c r="T66" s="77"/>
    </row>
    <row r="67" spans="12:20" x14ac:dyDescent="0.25">
      <c r="L67" s="77"/>
      <c r="M67" s="77"/>
      <c r="N67" s="77"/>
      <c r="O67" s="77"/>
      <c r="P67" s="77"/>
      <c r="Q67" s="77"/>
      <c r="R67" s="77"/>
      <c r="S67" s="77"/>
      <c r="T67" s="77"/>
    </row>
    <row r="68" spans="12:20" x14ac:dyDescent="0.25">
      <c r="L68" s="77"/>
      <c r="M68" s="77"/>
      <c r="N68" s="77"/>
      <c r="O68" s="77"/>
      <c r="P68" s="77"/>
      <c r="Q68" s="77"/>
      <c r="R68" s="77"/>
      <c r="S68" s="77"/>
      <c r="T68" s="77"/>
    </row>
    <row r="69" spans="12:20" x14ac:dyDescent="0.25">
      <c r="L69" s="77"/>
      <c r="M69" s="77"/>
      <c r="N69" s="77"/>
      <c r="O69" s="77"/>
      <c r="P69" s="77"/>
      <c r="Q69" s="77"/>
      <c r="R69" s="77"/>
      <c r="S69" s="77"/>
      <c r="T69" s="77"/>
    </row>
    <row r="70" spans="12:20" x14ac:dyDescent="0.25">
      <c r="L70" s="77"/>
      <c r="M70" s="77"/>
      <c r="N70" s="77"/>
      <c r="O70" s="77"/>
      <c r="P70" s="77"/>
      <c r="Q70" s="77"/>
      <c r="R70" s="77"/>
      <c r="S70" s="77"/>
      <c r="T70" s="77"/>
    </row>
    <row r="71" spans="12:20" x14ac:dyDescent="0.25">
      <c r="L71" s="77"/>
      <c r="M71" s="77"/>
      <c r="N71" s="77"/>
      <c r="O71" s="77"/>
      <c r="P71" s="77"/>
      <c r="Q71" s="77"/>
      <c r="R71" s="77"/>
      <c r="S71" s="77"/>
      <c r="T71" s="77"/>
    </row>
    <row r="72" spans="12:20" x14ac:dyDescent="0.25">
      <c r="L72" s="77"/>
      <c r="M72" s="77"/>
      <c r="N72" s="77"/>
      <c r="O72" s="77"/>
      <c r="P72" s="77"/>
      <c r="Q72" s="77"/>
      <c r="R72" s="77"/>
      <c r="S72" s="77"/>
      <c r="T72" s="77"/>
    </row>
    <row r="73" spans="12:20" x14ac:dyDescent="0.25">
      <c r="L73" s="77"/>
      <c r="M73" s="77"/>
      <c r="N73" s="77"/>
      <c r="O73" s="77"/>
      <c r="P73" s="77"/>
      <c r="Q73" s="77"/>
      <c r="R73" s="77"/>
      <c r="S73" s="77"/>
      <c r="T73" s="77"/>
    </row>
  </sheetData>
  <mergeCells count="29">
    <mergeCell ref="B16:B18"/>
    <mergeCell ref="B19:B22"/>
    <mergeCell ref="B23:B25"/>
    <mergeCell ref="M2:N2"/>
    <mergeCell ref="P2:Q2"/>
    <mergeCell ref="P23:Q23"/>
    <mergeCell ref="B2:I2"/>
    <mergeCell ref="E3:G3"/>
    <mergeCell ref="B12:B13"/>
    <mergeCell ref="B4:B11"/>
    <mergeCell ref="B14:B15"/>
    <mergeCell ref="S2:T2"/>
    <mergeCell ref="M9:N9"/>
    <mergeCell ref="P9:Q9"/>
    <mergeCell ref="S9:T9"/>
    <mergeCell ref="M16:N16"/>
    <mergeCell ref="P16:Q16"/>
    <mergeCell ref="S16:T16"/>
    <mergeCell ref="S23:T23"/>
    <mergeCell ref="M23:N23"/>
    <mergeCell ref="M44:N44"/>
    <mergeCell ref="P44:Q44"/>
    <mergeCell ref="S44:T44"/>
    <mergeCell ref="M30:N30"/>
    <mergeCell ref="P30:Q30"/>
    <mergeCell ref="S30:T30"/>
    <mergeCell ref="M37:N37"/>
    <mergeCell ref="P37:Q37"/>
    <mergeCell ref="S37:T37"/>
  </mergeCells>
  <pageMargins left="0.7" right="0.7" top="0.75" bottom="0.75" header="0.3" footer="0.3"/>
  <pageSetup paperSize="9" orientation="portrait" horizontalDpi="300" verticalDpi="300" r:id="rId1"/>
  <ignoredErrors>
    <ignoredError sqref="I9" formulaRange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EF9B3-4991-43AB-B0F3-B34125BC4792}">
  <dimension ref="B1:AC56"/>
  <sheetViews>
    <sheetView zoomScaleNormal="100" workbookViewId="0">
      <selection activeCell="M2" sqref="M2:N6"/>
    </sheetView>
  </sheetViews>
  <sheetFormatPr baseColWidth="10" defaultRowHeight="15" x14ac:dyDescent="0.25"/>
  <cols>
    <col min="3" max="3" width="11.42578125" style="6" customWidth="1"/>
    <col min="4" max="4" width="5.85546875" customWidth="1"/>
    <col min="5" max="5" width="25.42578125" customWidth="1"/>
    <col min="7" max="7" width="25" customWidth="1"/>
    <col min="8" max="8" width="6.140625" customWidth="1"/>
    <col min="10" max="10" width="5.140625" customWidth="1"/>
    <col min="11" max="11" width="4.140625" customWidth="1"/>
    <col min="12" max="12" width="3.28515625" customWidth="1"/>
    <col min="14" max="14" width="16" customWidth="1"/>
    <col min="17" max="17" width="21" customWidth="1"/>
    <col min="20" max="20" width="18.7109375" customWidth="1"/>
    <col min="23" max="23" width="23" customWidth="1"/>
    <col min="24" max="24" width="12.140625" customWidth="1"/>
    <col min="28" max="28" width="21.140625" customWidth="1"/>
  </cols>
  <sheetData>
    <row r="1" spans="2:29" x14ac:dyDescent="0.25">
      <c r="M1" s="183" t="s">
        <v>78</v>
      </c>
      <c r="N1" s="183"/>
      <c r="P1" s="183" t="s">
        <v>80</v>
      </c>
      <c r="Q1" s="183"/>
      <c r="S1" s="183" t="s">
        <v>79</v>
      </c>
      <c r="T1" s="183"/>
    </row>
    <row r="2" spans="2:29" x14ac:dyDescent="0.25">
      <c r="B2" s="168" t="s">
        <v>21</v>
      </c>
      <c r="C2" s="169"/>
      <c r="D2" s="169"/>
      <c r="E2" s="169"/>
      <c r="F2" s="169"/>
      <c r="G2" s="169"/>
      <c r="H2" s="169"/>
      <c r="I2" s="170"/>
      <c r="L2" s="141"/>
      <c r="M2" s="178" t="s">
        <v>60</v>
      </c>
      <c r="N2" s="178"/>
      <c r="O2" s="96"/>
      <c r="P2" s="178" t="s">
        <v>61</v>
      </c>
      <c r="Q2" s="178"/>
      <c r="R2" s="96"/>
      <c r="S2" s="175" t="s">
        <v>66</v>
      </c>
      <c r="T2" s="175"/>
      <c r="U2" s="141"/>
      <c r="W2" s="186" t="s">
        <v>93</v>
      </c>
      <c r="X2" s="186"/>
      <c r="AB2" s="186" t="s">
        <v>2</v>
      </c>
      <c r="AC2" s="186"/>
    </row>
    <row r="3" spans="2:29" x14ac:dyDescent="0.25">
      <c r="B3" s="69" t="s">
        <v>5</v>
      </c>
      <c r="C3" s="69" t="s">
        <v>6</v>
      </c>
      <c r="D3" s="70" t="s">
        <v>7</v>
      </c>
      <c r="E3" s="182" t="s">
        <v>9</v>
      </c>
      <c r="F3" s="182"/>
      <c r="G3" s="182"/>
      <c r="H3" s="71" t="s">
        <v>7</v>
      </c>
      <c r="I3" s="69" t="s">
        <v>8</v>
      </c>
      <c r="L3" s="141"/>
      <c r="M3" s="89" t="s">
        <v>6</v>
      </c>
      <c r="N3" s="90" t="s">
        <v>8</v>
      </c>
      <c r="O3" s="95"/>
      <c r="P3" s="89" t="s">
        <v>6</v>
      </c>
      <c r="Q3" s="90" t="s">
        <v>8</v>
      </c>
      <c r="R3" s="95"/>
      <c r="S3" s="89" t="s">
        <v>6</v>
      </c>
      <c r="T3" s="90" t="s">
        <v>8</v>
      </c>
      <c r="U3" s="141"/>
      <c r="W3" t="s">
        <v>28</v>
      </c>
      <c r="X3" s="185">
        <f>SUM(M4:M6)-SUM(N4:N6)</f>
        <v>13558.5</v>
      </c>
      <c r="AB3" t="s">
        <v>20</v>
      </c>
      <c r="AC3" s="185">
        <f>Q12+Q11</f>
        <v>7260</v>
      </c>
    </row>
    <row r="4" spans="2:29" x14ac:dyDescent="0.25">
      <c r="B4" s="109" t="s">
        <v>33</v>
      </c>
      <c r="C4" s="115">
        <v>10000</v>
      </c>
      <c r="D4" s="110">
        <v>572</v>
      </c>
      <c r="E4" s="111" t="s">
        <v>28</v>
      </c>
      <c r="F4" s="112"/>
      <c r="G4" s="113" t="s">
        <v>10</v>
      </c>
      <c r="H4" s="114">
        <v>100</v>
      </c>
      <c r="I4" s="110">
        <v>10000</v>
      </c>
      <c r="L4" s="141"/>
      <c r="M4" s="91">
        <f>$C$4</f>
        <v>10000</v>
      </c>
      <c r="N4" s="92">
        <f>I5</f>
        <v>1210</v>
      </c>
      <c r="O4" s="93"/>
      <c r="P4" s="91"/>
      <c r="Q4" s="92">
        <f>I4</f>
        <v>10000</v>
      </c>
      <c r="R4" s="93"/>
      <c r="S4" s="153">
        <f>C11</f>
        <v>4000</v>
      </c>
      <c r="T4" s="154">
        <f>S4</f>
        <v>4000</v>
      </c>
      <c r="U4" s="141"/>
      <c r="W4" t="s">
        <v>19</v>
      </c>
      <c r="X4" s="37">
        <f>M33</f>
        <v>3630</v>
      </c>
      <c r="AB4" t="s">
        <v>74</v>
      </c>
      <c r="AC4" s="188">
        <f>Q26-P26</f>
        <v>1228.5</v>
      </c>
    </row>
    <row r="5" spans="2:29" x14ac:dyDescent="0.25">
      <c r="B5" s="165" t="s">
        <v>35</v>
      </c>
      <c r="C5" s="118">
        <v>1000</v>
      </c>
      <c r="D5" s="63">
        <v>217</v>
      </c>
      <c r="E5" s="45" t="s">
        <v>54</v>
      </c>
      <c r="F5" s="65"/>
      <c r="G5" s="119" t="s">
        <v>28</v>
      </c>
      <c r="H5" s="120">
        <v>572</v>
      </c>
      <c r="I5" s="63">
        <f>C5+C6</f>
        <v>1210</v>
      </c>
      <c r="L5" s="141"/>
      <c r="M5" s="91">
        <f>C14</f>
        <v>3630</v>
      </c>
      <c r="N5" s="92">
        <f>I9</f>
        <v>156</v>
      </c>
      <c r="O5" s="77"/>
      <c r="P5" s="93"/>
      <c r="Q5" s="93"/>
      <c r="R5" s="93"/>
      <c r="S5" s="93"/>
      <c r="T5" s="93"/>
      <c r="U5" s="141"/>
      <c r="X5" s="185">
        <f>SUM(X3:X4)</f>
        <v>17188.5</v>
      </c>
      <c r="AC5" s="185">
        <f>SUM(AC3:AC4)</f>
        <v>8488.5</v>
      </c>
    </row>
    <row r="6" spans="2:29" x14ac:dyDescent="0.25">
      <c r="B6" s="166"/>
      <c r="C6" s="121">
        <f>0.21*C5</f>
        <v>210</v>
      </c>
      <c r="D6" s="59">
        <v>472</v>
      </c>
      <c r="E6" s="49" t="s">
        <v>31</v>
      </c>
      <c r="F6" s="61"/>
      <c r="G6" s="122"/>
      <c r="H6" s="123"/>
      <c r="I6" s="59"/>
      <c r="L6" s="141"/>
      <c r="M6" s="91">
        <f>C16</f>
        <v>1476</v>
      </c>
      <c r="N6" s="92">
        <f>I17</f>
        <v>181.5</v>
      </c>
      <c r="O6" s="93"/>
      <c r="P6" s="93"/>
      <c r="Q6" s="93"/>
      <c r="R6" s="93"/>
      <c r="S6" s="93"/>
      <c r="T6" s="93"/>
      <c r="U6" s="141"/>
    </row>
    <row r="7" spans="2:29" x14ac:dyDescent="0.25">
      <c r="B7" s="165" t="s">
        <v>39</v>
      </c>
      <c r="C7" s="118">
        <v>2000</v>
      </c>
      <c r="D7" s="63">
        <v>216</v>
      </c>
      <c r="E7" s="45" t="s">
        <v>55</v>
      </c>
      <c r="F7" s="65"/>
      <c r="G7" s="119" t="s">
        <v>20</v>
      </c>
      <c r="H7" s="120">
        <v>400</v>
      </c>
      <c r="I7" s="63">
        <f>C7+C8</f>
        <v>2420</v>
      </c>
      <c r="L7" s="141"/>
      <c r="M7" s="143"/>
      <c r="N7" s="184"/>
      <c r="O7" s="77"/>
      <c r="P7" s="143"/>
      <c r="Q7" s="143"/>
      <c r="R7" s="143"/>
      <c r="S7" s="143"/>
      <c r="T7" s="143"/>
      <c r="U7" s="141"/>
    </row>
    <row r="8" spans="2:29" x14ac:dyDescent="0.25">
      <c r="B8" s="166"/>
      <c r="C8" s="121">
        <f>0.21*C7</f>
        <v>420</v>
      </c>
      <c r="D8" s="59">
        <v>472</v>
      </c>
      <c r="E8" s="49" t="str">
        <f>E6</f>
        <v>IVA Soportado</v>
      </c>
      <c r="F8" s="61"/>
      <c r="G8" s="122"/>
      <c r="H8" s="123"/>
      <c r="I8" s="59"/>
      <c r="L8" s="141"/>
      <c r="M8" s="93"/>
      <c r="N8" s="93"/>
      <c r="O8" s="93"/>
      <c r="P8" s="93"/>
      <c r="Q8" s="93"/>
      <c r="R8" s="93"/>
      <c r="S8" s="93"/>
      <c r="T8" s="93"/>
      <c r="U8" s="141"/>
      <c r="W8" s="186" t="s">
        <v>1</v>
      </c>
      <c r="X8" s="186"/>
      <c r="AB8" s="186" t="s">
        <v>3</v>
      </c>
      <c r="AC8" s="186"/>
    </row>
    <row r="9" spans="2:29" x14ac:dyDescent="0.25">
      <c r="B9" s="165" t="s">
        <v>41</v>
      </c>
      <c r="C9" s="118">
        <v>150</v>
      </c>
      <c r="D9" s="63">
        <v>219</v>
      </c>
      <c r="E9" s="45" t="s">
        <v>88</v>
      </c>
      <c r="F9" s="65"/>
      <c r="G9" s="119" t="s">
        <v>28</v>
      </c>
      <c r="H9" s="120">
        <v>572</v>
      </c>
      <c r="I9" s="63">
        <f>C9+C10</f>
        <v>156</v>
      </c>
      <c r="L9" s="141"/>
      <c r="M9" s="175" t="s">
        <v>63</v>
      </c>
      <c r="N9" s="175"/>
      <c r="O9" s="95"/>
      <c r="P9" s="175" t="s">
        <v>65</v>
      </c>
      <c r="Q9" s="175"/>
      <c r="R9" s="93"/>
      <c r="S9" s="175" t="s">
        <v>68</v>
      </c>
      <c r="T9" s="175"/>
      <c r="U9" s="141"/>
      <c r="W9" t="s">
        <v>94</v>
      </c>
      <c r="X9" s="185">
        <f>M19</f>
        <v>1000</v>
      </c>
    </row>
    <row r="10" spans="2:29" x14ac:dyDescent="0.25">
      <c r="B10" s="166"/>
      <c r="C10" s="121">
        <f>0.04*C9</f>
        <v>6</v>
      </c>
      <c r="D10" s="59">
        <v>472</v>
      </c>
      <c r="E10" s="49" t="str">
        <f>E8</f>
        <v>IVA Soportado</v>
      </c>
      <c r="F10" s="61"/>
      <c r="G10" s="122"/>
      <c r="H10" s="123"/>
      <c r="I10" s="59"/>
      <c r="L10" s="141"/>
      <c r="M10" s="89" t="s">
        <v>6</v>
      </c>
      <c r="N10" s="90" t="s">
        <v>8</v>
      </c>
      <c r="O10" s="95"/>
      <c r="P10" s="89" t="s">
        <v>6</v>
      </c>
      <c r="Q10" s="90" t="s">
        <v>8</v>
      </c>
      <c r="R10" s="93"/>
      <c r="S10" s="89" t="s">
        <v>6</v>
      </c>
      <c r="T10" s="90" t="s">
        <v>8</v>
      </c>
      <c r="U10" s="141"/>
      <c r="W10" t="s">
        <v>55</v>
      </c>
      <c r="X10" s="185">
        <f>M39</f>
        <v>2000</v>
      </c>
    </row>
    <row r="11" spans="2:29" x14ac:dyDescent="0.25">
      <c r="B11" s="165" t="s">
        <v>53</v>
      </c>
      <c r="C11" s="118">
        <v>4000</v>
      </c>
      <c r="D11" s="63">
        <v>600</v>
      </c>
      <c r="E11" s="45" t="s">
        <v>32</v>
      </c>
      <c r="F11" s="65"/>
      <c r="G11" s="119" t="s">
        <v>20</v>
      </c>
      <c r="H11" s="120">
        <v>400</v>
      </c>
      <c r="I11" s="63">
        <f>C11+C12</f>
        <v>4840</v>
      </c>
      <c r="L11" s="141"/>
      <c r="M11" s="91">
        <f>C6</f>
        <v>210</v>
      </c>
      <c r="N11" s="92">
        <f>I13</f>
        <v>1476</v>
      </c>
      <c r="O11" s="93"/>
      <c r="P11" s="91"/>
      <c r="Q11" s="92">
        <f>I7</f>
        <v>2420</v>
      </c>
      <c r="R11" s="93"/>
      <c r="S11" s="153">
        <f>T11</f>
        <v>6000</v>
      </c>
      <c r="T11" s="154">
        <f>I14</f>
        <v>6000</v>
      </c>
      <c r="U11" s="141"/>
      <c r="W11" t="s">
        <v>88</v>
      </c>
      <c r="X11" s="185">
        <f>M56</f>
        <v>150</v>
      </c>
    </row>
    <row r="12" spans="2:29" x14ac:dyDescent="0.25">
      <c r="B12" s="166"/>
      <c r="C12" s="121">
        <f>0.21*C11</f>
        <v>840</v>
      </c>
      <c r="D12" s="59">
        <v>472</v>
      </c>
      <c r="E12" s="49" t="str">
        <f>E10</f>
        <v>IVA Soportado</v>
      </c>
      <c r="F12" s="61"/>
      <c r="G12" s="122"/>
      <c r="H12" s="123"/>
      <c r="I12" s="59"/>
      <c r="L12" s="141"/>
      <c r="M12" s="91">
        <f>C8</f>
        <v>420</v>
      </c>
      <c r="O12" s="93"/>
      <c r="P12" s="91"/>
      <c r="Q12" s="92">
        <f>I11</f>
        <v>4840</v>
      </c>
      <c r="R12" s="93"/>
      <c r="S12" s="93"/>
      <c r="T12" s="93"/>
      <c r="U12" s="141"/>
      <c r="W12" t="s">
        <v>96</v>
      </c>
      <c r="X12" s="185">
        <f>M45</f>
        <v>1500</v>
      </c>
      <c r="AB12" s="186" t="s">
        <v>95</v>
      </c>
      <c r="AC12" s="186"/>
    </row>
    <row r="13" spans="2:29" x14ac:dyDescent="0.25">
      <c r="B13" s="130" t="s">
        <v>56</v>
      </c>
      <c r="C13" s="124">
        <f>I13</f>
        <v>1476</v>
      </c>
      <c r="D13" s="125">
        <v>470</v>
      </c>
      <c r="E13" s="126" t="s">
        <v>59</v>
      </c>
      <c r="F13" s="127"/>
      <c r="G13" s="128" t="s">
        <v>31</v>
      </c>
      <c r="H13" s="129">
        <v>472</v>
      </c>
      <c r="I13" s="125">
        <f>C12+C10+C8+C6</f>
        <v>1476</v>
      </c>
      <c r="L13" s="141"/>
      <c r="M13" s="91">
        <f>C10</f>
        <v>6</v>
      </c>
      <c r="N13" s="92"/>
      <c r="O13" s="93"/>
      <c r="P13" s="93"/>
      <c r="Q13" s="141"/>
      <c r="R13" s="93"/>
      <c r="S13" s="93"/>
      <c r="T13" s="93"/>
      <c r="U13" s="141"/>
      <c r="X13" s="185">
        <f>SUM(X9:X12)</f>
        <v>4650</v>
      </c>
      <c r="AB13" t="s">
        <v>10</v>
      </c>
      <c r="AC13" s="185">
        <f>Q4</f>
        <v>10000</v>
      </c>
    </row>
    <row r="14" spans="2:29" x14ac:dyDescent="0.25">
      <c r="B14" s="165" t="s">
        <v>57</v>
      </c>
      <c r="C14" s="118">
        <f>(I14+I15)/2</f>
        <v>3630</v>
      </c>
      <c r="D14" s="63">
        <v>572</v>
      </c>
      <c r="E14" s="45" t="s">
        <v>28</v>
      </c>
      <c r="F14" s="65"/>
      <c r="G14" s="119" t="s">
        <v>34</v>
      </c>
      <c r="H14" s="120">
        <v>700</v>
      </c>
      <c r="I14" s="63">
        <v>6000</v>
      </c>
      <c r="L14" s="141"/>
      <c r="M14" s="93">
        <f>C12</f>
        <v>840</v>
      </c>
      <c r="N14" s="92"/>
      <c r="O14" s="93"/>
      <c r="P14" s="93"/>
      <c r="Q14" s="93"/>
      <c r="R14" s="93"/>
      <c r="S14" s="93"/>
      <c r="T14" s="93"/>
      <c r="U14" s="141"/>
      <c r="AB14" t="s">
        <v>91</v>
      </c>
      <c r="AC14" s="185">
        <f>Q35</f>
        <v>3350</v>
      </c>
    </row>
    <row r="15" spans="2:29" x14ac:dyDescent="0.25">
      <c r="B15" s="166"/>
      <c r="C15" s="121">
        <f>C14</f>
        <v>3630</v>
      </c>
      <c r="D15" s="59">
        <v>430</v>
      </c>
      <c r="E15" s="49" t="s">
        <v>26</v>
      </c>
      <c r="F15" s="61"/>
      <c r="G15" s="122" t="s">
        <v>18</v>
      </c>
      <c r="H15" s="123">
        <v>477</v>
      </c>
      <c r="I15" s="59">
        <f>0.21*I14</f>
        <v>1260</v>
      </c>
      <c r="L15" s="141"/>
      <c r="M15" s="151">
        <f>C18</f>
        <v>31.5</v>
      </c>
      <c r="N15" s="152">
        <f>M15</f>
        <v>31.5</v>
      </c>
      <c r="O15" s="93"/>
      <c r="P15" s="93"/>
      <c r="Q15" s="93"/>
      <c r="R15" s="93"/>
      <c r="S15" s="93"/>
      <c r="T15" s="93"/>
      <c r="U15" s="141"/>
      <c r="AC15" s="185">
        <f>SUM(AC13:AC14)</f>
        <v>13350</v>
      </c>
    </row>
    <row r="16" spans="2:29" x14ac:dyDescent="0.25">
      <c r="B16" s="130" t="s">
        <v>58</v>
      </c>
      <c r="C16" s="124">
        <f>I16</f>
        <v>1476</v>
      </c>
      <c r="D16" s="125">
        <v>572</v>
      </c>
      <c r="E16" s="126" t="s">
        <v>28</v>
      </c>
      <c r="F16" s="127"/>
      <c r="G16" s="128" t="s">
        <v>59</v>
      </c>
      <c r="H16" s="129">
        <v>470</v>
      </c>
      <c r="I16" s="125">
        <f>I13</f>
        <v>1476</v>
      </c>
      <c r="L16" s="141"/>
      <c r="M16" s="143"/>
      <c r="N16" s="143"/>
      <c r="O16" s="143"/>
      <c r="P16" s="143"/>
      <c r="Q16" s="143"/>
      <c r="R16" s="143"/>
      <c r="S16" s="143"/>
      <c r="T16" s="143"/>
      <c r="U16" s="141"/>
      <c r="W16" t="s">
        <v>78</v>
      </c>
      <c r="X16" s="185">
        <f>X5+X13</f>
        <v>21838.5</v>
      </c>
    </row>
    <row r="17" spans="2:24" x14ac:dyDescent="0.25">
      <c r="B17" s="165" t="s">
        <v>72</v>
      </c>
      <c r="C17" s="118">
        <v>150</v>
      </c>
      <c r="D17" s="63">
        <v>622</v>
      </c>
      <c r="E17" s="45" t="s">
        <v>71</v>
      </c>
      <c r="F17" s="65"/>
      <c r="G17" s="119" t="s">
        <v>28</v>
      </c>
      <c r="H17" s="133">
        <v>572</v>
      </c>
      <c r="I17" s="63">
        <f>C17+C18</f>
        <v>181.5</v>
      </c>
      <c r="L17" s="141"/>
      <c r="M17" s="175" t="s">
        <v>62</v>
      </c>
      <c r="N17" s="175"/>
      <c r="O17" s="95"/>
      <c r="P17" s="187" t="s">
        <v>70</v>
      </c>
      <c r="Q17" s="187"/>
      <c r="R17" s="95"/>
      <c r="S17" s="175" t="s">
        <v>81</v>
      </c>
      <c r="T17" s="175"/>
      <c r="U17" s="141"/>
      <c r="W17" t="s">
        <v>80</v>
      </c>
      <c r="X17" s="185">
        <f>AC5+AC15</f>
        <v>21838.5</v>
      </c>
    </row>
    <row r="18" spans="2:24" x14ac:dyDescent="0.25">
      <c r="B18" s="166"/>
      <c r="C18" s="134">
        <f>C17*0.21</f>
        <v>31.5</v>
      </c>
      <c r="D18" s="59">
        <v>472</v>
      </c>
      <c r="E18" s="49" t="s">
        <v>31</v>
      </c>
      <c r="F18" s="61"/>
      <c r="G18" s="122"/>
      <c r="H18" s="123"/>
      <c r="I18" s="59"/>
      <c r="L18" s="141"/>
      <c r="M18" s="89" t="s">
        <v>6</v>
      </c>
      <c r="N18" s="90" t="s">
        <v>8</v>
      </c>
      <c r="O18" s="95"/>
      <c r="P18" s="89" t="s">
        <v>6</v>
      </c>
      <c r="Q18" s="90" t="s">
        <v>8</v>
      </c>
      <c r="R18" s="95"/>
      <c r="S18" s="89" t="s">
        <v>6</v>
      </c>
      <c r="T18" s="90" t="s">
        <v>8</v>
      </c>
      <c r="U18" s="141"/>
    </row>
    <row r="19" spans="2:24" x14ac:dyDescent="0.25">
      <c r="B19" s="130" t="s">
        <v>73</v>
      </c>
      <c r="C19" s="124">
        <f>I19</f>
        <v>3630</v>
      </c>
      <c r="D19" s="125">
        <v>570</v>
      </c>
      <c r="E19" s="126" t="s">
        <v>19</v>
      </c>
      <c r="F19" s="127"/>
      <c r="G19" s="128" t="s">
        <v>26</v>
      </c>
      <c r="H19" s="129">
        <v>430</v>
      </c>
      <c r="I19" s="125">
        <f>N26</f>
        <v>3630</v>
      </c>
      <c r="L19" s="141"/>
      <c r="M19" s="91">
        <f>C5</f>
        <v>1000</v>
      </c>
      <c r="N19" s="92"/>
      <c r="O19" s="93"/>
      <c r="P19" s="91">
        <f>Q19</f>
        <v>1260</v>
      </c>
      <c r="Q19" s="92">
        <f>I15</f>
        <v>1260</v>
      </c>
      <c r="R19" s="93"/>
      <c r="S19" s="153">
        <f>C17</f>
        <v>150</v>
      </c>
      <c r="T19" s="154">
        <f>S19</f>
        <v>150</v>
      </c>
      <c r="U19" s="141"/>
    </row>
    <row r="20" spans="2:24" x14ac:dyDescent="0.25">
      <c r="B20" s="165" t="s">
        <v>75</v>
      </c>
      <c r="C20" s="118">
        <f>P19</f>
        <v>1260</v>
      </c>
      <c r="D20" s="63">
        <v>477</v>
      </c>
      <c r="E20" s="45" t="s">
        <v>18</v>
      </c>
      <c r="F20" s="65"/>
      <c r="G20" s="135" t="s">
        <v>74</v>
      </c>
      <c r="H20" s="120">
        <v>475</v>
      </c>
      <c r="I20" s="63">
        <f>C20</f>
        <v>1260</v>
      </c>
      <c r="L20" s="141"/>
      <c r="M20" s="93"/>
      <c r="N20" s="93"/>
      <c r="O20" s="93"/>
      <c r="P20" s="93"/>
      <c r="Q20" s="93"/>
      <c r="R20" s="93"/>
      <c r="S20" s="93"/>
      <c r="T20" s="93"/>
      <c r="U20" s="141"/>
    </row>
    <row r="21" spans="2:24" x14ac:dyDescent="0.25">
      <c r="B21" s="180"/>
      <c r="C21" s="131">
        <f>I21</f>
        <v>31.5</v>
      </c>
      <c r="D21" s="82">
        <v>470</v>
      </c>
      <c r="E21" s="105" t="s">
        <v>74</v>
      </c>
      <c r="F21" s="84"/>
      <c r="G21" s="108" t="s">
        <v>31</v>
      </c>
      <c r="H21" s="103">
        <v>472</v>
      </c>
      <c r="I21" s="132">
        <f>N15</f>
        <v>31.5</v>
      </c>
      <c r="L21" s="141"/>
      <c r="M21" s="93"/>
      <c r="N21" s="93"/>
      <c r="O21" s="93"/>
      <c r="P21" s="93"/>
      <c r="Q21" s="93"/>
      <c r="R21" s="93"/>
      <c r="S21" s="93"/>
      <c r="T21" s="93"/>
      <c r="U21" s="141"/>
    </row>
    <row r="22" spans="2:24" x14ac:dyDescent="0.25">
      <c r="B22" s="136"/>
      <c r="C22" s="137"/>
      <c r="D22" s="138"/>
      <c r="E22" s="139"/>
      <c r="F22" s="139"/>
      <c r="G22" s="79"/>
      <c r="H22" s="140"/>
      <c r="I22" s="138"/>
      <c r="L22" s="141"/>
      <c r="M22" s="93"/>
      <c r="N22" s="93"/>
      <c r="O22" s="93"/>
      <c r="P22" s="93"/>
      <c r="Q22" s="93"/>
      <c r="R22" s="93"/>
      <c r="S22" s="93"/>
      <c r="T22" s="93"/>
      <c r="U22" s="141"/>
    </row>
    <row r="23" spans="2:24" x14ac:dyDescent="0.25">
      <c r="B23" s="136"/>
      <c r="C23" s="137"/>
      <c r="D23" s="138"/>
      <c r="E23" s="139"/>
      <c r="F23" s="139"/>
      <c r="G23" s="79"/>
      <c r="H23" s="140"/>
      <c r="I23" s="138"/>
      <c r="L23" s="141"/>
      <c r="M23" s="143"/>
      <c r="N23" s="143"/>
      <c r="O23" s="143"/>
      <c r="P23" s="143"/>
      <c r="Q23" s="143"/>
      <c r="R23" s="143"/>
      <c r="S23" s="143"/>
      <c r="T23" s="143"/>
      <c r="U23" s="141"/>
    </row>
    <row r="24" spans="2:24" x14ac:dyDescent="0.25">
      <c r="B24" s="102" t="s">
        <v>86</v>
      </c>
      <c r="C24" s="144">
        <v>1500</v>
      </c>
      <c r="D24" s="51">
        <v>300</v>
      </c>
      <c r="E24" s="104" t="s">
        <v>83</v>
      </c>
      <c r="F24" s="53"/>
      <c r="G24" s="106" t="s">
        <v>84</v>
      </c>
      <c r="H24" s="146">
        <v>610</v>
      </c>
      <c r="I24" s="51">
        <v>1500</v>
      </c>
      <c r="L24" s="141"/>
      <c r="M24" s="175" t="s">
        <v>69</v>
      </c>
      <c r="N24" s="175"/>
      <c r="O24" s="93"/>
      <c r="P24" s="175" t="s">
        <v>77</v>
      </c>
      <c r="Q24" s="175"/>
      <c r="R24" s="93"/>
      <c r="S24" s="175" t="s">
        <v>85</v>
      </c>
      <c r="T24" s="175"/>
      <c r="U24" s="141"/>
    </row>
    <row r="25" spans="2:24" x14ac:dyDescent="0.25">
      <c r="B25" s="50"/>
      <c r="C25" s="116">
        <f>I24+I25+I26-C24</f>
        <v>4150</v>
      </c>
      <c r="D25" s="117">
        <v>129</v>
      </c>
      <c r="E25" s="39" t="s">
        <v>89</v>
      </c>
      <c r="F25" s="57"/>
      <c r="G25" s="107" t="s">
        <v>32</v>
      </c>
      <c r="H25" s="117">
        <v>600</v>
      </c>
      <c r="I25" s="55">
        <f>T4</f>
        <v>4000</v>
      </c>
      <c r="L25" s="141"/>
      <c r="M25" s="89" t="s">
        <v>6</v>
      </c>
      <c r="N25" s="90" t="s">
        <v>8</v>
      </c>
      <c r="O25" s="24"/>
      <c r="P25" s="89" t="s">
        <v>6</v>
      </c>
      <c r="Q25" s="90" t="s">
        <v>8</v>
      </c>
      <c r="R25" s="24"/>
      <c r="S25" s="89" t="s">
        <v>6</v>
      </c>
      <c r="T25" s="90" t="s">
        <v>8</v>
      </c>
      <c r="U25" s="141"/>
    </row>
    <row r="26" spans="2:24" x14ac:dyDescent="0.25">
      <c r="B26" s="33"/>
      <c r="C26" s="147"/>
      <c r="D26" s="117"/>
      <c r="E26" s="23"/>
      <c r="F26" s="24"/>
      <c r="G26" s="107" t="s">
        <v>71</v>
      </c>
      <c r="H26" s="117">
        <v>622</v>
      </c>
      <c r="I26" s="145">
        <f>T19</f>
        <v>150</v>
      </c>
      <c r="L26" s="141"/>
      <c r="M26" s="153">
        <f>C15</f>
        <v>3630</v>
      </c>
      <c r="N26" s="154">
        <f>M26</f>
        <v>3630</v>
      </c>
      <c r="O26" s="24"/>
      <c r="P26" s="155">
        <f>C21</f>
        <v>31.5</v>
      </c>
      <c r="Q26" s="154">
        <f>I20</f>
        <v>1260</v>
      </c>
      <c r="R26" s="24"/>
      <c r="S26" s="153">
        <f>T26</f>
        <v>1500</v>
      </c>
      <c r="T26" s="154">
        <f>I24</f>
        <v>1500</v>
      </c>
      <c r="U26" s="141"/>
    </row>
    <row r="27" spans="2:24" x14ac:dyDescent="0.25">
      <c r="B27" s="165"/>
      <c r="C27" s="118">
        <f>S11</f>
        <v>6000</v>
      </c>
      <c r="D27" s="63">
        <v>700</v>
      </c>
      <c r="E27" s="45" t="s">
        <v>34</v>
      </c>
      <c r="F27" s="65"/>
      <c r="G27" s="135" t="s">
        <v>91</v>
      </c>
      <c r="H27" s="120">
        <v>129</v>
      </c>
      <c r="I27" s="63">
        <f>C27+C28</f>
        <v>7500</v>
      </c>
      <c r="L27" s="141"/>
      <c r="M27" s="24"/>
      <c r="N27" s="24"/>
      <c r="O27" s="24"/>
      <c r="P27" s="93"/>
      <c r="Q27" s="93"/>
      <c r="R27" s="93"/>
      <c r="S27" s="93"/>
      <c r="T27" s="93"/>
      <c r="U27" s="141"/>
    </row>
    <row r="28" spans="2:24" x14ac:dyDescent="0.25">
      <c r="B28" s="180"/>
      <c r="C28" s="131">
        <f>S26</f>
        <v>1500</v>
      </c>
      <c r="D28" s="82">
        <v>610</v>
      </c>
      <c r="E28" s="105" t="str">
        <f>G24</f>
        <v>Variacion de existencias</v>
      </c>
      <c r="F28" s="84"/>
      <c r="G28" s="108"/>
      <c r="H28" s="103"/>
      <c r="I28" s="132"/>
      <c r="L28" s="141"/>
      <c r="M28" s="24"/>
      <c r="N28" s="24"/>
      <c r="O28" s="24"/>
      <c r="P28" s="93"/>
      <c r="Q28" s="93"/>
      <c r="R28" s="93"/>
      <c r="S28" s="93"/>
      <c r="T28" s="93"/>
      <c r="U28" s="141"/>
    </row>
    <row r="29" spans="2:24" x14ac:dyDescent="0.25">
      <c r="B29" s="81"/>
      <c r="F29" s="81"/>
      <c r="G29" s="81"/>
      <c r="H29" s="138"/>
      <c r="I29" s="81"/>
      <c r="L29" s="141"/>
      <c r="M29" s="24"/>
      <c r="N29" s="24"/>
      <c r="O29" s="24"/>
      <c r="P29" s="93"/>
      <c r="Q29" s="93"/>
      <c r="R29" s="93"/>
      <c r="S29" s="93"/>
      <c r="T29" s="93"/>
      <c r="U29" s="141"/>
    </row>
    <row r="30" spans="2:24" x14ac:dyDescent="0.25">
      <c r="L30" s="141"/>
      <c r="M30" s="143"/>
      <c r="N30" s="143"/>
      <c r="O30" s="143"/>
      <c r="P30" s="143"/>
      <c r="Q30" s="143"/>
      <c r="R30" s="143"/>
      <c r="S30" s="143"/>
      <c r="T30" s="143"/>
      <c r="U30" s="141"/>
    </row>
    <row r="31" spans="2:24" x14ac:dyDescent="0.25">
      <c r="L31" s="141"/>
      <c r="M31" s="175" t="s">
        <v>76</v>
      </c>
      <c r="N31" s="175"/>
      <c r="O31" s="95"/>
      <c r="P31" s="175" t="s">
        <v>90</v>
      </c>
      <c r="Q31" s="175"/>
      <c r="R31" s="95"/>
      <c r="S31" s="93"/>
      <c r="T31" s="93"/>
      <c r="U31" s="141"/>
    </row>
    <row r="32" spans="2:24" x14ac:dyDescent="0.25">
      <c r="L32" s="141"/>
      <c r="M32" s="89" t="s">
        <v>6</v>
      </c>
      <c r="N32" s="90" t="s">
        <v>8</v>
      </c>
      <c r="O32" s="95"/>
      <c r="P32" s="89" t="s">
        <v>6</v>
      </c>
      <c r="Q32" s="90" t="s">
        <v>8</v>
      </c>
      <c r="R32" s="95"/>
      <c r="S32" s="93"/>
      <c r="T32" s="93"/>
      <c r="U32" s="141"/>
    </row>
    <row r="33" spans="12:21" x14ac:dyDescent="0.25">
      <c r="L33" s="141"/>
      <c r="M33" s="91">
        <f>C19</f>
        <v>3630</v>
      </c>
      <c r="N33" s="92"/>
      <c r="O33" s="93"/>
      <c r="P33" s="91">
        <f>C25</f>
        <v>4150</v>
      </c>
      <c r="Q33" s="148">
        <f>I27</f>
        <v>7500</v>
      </c>
      <c r="R33" s="93"/>
      <c r="S33" s="93"/>
      <c r="T33" s="93"/>
      <c r="U33" s="141"/>
    </row>
    <row r="34" spans="12:21" x14ac:dyDescent="0.25">
      <c r="L34" s="141"/>
      <c r="M34" s="77"/>
      <c r="N34" s="77"/>
      <c r="O34" s="93"/>
      <c r="P34" s="91"/>
      <c r="Q34" s="92"/>
      <c r="R34" s="93"/>
      <c r="S34" s="93"/>
      <c r="T34" s="93"/>
      <c r="U34" s="141"/>
    </row>
    <row r="35" spans="12:21" x14ac:dyDescent="0.25">
      <c r="L35" s="141"/>
      <c r="M35" s="77"/>
      <c r="N35" s="77"/>
      <c r="O35" s="93"/>
      <c r="P35" s="149" t="s">
        <v>92</v>
      </c>
      <c r="Q35" s="150">
        <f>Q33-P33</f>
        <v>3350</v>
      </c>
      <c r="R35" s="93"/>
      <c r="S35" s="93"/>
      <c r="T35" s="93"/>
      <c r="U35" s="141"/>
    </row>
    <row r="36" spans="12:21" x14ac:dyDescent="0.25">
      <c r="M36" s="143"/>
      <c r="N36" s="143"/>
      <c r="O36" s="143"/>
      <c r="P36" s="143"/>
      <c r="Q36" s="143"/>
      <c r="R36" s="143"/>
      <c r="S36" s="143"/>
      <c r="T36" s="143"/>
    </row>
    <row r="37" spans="12:21" x14ac:dyDescent="0.25">
      <c r="M37" s="175" t="s">
        <v>64</v>
      </c>
      <c r="N37" s="175"/>
      <c r="O37" s="24"/>
      <c r="P37" s="24"/>
      <c r="Q37" s="24"/>
      <c r="R37" s="24"/>
      <c r="S37" s="77"/>
      <c r="T37" s="77"/>
    </row>
    <row r="38" spans="12:21" x14ac:dyDescent="0.25">
      <c r="M38" s="89" t="s">
        <v>6</v>
      </c>
      <c r="N38" s="90" t="s">
        <v>8</v>
      </c>
      <c r="O38" s="95"/>
      <c r="P38" s="77"/>
      <c r="Q38" s="77"/>
      <c r="R38" s="95"/>
      <c r="S38" s="77"/>
      <c r="T38" s="77"/>
    </row>
    <row r="39" spans="12:21" x14ac:dyDescent="0.25">
      <c r="M39" s="91">
        <f>C7</f>
        <v>2000</v>
      </c>
      <c r="N39" s="92"/>
      <c r="O39" s="77"/>
      <c r="P39" s="77"/>
      <c r="Q39" s="77"/>
      <c r="R39" s="77"/>
      <c r="S39" s="77"/>
      <c r="T39" s="77"/>
    </row>
    <row r="40" spans="12:21" x14ac:dyDescent="0.25">
      <c r="M40" s="93"/>
      <c r="N40" s="93"/>
      <c r="O40" s="77"/>
      <c r="P40" s="77"/>
      <c r="Q40" s="77"/>
      <c r="R40" s="77"/>
      <c r="S40" s="77"/>
      <c r="T40" s="77"/>
    </row>
    <row r="41" spans="12:21" x14ac:dyDescent="0.25">
      <c r="M41" s="93"/>
      <c r="N41" s="93"/>
      <c r="O41" s="77"/>
      <c r="P41" s="77"/>
      <c r="Q41" s="77"/>
      <c r="R41" s="77"/>
      <c r="S41" s="77"/>
      <c r="T41" s="77"/>
    </row>
    <row r="42" spans="12:21" x14ac:dyDescent="0.25">
      <c r="M42" s="77"/>
      <c r="N42" s="77"/>
      <c r="O42" s="77"/>
      <c r="P42" s="77"/>
      <c r="Q42" s="93"/>
      <c r="R42" s="77"/>
      <c r="S42" s="77"/>
      <c r="T42" s="93"/>
    </row>
    <row r="43" spans="12:21" x14ac:dyDescent="0.25">
      <c r="M43" s="175" t="s">
        <v>82</v>
      </c>
      <c r="N43" s="175"/>
      <c r="O43" s="77"/>
      <c r="P43" s="77"/>
      <c r="Q43" s="24"/>
      <c r="R43" s="77"/>
      <c r="S43" s="77"/>
      <c r="T43" s="24"/>
    </row>
    <row r="44" spans="12:21" x14ac:dyDescent="0.25">
      <c r="M44" s="89" t="s">
        <v>6</v>
      </c>
      <c r="N44" s="90" t="s">
        <v>8</v>
      </c>
      <c r="O44" s="24"/>
      <c r="P44" s="24"/>
      <c r="Q44" s="24"/>
      <c r="R44" s="24"/>
      <c r="S44" s="24"/>
      <c r="T44" s="24"/>
    </row>
    <row r="45" spans="12:21" x14ac:dyDescent="0.25">
      <c r="M45" s="91">
        <v>1500</v>
      </c>
      <c r="N45" s="92"/>
      <c r="O45" s="95"/>
      <c r="P45" s="98"/>
      <c r="Q45" s="98"/>
      <c r="R45" s="95"/>
      <c r="S45" s="98"/>
      <c r="T45" s="98"/>
    </row>
    <row r="46" spans="12:21" x14ac:dyDescent="0.25">
      <c r="M46" s="93"/>
      <c r="N46" s="93"/>
      <c r="O46" s="95"/>
      <c r="P46" s="95"/>
      <c r="Q46" s="95"/>
      <c r="R46" s="95"/>
      <c r="S46" s="95"/>
      <c r="T46" s="95"/>
    </row>
    <row r="47" spans="12:21" x14ac:dyDescent="0.25">
      <c r="M47" s="93"/>
      <c r="N47" s="93"/>
      <c r="O47" s="93"/>
      <c r="P47" s="93"/>
      <c r="Q47" s="93"/>
      <c r="R47" s="93"/>
      <c r="S47" s="93"/>
      <c r="T47" s="93"/>
    </row>
    <row r="48" spans="12:21" x14ac:dyDescent="0.25">
      <c r="M48" s="93"/>
      <c r="N48" s="93"/>
      <c r="O48" s="93"/>
      <c r="P48" s="24"/>
      <c r="Q48" s="93"/>
      <c r="R48" s="93"/>
      <c r="S48" s="93"/>
      <c r="T48" s="93"/>
    </row>
    <row r="49" spans="13:20" x14ac:dyDescent="0.25">
      <c r="M49" s="175" t="s">
        <v>67</v>
      </c>
      <c r="N49" s="175"/>
      <c r="O49" s="93"/>
      <c r="P49" s="93"/>
      <c r="Q49" s="93"/>
      <c r="R49" s="93"/>
      <c r="S49" s="93"/>
      <c r="T49" s="93"/>
    </row>
    <row r="50" spans="13:20" x14ac:dyDescent="0.25">
      <c r="M50" s="89" t="s">
        <v>6</v>
      </c>
      <c r="N50" s="90" t="s">
        <v>8</v>
      </c>
      <c r="O50" s="24"/>
      <c r="P50" s="24"/>
      <c r="Q50" s="24"/>
      <c r="R50" s="24"/>
      <c r="S50" s="24"/>
      <c r="T50" s="24"/>
    </row>
    <row r="51" spans="13:20" x14ac:dyDescent="0.25">
      <c r="M51" s="153">
        <f>C13</f>
        <v>1476</v>
      </c>
      <c r="N51" s="154">
        <f>I16</f>
        <v>1476</v>
      </c>
      <c r="O51" s="77"/>
      <c r="P51" s="77"/>
      <c r="Q51" s="77"/>
      <c r="R51" s="77"/>
      <c r="S51" s="77"/>
      <c r="T51" s="77"/>
    </row>
    <row r="52" spans="13:20" x14ac:dyDescent="0.25">
      <c r="M52" s="142"/>
      <c r="N52" s="93"/>
      <c r="O52" s="77"/>
      <c r="P52" s="77"/>
      <c r="Q52" s="77"/>
      <c r="R52" s="77"/>
      <c r="S52" s="77"/>
      <c r="T52" s="77"/>
    </row>
    <row r="53" spans="13:20" x14ac:dyDescent="0.25">
      <c r="M53" s="93"/>
      <c r="N53" s="93"/>
      <c r="O53" s="77"/>
      <c r="P53" s="77"/>
      <c r="Q53" s="77"/>
      <c r="R53" s="77"/>
      <c r="S53" s="77"/>
      <c r="T53" s="77"/>
    </row>
    <row r="54" spans="13:20" x14ac:dyDescent="0.25">
      <c r="M54" s="175" t="s">
        <v>87</v>
      </c>
      <c r="N54" s="175"/>
      <c r="O54" s="77"/>
      <c r="P54" s="77"/>
      <c r="Q54" s="77"/>
      <c r="R54" s="77"/>
      <c r="S54" s="77"/>
      <c r="T54" s="77"/>
    </row>
    <row r="55" spans="13:20" x14ac:dyDescent="0.25">
      <c r="M55" s="89" t="s">
        <v>6</v>
      </c>
      <c r="N55" s="90" t="s">
        <v>8</v>
      </c>
      <c r="O55" s="77"/>
      <c r="P55" s="77"/>
      <c r="Q55" s="77"/>
      <c r="R55" s="77"/>
      <c r="S55" s="77"/>
      <c r="T55" s="77"/>
    </row>
    <row r="56" spans="13:20" x14ac:dyDescent="0.25">
      <c r="M56" s="91">
        <f>C9</f>
        <v>150</v>
      </c>
      <c r="N56" s="92"/>
      <c r="O56" s="77"/>
      <c r="P56" s="77"/>
      <c r="Q56" s="77"/>
      <c r="R56" s="77"/>
      <c r="S56" s="77"/>
      <c r="T56" s="77"/>
    </row>
  </sheetData>
  <mergeCells count="36">
    <mergeCell ref="W2:X2"/>
    <mergeCell ref="W8:X8"/>
    <mergeCell ref="AB2:AC2"/>
    <mergeCell ref="AB8:AC8"/>
    <mergeCell ref="AB12:AC12"/>
    <mergeCell ref="B27:B28"/>
    <mergeCell ref="M1:N1"/>
    <mergeCell ref="P1:Q1"/>
    <mergeCell ref="S1:T1"/>
    <mergeCell ref="M43:N43"/>
    <mergeCell ref="S24:T24"/>
    <mergeCell ref="P31:Q31"/>
    <mergeCell ref="S9:T9"/>
    <mergeCell ref="M24:N24"/>
    <mergeCell ref="B17:B18"/>
    <mergeCell ref="S17:T17"/>
    <mergeCell ref="B20:B21"/>
    <mergeCell ref="M31:N31"/>
    <mergeCell ref="P24:Q24"/>
    <mergeCell ref="M37:N37"/>
    <mergeCell ref="M49:N49"/>
    <mergeCell ref="M2:N2"/>
    <mergeCell ref="P2:Q2"/>
    <mergeCell ref="M17:N17"/>
    <mergeCell ref="M9:N9"/>
    <mergeCell ref="P9:Q9"/>
    <mergeCell ref="P17:Q17"/>
    <mergeCell ref="S2:T2"/>
    <mergeCell ref="M54:N54"/>
    <mergeCell ref="B2:I2"/>
    <mergeCell ref="E3:G3"/>
    <mergeCell ref="B14:B15"/>
    <mergeCell ref="B5:B6"/>
    <mergeCell ref="B7:B8"/>
    <mergeCell ref="B9:B10"/>
    <mergeCell ref="B11:B12"/>
  </mergeCells>
  <pageMargins left="0.7" right="0.7" top="0.75" bottom="0.75" header="0.3" footer="0.3"/>
  <pageSetup paperSize="9" orientation="portrait" horizontalDpi="300" verticalDpi="300" r:id="rId1"/>
  <ignoredErrors>
    <ignoredError sqref="C20 I21" formula="1"/>
  </ignoredError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30DCB-E160-4C39-9066-457EF87F90E8}">
  <dimension ref="A3:W81"/>
  <sheetViews>
    <sheetView tabSelected="1" topLeftCell="A13" workbookViewId="0">
      <selection activeCell="O56" sqref="O56"/>
    </sheetView>
  </sheetViews>
  <sheetFormatPr baseColWidth="10" defaultRowHeight="15" x14ac:dyDescent="0.25"/>
  <cols>
    <col min="1" max="1" width="15.5703125" customWidth="1"/>
    <col min="3" max="3" width="11.85546875" bestFit="1" customWidth="1"/>
    <col min="4" max="4" width="7.28515625" customWidth="1"/>
    <col min="5" max="5" width="12.140625" customWidth="1"/>
    <col min="6" max="6" width="29.85546875" customWidth="1"/>
    <col min="7" max="7" width="12.140625" customWidth="1"/>
    <col min="8" max="8" width="7.28515625" customWidth="1"/>
    <col min="11" max="11" width="19.5703125" customWidth="1"/>
    <col min="12" max="12" width="5.85546875" style="199" customWidth="1"/>
    <col min="13" max="13" width="15.140625" style="77" customWidth="1"/>
    <col min="14" max="14" width="11.42578125" style="77"/>
    <col min="15" max="15" width="4.5703125" style="195" customWidth="1"/>
    <col min="16" max="16" width="4.42578125" style="199" customWidth="1"/>
    <col min="17" max="18" width="11.42578125" style="77"/>
    <col min="19" max="19" width="5" style="200" customWidth="1"/>
    <col min="20" max="20" width="4.7109375" style="199" customWidth="1"/>
    <col min="21" max="21" width="14.42578125" style="77" customWidth="1"/>
    <col min="22" max="22" width="11.42578125" style="77"/>
    <col min="23" max="23" width="4.42578125" style="195" customWidth="1"/>
  </cols>
  <sheetData>
    <row r="3" spans="1:23" x14ac:dyDescent="0.25">
      <c r="B3" s="168" t="s">
        <v>21</v>
      </c>
      <c r="C3" s="169"/>
      <c r="D3" s="169"/>
      <c r="E3" s="169"/>
      <c r="F3" s="169"/>
      <c r="G3" s="169"/>
      <c r="H3" s="169"/>
      <c r="I3" s="170"/>
      <c r="M3" s="168" t="s">
        <v>98</v>
      </c>
      <c r="N3" s="169"/>
      <c r="O3" s="169"/>
      <c r="P3" s="169"/>
      <c r="Q3" s="169"/>
      <c r="R3" s="169"/>
      <c r="S3" s="169"/>
      <c r="T3" s="169"/>
      <c r="U3" s="169"/>
      <c r="V3" s="170"/>
    </row>
    <row r="4" spans="1:23" x14ac:dyDescent="0.25">
      <c r="B4" s="69" t="s">
        <v>5</v>
      </c>
      <c r="C4" s="69" t="s">
        <v>6</v>
      </c>
      <c r="D4" s="70" t="s">
        <v>7</v>
      </c>
      <c r="E4" s="182" t="s">
        <v>9</v>
      </c>
      <c r="F4" s="182"/>
      <c r="G4" s="182"/>
      <c r="H4" s="71" t="s">
        <v>7</v>
      </c>
      <c r="I4" s="69" t="s">
        <v>8</v>
      </c>
      <c r="M4" s="192" t="s">
        <v>78</v>
      </c>
      <c r="N4" s="192"/>
      <c r="O4" s="196"/>
      <c r="Q4" s="192" t="s">
        <v>97</v>
      </c>
      <c r="R4" s="192"/>
      <c r="U4" s="192" t="s">
        <v>99</v>
      </c>
      <c r="V4" s="192"/>
    </row>
    <row r="5" spans="1:23" x14ac:dyDescent="0.25">
      <c r="B5" s="174" t="s">
        <v>27</v>
      </c>
      <c r="C5" s="144">
        <v>100000</v>
      </c>
      <c r="D5" s="51">
        <v>210</v>
      </c>
      <c r="E5" s="104" t="s">
        <v>42</v>
      </c>
      <c r="F5" s="53"/>
      <c r="G5" s="106" t="s">
        <v>15</v>
      </c>
      <c r="H5" s="189">
        <v>113</v>
      </c>
      <c r="I5" s="51">
        <v>125000</v>
      </c>
      <c r="J5" s="185"/>
      <c r="M5" s="24"/>
      <c r="N5" s="24"/>
      <c r="O5" s="196"/>
    </row>
    <row r="6" spans="1:23" x14ac:dyDescent="0.25">
      <c r="B6" s="167"/>
      <c r="C6" s="116">
        <v>30000</v>
      </c>
      <c r="D6" s="55">
        <v>430</v>
      </c>
      <c r="E6" s="39" t="s">
        <v>26</v>
      </c>
      <c r="F6" s="57"/>
      <c r="G6" s="107" t="s">
        <v>10</v>
      </c>
      <c r="H6" s="190">
        <v>100</v>
      </c>
      <c r="I6" s="55">
        <v>120000</v>
      </c>
      <c r="J6" s="185"/>
      <c r="M6" s="175" t="s">
        <v>100</v>
      </c>
      <c r="N6" s="175"/>
      <c r="O6" s="197"/>
      <c r="Q6" s="175" t="s">
        <v>101</v>
      </c>
      <c r="R6" s="175"/>
      <c r="U6" s="175" t="s">
        <v>111</v>
      </c>
      <c r="V6" s="175"/>
    </row>
    <row r="7" spans="1:23" x14ac:dyDescent="0.25">
      <c r="B7" s="167"/>
      <c r="C7" s="193">
        <v>-25000</v>
      </c>
      <c r="D7" s="55">
        <v>280</v>
      </c>
      <c r="E7" s="39" t="s">
        <v>102</v>
      </c>
      <c r="F7" s="57"/>
      <c r="G7" s="107" t="s">
        <v>18</v>
      </c>
      <c r="H7" s="190">
        <v>477</v>
      </c>
      <c r="I7" s="55">
        <v>7500</v>
      </c>
      <c r="M7" s="89" t="s">
        <v>6</v>
      </c>
      <c r="N7" s="90" t="s">
        <v>8</v>
      </c>
      <c r="O7" s="197"/>
      <c r="Q7" s="89" t="s">
        <v>6</v>
      </c>
      <c r="R7" s="90" t="s">
        <v>8</v>
      </c>
      <c r="U7" s="89" t="s">
        <v>6</v>
      </c>
      <c r="V7" s="90" t="s">
        <v>8</v>
      </c>
    </row>
    <row r="8" spans="1:23" x14ac:dyDescent="0.25">
      <c r="B8" s="167"/>
      <c r="C8" s="116">
        <v>130000</v>
      </c>
      <c r="D8" s="55">
        <v>211</v>
      </c>
      <c r="E8" s="39" t="s">
        <v>22</v>
      </c>
      <c r="F8" s="57"/>
      <c r="G8" s="107" t="s">
        <v>20</v>
      </c>
      <c r="H8" s="190">
        <v>400</v>
      </c>
      <c r="I8" s="55">
        <v>20000</v>
      </c>
      <c r="L8" s="199" t="s">
        <v>27</v>
      </c>
      <c r="M8" s="91">
        <f>C5</f>
        <v>100000</v>
      </c>
      <c r="N8" s="92"/>
      <c r="O8" s="198"/>
      <c r="Q8" s="91"/>
      <c r="R8" s="92">
        <f>I5</f>
        <v>125000</v>
      </c>
      <c r="S8" s="200" t="s">
        <v>27</v>
      </c>
      <c r="U8" s="91"/>
      <c r="V8" s="92">
        <f>I13</f>
        <v>210000</v>
      </c>
      <c r="W8" s="195" t="s">
        <v>33</v>
      </c>
    </row>
    <row r="9" spans="1:23" x14ac:dyDescent="0.25">
      <c r="B9" s="167"/>
      <c r="C9" s="116">
        <v>90000</v>
      </c>
      <c r="D9" s="55">
        <v>213</v>
      </c>
      <c r="E9" s="39" t="s">
        <v>13</v>
      </c>
      <c r="F9" s="57"/>
      <c r="G9" s="107" t="s">
        <v>11</v>
      </c>
      <c r="H9" s="190">
        <v>170</v>
      </c>
      <c r="I9" s="55">
        <v>150000</v>
      </c>
      <c r="M9" s="91"/>
      <c r="N9" s="92"/>
      <c r="O9" s="198"/>
      <c r="Q9" s="91"/>
      <c r="R9" s="92"/>
      <c r="U9" s="91"/>
      <c r="V9" s="92"/>
    </row>
    <row r="10" spans="1:23" x14ac:dyDescent="0.25">
      <c r="A10" t="s">
        <v>110</v>
      </c>
      <c r="B10" s="167"/>
      <c r="C10" s="116">
        <v>60000</v>
      </c>
      <c r="D10" s="55">
        <v>310</v>
      </c>
      <c r="E10" s="39" t="s">
        <v>106</v>
      </c>
      <c r="F10" s="57"/>
      <c r="G10" s="107"/>
      <c r="H10" s="190"/>
      <c r="I10" s="55"/>
      <c r="M10" s="91"/>
      <c r="N10" s="92"/>
      <c r="O10" s="198"/>
      <c r="Q10" s="91"/>
      <c r="R10" s="92"/>
      <c r="U10" s="91"/>
      <c r="V10" s="92"/>
    </row>
    <row r="11" spans="1:23" x14ac:dyDescent="0.25">
      <c r="A11" s="185">
        <f>SUM(C5:C12)</f>
        <v>422500</v>
      </c>
      <c r="B11" s="167"/>
      <c r="C11" s="116">
        <v>35000</v>
      </c>
      <c r="D11" s="55">
        <v>572</v>
      </c>
      <c r="E11" s="39" t="s">
        <v>28</v>
      </c>
      <c r="F11" s="57"/>
      <c r="G11" s="107"/>
      <c r="H11" s="190"/>
      <c r="I11" s="55"/>
    </row>
    <row r="12" spans="1:23" x14ac:dyDescent="0.25">
      <c r="A12" s="185">
        <f>SUM(I5:I9)</f>
        <v>422500</v>
      </c>
      <c r="B12" s="157"/>
      <c r="C12" s="121">
        <f>ABS(SUM(C5:C11)-SUM(I5:I9))</f>
        <v>2500</v>
      </c>
      <c r="D12" s="59">
        <v>570</v>
      </c>
      <c r="E12" s="49" t="s">
        <v>19</v>
      </c>
      <c r="F12" s="61"/>
      <c r="G12" s="122"/>
      <c r="H12" s="123"/>
      <c r="I12" s="59"/>
    </row>
    <row r="13" spans="1:23" x14ac:dyDescent="0.25">
      <c r="B13" s="156" t="s">
        <v>33</v>
      </c>
      <c r="C13" s="118">
        <f>I13+I14</f>
        <v>254100</v>
      </c>
      <c r="D13" s="63">
        <v>572</v>
      </c>
      <c r="E13" s="45" t="s">
        <v>28</v>
      </c>
      <c r="F13" s="65"/>
      <c r="G13" s="119" t="s">
        <v>109</v>
      </c>
      <c r="H13" s="120">
        <v>701</v>
      </c>
      <c r="I13" s="63">
        <v>210000</v>
      </c>
      <c r="M13" s="175" t="s">
        <v>69</v>
      </c>
      <c r="N13" s="175"/>
      <c r="O13" s="197"/>
      <c r="Q13" s="175" t="s">
        <v>61</v>
      </c>
      <c r="R13" s="175"/>
      <c r="U13" s="175" t="s">
        <v>66</v>
      </c>
      <c r="V13" s="175"/>
    </row>
    <row r="14" spans="1:23" x14ac:dyDescent="0.25">
      <c r="B14" s="157"/>
      <c r="C14" s="121"/>
      <c r="D14" s="59"/>
      <c r="E14" s="49"/>
      <c r="F14" s="61"/>
      <c r="G14" s="122" t="s">
        <v>18</v>
      </c>
      <c r="H14" s="123">
        <v>477</v>
      </c>
      <c r="I14" s="59">
        <f>0.21*I13</f>
        <v>44100</v>
      </c>
      <c r="M14" s="89" t="s">
        <v>6</v>
      </c>
      <c r="N14" s="90" t="s">
        <v>8</v>
      </c>
      <c r="O14" s="197"/>
      <c r="Q14" s="89" t="s">
        <v>6</v>
      </c>
      <c r="R14" s="90" t="s">
        <v>8</v>
      </c>
      <c r="U14" s="89" t="s">
        <v>6</v>
      </c>
      <c r="V14" s="90" t="s">
        <v>8</v>
      </c>
    </row>
    <row r="15" spans="1:23" x14ac:dyDescent="0.25">
      <c r="B15" s="130" t="s">
        <v>35</v>
      </c>
      <c r="C15" s="124">
        <v>10000</v>
      </c>
      <c r="D15" s="125">
        <v>570</v>
      </c>
      <c r="E15" s="126" t="s">
        <v>19</v>
      </c>
      <c r="F15" s="127"/>
      <c r="G15" s="128" t="s">
        <v>26</v>
      </c>
      <c r="H15" s="129">
        <v>430</v>
      </c>
      <c r="I15" s="125">
        <v>10000</v>
      </c>
      <c r="L15" s="199" t="s">
        <v>27</v>
      </c>
      <c r="M15" s="91">
        <f>C6</f>
        <v>30000</v>
      </c>
      <c r="N15" s="92">
        <f>I15</f>
        <v>10000</v>
      </c>
      <c r="O15" s="198" t="s">
        <v>35</v>
      </c>
      <c r="Q15" s="91"/>
      <c r="R15" s="92">
        <f>I6</f>
        <v>120000</v>
      </c>
      <c r="S15" s="200" t="s">
        <v>27</v>
      </c>
      <c r="T15" s="199" t="s">
        <v>39</v>
      </c>
      <c r="U15" s="91">
        <f>C16</f>
        <v>70000</v>
      </c>
      <c r="V15" s="92"/>
    </row>
    <row r="16" spans="1:23" x14ac:dyDescent="0.25">
      <c r="B16" s="165" t="s">
        <v>39</v>
      </c>
      <c r="C16" s="118">
        <v>70000</v>
      </c>
      <c r="D16" s="63">
        <v>600</v>
      </c>
      <c r="E16" s="45" t="s">
        <v>32</v>
      </c>
      <c r="F16" s="65"/>
      <c r="G16" s="119" t="s">
        <v>28</v>
      </c>
      <c r="H16" s="120">
        <v>572</v>
      </c>
      <c r="I16" s="63">
        <f>C16+C17</f>
        <v>80000</v>
      </c>
      <c r="M16" s="91"/>
      <c r="N16" s="92"/>
      <c r="O16" s="198"/>
      <c r="Q16" s="91"/>
      <c r="R16" s="92"/>
      <c r="U16" s="91"/>
      <c r="V16" s="92"/>
    </row>
    <row r="17" spans="2:22" x14ac:dyDescent="0.25">
      <c r="B17" s="166"/>
      <c r="C17" s="121">
        <v>10000</v>
      </c>
      <c r="D17" s="59">
        <v>472</v>
      </c>
      <c r="E17" s="49" t="s">
        <v>31</v>
      </c>
      <c r="F17" s="61"/>
      <c r="G17" s="122"/>
      <c r="H17" s="123"/>
      <c r="I17" s="59"/>
      <c r="M17" s="91"/>
      <c r="N17" s="92"/>
      <c r="O17" s="198"/>
      <c r="Q17" s="91"/>
      <c r="R17" s="92"/>
      <c r="U17" s="91"/>
      <c r="V17" s="92"/>
    </row>
    <row r="18" spans="2:22" x14ac:dyDescent="0.25">
      <c r="B18" s="165" t="s">
        <v>41</v>
      </c>
      <c r="C18" s="118">
        <v>65000</v>
      </c>
      <c r="D18" s="63">
        <v>640</v>
      </c>
      <c r="E18" s="45" t="s">
        <v>48</v>
      </c>
      <c r="F18" s="65"/>
      <c r="G18" s="119" t="s">
        <v>37</v>
      </c>
      <c r="H18" s="133">
        <v>4751</v>
      </c>
      <c r="I18" s="63">
        <v>7000</v>
      </c>
    </row>
    <row r="19" spans="2:22" x14ac:dyDescent="0.25">
      <c r="B19" s="167"/>
      <c r="C19" s="191"/>
      <c r="D19" s="55"/>
      <c r="E19" s="39"/>
      <c r="F19" s="57"/>
      <c r="G19" s="107" t="s">
        <v>114</v>
      </c>
      <c r="H19" s="190">
        <v>476</v>
      </c>
      <c r="I19" s="55">
        <v>2800</v>
      </c>
    </row>
    <row r="20" spans="2:22" x14ac:dyDescent="0.25">
      <c r="B20" s="166"/>
      <c r="C20" s="121"/>
      <c r="D20" s="59"/>
      <c r="E20" s="49"/>
      <c r="F20" s="61"/>
      <c r="G20" s="122" t="s">
        <v>28</v>
      </c>
      <c r="H20" s="123">
        <v>572</v>
      </c>
      <c r="I20" s="59">
        <f>C18-I18-I19</f>
        <v>55200</v>
      </c>
      <c r="M20" s="175" t="s">
        <v>103</v>
      </c>
      <c r="N20" s="175"/>
      <c r="O20" s="197"/>
      <c r="Q20" s="175" t="s">
        <v>70</v>
      </c>
      <c r="R20" s="175"/>
      <c r="U20" s="175" t="s">
        <v>113</v>
      </c>
      <c r="V20" s="175"/>
    </row>
    <row r="21" spans="2:22" x14ac:dyDescent="0.25">
      <c r="B21" s="130" t="s">
        <v>53</v>
      </c>
      <c r="C21" s="124">
        <v>18000</v>
      </c>
      <c r="D21" s="125">
        <v>642</v>
      </c>
      <c r="E21" s="126" t="s">
        <v>112</v>
      </c>
      <c r="F21" s="127"/>
      <c r="G21" s="202" t="s">
        <v>114</v>
      </c>
      <c r="H21" s="129">
        <v>476</v>
      </c>
      <c r="I21" s="125">
        <v>18000</v>
      </c>
      <c r="M21" s="89" t="s">
        <v>6</v>
      </c>
      <c r="N21" s="90" t="s">
        <v>8</v>
      </c>
      <c r="O21" s="197"/>
      <c r="Q21" s="89" t="s">
        <v>6</v>
      </c>
      <c r="R21" s="90" t="s">
        <v>8</v>
      </c>
      <c r="U21" s="89" t="s">
        <v>6</v>
      </c>
      <c r="V21" s="90" t="s">
        <v>8</v>
      </c>
    </row>
    <row r="22" spans="2:22" x14ac:dyDescent="0.25">
      <c r="B22" s="130" t="s">
        <v>119</v>
      </c>
      <c r="C22" s="124">
        <f>R50+R51</f>
        <v>20800</v>
      </c>
      <c r="D22" s="125">
        <v>476</v>
      </c>
      <c r="E22" s="126" t="s">
        <v>114</v>
      </c>
      <c r="F22" s="127"/>
      <c r="G22" s="128" t="s">
        <v>28</v>
      </c>
      <c r="H22" s="129">
        <v>572</v>
      </c>
      <c r="I22" s="125">
        <f>C22</f>
        <v>20800</v>
      </c>
      <c r="L22" s="199" t="s">
        <v>27</v>
      </c>
      <c r="M22" s="194">
        <f>C7</f>
        <v>-25000</v>
      </c>
      <c r="N22" s="92"/>
      <c r="O22" s="198"/>
      <c r="P22" s="199" t="s">
        <v>121</v>
      </c>
      <c r="Q22" s="203">
        <f>R22+R23</f>
        <v>51600</v>
      </c>
      <c r="R22" s="204">
        <f>I7</f>
        <v>7500</v>
      </c>
      <c r="S22" s="200" t="s">
        <v>27</v>
      </c>
      <c r="T22" s="199" t="s">
        <v>41</v>
      </c>
      <c r="U22" s="91">
        <f>C18</f>
        <v>65000</v>
      </c>
      <c r="V22" s="92"/>
    </row>
    <row r="23" spans="2:22" x14ac:dyDescent="0.25">
      <c r="B23" s="130" t="s">
        <v>120</v>
      </c>
      <c r="C23" s="124">
        <f>R43</f>
        <v>7000</v>
      </c>
      <c r="D23" s="208">
        <v>4751</v>
      </c>
      <c r="E23" s="126" t="s">
        <v>37</v>
      </c>
      <c r="F23" s="127"/>
      <c r="G23" s="128" t="s">
        <v>28</v>
      </c>
      <c r="H23" s="129">
        <v>572</v>
      </c>
      <c r="I23" s="125">
        <f>C23</f>
        <v>7000</v>
      </c>
      <c r="M23" s="91"/>
      <c r="N23" s="92"/>
      <c r="O23" s="198"/>
      <c r="Q23" s="205"/>
      <c r="R23" s="206">
        <f>I14</f>
        <v>44100</v>
      </c>
      <c r="S23" s="200" t="s">
        <v>33</v>
      </c>
      <c r="U23" s="91"/>
      <c r="V23" s="92"/>
    </row>
    <row r="24" spans="2:22" x14ac:dyDescent="0.25">
      <c r="B24" s="165" t="s">
        <v>121</v>
      </c>
      <c r="C24" s="118">
        <f>R22+R23</f>
        <v>51600</v>
      </c>
      <c r="D24" s="63">
        <v>477</v>
      </c>
      <c r="E24" s="45" t="s">
        <v>18</v>
      </c>
      <c r="F24" s="65"/>
      <c r="G24" s="119" t="s">
        <v>117</v>
      </c>
      <c r="H24" s="120">
        <v>475</v>
      </c>
      <c r="I24" s="63">
        <v>51600</v>
      </c>
      <c r="M24" s="91"/>
      <c r="N24" s="92"/>
      <c r="O24" s="198"/>
      <c r="Q24" s="91"/>
      <c r="R24" s="92"/>
      <c r="U24" s="91"/>
      <c r="V24" s="92"/>
    </row>
    <row r="25" spans="2:22" x14ac:dyDescent="0.25">
      <c r="B25" s="167"/>
      <c r="C25" s="116">
        <v>10000</v>
      </c>
      <c r="D25" s="55">
        <v>475</v>
      </c>
      <c r="E25" s="39" t="s">
        <v>118</v>
      </c>
      <c r="F25" s="57"/>
      <c r="G25" s="107" t="s">
        <v>31</v>
      </c>
      <c r="H25" s="190">
        <v>472</v>
      </c>
      <c r="I25" s="55">
        <f>M66</f>
        <v>10000</v>
      </c>
    </row>
    <row r="26" spans="2:22" x14ac:dyDescent="0.25">
      <c r="B26" s="166"/>
      <c r="C26" s="121">
        <f>C24-I25</f>
        <v>41600</v>
      </c>
      <c r="D26" s="59">
        <v>475</v>
      </c>
      <c r="E26" s="49" t="s">
        <v>118</v>
      </c>
      <c r="F26" s="61"/>
      <c r="G26" s="122" t="s">
        <v>28</v>
      </c>
      <c r="H26" s="123">
        <v>572</v>
      </c>
      <c r="I26" s="59">
        <f>C26</f>
        <v>41600</v>
      </c>
    </row>
    <row r="27" spans="2:22" x14ac:dyDescent="0.25">
      <c r="B27" s="130" t="s">
        <v>57</v>
      </c>
      <c r="C27" s="124">
        <f>I27</f>
        <v>2000</v>
      </c>
      <c r="D27" s="125">
        <v>400</v>
      </c>
      <c r="E27" s="126" t="s">
        <v>20</v>
      </c>
      <c r="F27" s="127"/>
      <c r="G27" s="128" t="s">
        <v>19</v>
      </c>
      <c r="H27" s="129">
        <v>100</v>
      </c>
      <c r="I27" s="125">
        <v>2000</v>
      </c>
      <c r="M27" s="175" t="s">
        <v>104</v>
      </c>
      <c r="N27" s="175"/>
      <c r="O27" s="197"/>
      <c r="Q27" s="175" t="s">
        <v>65</v>
      </c>
      <c r="R27" s="175"/>
      <c r="U27" s="175" t="s">
        <v>116</v>
      </c>
      <c r="V27" s="175"/>
    </row>
    <row r="28" spans="2:22" x14ac:dyDescent="0.25">
      <c r="B28" s="165" t="s">
        <v>58</v>
      </c>
      <c r="C28" s="118">
        <v>10000</v>
      </c>
      <c r="D28" s="63">
        <v>170</v>
      </c>
      <c r="E28" s="45" t="s">
        <v>11</v>
      </c>
      <c r="F28" s="65"/>
      <c r="G28" s="210" t="s">
        <v>28</v>
      </c>
      <c r="H28" s="120">
        <v>572</v>
      </c>
      <c r="I28" s="63">
        <f>C28+C29</f>
        <v>18500</v>
      </c>
      <c r="M28" s="89" t="s">
        <v>6</v>
      </c>
      <c r="N28" s="90" t="s">
        <v>8</v>
      </c>
      <c r="O28" s="197"/>
      <c r="Q28" s="89" t="s">
        <v>6</v>
      </c>
      <c r="R28" s="90" t="s">
        <v>8</v>
      </c>
      <c r="U28" s="89" t="s">
        <v>6</v>
      </c>
      <c r="V28" s="90" t="s">
        <v>8</v>
      </c>
    </row>
    <row r="29" spans="2:22" x14ac:dyDescent="0.25">
      <c r="B29" s="166"/>
      <c r="C29" s="121">
        <v>8500</v>
      </c>
      <c r="D29" s="59">
        <v>662</v>
      </c>
      <c r="E29" s="49" t="s">
        <v>124</v>
      </c>
      <c r="F29" s="61"/>
      <c r="G29" s="209"/>
      <c r="H29" s="123"/>
      <c r="I29" s="59"/>
      <c r="L29" s="199" t="s">
        <v>27</v>
      </c>
      <c r="M29" s="91">
        <f>C8</f>
        <v>130000</v>
      </c>
      <c r="N29" s="92"/>
      <c r="O29" s="198"/>
      <c r="P29" s="199" t="s">
        <v>57</v>
      </c>
      <c r="Q29" s="91">
        <f>C27</f>
        <v>2000</v>
      </c>
      <c r="R29" s="92">
        <f>I8</f>
        <v>20000</v>
      </c>
      <c r="S29" s="200" t="s">
        <v>27</v>
      </c>
      <c r="T29" s="199" t="s">
        <v>53</v>
      </c>
      <c r="U29" s="91">
        <f>C21</f>
        <v>18000</v>
      </c>
      <c r="V29" s="92"/>
    </row>
    <row r="30" spans="2:22" x14ac:dyDescent="0.25">
      <c r="B30" s="158"/>
      <c r="C30" s="116"/>
      <c r="D30" s="55"/>
      <c r="E30" s="39"/>
      <c r="F30" s="57"/>
      <c r="G30" s="107"/>
      <c r="H30" s="190"/>
      <c r="I30" s="55"/>
      <c r="M30" s="91"/>
      <c r="N30" s="92"/>
      <c r="O30" s="198"/>
      <c r="Q30" s="91"/>
      <c r="R30" s="92"/>
      <c r="U30" s="91"/>
      <c r="V30" s="92"/>
    </row>
    <row r="31" spans="2:22" x14ac:dyDescent="0.25">
      <c r="B31" s="158"/>
      <c r="C31" s="116"/>
      <c r="D31" s="55"/>
      <c r="E31" s="39"/>
      <c r="F31" s="57"/>
      <c r="G31" s="107"/>
      <c r="H31" s="190"/>
      <c r="I31" s="55"/>
      <c r="M31" s="91"/>
      <c r="N31" s="92"/>
      <c r="O31" s="198"/>
      <c r="Q31" s="91"/>
      <c r="R31" s="92"/>
      <c r="U31" s="91"/>
      <c r="V31" s="92"/>
    </row>
    <row r="32" spans="2:22" x14ac:dyDescent="0.25">
      <c r="B32" s="158"/>
      <c r="C32" s="116"/>
      <c r="D32" s="55"/>
      <c r="E32" s="39"/>
      <c r="F32" s="57"/>
      <c r="G32" s="107"/>
      <c r="H32" s="190"/>
      <c r="I32" s="55"/>
    </row>
    <row r="33" spans="2:22" x14ac:dyDescent="0.25">
      <c r="B33" s="158"/>
      <c r="C33" s="116"/>
      <c r="D33" s="55"/>
      <c r="E33" s="39"/>
      <c r="F33" s="57"/>
      <c r="G33" s="107"/>
      <c r="H33" s="190"/>
      <c r="I33" s="201"/>
    </row>
    <row r="34" spans="2:22" x14ac:dyDescent="0.25">
      <c r="B34" s="158"/>
      <c r="C34" s="116"/>
      <c r="D34" s="55"/>
      <c r="E34" s="39"/>
      <c r="F34" s="57"/>
      <c r="G34" s="107"/>
      <c r="H34" s="190"/>
      <c r="I34" s="201"/>
      <c r="M34" s="175" t="s">
        <v>105</v>
      </c>
      <c r="N34" s="175"/>
      <c r="O34" s="197"/>
      <c r="Q34" s="175" t="s">
        <v>108</v>
      </c>
      <c r="R34" s="175"/>
      <c r="U34" s="175" t="s">
        <v>125</v>
      </c>
      <c r="V34" s="175"/>
    </row>
    <row r="35" spans="2:22" x14ac:dyDescent="0.25">
      <c r="B35" s="158"/>
      <c r="C35" s="191"/>
      <c r="D35" s="55"/>
      <c r="E35" s="39"/>
      <c r="F35" s="57"/>
      <c r="G35" s="107"/>
      <c r="H35" s="190"/>
      <c r="I35" s="201"/>
      <c r="M35" s="89" t="s">
        <v>6</v>
      </c>
      <c r="N35" s="90" t="s">
        <v>8</v>
      </c>
      <c r="O35" s="197"/>
      <c r="Q35" s="89" t="s">
        <v>6</v>
      </c>
      <c r="R35" s="90" t="s">
        <v>8</v>
      </c>
      <c r="U35" s="89" t="s">
        <v>6</v>
      </c>
      <c r="V35" s="90" t="s">
        <v>8</v>
      </c>
    </row>
    <row r="36" spans="2:22" x14ac:dyDescent="0.25">
      <c r="L36" s="199" t="s">
        <v>27</v>
      </c>
      <c r="M36" s="91">
        <f>C9</f>
        <v>90000</v>
      </c>
      <c r="N36" s="92"/>
      <c r="O36" s="198"/>
      <c r="P36" s="199" t="s">
        <v>58</v>
      </c>
      <c r="Q36" s="91">
        <f>C28</f>
        <v>10000</v>
      </c>
      <c r="R36" s="92">
        <f>I9</f>
        <v>150000</v>
      </c>
      <c r="S36" s="200" t="s">
        <v>27</v>
      </c>
      <c r="T36" s="199" t="s">
        <v>58</v>
      </c>
      <c r="U36" s="91">
        <f>C29</f>
        <v>8500</v>
      </c>
      <c r="V36" s="92"/>
    </row>
    <row r="37" spans="2:22" x14ac:dyDescent="0.25">
      <c r="M37" s="91"/>
      <c r="N37" s="92"/>
      <c r="O37" s="198"/>
      <c r="Q37" s="91"/>
      <c r="R37" s="92"/>
      <c r="U37" s="91"/>
      <c r="V37" s="92"/>
    </row>
    <row r="38" spans="2:22" x14ac:dyDescent="0.25">
      <c r="M38" s="91"/>
      <c r="N38" s="92"/>
      <c r="O38" s="198"/>
      <c r="Q38" s="91"/>
      <c r="R38" s="92"/>
      <c r="U38" s="91"/>
      <c r="V38" s="92"/>
    </row>
    <row r="41" spans="2:22" x14ac:dyDescent="0.25">
      <c r="M41" s="175" t="s">
        <v>107</v>
      </c>
      <c r="N41" s="175"/>
      <c r="O41" s="197"/>
      <c r="Q41" s="175" t="s">
        <v>115</v>
      </c>
      <c r="R41" s="175"/>
    </row>
    <row r="42" spans="2:22" x14ac:dyDescent="0.25">
      <c r="M42" s="89" t="s">
        <v>6</v>
      </c>
      <c r="N42" s="90" t="s">
        <v>8</v>
      </c>
      <c r="O42" s="197"/>
      <c r="Q42" s="89" t="s">
        <v>6</v>
      </c>
      <c r="R42" s="90" t="s">
        <v>8</v>
      </c>
    </row>
    <row r="43" spans="2:22" x14ac:dyDescent="0.25">
      <c r="L43" s="199" t="s">
        <v>27</v>
      </c>
      <c r="M43" s="91">
        <f>C10</f>
        <v>60000</v>
      </c>
      <c r="N43" s="92"/>
      <c r="O43" s="198"/>
      <c r="P43" s="199" t="s">
        <v>120</v>
      </c>
      <c r="Q43" s="153">
        <f>R43</f>
        <v>7000</v>
      </c>
      <c r="R43" s="154">
        <f>I18</f>
        <v>7000</v>
      </c>
      <c r="S43" s="200" t="s">
        <v>41</v>
      </c>
    </row>
    <row r="44" spans="2:22" x14ac:dyDescent="0.25">
      <c r="M44" s="91"/>
      <c r="N44" s="92"/>
      <c r="O44" s="198"/>
      <c r="Q44" s="91"/>
      <c r="R44" s="92"/>
    </row>
    <row r="45" spans="2:22" x14ac:dyDescent="0.25">
      <c r="M45" s="91"/>
      <c r="N45" s="92"/>
      <c r="O45" s="198"/>
      <c r="Q45" s="91"/>
      <c r="R45" s="92"/>
    </row>
    <row r="48" spans="2:22" x14ac:dyDescent="0.25">
      <c r="M48" s="175" t="s">
        <v>60</v>
      </c>
      <c r="N48" s="175"/>
      <c r="O48" s="197"/>
      <c r="Q48" s="175" t="s">
        <v>123</v>
      </c>
      <c r="R48" s="175"/>
    </row>
    <row r="49" spans="12:19" x14ac:dyDescent="0.25">
      <c r="M49" s="89" t="s">
        <v>6</v>
      </c>
      <c r="N49" s="90" t="s">
        <v>8</v>
      </c>
      <c r="O49" s="197"/>
      <c r="Q49" s="89" t="s">
        <v>6</v>
      </c>
      <c r="R49" s="90" t="s">
        <v>8</v>
      </c>
    </row>
    <row r="50" spans="12:19" x14ac:dyDescent="0.25">
      <c r="L50" s="199" t="s">
        <v>27</v>
      </c>
      <c r="M50" s="91">
        <f>C11</f>
        <v>35000</v>
      </c>
      <c r="N50" s="92">
        <f>I16</f>
        <v>80000</v>
      </c>
      <c r="O50" s="198" t="s">
        <v>39</v>
      </c>
      <c r="P50" s="199" t="s">
        <v>119</v>
      </c>
      <c r="Q50" s="207">
        <f>R51+R50</f>
        <v>20800</v>
      </c>
      <c r="R50" s="204">
        <f>I19</f>
        <v>2800</v>
      </c>
      <c r="S50" s="200" t="s">
        <v>41</v>
      </c>
    </row>
    <row r="51" spans="12:19" x14ac:dyDescent="0.25">
      <c r="L51" s="199" t="s">
        <v>33</v>
      </c>
      <c r="M51" s="91">
        <f>C13</f>
        <v>254100</v>
      </c>
      <c r="N51" s="92">
        <f>I20</f>
        <v>55200</v>
      </c>
      <c r="O51" s="198" t="s">
        <v>41</v>
      </c>
      <c r="Q51" s="205"/>
      <c r="R51" s="206">
        <f>I21</f>
        <v>18000</v>
      </c>
      <c r="S51" s="200" t="s">
        <v>53</v>
      </c>
    </row>
    <row r="52" spans="12:19" x14ac:dyDescent="0.25">
      <c r="M52" s="91"/>
      <c r="N52" s="92">
        <f>I26</f>
        <v>41600</v>
      </c>
      <c r="O52" s="198" t="s">
        <v>121</v>
      </c>
      <c r="R52" s="92"/>
    </row>
    <row r="53" spans="12:19" x14ac:dyDescent="0.25">
      <c r="N53" s="92">
        <f>I28</f>
        <v>18500</v>
      </c>
      <c r="O53" s="195" t="s">
        <v>58</v>
      </c>
    </row>
    <row r="55" spans="12:19" x14ac:dyDescent="0.25">
      <c r="O55" s="197"/>
    </row>
    <row r="56" spans="12:19" x14ac:dyDescent="0.25">
      <c r="O56" s="197"/>
    </row>
    <row r="57" spans="12:19" x14ac:dyDescent="0.25">
      <c r="O57" s="198"/>
    </row>
    <row r="58" spans="12:19" x14ac:dyDescent="0.25">
      <c r="M58" s="175" t="s">
        <v>76</v>
      </c>
      <c r="N58" s="175"/>
      <c r="O58" s="198"/>
      <c r="Q58" s="175" t="s">
        <v>122</v>
      </c>
      <c r="R58" s="175"/>
    </row>
    <row r="59" spans="12:19" x14ac:dyDescent="0.25">
      <c r="M59" s="89" t="s">
        <v>6</v>
      </c>
      <c r="N59" s="90" t="s">
        <v>8</v>
      </c>
      <c r="O59" s="198"/>
      <c r="Q59" s="89" t="s">
        <v>6</v>
      </c>
      <c r="R59" s="90" t="s">
        <v>8</v>
      </c>
    </row>
    <row r="60" spans="12:19" x14ac:dyDescent="0.25">
      <c r="L60" s="199" t="s">
        <v>27</v>
      </c>
      <c r="M60" s="91">
        <f>C12</f>
        <v>2500</v>
      </c>
      <c r="N60" s="92">
        <f>I27</f>
        <v>2000</v>
      </c>
      <c r="O60" s="195" t="s">
        <v>57</v>
      </c>
      <c r="P60" s="199" t="s">
        <v>121</v>
      </c>
      <c r="Q60" s="203">
        <f>C25</f>
        <v>10000</v>
      </c>
      <c r="R60" s="204">
        <f>I24</f>
        <v>51600</v>
      </c>
      <c r="S60" s="199" t="s">
        <v>121</v>
      </c>
    </row>
    <row r="61" spans="12:19" x14ac:dyDescent="0.25">
      <c r="M61" s="91"/>
      <c r="N61" s="92"/>
      <c r="P61" s="199" t="s">
        <v>121</v>
      </c>
      <c r="Q61" s="205">
        <f>C26</f>
        <v>41600</v>
      </c>
      <c r="R61" s="206"/>
    </row>
    <row r="62" spans="12:19" x14ac:dyDescent="0.25">
      <c r="M62" s="91"/>
      <c r="N62" s="92"/>
      <c r="Q62" s="91"/>
      <c r="R62" s="92"/>
    </row>
    <row r="64" spans="12:19" x14ac:dyDescent="0.25">
      <c r="M64" s="175" t="s">
        <v>63</v>
      </c>
      <c r="N64" s="175"/>
    </row>
    <row r="65" spans="12:14" x14ac:dyDescent="0.25">
      <c r="M65" s="89" t="s">
        <v>6</v>
      </c>
      <c r="N65" s="90" t="s">
        <v>8</v>
      </c>
    </row>
    <row r="66" spans="12:14" x14ac:dyDescent="0.25">
      <c r="L66" s="199" t="s">
        <v>39</v>
      </c>
      <c r="M66" s="91">
        <f>C17</f>
        <v>10000</v>
      </c>
      <c r="N66" s="92"/>
    </row>
    <row r="67" spans="12:14" x14ac:dyDescent="0.25">
      <c r="M67" s="91"/>
      <c r="N67" s="92"/>
    </row>
    <row r="68" spans="12:14" x14ac:dyDescent="0.25">
      <c r="M68" s="91"/>
      <c r="N68" s="92"/>
    </row>
    <row r="70" spans="12:14" x14ac:dyDescent="0.25">
      <c r="M70" s="175"/>
      <c r="N70" s="175"/>
    </row>
    <row r="71" spans="12:14" x14ac:dyDescent="0.25">
      <c r="M71" s="89" t="s">
        <v>6</v>
      </c>
      <c r="N71" s="90" t="s">
        <v>8</v>
      </c>
    </row>
    <row r="72" spans="12:14" x14ac:dyDescent="0.25">
      <c r="M72" s="91"/>
      <c r="N72" s="92"/>
    </row>
    <row r="73" spans="12:14" x14ac:dyDescent="0.25">
      <c r="M73" s="91"/>
      <c r="N73" s="92"/>
    </row>
    <row r="74" spans="12:14" x14ac:dyDescent="0.25">
      <c r="M74" s="91"/>
      <c r="N74" s="92"/>
    </row>
    <row r="77" spans="12:14" x14ac:dyDescent="0.25">
      <c r="M77" s="175"/>
      <c r="N77" s="175"/>
    </row>
    <row r="78" spans="12:14" x14ac:dyDescent="0.25">
      <c r="M78" s="89" t="s">
        <v>6</v>
      </c>
      <c r="N78" s="90" t="s">
        <v>8</v>
      </c>
    </row>
    <row r="79" spans="12:14" x14ac:dyDescent="0.25">
      <c r="M79" s="91"/>
      <c r="N79" s="92"/>
    </row>
    <row r="80" spans="12:14" x14ac:dyDescent="0.25">
      <c r="M80" s="91"/>
      <c r="N80" s="92"/>
    </row>
    <row r="81" spans="13:14" x14ac:dyDescent="0.25">
      <c r="M81" s="91"/>
      <c r="N81" s="92"/>
    </row>
  </sheetData>
  <mergeCells count="35">
    <mergeCell ref="M64:N64"/>
    <mergeCell ref="B18:B20"/>
    <mergeCell ref="M70:N70"/>
    <mergeCell ref="M77:N77"/>
    <mergeCell ref="B24:B26"/>
    <mergeCell ref="B28:B29"/>
    <mergeCell ref="M58:N58"/>
    <mergeCell ref="Q34:R34"/>
    <mergeCell ref="Q41:R41"/>
    <mergeCell ref="Q48:R48"/>
    <mergeCell ref="B5:B11"/>
    <mergeCell ref="Q58:R58"/>
    <mergeCell ref="B16:B17"/>
    <mergeCell ref="M27:N27"/>
    <mergeCell ref="Q27:R27"/>
    <mergeCell ref="U27:V27"/>
    <mergeCell ref="M34:N34"/>
    <mergeCell ref="M41:N41"/>
    <mergeCell ref="M48:N48"/>
    <mergeCell ref="U34:V34"/>
    <mergeCell ref="U6:V6"/>
    <mergeCell ref="M13:N13"/>
    <mergeCell ref="Q13:R13"/>
    <mergeCell ref="U13:V13"/>
    <mergeCell ref="M20:N20"/>
    <mergeCell ref="Q20:R20"/>
    <mergeCell ref="U20:V20"/>
    <mergeCell ref="E4:G4"/>
    <mergeCell ref="M3:V3"/>
    <mergeCell ref="M4:N4"/>
    <mergeCell ref="Q4:R4"/>
    <mergeCell ref="U4:V4"/>
    <mergeCell ref="M6:N6"/>
    <mergeCell ref="Q6:R6"/>
    <mergeCell ref="B3:I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Hoja1</vt:lpstr>
      <vt:lpstr>Hoja2</vt:lpstr>
      <vt:lpstr>Hoja3</vt:lpstr>
      <vt:lpstr>2.03</vt:lpstr>
      <vt:lpstr>2.04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manuel</dc:creator>
  <cp:lastModifiedBy>Jose manuel</cp:lastModifiedBy>
  <dcterms:created xsi:type="dcterms:W3CDTF">2020-12-06T14:45:56Z</dcterms:created>
  <dcterms:modified xsi:type="dcterms:W3CDTF">2020-12-08T20:21:44Z</dcterms:modified>
</cp:coreProperties>
</file>