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evavelo/inst/example-data/"/>
    </mc:Choice>
  </mc:AlternateContent>
  <xr:revisionPtr revIDLastSave="0" documentId="13_ncr:1_{E43B9BB5-49E6-5948-BDB9-5F5853600B22}" xr6:coauthVersionLast="47" xr6:coauthVersionMax="47" xr10:uidLastSave="{00000000-0000-0000-0000-000000000000}"/>
  <bookViews>
    <workbookView xWindow="0" yWindow="500" windowWidth="16800" windowHeight="20500" firstSheet="4" activeTab="6" xr2:uid="{548F163D-B29A-48AF-982C-8D402D21DD8F}"/>
  </bookViews>
  <sheets>
    <sheet name="table_communes" sheetId="4" r:id="rId1"/>
    <sheet name="calendrier_sites" sheetId="6" r:id="rId2"/>
    <sheet name="comptages_manuels" sheetId="7" r:id="rId3"/>
    <sheet name="comptages_man_post_traitements" sheetId="20" r:id="rId4"/>
    <sheet name="enquetes_saisies" sheetId="11" r:id="rId5"/>
    <sheet name="enquetes_post_traitement" sheetId="12" r:id="rId6"/>
    <sheet name="comptages_automatiques" sheetId="21" r:id="rId7"/>
  </sheets>
  <definedNames>
    <definedName name="_xlnm._FilterDatabase" localSheetId="1" hidden="1">calendrier_sites!$A$3:$O$40</definedName>
    <definedName name="_xlnm._FilterDatabase" localSheetId="4" hidden="1">enquetes_saisies!$A$1:$FZ$4</definedName>
    <definedName name="calendrier_sites">calendrier_sites!$A$3:$R$40</definedName>
    <definedName name="_xlnm.Print_Area" localSheetId="1">calendrier_sites!$G$3:$I$40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 i="20" l="1"/>
  <c r="AI3" i="20"/>
  <c r="AI4" i="20"/>
  <c r="AI5" i="20"/>
  <c r="AI6" i="20"/>
  <c r="AI7" i="20"/>
  <c r="AI8" i="20"/>
  <c r="AI9" i="20"/>
  <c r="AI10" i="20"/>
  <c r="AI11" i="20"/>
  <c r="AI12" i="20"/>
  <c r="AI13" i="20"/>
  <c r="AI14" i="20"/>
  <c r="AI15" i="20"/>
  <c r="AI16" i="20"/>
  <c r="AI17" i="20"/>
  <c r="AI18" i="20"/>
  <c r="AI19" i="20"/>
  <c r="AI20" i="20"/>
  <c r="AE2" i="7"/>
  <c r="AE3" i="7"/>
  <c r="AE4" i="7"/>
  <c r="AE5" i="7"/>
  <c r="AE6" i="7"/>
  <c r="AE7" i="7"/>
  <c r="AE8" i="7"/>
  <c r="AE9" i="7"/>
  <c r="AE10" i="7"/>
  <c r="AE11" i="7"/>
  <c r="AE12" i="7"/>
  <c r="AE13" i="7"/>
  <c r="AE14" i="7"/>
  <c r="AE15" i="7"/>
  <c r="AE16" i="7"/>
  <c r="AE17" i="7"/>
  <c r="AE18" i="7"/>
  <c r="AE19" i="7"/>
  <c r="AE20" i="7"/>
  <c r="Q4" i="6" l="1"/>
  <c r="R4" i="6" l="1"/>
  <c r="AT2" i="12"/>
  <c r="AT3" i="12"/>
  <c r="AT4" i="12"/>
  <c r="AS2" i="12"/>
  <c r="AS3" i="12"/>
  <c r="AS4" i="12"/>
  <c r="HB2" i="12"/>
  <c r="HB3" i="12"/>
  <c r="HB4" i="12"/>
  <c r="FS2" i="12"/>
  <c r="FS3" i="12"/>
  <c r="FS4" i="12"/>
  <c r="FY2" i="12"/>
  <c r="FY3" i="12"/>
  <c r="FY4" i="12"/>
  <c r="KL2" i="12"/>
  <c r="KL3" i="12"/>
  <c r="KL4" i="12"/>
  <c r="FJ2" i="12"/>
  <c r="FJ3" i="12"/>
  <c r="FJ4" i="12"/>
  <c r="AZ20" i="20"/>
  <c r="AZ19" i="20"/>
  <c r="AO19" i="20"/>
  <c r="AZ16" i="20"/>
  <c r="AO16" i="20"/>
  <c r="AZ15" i="20"/>
  <c r="AO15" i="20"/>
  <c r="AZ13" i="20"/>
  <c r="AZ8" i="20"/>
  <c r="AZ7" i="20"/>
  <c r="AO7" i="20"/>
  <c r="AZ6" i="20"/>
  <c r="AO6" i="20"/>
  <c r="AZ5" i="20"/>
  <c r="AO5" i="20"/>
  <c r="U2" i="12"/>
  <c r="U3" i="12"/>
  <c r="U4" i="12"/>
  <c r="T2" i="12"/>
  <c r="T3" i="12"/>
  <c r="T4" i="12"/>
  <c r="S2" i="12"/>
  <c r="S3" i="12"/>
  <c r="S4" i="12"/>
  <c r="R2" i="12"/>
  <c r="R3" i="12"/>
  <c r="R4" i="12"/>
  <c r="JW2" i="12" l="1"/>
  <c r="JX2" i="12" s="1"/>
  <c r="FK2" i="12"/>
  <c r="FL2" i="12" s="1"/>
  <c r="JW4" i="12"/>
  <c r="JX4" i="12" s="1"/>
  <c r="FK4" i="12"/>
  <c r="FL4" i="12" s="1"/>
  <c r="JW3" i="12"/>
  <c r="JX3" i="12" s="1"/>
  <c r="FK3" i="12"/>
  <c r="FL3" i="12" s="1"/>
  <c r="HG4" i="12"/>
  <c r="HF4" i="12"/>
  <c r="HG3" i="12"/>
  <c r="HF3" i="12"/>
  <c r="HG2" i="12"/>
  <c r="HF2" i="12"/>
  <c r="BI2" i="12" l="1"/>
  <c r="BI3" i="12"/>
  <c r="BI4" i="12"/>
  <c r="BU2" i="12" l="1"/>
  <c r="BV2" i="12" s="1"/>
  <c r="BU3" i="12"/>
  <c r="BV3" i="12" s="1"/>
  <c r="BU4" i="12"/>
  <c r="BV4" i="12" s="1"/>
  <c r="L4" i="12"/>
  <c r="G4" i="12" s="1"/>
  <c r="L3" i="12"/>
  <c r="G3" i="12" s="1"/>
  <c r="L2" i="12"/>
  <c r="G2" i="12" s="1"/>
  <c r="H2" i="11"/>
  <c r="H3" i="11"/>
  <c r="H4" i="11"/>
  <c r="E4" i="12" l="1"/>
  <c r="BJ4" i="12"/>
  <c r="E3" i="12"/>
  <c r="BJ3" i="12"/>
  <c r="E2" i="12"/>
  <c r="BJ2" i="12"/>
  <c r="AV20" i="7" l="1"/>
  <c r="AV19" i="7"/>
  <c r="AK19" i="7"/>
  <c r="AV16" i="7"/>
  <c r="AK16" i="7"/>
  <c r="AV15" i="7"/>
  <c r="AK15" i="7"/>
  <c r="AV13" i="7"/>
  <c r="AV8" i="7"/>
  <c r="AV7" i="7"/>
  <c r="AK7" i="7"/>
  <c r="AV6" i="7"/>
  <c r="AK6" i="7"/>
  <c r="AV5" i="7"/>
  <c r="AK5" i="7"/>
</calcChain>
</file>

<file path=xl/sharedStrings.xml><?xml version="1.0" encoding="utf-8"?>
<sst xmlns="http://schemas.openxmlformats.org/spreadsheetml/2006/main" count="2338" uniqueCount="877">
  <si>
    <t>COG</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</si>
  <si>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</si>
  <si>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</si>
  <si>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</si>
  <si>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</si>
  <si>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</si>
  <si>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</si>
  <si>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</si>
  <si>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</si>
  <si>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</si>
  <si>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</si>
  <si>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</si>
  <si>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</si>
  <si>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</si>
  <si>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</si>
  <si>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</si>
  <si>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</si>
  <si>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</si>
  <si>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</si>
  <si>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</si>
  <si>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</si>
  <si>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</si>
  <si>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</si>
  <si>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</si>
  <si>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</si>
  <si>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</si>
  <si>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</si>
  <si>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</si>
  <si>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Joggers</t>
  </si>
  <si>
    <t>unique</t>
  </si>
  <si>
    <t>Pieton</t>
  </si>
  <si>
    <t>Utilitaire</t>
  </si>
  <si>
    <t>Non</t>
  </si>
  <si>
    <t>Itinérant</t>
  </si>
  <si>
    <t>Loisirs</t>
  </si>
  <si>
    <t>Oui</t>
  </si>
  <si>
    <t>Sportif</t>
  </si>
  <si>
    <t>Maison du Département LR compteur temporaire 2</t>
  </si>
  <si>
    <t>43217_9</t>
  </si>
  <si>
    <t>106bA</t>
  </si>
  <si>
    <t>106b</t>
  </si>
  <si>
    <t>106bA1</t>
  </si>
  <si>
    <t>106bA2</t>
  </si>
  <si>
    <t>106bA3</t>
  </si>
  <si>
    <t>Bouin</t>
  </si>
  <si>
    <t>Plessé</t>
  </si>
  <si>
    <t>Hendaye</t>
  </si>
  <si>
    <t>Voiture</t>
  </si>
  <si>
    <t>Ciboure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</si>
  <si>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</si>
  <si>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</si>
  <si>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</si>
  <si>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</si>
  <si>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</si>
  <si>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</si>
  <si>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</si>
  <si>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</si>
  <si>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</si>
  <si>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</si>
  <si>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</si>
  <si>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</si>
  <si>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</si>
  <si>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</si>
  <si>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</si>
  <si>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</si>
  <si>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</si>
  <si>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</si>
  <si>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</si>
  <si>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</si>
  <si>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</si>
  <si>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</si>
  <si>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</si>
  <si>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</si>
  <si>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</si>
  <si>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</si>
  <si>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</si>
  <si>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</si>
  <si>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</si>
  <si>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</si>
  <si>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</si>
  <si>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</si>
  <si>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</si>
  <si>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</si>
  <si>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</si>
  <si>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</si>
  <si>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</si>
  <si>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</si>
  <si>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</si>
  <si>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</si>
  <si>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</si>
  <si>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</si>
  <si>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</si>
  <si>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</si>
  <si>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</si>
  <si>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</si>
  <si>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</si>
  <si>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</si>
  <si>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</si>
  <si>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</si>
  <si>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</si>
  <si>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</si>
  <si>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</si>
  <si>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</si>
  <si>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</si>
  <si>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</si>
  <si>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</si>
  <si>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</si>
  <si>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</si>
  <si>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</si>
  <si>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</si>
  <si>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</si>
  <si>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</si>
  <si>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</si>
  <si>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</si>
  <si>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</si>
  <si>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</si>
  <si>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</si>
  <si>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</si>
  <si>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</si>
  <si>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</si>
  <si>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</si>
  <si>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</si>
  <si>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</si>
  <si>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</si>
  <si>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</si>
  <si>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</si>
  <si>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</si>
  <si>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</si>
  <si>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</si>
  <si>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</si>
  <si>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</si>
  <si>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</si>
  <si>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</si>
  <si>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</si>
  <si>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</si>
  <si>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</si>
  <si>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</si>
  <si>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</si>
  <si>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</si>
  <si>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</si>
  <si>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</si>
  <si>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</si>
  <si>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</si>
  <si>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</si>
  <si>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</si>
  <si>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</si>
  <si>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</si>
  <si>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</si>
  <si>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</si>
  <si>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</si>
  <si>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</si>
  <si>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</si>
  <si>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</si>
  <si>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</si>
  <si>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</si>
  <si>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</si>
  <si>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</si>
  <si>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</si>
  <si>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</si>
  <si>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</si>
  <si>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</si>
  <si>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</si>
  <si>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</si>
  <si>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</si>
  <si>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</si>
  <si>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</si>
  <si>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</si>
  <si>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</si>
  <si>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</si>
  <si>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</si>
  <si>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</si>
  <si>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</si>
  <si>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</si>
  <si>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</si>
  <si>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</si>
  <si>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</si>
  <si>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</si>
  <si>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</si>
  <si>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</si>
  <si>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</si>
  <si>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</si>
  <si>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</si>
  <si>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</si>
  <si>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</si>
  <si>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</si>
  <si>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</si>
  <si>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</si>
  <si>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</si>
  <si>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</si>
  <si>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</si>
  <si>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</si>
  <si>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</si>
  <si>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</si>
  <si>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</si>
  <si>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</si>
  <si>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</si>
  <si>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</si>
  <si>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</si>
  <si>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</si>
  <si>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</si>
  <si>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</si>
  <si>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</si>
  <si>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</si>
  <si>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</si>
  <si>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</si>
  <si>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</si>
  <si>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</si>
  <si>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</si>
  <si>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</si>
  <si>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</si>
  <si>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</si>
  <si>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</si>
  <si>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</si>
  <si>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</si>
  <si>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</si>
  <si>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</si>
  <si>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</si>
  <si>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</si>
  <si>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</si>
  <si>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</si>
  <si>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</si>
  <si>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</si>
  <si>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</si>
  <si>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</si>
  <si>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</si>
  <si>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</si>
  <si>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</si>
  <si>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</si>
  <si>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</si>
  <si>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</si>
  <si>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</si>
  <si>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</si>
  <si>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</si>
  <si>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</si>
  <si>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</si>
  <si>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</si>
  <si>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</si>
  <si>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</si>
  <si>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</si>
  <si>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</si>
  <si>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</si>
  <si>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</si>
  <si>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</si>
  <si>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</si>
  <si>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</si>
  <si>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</si>
  <si>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</si>
  <si>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</si>
  <si>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</si>
  <si>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</si>
  <si>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</si>
  <si>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</si>
  <si>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</si>
  <si>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</si>
  <si>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</si>
  <si>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</si>
  <si>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</si>
  <si>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</si>
  <si>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</si>
  <si>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</si>
  <si>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</si>
  <si>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</si>
  <si>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</si>
  <si>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</si>
  <si>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</si>
  <si>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</si>
  <si>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</si>
  <si>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</si>
  <si>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</si>
  <si>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</si>
  <si>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</si>
  <si>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</si>
  <si>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</si>
  <si>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</si>
  <si>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</si>
  <si>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</si>
  <si>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</si>
  <si>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</si>
  <si>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</si>
  <si>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</si>
  <si>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</si>
  <si>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</si>
  <si>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</si>
  <si>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</si>
  <si>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</si>
  <si>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</si>
  <si>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</si>
  <si>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</si>
  <si>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</si>
  <si>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</si>
  <si>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</si>
  <si>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</si>
  <si>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</si>
  <si>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</si>
  <si>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</si>
  <si>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</si>
  <si>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</si>
  <si>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</si>
  <si>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</si>
  <si>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</si>
  <si>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</si>
  <si>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</si>
  <si>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</si>
  <si>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</si>
  <si>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</si>
  <si>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</si>
  <si>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</si>
  <si>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</si>
  <si>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</si>
  <si>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</si>
  <si>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</si>
  <si>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</si>
  <si>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</si>
  <si>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</si>
  <si>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</si>
  <si>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</si>
  <si>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</si>
  <si>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</si>
  <si>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</si>
  <si>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</si>
  <si>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</si>
  <si>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</si>
  <si>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</si>
  <si>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</si>
  <si>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</si>
  <si>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</si>
  <si>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</si>
  <si>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</si>
  <si>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</si>
  <si>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</si>
  <si>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</si>
  <si>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</si>
  <si>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</si>
  <si>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</si>
  <si>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</si>
  <si>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</si>
  <si>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</si>
  <si>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</si>
  <si>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</si>
  <si>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</si>
  <si>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</si>
  <si>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</si>
  <si>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</si>
  <si>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</si>
  <si>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</si>
  <si>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</si>
  <si>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</si>
  <si>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</si>
  <si>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</si>
  <si>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</si>
  <si>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</si>
  <si>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</si>
  <si>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</si>
  <si>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</si>
  <si>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</si>
  <si>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</si>
  <si>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</si>
  <si>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</si>
  <si>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</si>
  <si>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</si>
  <si>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</si>
  <si>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</si>
  <si>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</si>
  <si>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</si>
  <si>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</si>
  <si>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</si>
  <si>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</si>
  <si>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</si>
  <si>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</si>
  <si>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</si>
  <si>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</si>
  <si>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</si>
  <si>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</si>
  <si>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</si>
  <si>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</si>
  <si>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</si>
  <si>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</si>
  <si>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</si>
  <si>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</si>
  <si>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</si>
  <si>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</si>
  <si>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</si>
  <si>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</si>
  <si>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</si>
  <si>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</si>
  <si>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</si>
  <si>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</si>
  <si>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</si>
  <si>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</si>
  <si>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</si>
  <si>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</si>
  <si>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</si>
  <si>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</si>
  <si>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</si>
  <si>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</si>
  <si>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</si>
  <si>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</si>
  <si>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</si>
  <si>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</si>
  <si>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</si>
  <si>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</si>
  <si>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</si>
  <si>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</si>
  <si>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</si>
  <si>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</si>
  <si>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</si>
  <si>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</si>
  <si>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</si>
  <si>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</si>
  <si>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</si>
  <si>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</si>
  <si>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</si>
  <si>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</si>
  <si>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</si>
  <si>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</si>
  <si>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</si>
  <si>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</si>
  <si>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</si>
  <si>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</si>
  <si>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</si>
  <si>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</si>
  <si>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</si>
  <si>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</si>
  <si>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</si>
  <si>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</si>
  <si>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</si>
  <si>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</si>
  <si>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</si>
  <si>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</si>
  <si>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</si>
  <si>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</si>
  <si>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</si>
  <si>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</si>
  <si>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</si>
  <si>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</si>
  <si>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</si>
  <si>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</si>
  <si>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</si>
  <si>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</si>
  <si>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</si>
  <si>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</si>
  <si>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</si>
  <si>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</si>
  <si>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</si>
  <si>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</si>
  <si>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id_site_enq</t>
  </si>
  <si>
    <t>nom_site_enq</t>
  </si>
  <si>
    <t>id_on3v_iti</t>
  </si>
  <si>
    <t>nom_commune</t>
  </si>
  <si>
    <t>id_section</t>
  </si>
  <si>
    <t>id_tronçon</t>
  </si>
  <si>
    <t>enquete</t>
  </si>
  <si>
    <t>comptage</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</si>
  <si>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</si>
  <si>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</si>
  <si>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</si>
  <si>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</si>
  <si>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</si>
  <si>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</si>
  <si>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</si>
  <si>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</si>
  <si>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</si>
  <si>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</si>
  <si>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</si>
  <si>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</si>
  <si>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</si>
  <si>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</si>
  <si>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mai</t>
  </si>
  <si>
    <t>sem_mai</t>
  </si>
  <si>
    <t>volume_manuel</t>
  </si>
  <si>
    <t>Une heure ou deux</t>
  </si>
  <si>
    <t>Loisir</t>
  </si>
  <si>
    <t>Aucun</t>
  </si>
  <si>
    <t>Seul</t>
  </si>
  <si>
    <t>Aucune</t>
  </si>
  <si>
    <t>Pas besoin</t>
  </si>
  <si>
    <t>France</t>
  </si>
  <si>
    <t>Homme</t>
  </si>
  <si>
    <t>Tous les jours ou presque</t>
  </si>
  <si>
    <t>Plusieurs jours</t>
  </si>
  <si>
    <t>Aller simple ou retour par un autre moyen de transport</t>
  </si>
  <si>
    <t>Je fais cette activité à l'occasion de ma randonnée</t>
  </si>
  <si>
    <t>Très importante</t>
  </si>
  <si>
    <t>Femme</t>
  </si>
  <si>
    <t>Cadre, prof. intell. sup.</t>
  </si>
  <si>
    <t>Visite de ville ou village</t>
  </si>
  <si>
    <t>Plusieurs fois par semaine</t>
  </si>
  <si>
    <t>En couple</t>
  </si>
  <si>
    <t>Hôtel</t>
  </si>
  <si>
    <t>Google Maps</t>
  </si>
  <si>
    <t>Non, jamais</t>
  </si>
  <si>
    <t>Boucle</t>
  </si>
  <si>
    <t>Profession intermédiaire</t>
  </si>
  <si>
    <t>Première expérience en itinérance</t>
  </si>
  <si>
    <t>Ouvrier</t>
  </si>
  <si>
    <t>Locus</t>
  </si>
  <si>
    <t>Fêche-l'Église</t>
  </si>
  <si>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</si>
  <si>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</si>
  <si>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</si>
  <si>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</si>
  <si>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</si>
  <si>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</si>
  <si>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</si>
  <si>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</si>
  <si>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</si>
  <si>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</si>
  <si>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</si>
  <si>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</si>
  <si>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</si>
  <si>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</si>
  <si>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</si>
  <si>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</si>
  <si>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</si>
  <si>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</si>
  <si>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</si>
  <si>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</si>
  <si>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</si>
  <si>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</si>
  <si>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</si>
  <si>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</si>
  <si>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Voiture,Train</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</si>
  <si>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</si>
  <si>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</si>
  <si>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</si>
  <si>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</si>
  <si>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</si>
  <si>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</si>
  <si>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</si>
  <si>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</si>
  <si>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</si>
  <si>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</si>
  <si>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</si>
  <si>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</si>
  <si>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</si>
  <si>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</si>
  <si>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</si>
  <si>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</si>
  <si>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</si>
  <si>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</si>
  <si>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</si>
  <si>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</si>
  <si>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</si>
  <si>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</si>
  <si>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</si>
  <si>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</si>
  <si>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</si>
  <si>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</si>
  <si>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</si>
  <si>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</si>
  <si>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</si>
  <si>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</si>
  <si>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</si>
  <si>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</si>
  <si>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</si>
  <si>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</si>
  <si>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</si>
  <si>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Baignade, plage,Shopping,Restaurant, ferme-auberge</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</si>
  <si>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</si>
  <si>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</si>
  <si>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</si>
  <si>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</si>
  <si>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</si>
  <si>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</si>
  <si>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</si>
  <si>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</si>
  <si>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</si>
  <si>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</si>
  <si>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</si>
  <si>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</si>
  <si>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</si>
  <si>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</si>
  <si>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</si>
  <si>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</si>
  <si>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</si>
  <si>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Carte,Autre site internet</t>
  </si>
  <si>
    <t>Site internet de l'itinéraire,Application smartphone</t>
  </si>
  <si>
    <t>Carte,Site internet de l'itinéraire,Application smartphone,Office de tourisme</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</si>
  <si>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</si>
  <si>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</si>
  <si>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</si>
  <si>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</si>
  <si>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</si>
  <si>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</si>
  <si>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</si>
  <si>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</si>
  <si>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</si>
  <si>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</si>
  <si>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</si>
  <si>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</si>
  <si>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</si>
  <si>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</si>
  <si>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</si>
  <si>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</si>
  <si>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</si>
  <si>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</si>
  <si>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</si>
  <si>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</si>
  <si>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</si>
  <si>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</si>
  <si>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Panneaux de signalisation,Panneaux d'information (touristiques),Carte éditée sur internet,GPS/Smartphone,Site internet de l'itinéraire</t>
  </si>
  <si>
    <t>Panneaux de signalisation,GPS/Smartphone,Application Smartphone,Site internet de l'itinéraire,Conseil des hébergeurs, commerçants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</si>
  <si>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</si>
  <si>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</si>
  <si>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</si>
  <si>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</si>
  <si>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</si>
  <si>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</si>
  <si>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</si>
  <si>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</si>
  <si>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</si>
  <si>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</si>
  <si>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</si>
  <si>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</si>
  <si>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</si>
  <si>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</si>
  <si>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</si>
  <si>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</si>
  <si>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</si>
  <si>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</si>
  <si>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</si>
  <si>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</si>
  <si>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</si>
  <si>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</si>
  <si>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</si>
  <si>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</si>
  <si>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</si>
  <si>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</si>
  <si>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Ne connais pas cette marque</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</si>
  <si>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</si>
  <si>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</si>
  <si>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</si>
  <si>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</si>
  <si>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</si>
  <si>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</si>
  <si>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</si>
  <si>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</si>
  <si>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</si>
  <si>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</si>
  <si>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</si>
  <si>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</si>
  <si>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</si>
  <si>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</si>
  <si>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</si>
  <si>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</si>
  <si>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</si>
  <si>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</si>
  <si>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</si>
  <si>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</si>
  <si>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</si>
  <si>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</si>
  <si>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</si>
  <si>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</si>
  <si>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</si>
  <si>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</si>
  <si>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</si>
  <si>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</si>
  <si>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</si>
  <si>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</si>
  <si>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</si>
  <si>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</si>
  <si>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</si>
  <si>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</si>
  <si>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</si>
  <si>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</si>
  <si>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</si>
  <si>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</si>
  <si>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</si>
  <si>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</si>
  <si>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</si>
  <si>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</si>
  <si>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</si>
  <si>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</si>
  <si>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</si>
  <si>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</si>
  <si>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</si>
  <si>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</si>
  <si>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</si>
  <si>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</si>
  <si>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</si>
  <si>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</si>
  <si>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</si>
  <si>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</si>
  <si>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</si>
  <si>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</si>
  <si>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</si>
  <si>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</si>
  <si>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</si>
  <si>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</si>
  <si>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</si>
  <si>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</si>
  <si>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</si>
  <si>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</si>
  <si>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</si>
  <si>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</si>
  <si>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</si>
  <si>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</si>
  <si>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</si>
  <si>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</si>
  <si>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</si>
  <si>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</si>
  <si>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</si>
  <si>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</si>
  <si>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</si>
  <si>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</si>
  <si>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</si>
  <si>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</si>
  <si>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</si>
  <si>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</si>
  <si>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</si>
  <si>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</si>
  <si>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</si>
  <si>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</si>
  <si>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</si>
  <si>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</si>
  <si>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</si>
  <si>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</si>
  <si>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</si>
  <si>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</si>
  <si>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</si>
  <si>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A</t>
  </si>
  <si>
    <t>Excursionniste</t>
  </si>
  <si>
    <t>[categorie_visuelle_cycliste_corrige]</t>
  </si>
  <si>
    <t>[categorie_visuelle_cycliste]</t>
  </si>
  <si>
    <t>[volume_manuel_valide]</t>
  </si>
  <si>
    <t>[volume_manuel_corrige]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</si>
  <si>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</si>
  <si>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</si>
  <si>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</si>
  <si>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</si>
  <si>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</si>
  <si>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</si>
  <si>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</si>
  <si>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</si>
  <si>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</si>
  <si>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</si>
  <si>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</si>
  <si>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</si>
  <si>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</si>
  <si>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</si>
  <si>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</si>
  <si>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</si>
  <si>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</si>
  <si>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</si>
  <si>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</si>
  <si>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</si>
  <si>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</si>
  <si>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</si>
  <si>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</si>
  <si>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</si>
  <si>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</si>
  <si>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</si>
  <si>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</si>
  <si>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</si>
  <si>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</si>
  <si>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</si>
  <si>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</si>
  <si>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Hôtels/Chambres d'hôtes</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</si>
  <si>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</si>
  <si>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</si>
  <si>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</si>
  <si>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</si>
  <si>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</si>
  <si>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</si>
  <si>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</si>
  <si>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</si>
  <si>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</si>
  <si>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</si>
  <si>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</si>
  <si>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</si>
  <si>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</si>
  <si>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</si>
  <si>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</si>
  <si>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</si>
  <si>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</si>
  <si>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</si>
  <si>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</si>
  <si>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</si>
  <si>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</si>
  <si>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</si>
  <si>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</si>
  <si>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</si>
  <si>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</si>
  <si>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</si>
  <si>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</si>
  <si>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</si>
  <si>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</si>
  <si>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</si>
  <si>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</si>
  <si>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</si>
  <si>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</si>
  <si>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</si>
  <si>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</si>
  <si>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</si>
  <si>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</si>
  <si>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</si>
  <si>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</si>
  <si>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</si>
  <si>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</si>
  <si>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</si>
  <si>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</si>
  <si>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</si>
  <si>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</si>
  <si>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</si>
  <si>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</si>
  <si>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</si>
  <si>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</si>
  <si>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</si>
  <si>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</si>
  <si>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</si>
  <si>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</si>
  <si>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</si>
  <si>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</si>
  <si>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</si>
  <si>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</si>
  <si>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</si>
  <si>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</si>
  <si>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</si>
  <si>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</si>
  <si>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</si>
  <si>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</si>
  <si>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</si>
  <si>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</si>
  <si>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</si>
  <si>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</si>
  <si>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</si>
  <si>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</si>
  <si>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</si>
  <si>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</si>
  <si>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</si>
  <si>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</si>
  <si>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</si>
  <si>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</si>
  <si>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</si>
  <si>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</si>
  <si>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</si>
  <si>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</si>
  <si>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</si>
  <si>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</si>
  <si>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</si>
  <si>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</si>
  <si>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</si>
  <si>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id_troncon</t>
  </si>
  <si>
    <t>nom_territoire_iti</t>
  </si>
  <si>
    <t>[code_concat_troncon]</t>
  </si>
  <si>
    <t>[distance_dom_enq_reelle]</t>
  </si>
  <si>
    <t>[iti_dep_iti_valide]</t>
  </si>
  <si>
    <t>[iti_arr_iti_valide]</t>
  </si>
  <si>
    <t>Nom du site</t>
  </si>
  <si>
    <t>Barbâtre</t>
  </si>
  <si>
    <t>Brétignolles Sur Mer</t>
  </si>
  <si>
    <t>La Tranche Sur Mer</t>
  </si>
  <si>
    <t>Les Sables d'Olonne</t>
  </si>
  <si>
    <t>Saint Hilaire De Riez</t>
  </si>
  <si>
    <t>Saint Jean De Monts</t>
  </si>
  <si>
    <t>Sainte Radegonde Des Noyers</t>
  </si>
  <si>
    <t>Le Pellerin - Nantes</t>
  </si>
  <si>
    <t>Tortière_nord</t>
  </si>
  <si>
    <t>Tortière_sud</t>
  </si>
  <si>
    <t>V6 Caurel-2012</t>
  </si>
  <si>
    <t>Le Pellerin - 44</t>
  </si>
  <si>
    <t>Saint-Brevin</t>
  </si>
  <si>
    <t>St-Michel-Chef-Chef</t>
  </si>
  <si>
    <t>La Chapelle sur Erdre</t>
  </si>
  <si>
    <t>Identifiant du site</t>
  </si>
  <si>
    <t>Identifiant du flux</t>
  </si>
  <si>
    <t>Nom du flux</t>
  </si>
  <si>
    <t>date</t>
  </si>
  <si>
    <t>annee</t>
  </si>
  <si>
    <t>mois</t>
  </si>
  <si>
    <t>jour</t>
  </si>
  <si>
    <t>type_jour</t>
  </si>
  <si>
    <t>jour_ferie</t>
  </si>
  <si>
    <t>pont</t>
  </si>
  <si>
    <t>vacances</t>
  </si>
  <si>
    <t>Le Pellerin - 44 [Bike]</t>
  </si>
  <si>
    <t>Blain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</si>
</sst>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dd/mm/yy;@"/>
    <numFmt numFmtId="166" formatCode="00000"/>
  </numFmts>
  <fonts count="9"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sz val="8"/>
      <name val="Calibri"/>
      <family val="2"/>
      <scheme val="minor"/>
    </font>
    <font>
      <sz val="11"/>
      <color theme="1"/>
      <name val="News Gothic MT"/>
      <family val="2"/>
    </font>
    <font>
      <sz val="11"/>
      <name val="Calibri"/>
      <family val="2"/>
      <scheme val="minor"/>
    </font>
    <font>
      <sz val="11"/>
      <color indexed="8"/>
      <name val="Calibri"/>
      <family val="2"/>
      <scheme val="minor"/>
    </font>
    <font>
      <sz val="11"/>
      <name val="Arial"/>
      <family val="2"/>
    </font>
  </fonts>
  <fills count="7">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2" fillId="0" borderId="0"/>
    <xf numFmtId="0" fontId="3" fillId="0" borderId="0"/>
    <xf numFmtId="164" fontId="1" fillId="0" borderId="0" applyFont="0" applyFill="0" applyBorder="0" applyAlignment="0" applyProtection="0"/>
    <xf numFmtId="0" fontId="7" fillId="0" borderId="0"/>
  </cellStyleXfs>
  <cellXfs count="58">
    <xf numFmtId="0" fontId="0" fillId="0" borderId="0" xfId="0"/>
    <xf numFmtId="0" fontId="0" fillId="0" borderId="0" xfId="0"/>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2" borderId="0" xfId="0" applyFill="1"/>
    <xf numFmtId="165" fontId="0" fillId="0" borderId="0" xfId="0" applyNumberFormat="1"/>
    <xf numFmtId="14" fontId="0" fillId="0" borderId="0" xfId="0" applyNumberFormat="1" applyFill="1"/>
    <xf numFmtId="0" fontId="5" fillId="3" borderId="4" xfId="0" applyFont="1" applyFill="1" applyBorder="1"/>
    <xf numFmtId="0" fontId="0" fillId="3" borderId="0" xfId="0" applyFill="1"/>
    <xf numFmtId="14" fontId="0" fillId="3" borderId="0" xfId="0" applyNumberFormat="1" applyFill="1"/>
    <xf numFmtId="1" fontId="0" fillId="3" borderId="0" xfId="0" applyNumberFormat="1" applyFill="1"/>
    <xf numFmtId="0" fontId="5" fillId="3" borderId="0" xfId="0" applyFont="1" applyFill="1" applyBorder="1"/>
    <xf numFmtId="0" fontId="5" fillId="2" borderId="4" xfId="0" applyFont="1" applyFill="1" applyBorder="1"/>
    <xf numFmtId="0" fontId="5" fillId="2" borderId="7" xfId="0" applyFont="1" applyFill="1" applyBorder="1"/>
    <xf numFmtId="0" fontId="5" fillId="3" borderId="7" xfId="0" applyFont="1" applyFill="1" applyBorder="1"/>
    <xf numFmtId="0" fontId="5" fillId="3" borderId="5" xfId="0" applyFont="1" applyFill="1" applyBorder="1"/>
    <xf numFmtId="0" fontId="5" fillId="3" borderId="6" xfId="0" applyFont="1" applyFill="1" applyBorder="1"/>
    <xf numFmtId="166" fontId="0" fillId="3" borderId="0" xfId="0" applyNumberFormat="1" applyFill="1"/>
    <xf numFmtId="0" fontId="5" fillId="2" borderId="5" xfId="0" applyFont="1" applyFill="1" applyBorder="1"/>
    <xf numFmtId="0" fontId="5" fillId="2" borderId="6" xfId="0" applyFont="1" applyFill="1" applyBorder="1"/>
    <xf numFmtId="0" fontId="5" fillId="4" borderId="4" xfId="0" applyFont="1" applyFill="1" applyBorder="1"/>
    <xf numFmtId="0" fontId="0" fillId="4" borderId="0" xfId="0" applyFill="1"/>
    <xf numFmtId="0" fontId="5" fillId="4" borderId="0" xfId="0" applyFont="1" applyFill="1" applyBorder="1"/>
    <xf numFmtId="0" fontId="5" fillId="5" borderId="4" xfId="0" applyFont="1" applyFill="1" applyBorder="1"/>
    <xf numFmtId="0" fontId="0" fillId="5" borderId="0" xfId="0" applyFill="1"/>
    <xf numFmtId="0" fontId="6" fillId="3" borderId="0" xfId="0" applyFont="1" applyFill="1"/>
    <xf numFmtId="0" fontId="5" fillId="4" borderId="7" xfId="0" applyFont="1" applyFill="1" applyBorder="1"/>
    <xf numFmtId="0" fontId="5" fillId="4" borderId="6" xfId="0" applyFont="1" applyFill="1" applyBorder="1"/>
    <xf numFmtId="0" fontId="5" fillId="4" borderId="5" xfId="0" applyFont="1" applyFill="1" applyBorder="1"/>
    <xf numFmtId="0" fontId="5" fillId="6" borderId="4" xfId="0" applyFont="1" applyFill="1" applyBorder="1"/>
    <xf numFmtId="0" fontId="0" fillId="6" borderId="0" xfId="0" applyFill="1"/>
    <xf numFmtId="0" fontId="5" fillId="6" borderId="7" xfId="0" applyFont="1" applyFill="1" applyBorder="1"/>
    <xf numFmtId="2" fontId="0" fillId="4" borderId="0" xfId="0" applyNumberFormat="1" applyFill="1"/>
    <xf numFmtId="2" fontId="0" fillId="3" borderId="0" xfId="0" applyNumberFormat="1" applyFill="1"/>
    <xf numFmtId="2" fontId="5" fillId="5" borderId="4" xfId="0" applyNumberFormat="1" applyFont="1" applyFill="1" applyBorder="1"/>
    <xf numFmtId="2" fontId="0" fillId="5" borderId="0" xfId="0" applyNumberFormat="1" applyFill="1"/>
    <xf numFmtId="2" fontId="5" fillId="3" borderId="4" xfId="0" applyNumberFormat="1" applyFont="1" applyFill="1" applyBorder="1"/>
    <xf numFmtId="2" fontId="5" fillId="4" borderId="4" xfId="0" applyNumberFormat="1" applyFont="1" applyFill="1" applyBorder="1"/>
    <xf numFmtId="2" fontId="5" fillId="2" borderId="4" xfId="0" applyNumberFormat="1" applyFont="1" applyFill="1" applyBorder="1"/>
    <xf numFmtId="2" fontId="5" fillId="2" borderId="5" xfId="0" applyNumberFormat="1" applyFont="1" applyFill="1" applyBorder="1"/>
    <xf numFmtId="2" fontId="5" fillId="2" borderId="6" xfId="0" applyNumberFormat="1" applyFont="1" applyFill="1" applyBorder="1"/>
    <xf numFmtId="2" fontId="0" fillId="2" borderId="0" xfId="0" applyNumberFormat="1" applyFill="1"/>
    <xf numFmtId="1" fontId="5" fillId="3" borderId="0" xfId="0" applyNumberFormat="1" applyFont="1" applyFill="1" applyBorder="1"/>
    <xf numFmtId="1" fontId="5" fillId="4" borderId="0" xfId="0" applyNumberFormat="1" applyFont="1" applyFill="1" applyBorder="1"/>
    <xf numFmtId="1" fontId="0" fillId="4" borderId="0" xfId="0" applyNumberFormat="1" applyFill="1"/>
    <xf numFmtId="1" fontId="5" fillId="3" borderId="4" xfId="0" applyNumberFormat="1" applyFont="1" applyFill="1" applyBorder="1"/>
    <xf numFmtId="1" fontId="5" fillId="3" borderId="6" xfId="0" applyNumberFormat="1" applyFont="1" applyFill="1" applyBorder="1"/>
    <xf numFmtId="1" fontId="5" fillId="3" borderId="7" xfId="0" applyNumberFormat="1" applyFont="1" applyFill="1" applyBorder="1"/>
    <xf numFmtId="0" fontId="0" fillId="0" borderId="0" xfId="0" applyAlignment="1">
      <alignment horizontal="center" vertical="center" wrapText="1"/>
    </xf>
    <xf numFmtId="0" fontId="0" fillId="0" borderId="5" xfId="0" applyBorder="1"/>
    <xf numFmtId="0" fontId="8" fillId="0" borderId="0" xfId="4" applyFont="1" applyAlignment="1">
      <alignment horizontal="center" vertical="center"/>
    </xf>
    <xf numFmtId="0" fontId="7" fillId="0" borderId="0" xfId="4"/>
    <xf numFmtId="14" fontId="8" fillId="0" borderId="0" xfId="4" applyNumberFormat="1" applyFont="1" applyAlignment="1">
      <alignment horizontal="center" vertical="center"/>
    </xf>
  </cellXfs>
  <cellStyles count="5">
    <cellStyle name="Excel Built-in Normal" xfId="2" xr:uid="{711CA28F-EF94-41FE-89B6-94435369D453}"/>
    <cellStyle name="Milliers 2" xfId="3" xr:uid="{0D0AF381-673B-4C2A-9013-62AEEF07681F}"/>
    <cellStyle name="Normal" xfId="0" builtinId="0"/>
    <cellStyle name="Normal 2" xfId="1" xr:uid="{A55D21C8-6DE8-401C-B812-659A7A3BA71F}"/>
    <cellStyle name="Normal 3" xfId="4" xr:uid="{236A6565-2346-F14F-A1CA-8E751C1626BB}"/>
  </cellStyles>
  <dxfs count="397">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0" totalsRowShown="0">
  <autoFilter ref="A3:R40"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20" totalsRowShown="0" headerRowDxfId="391">
  <autoFilter ref="A1:BD20"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VLOOKUP(AD2,#REF!,10,TRUE)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H20" totalsRowShown="0" headerRowDxfId="354">
  <autoFilter ref="A1:BH20" xr:uid="{A0798D64-FC61-484E-B096-461C2989F026}"/>
  <tableColumns count="60">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41" xr3:uid="{0684BAF8-39A7-433B-81B2-A3D11F39E9BE}" name="[categorie_visuelle]"/>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VLOOKUP(AH2,#REF!,10,TRUE)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4" totalsRowShown="0" headerRowDxfId="312" dataDxfId="311">
  <autoFilter ref="A1:KY4"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J48" sqref="J48"/>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53" t="s">
        <v>51</v>
      </c>
      <c r="B1" s="53"/>
      <c r="C1" s="53"/>
      <c r="D1" s="53"/>
      <c r="E1" s="53"/>
      <c r="F1" s="53"/>
      <c r="G1" s="53"/>
      <c r="H1" s="53"/>
    </row>
    <row r="3" spans="1:8" x14ac:dyDescent="0.2">
      <c r="A3" t="s">
        <v>0</v>
      </c>
      <c r="B3" t="s">
        <v>448</v>
      </c>
      <c r="C3" t="s">
        <v>449</v>
      </c>
      <c r="D3" t="s">
        <v>842</v>
      </c>
      <c r="E3" t="s">
        <v>447</v>
      </c>
      <c r="F3" t="s">
        <v>843</v>
      </c>
      <c r="G3" t="s">
        <v>451</v>
      </c>
      <c r="H3" t="s">
        <v>452</v>
      </c>
    </row>
    <row r="4" spans="1:8" x14ac:dyDescent="0.2">
      <c r="A4" t="s">
        <v>52</v>
      </c>
      <c r="B4" t="s">
        <v>250</v>
      </c>
      <c r="E4" t="s">
        <v>444</v>
      </c>
      <c r="F4" t="s">
        <v>50</v>
      </c>
    </row>
    <row r="5" spans="1:8" x14ac:dyDescent="0.2">
      <c r="A5" t="s">
        <v>53</v>
      </c>
      <c r="B5" t="s">
        <v>251</v>
      </c>
      <c r="E5" s="1" t="s">
        <v>444</v>
      </c>
      <c r="F5" t="s">
        <v>50</v>
      </c>
    </row>
    <row r="6" spans="1:8" x14ac:dyDescent="0.2">
      <c r="A6" t="s">
        <v>54</v>
      </c>
      <c r="B6" t="s">
        <v>252</v>
      </c>
      <c r="E6" s="1" t="s">
        <v>444</v>
      </c>
      <c r="F6" t="s">
        <v>50</v>
      </c>
    </row>
    <row r="7" spans="1:8" x14ac:dyDescent="0.2">
      <c r="A7" t="s">
        <v>55</v>
      </c>
      <c r="B7" t="s">
        <v>253</v>
      </c>
      <c r="E7" s="1" t="s">
        <v>444</v>
      </c>
      <c r="F7" t="s">
        <v>50</v>
      </c>
    </row>
    <row r="8" spans="1:8" x14ac:dyDescent="0.2">
      <c r="A8" t="s">
        <v>56</v>
      </c>
      <c r="B8" t="s">
        <v>254</v>
      </c>
      <c r="E8" s="1" t="s">
        <v>444</v>
      </c>
      <c r="F8" t="s">
        <v>50</v>
      </c>
    </row>
    <row r="9" spans="1:8" x14ac:dyDescent="0.2">
      <c r="A9" t="s">
        <v>57</v>
      </c>
      <c r="B9" t="s">
        <v>255</v>
      </c>
      <c r="E9" s="1" t="s">
        <v>444</v>
      </c>
      <c r="F9" t="s">
        <v>50</v>
      </c>
    </row>
    <row r="10" spans="1:8" x14ac:dyDescent="0.2">
      <c r="A10" t="s">
        <v>58</v>
      </c>
      <c r="B10" t="s">
        <v>256</v>
      </c>
      <c r="E10" s="1" t="s">
        <v>444</v>
      </c>
      <c r="F10" t="s">
        <v>50</v>
      </c>
    </row>
    <row r="11" spans="1:8" x14ac:dyDescent="0.2">
      <c r="A11" t="s">
        <v>59</v>
      </c>
      <c r="B11" t="s">
        <v>257</v>
      </c>
      <c r="E11" s="1" t="s">
        <v>444</v>
      </c>
      <c r="F11" t="s">
        <v>50</v>
      </c>
    </row>
    <row r="12" spans="1:8" x14ac:dyDescent="0.2">
      <c r="A12" t="s">
        <v>60</v>
      </c>
      <c r="B12" t="s">
        <v>258</v>
      </c>
      <c r="E12" s="1" t="s">
        <v>444</v>
      </c>
      <c r="F12" t="s">
        <v>50</v>
      </c>
    </row>
    <row r="13" spans="1:8" x14ac:dyDescent="0.2">
      <c r="A13" t="s">
        <v>61</v>
      </c>
      <c r="B13" t="s">
        <v>259</v>
      </c>
      <c r="E13" s="1" t="s">
        <v>444</v>
      </c>
      <c r="F13" t="s">
        <v>50</v>
      </c>
    </row>
    <row r="14" spans="1:8" x14ac:dyDescent="0.2">
      <c r="A14" t="s">
        <v>62</v>
      </c>
      <c r="B14" t="s">
        <v>260</v>
      </c>
      <c r="E14" s="1" t="s">
        <v>444</v>
      </c>
      <c r="F14" t="s">
        <v>50</v>
      </c>
    </row>
    <row r="15" spans="1:8" x14ac:dyDescent="0.2">
      <c r="A15" t="s">
        <v>63</v>
      </c>
      <c r="B15" t="s">
        <v>261</v>
      </c>
      <c r="E15" s="1" t="s">
        <v>444</v>
      </c>
      <c r="F15" t="s">
        <v>50</v>
      </c>
    </row>
    <row r="16" spans="1:8" x14ac:dyDescent="0.2">
      <c r="A16" t="s">
        <v>64</v>
      </c>
      <c r="B16" t="s">
        <v>262</v>
      </c>
      <c r="E16" s="1" t="s">
        <v>444</v>
      </c>
      <c r="F16" t="s">
        <v>50</v>
      </c>
    </row>
    <row r="17" spans="1:6" x14ac:dyDescent="0.2">
      <c r="A17" t="s">
        <v>65</v>
      </c>
      <c r="B17" t="s">
        <v>263</v>
      </c>
      <c r="E17" s="1" t="s">
        <v>444</v>
      </c>
      <c r="F17" t="s">
        <v>50</v>
      </c>
    </row>
    <row r="18" spans="1:6" x14ac:dyDescent="0.2">
      <c r="A18" t="s">
        <v>66</v>
      </c>
      <c r="B18" t="s">
        <v>264</v>
      </c>
      <c r="E18" s="1" t="s">
        <v>444</v>
      </c>
      <c r="F18" t="s">
        <v>50</v>
      </c>
    </row>
    <row r="19" spans="1:6" x14ac:dyDescent="0.2">
      <c r="A19" t="s">
        <v>67</v>
      </c>
      <c r="B19" t="s">
        <v>265</v>
      </c>
      <c r="E19" s="1" t="s">
        <v>444</v>
      </c>
      <c r="F19" t="s">
        <v>50</v>
      </c>
    </row>
    <row r="20" spans="1:6" x14ac:dyDescent="0.2">
      <c r="A20" t="s">
        <v>68</v>
      </c>
      <c r="B20" t="s">
        <v>266</v>
      </c>
      <c r="E20" s="1" t="s">
        <v>444</v>
      </c>
      <c r="F20" t="s">
        <v>50</v>
      </c>
    </row>
    <row r="21" spans="1:6" x14ac:dyDescent="0.2">
      <c r="A21" t="s">
        <v>69</v>
      </c>
      <c r="B21" t="s">
        <v>267</v>
      </c>
      <c r="E21" s="1" t="s">
        <v>444</v>
      </c>
      <c r="F21" t="s">
        <v>50</v>
      </c>
    </row>
    <row r="22" spans="1:6" x14ac:dyDescent="0.2">
      <c r="A22" t="s">
        <v>70</v>
      </c>
      <c r="B22" t="s">
        <v>268</v>
      </c>
      <c r="E22" s="1" t="s">
        <v>444</v>
      </c>
      <c r="F22" t="s">
        <v>50</v>
      </c>
    </row>
    <row r="23" spans="1:6" x14ac:dyDescent="0.2">
      <c r="A23" t="s">
        <v>71</v>
      </c>
      <c r="B23" t="s">
        <v>269</v>
      </c>
      <c r="E23" s="1" t="s">
        <v>444</v>
      </c>
      <c r="F23" t="s">
        <v>50</v>
      </c>
    </row>
    <row r="24" spans="1:6" x14ac:dyDescent="0.2">
      <c r="A24" t="s">
        <v>72</v>
      </c>
      <c r="B24" t="s">
        <v>270</v>
      </c>
      <c r="E24" s="1" t="s">
        <v>444</v>
      </c>
      <c r="F24" t="s">
        <v>50</v>
      </c>
    </row>
    <row r="25" spans="1:6" x14ac:dyDescent="0.2">
      <c r="A25" t="s">
        <v>73</v>
      </c>
      <c r="B25" t="s">
        <v>271</v>
      </c>
      <c r="E25" s="1" t="s">
        <v>444</v>
      </c>
      <c r="F25" t="s">
        <v>50</v>
      </c>
    </row>
    <row r="26" spans="1:6" x14ac:dyDescent="0.2">
      <c r="A26" t="s">
        <v>74</v>
      </c>
      <c r="B26" t="s">
        <v>272</v>
      </c>
      <c r="E26" s="1" t="s">
        <v>444</v>
      </c>
      <c r="F26" t="s">
        <v>50</v>
      </c>
    </row>
    <row r="27" spans="1:6" x14ac:dyDescent="0.2">
      <c r="A27" t="s">
        <v>75</v>
      </c>
      <c r="B27" t="s">
        <v>273</v>
      </c>
      <c r="E27" s="1" t="s">
        <v>444</v>
      </c>
      <c r="F27" t="s">
        <v>50</v>
      </c>
    </row>
    <row r="28" spans="1:6" x14ac:dyDescent="0.2">
      <c r="A28" t="s">
        <v>76</v>
      </c>
      <c r="B28" t="s">
        <v>274</v>
      </c>
      <c r="E28" s="1" t="s">
        <v>444</v>
      </c>
      <c r="F28" t="s">
        <v>50</v>
      </c>
    </row>
    <row r="29" spans="1:6" x14ac:dyDescent="0.2">
      <c r="A29" t="s">
        <v>77</v>
      </c>
      <c r="B29" t="s">
        <v>275</v>
      </c>
      <c r="E29" s="1" t="s">
        <v>444</v>
      </c>
      <c r="F29" t="s">
        <v>50</v>
      </c>
    </row>
    <row r="30" spans="1:6" x14ac:dyDescent="0.2">
      <c r="A30" t="s">
        <v>78</v>
      </c>
      <c r="B30" t="s">
        <v>276</v>
      </c>
      <c r="E30" s="1" t="s">
        <v>444</v>
      </c>
      <c r="F30" t="s">
        <v>50</v>
      </c>
    </row>
    <row r="31" spans="1:6" x14ac:dyDescent="0.2">
      <c r="A31" t="s">
        <v>79</v>
      </c>
      <c r="B31" t="s">
        <v>277</v>
      </c>
      <c r="E31" s="1" t="s">
        <v>444</v>
      </c>
      <c r="F31" t="s">
        <v>50</v>
      </c>
    </row>
    <row r="32" spans="1:6" x14ac:dyDescent="0.2">
      <c r="A32" t="s">
        <v>80</v>
      </c>
      <c r="B32" t="s">
        <v>278</v>
      </c>
      <c r="E32" s="1" t="s">
        <v>444</v>
      </c>
      <c r="F32" t="s">
        <v>50</v>
      </c>
    </row>
    <row r="33" spans="1:6" x14ac:dyDescent="0.2">
      <c r="A33" t="s">
        <v>81</v>
      </c>
      <c r="B33" t="s">
        <v>279</v>
      </c>
      <c r="E33" s="1" t="s">
        <v>444</v>
      </c>
      <c r="F33" t="s">
        <v>50</v>
      </c>
    </row>
    <row r="34" spans="1:6" x14ac:dyDescent="0.2">
      <c r="A34" t="s">
        <v>82</v>
      </c>
      <c r="B34" t="s">
        <v>280</v>
      </c>
      <c r="E34" s="1" t="s">
        <v>444</v>
      </c>
      <c r="F34" t="s">
        <v>50</v>
      </c>
    </row>
    <row r="35" spans="1:6" x14ac:dyDescent="0.2">
      <c r="A35" t="s">
        <v>83</v>
      </c>
      <c r="B35" t="s">
        <v>281</v>
      </c>
      <c r="E35" s="1" t="s">
        <v>444</v>
      </c>
      <c r="F35" t="s">
        <v>50</v>
      </c>
    </row>
    <row r="36" spans="1:6" x14ac:dyDescent="0.2">
      <c r="A36" t="s">
        <v>84</v>
      </c>
      <c r="B36" t="s">
        <v>282</v>
      </c>
      <c r="E36" s="1" t="s">
        <v>444</v>
      </c>
      <c r="F36" t="s">
        <v>50</v>
      </c>
    </row>
    <row r="37" spans="1:6" x14ac:dyDescent="0.2">
      <c r="A37" t="s">
        <v>85</v>
      </c>
      <c r="B37" t="s">
        <v>283</v>
      </c>
      <c r="E37" s="1" t="s">
        <v>444</v>
      </c>
      <c r="F37" t="s">
        <v>50</v>
      </c>
    </row>
    <row r="38" spans="1:6" x14ac:dyDescent="0.2">
      <c r="A38" t="s">
        <v>86</v>
      </c>
      <c r="B38" t="s">
        <v>284</v>
      </c>
      <c r="E38" s="1" t="s">
        <v>444</v>
      </c>
      <c r="F38" t="s">
        <v>50</v>
      </c>
    </row>
    <row r="39" spans="1:6" x14ac:dyDescent="0.2">
      <c r="A39" t="s">
        <v>87</v>
      </c>
      <c r="B39" t="s">
        <v>285</v>
      </c>
      <c r="E39" s="1" t="s">
        <v>444</v>
      </c>
      <c r="F39" t="s">
        <v>50</v>
      </c>
    </row>
    <row r="40" spans="1:6" x14ac:dyDescent="0.2">
      <c r="A40" t="s">
        <v>88</v>
      </c>
      <c r="B40" t="s">
        <v>286</v>
      </c>
      <c r="E40" s="1" t="s">
        <v>444</v>
      </c>
      <c r="F40" t="s">
        <v>50</v>
      </c>
    </row>
    <row r="41" spans="1:6" x14ac:dyDescent="0.2">
      <c r="A41" t="s">
        <v>89</v>
      </c>
      <c r="B41" t="s">
        <v>287</v>
      </c>
      <c r="E41" s="1" t="s">
        <v>444</v>
      </c>
      <c r="F41" t="s">
        <v>50</v>
      </c>
    </row>
    <row r="42" spans="1:6" x14ac:dyDescent="0.2">
      <c r="A42" t="s">
        <v>90</v>
      </c>
      <c r="B42" t="s">
        <v>288</v>
      </c>
      <c r="E42" s="1" t="s">
        <v>444</v>
      </c>
      <c r="F42" t="s">
        <v>50</v>
      </c>
    </row>
    <row r="43" spans="1:6" x14ac:dyDescent="0.2">
      <c r="A43" t="s">
        <v>91</v>
      </c>
      <c r="B43" t="s">
        <v>289</v>
      </c>
      <c r="E43" s="1" t="s">
        <v>444</v>
      </c>
      <c r="F43" t="s">
        <v>50</v>
      </c>
    </row>
    <row r="44" spans="1:6" x14ac:dyDescent="0.2">
      <c r="A44" t="s">
        <v>92</v>
      </c>
      <c r="B44" t="s">
        <v>290</v>
      </c>
      <c r="E44" s="1" t="s">
        <v>444</v>
      </c>
      <c r="F44" t="s">
        <v>50</v>
      </c>
    </row>
    <row r="45" spans="1:6" x14ac:dyDescent="0.2">
      <c r="A45" t="s">
        <v>93</v>
      </c>
      <c r="B45" t="s">
        <v>291</v>
      </c>
      <c r="E45" s="1" t="s">
        <v>444</v>
      </c>
      <c r="F45" t="s">
        <v>50</v>
      </c>
    </row>
    <row r="46" spans="1:6" x14ac:dyDescent="0.2">
      <c r="A46" t="s">
        <v>94</v>
      </c>
      <c r="B46" t="s">
        <v>292</v>
      </c>
      <c r="E46" s="1" t="s">
        <v>444</v>
      </c>
      <c r="F46" t="s">
        <v>50</v>
      </c>
    </row>
    <row r="47" spans="1:6" x14ac:dyDescent="0.2">
      <c r="A47" t="s">
        <v>95</v>
      </c>
      <c r="B47" t="s">
        <v>293</v>
      </c>
      <c r="E47" s="1" t="s">
        <v>444</v>
      </c>
      <c r="F47" t="s">
        <v>50</v>
      </c>
    </row>
    <row r="48" spans="1:6" x14ac:dyDescent="0.2">
      <c r="A48" t="s">
        <v>96</v>
      </c>
      <c r="B48" t="s">
        <v>294</v>
      </c>
      <c r="E48" s="1" t="s">
        <v>444</v>
      </c>
      <c r="F48" t="s">
        <v>50</v>
      </c>
    </row>
    <row r="49" spans="1:6" x14ac:dyDescent="0.2">
      <c r="A49" t="s">
        <v>97</v>
      </c>
      <c r="B49" t="s">
        <v>295</v>
      </c>
      <c r="E49" s="1" t="s">
        <v>444</v>
      </c>
      <c r="F49" t="s">
        <v>50</v>
      </c>
    </row>
    <row r="50" spans="1:6" x14ac:dyDescent="0.2">
      <c r="A50" t="s">
        <v>98</v>
      </c>
      <c r="B50" t="s">
        <v>296</v>
      </c>
      <c r="E50" s="1" t="s">
        <v>444</v>
      </c>
      <c r="F50" t="s">
        <v>50</v>
      </c>
    </row>
    <row r="51" spans="1:6" x14ac:dyDescent="0.2">
      <c r="A51" t="s">
        <v>99</v>
      </c>
      <c r="B51" t="s">
        <v>297</v>
      </c>
      <c r="E51" s="1" t="s">
        <v>444</v>
      </c>
      <c r="F51" t="s">
        <v>50</v>
      </c>
    </row>
    <row r="52" spans="1:6" x14ac:dyDescent="0.2">
      <c r="A52" t="s">
        <v>100</v>
      </c>
      <c r="B52" t="s">
        <v>298</v>
      </c>
      <c r="E52" s="1" t="s">
        <v>444</v>
      </c>
      <c r="F52" t="s">
        <v>50</v>
      </c>
    </row>
    <row r="53" spans="1:6" x14ac:dyDescent="0.2">
      <c r="A53" t="s">
        <v>101</v>
      </c>
      <c r="B53" t="s">
        <v>299</v>
      </c>
      <c r="E53" s="1" t="s">
        <v>444</v>
      </c>
      <c r="F53" t="s">
        <v>50</v>
      </c>
    </row>
    <row r="54" spans="1:6" x14ac:dyDescent="0.2">
      <c r="A54" t="s">
        <v>102</v>
      </c>
      <c r="B54" t="s">
        <v>300</v>
      </c>
      <c r="E54" s="1" t="s">
        <v>444</v>
      </c>
      <c r="F54" t="s">
        <v>50</v>
      </c>
    </row>
    <row r="55" spans="1:6" x14ac:dyDescent="0.2">
      <c r="A55" t="s">
        <v>103</v>
      </c>
      <c r="B55" t="s">
        <v>301</v>
      </c>
      <c r="E55" s="1" t="s">
        <v>444</v>
      </c>
      <c r="F55" t="s">
        <v>50</v>
      </c>
    </row>
    <row r="56" spans="1:6" x14ac:dyDescent="0.2">
      <c r="A56" t="s">
        <v>104</v>
      </c>
      <c r="B56" t="s">
        <v>302</v>
      </c>
      <c r="E56" s="1" t="s">
        <v>444</v>
      </c>
      <c r="F56" t="s">
        <v>50</v>
      </c>
    </row>
    <row r="57" spans="1:6" x14ac:dyDescent="0.2">
      <c r="A57" t="s">
        <v>105</v>
      </c>
      <c r="B57" t="s">
        <v>303</v>
      </c>
      <c r="E57" s="1" t="s">
        <v>444</v>
      </c>
      <c r="F57" t="s">
        <v>50</v>
      </c>
    </row>
    <row r="58" spans="1:6" x14ac:dyDescent="0.2">
      <c r="A58" t="s">
        <v>106</v>
      </c>
      <c r="B58" t="s">
        <v>304</v>
      </c>
      <c r="E58" s="1" t="s">
        <v>444</v>
      </c>
      <c r="F58" t="s">
        <v>50</v>
      </c>
    </row>
    <row r="59" spans="1:6" x14ac:dyDescent="0.2">
      <c r="A59" t="s">
        <v>107</v>
      </c>
      <c r="B59" t="s">
        <v>305</v>
      </c>
      <c r="E59" s="1" t="s">
        <v>444</v>
      </c>
      <c r="F59" t="s">
        <v>50</v>
      </c>
    </row>
    <row r="60" spans="1:6" x14ac:dyDescent="0.2">
      <c r="A60" t="s">
        <v>108</v>
      </c>
      <c r="B60" t="s">
        <v>306</v>
      </c>
      <c r="E60" s="1" t="s">
        <v>444</v>
      </c>
      <c r="F60" t="s">
        <v>50</v>
      </c>
    </row>
    <row r="61" spans="1:6" x14ac:dyDescent="0.2">
      <c r="A61" t="s">
        <v>109</v>
      </c>
      <c r="B61" t="s">
        <v>307</v>
      </c>
      <c r="E61" s="1" t="s">
        <v>444</v>
      </c>
      <c r="F61" t="s">
        <v>50</v>
      </c>
    </row>
    <row r="62" spans="1:6" x14ac:dyDescent="0.2">
      <c r="A62" t="s">
        <v>110</v>
      </c>
      <c r="B62" t="s">
        <v>308</v>
      </c>
      <c r="E62" s="1" t="s">
        <v>444</v>
      </c>
      <c r="F62" t="s">
        <v>50</v>
      </c>
    </row>
    <row r="63" spans="1:6" x14ac:dyDescent="0.2">
      <c r="A63" t="s">
        <v>111</v>
      </c>
      <c r="B63" t="s">
        <v>309</v>
      </c>
      <c r="E63" s="1" t="s">
        <v>444</v>
      </c>
      <c r="F63" t="s">
        <v>50</v>
      </c>
    </row>
    <row r="64" spans="1:6" x14ac:dyDescent="0.2">
      <c r="A64" t="s">
        <v>112</v>
      </c>
      <c r="B64" t="s">
        <v>310</v>
      </c>
      <c r="E64" s="1" t="s">
        <v>444</v>
      </c>
      <c r="F64" t="s">
        <v>50</v>
      </c>
    </row>
    <row r="65" spans="1:6" x14ac:dyDescent="0.2">
      <c r="A65" t="s">
        <v>113</v>
      </c>
      <c r="B65" t="s">
        <v>311</v>
      </c>
      <c r="E65" s="1" t="s">
        <v>444</v>
      </c>
      <c r="F65" t="s">
        <v>50</v>
      </c>
    </row>
    <row r="66" spans="1:6" x14ac:dyDescent="0.2">
      <c r="A66" t="s">
        <v>114</v>
      </c>
      <c r="B66" t="s">
        <v>312</v>
      </c>
      <c r="E66" s="1" t="s">
        <v>444</v>
      </c>
      <c r="F66" t="s">
        <v>50</v>
      </c>
    </row>
    <row r="67" spans="1:6" x14ac:dyDescent="0.2">
      <c r="A67" t="s">
        <v>115</v>
      </c>
      <c r="B67" t="s">
        <v>313</v>
      </c>
      <c r="E67" s="1" t="s">
        <v>444</v>
      </c>
      <c r="F67" t="s">
        <v>50</v>
      </c>
    </row>
    <row r="68" spans="1:6" x14ac:dyDescent="0.2">
      <c r="A68" t="s">
        <v>116</v>
      </c>
      <c r="B68" t="s">
        <v>314</v>
      </c>
      <c r="E68" s="1" t="s">
        <v>444</v>
      </c>
      <c r="F68" t="s">
        <v>50</v>
      </c>
    </row>
    <row r="69" spans="1:6" x14ac:dyDescent="0.2">
      <c r="A69" t="s">
        <v>117</v>
      </c>
      <c r="B69" t="s">
        <v>315</v>
      </c>
      <c r="E69" s="1" t="s">
        <v>444</v>
      </c>
      <c r="F69" t="s">
        <v>50</v>
      </c>
    </row>
    <row r="70" spans="1:6" x14ac:dyDescent="0.2">
      <c r="A70" t="s">
        <v>118</v>
      </c>
      <c r="B70" t="s">
        <v>316</v>
      </c>
      <c r="E70" s="1" t="s">
        <v>444</v>
      </c>
      <c r="F70" t="s">
        <v>50</v>
      </c>
    </row>
    <row r="71" spans="1:6" x14ac:dyDescent="0.2">
      <c r="A71" t="s">
        <v>119</v>
      </c>
      <c r="B71" t="s">
        <v>317</v>
      </c>
      <c r="E71" s="1" t="s">
        <v>444</v>
      </c>
      <c r="F71" t="s">
        <v>50</v>
      </c>
    </row>
    <row r="72" spans="1:6" x14ac:dyDescent="0.2">
      <c r="A72" t="s">
        <v>120</v>
      </c>
      <c r="B72" t="s">
        <v>318</v>
      </c>
      <c r="E72" s="1" t="s">
        <v>444</v>
      </c>
      <c r="F72" t="s">
        <v>50</v>
      </c>
    </row>
    <row r="73" spans="1:6" x14ac:dyDescent="0.2">
      <c r="A73" t="s">
        <v>121</v>
      </c>
      <c r="B73" t="s">
        <v>319</v>
      </c>
      <c r="E73" s="1" t="s">
        <v>444</v>
      </c>
      <c r="F73" t="s">
        <v>50</v>
      </c>
    </row>
    <row r="74" spans="1:6" x14ac:dyDescent="0.2">
      <c r="A74" t="s">
        <v>122</v>
      </c>
      <c r="B74" t="s">
        <v>320</v>
      </c>
      <c r="E74" s="1" t="s">
        <v>444</v>
      </c>
      <c r="F74" t="s">
        <v>50</v>
      </c>
    </row>
    <row r="75" spans="1:6" x14ac:dyDescent="0.2">
      <c r="A75" t="s">
        <v>123</v>
      </c>
      <c r="B75" t="s">
        <v>321</v>
      </c>
      <c r="E75" s="1" t="s">
        <v>444</v>
      </c>
      <c r="F75" t="s">
        <v>50</v>
      </c>
    </row>
    <row r="76" spans="1:6" x14ac:dyDescent="0.2">
      <c r="A76" t="s">
        <v>124</v>
      </c>
      <c r="B76" t="s">
        <v>322</v>
      </c>
      <c r="E76" s="1" t="s">
        <v>444</v>
      </c>
      <c r="F76" t="s">
        <v>50</v>
      </c>
    </row>
    <row r="77" spans="1:6" x14ac:dyDescent="0.2">
      <c r="A77" t="s">
        <v>125</v>
      </c>
      <c r="B77" t="s">
        <v>323</v>
      </c>
      <c r="E77" s="1" t="s">
        <v>444</v>
      </c>
      <c r="F77" t="s">
        <v>50</v>
      </c>
    </row>
    <row r="78" spans="1:6" x14ac:dyDescent="0.2">
      <c r="A78" t="s">
        <v>126</v>
      </c>
      <c r="B78" t="s">
        <v>324</v>
      </c>
      <c r="E78" s="1" t="s">
        <v>444</v>
      </c>
      <c r="F78" t="s">
        <v>50</v>
      </c>
    </row>
    <row r="79" spans="1:6" x14ac:dyDescent="0.2">
      <c r="A79" t="s">
        <v>127</v>
      </c>
      <c r="B79" t="s">
        <v>325</v>
      </c>
      <c r="E79" s="1" t="s">
        <v>444</v>
      </c>
      <c r="F79" t="s">
        <v>50</v>
      </c>
    </row>
    <row r="80" spans="1:6" x14ac:dyDescent="0.2">
      <c r="A80" t="s">
        <v>128</v>
      </c>
      <c r="B80" t="s">
        <v>326</v>
      </c>
      <c r="E80" s="1" t="s">
        <v>444</v>
      </c>
      <c r="F80" t="s">
        <v>50</v>
      </c>
    </row>
    <row r="81" spans="1:6" x14ac:dyDescent="0.2">
      <c r="A81" t="s">
        <v>129</v>
      </c>
      <c r="B81" t="s">
        <v>327</v>
      </c>
      <c r="E81" s="1" t="s">
        <v>444</v>
      </c>
      <c r="F81" t="s">
        <v>50</v>
      </c>
    </row>
    <row r="82" spans="1:6" x14ac:dyDescent="0.2">
      <c r="A82" t="s">
        <v>130</v>
      </c>
      <c r="B82" t="s">
        <v>328</v>
      </c>
      <c r="E82" s="1" t="s">
        <v>444</v>
      </c>
      <c r="F82" t="s">
        <v>50</v>
      </c>
    </row>
    <row r="83" spans="1:6" x14ac:dyDescent="0.2">
      <c r="A83" t="s">
        <v>131</v>
      </c>
      <c r="B83" t="s">
        <v>329</v>
      </c>
      <c r="E83" s="1" t="s">
        <v>444</v>
      </c>
      <c r="F83" t="s">
        <v>50</v>
      </c>
    </row>
    <row r="84" spans="1:6" x14ac:dyDescent="0.2">
      <c r="A84" t="s">
        <v>132</v>
      </c>
      <c r="B84" t="s">
        <v>330</v>
      </c>
      <c r="E84" s="1" t="s">
        <v>444</v>
      </c>
      <c r="F84" t="s">
        <v>50</v>
      </c>
    </row>
    <row r="85" spans="1:6" x14ac:dyDescent="0.2">
      <c r="A85" t="s">
        <v>133</v>
      </c>
      <c r="B85" t="s">
        <v>331</v>
      </c>
      <c r="E85" s="1" t="s">
        <v>444</v>
      </c>
      <c r="F85" t="s">
        <v>50</v>
      </c>
    </row>
    <row r="86" spans="1:6" x14ac:dyDescent="0.2">
      <c r="A86" t="s">
        <v>134</v>
      </c>
      <c r="B86" t="s">
        <v>332</v>
      </c>
      <c r="E86" s="1" t="s">
        <v>444</v>
      </c>
      <c r="F86" t="s">
        <v>50</v>
      </c>
    </row>
    <row r="87" spans="1:6" x14ac:dyDescent="0.2">
      <c r="A87" t="s">
        <v>135</v>
      </c>
      <c r="B87" t="s">
        <v>333</v>
      </c>
      <c r="E87" s="1" t="s">
        <v>444</v>
      </c>
      <c r="F87" t="s">
        <v>50</v>
      </c>
    </row>
    <row r="88" spans="1:6" x14ac:dyDescent="0.2">
      <c r="A88" t="s">
        <v>136</v>
      </c>
      <c r="B88" t="s">
        <v>334</v>
      </c>
      <c r="E88" s="1" t="s">
        <v>444</v>
      </c>
      <c r="F88" t="s">
        <v>50</v>
      </c>
    </row>
    <row r="89" spans="1:6" x14ac:dyDescent="0.2">
      <c r="A89" t="s">
        <v>137</v>
      </c>
      <c r="B89" t="s">
        <v>335</v>
      </c>
      <c r="E89" s="1" t="s">
        <v>444</v>
      </c>
      <c r="F89" t="s">
        <v>50</v>
      </c>
    </row>
    <row r="90" spans="1:6" x14ac:dyDescent="0.2">
      <c r="A90" t="s">
        <v>138</v>
      </c>
      <c r="B90" t="s">
        <v>336</v>
      </c>
      <c r="E90" s="1" t="s">
        <v>444</v>
      </c>
      <c r="F90" t="s">
        <v>50</v>
      </c>
    </row>
    <row r="91" spans="1:6" x14ac:dyDescent="0.2">
      <c r="A91" t="s">
        <v>139</v>
      </c>
      <c r="B91" t="s">
        <v>337</v>
      </c>
      <c r="E91" s="1" t="s">
        <v>444</v>
      </c>
      <c r="F91" t="s">
        <v>50</v>
      </c>
    </row>
    <row r="92" spans="1:6" x14ac:dyDescent="0.2">
      <c r="A92" t="s">
        <v>140</v>
      </c>
      <c r="B92" t="s">
        <v>338</v>
      </c>
      <c r="E92" s="1" t="s">
        <v>444</v>
      </c>
      <c r="F92" t="s">
        <v>50</v>
      </c>
    </row>
    <row r="93" spans="1:6" x14ac:dyDescent="0.2">
      <c r="A93" t="s">
        <v>141</v>
      </c>
      <c r="B93" t="s">
        <v>339</v>
      </c>
      <c r="E93" s="1" t="s">
        <v>444</v>
      </c>
      <c r="F93" t="s">
        <v>50</v>
      </c>
    </row>
    <row r="94" spans="1:6" x14ac:dyDescent="0.2">
      <c r="A94" t="s">
        <v>142</v>
      </c>
      <c r="B94" t="s">
        <v>340</v>
      </c>
      <c r="E94" s="1" t="s">
        <v>444</v>
      </c>
      <c r="F94" t="s">
        <v>50</v>
      </c>
    </row>
    <row r="95" spans="1:6" x14ac:dyDescent="0.2">
      <c r="A95" t="s">
        <v>143</v>
      </c>
      <c r="B95" t="s">
        <v>341</v>
      </c>
      <c r="E95" s="1" t="s">
        <v>444</v>
      </c>
      <c r="F95" t="s">
        <v>50</v>
      </c>
    </row>
    <row r="96" spans="1:6" x14ac:dyDescent="0.2">
      <c r="A96" t="s">
        <v>144</v>
      </c>
      <c r="B96" t="s">
        <v>342</v>
      </c>
      <c r="E96" s="1" t="s">
        <v>444</v>
      </c>
      <c r="F96" t="s">
        <v>50</v>
      </c>
    </row>
    <row r="97" spans="1:6" x14ac:dyDescent="0.2">
      <c r="A97" t="s">
        <v>145</v>
      </c>
      <c r="B97" t="s">
        <v>343</v>
      </c>
      <c r="E97" s="1" t="s">
        <v>444</v>
      </c>
      <c r="F97" t="s">
        <v>50</v>
      </c>
    </row>
    <row r="98" spans="1:6" x14ac:dyDescent="0.2">
      <c r="A98" t="s">
        <v>146</v>
      </c>
      <c r="B98" t="s">
        <v>344</v>
      </c>
      <c r="E98" s="1" t="s">
        <v>444</v>
      </c>
      <c r="F98" t="s">
        <v>50</v>
      </c>
    </row>
    <row r="99" spans="1:6" x14ac:dyDescent="0.2">
      <c r="A99" t="s">
        <v>147</v>
      </c>
      <c r="B99" t="s">
        <v>345</v>
      </c>
      <c r="E99" s="1" t="s">
        <v>444</v>
      </c>
      <c r="F99" t="s">
        <v>50</v>
      </c>
    </row>
    <row r="100" spans="1:6" x14ac:dyDescent="0.2">
      <c r="A100" t="s">
        <v>148</v>
      </c>
      <c r="B100" t="s">
        <v>346</v>
      </c>
      <c r="E100" s="1" t="s">
        <v>444</v>
      </c>
      <c r="F100" t="s">
        <v>50</v>
      </c>
    </row>
    <row r="101" spans="1:6" x14ac:dyDescent="0.2">
      <c r="A101" t="s">
        <v>149</v>
      </c>
      <c r="B101" t="s">
        <v>347</v>
      </c>
      <c r="E101" s="1" t="s">
        <v>444</v>
      </c>
      <c r="F101" t="s">
        <v>50</v>
      </c>
    </row>
    <row r="102" spans="1:6" x14ac:dyDescent="0.2">
      <c r="A102" t="s">
        <v>150</v>
      </c>
      <c r="B102" t="s">
        <v>348</v>
      </c>
      <c r="E102" s="1" t="s">
        <v>444</v>
      </c>
      <c r="F102" t="s">
        <v>50</v>
      </c>
    </row>
    <row r="103" spans="1:6" x14ac:dyDescent="0.2">
      <c r="A103" t="s">
        <v>151</v>
      </c>
      <c r="B103" t="s">
        <v>349</v>
      </c>
      <c r="E103" s="1" t="s">
        <v>444</v>
      </c>
      <c r="F103" t="s">
        <v>50</v>
      </c>
    </row>
    <row r="104" spans="1:6" x14ac:dyDescent="0.2">
      <c r="A104" t="s">
        <v>152</v>
      </c>
      <c r="B104" t="s">
        <v>350</v>
      </c>
      <c r="E104" s="1" t="s">
        <v>444</v>
      </c>
      <c r="F104" t="s">
        <v>50</v>
      </c>
    </row>
    <row r="105" spans="1:6" x14ac:dyDescent="0.2">
      <c r="A105" t="s">
        <v>153</v>
      </c>
      <c r="B105" t="s">
        <v>351</v>
      </c>
      <c r="E105" s="1" t="s">
        <v>444</v>
      </c>
      <c r="F105" t="s">
        <v>50</v>
      </c>
    </row>
    <row r="106" spans="1:6" x14ac:dyDescent="0.2">
      <c r="A106" t="s">
        <v>154</v>
      </c>
      <c r="B106" t="s">
        <v>352</v>
      </c>
      <c r="E106" s="1" t="s">
        <v>444</v>
      </c>
      <c r="F106" t="s">
        <v>50</v>
      </c>
    </row>
    <row r="107" spans="1:6" x14ac:dyDescent="0.2">
      <c r="A107" t="s">
        <v>155</v>
      </c>
      <c r="B107" t="s">
        <v>353</v>
      </c>
      <c r="E107" s="1" t="s">
        <v>444</v>
      </c>
      <c r="F107" t="s">
        <v>50</v>
      </c>
    </row>
    <row r="108" spans="1:6" x14ac:dyDescent="0.2">
      <c r="A108" t="s">
        <v>156</v>
      </c>
      <c r="B108" t="s">
        <v>354</v>
      </c>
      <c r="E108" s="1" t="s">
        <v>444</v>
      </c>
      <c r="F108" t="s">
        <v>50</v>
      </c>
    </row>
    <row r="109" spans="1:6" x14ac:dyDescent="0.2">
      <c r="A109" t="s">
        <v>157</v>
      </c>
      <c r="B109" t="s">
        <v>355</v>
      </c>
      <c r="E109" s="1" t="s">
        <v>444</v>
      </c>
      <c r="F109" t="s">
        <v>50</v>
      </c>
    </row>
    <row r="110" spans="1:6" x14ac:dyDescent="0.2">
      <c r="A110" t="s">
        <v>158</v>
      </c>
      <c r="B110" t="s">
        <v>356</v>
      </c>
      <c r="E110" s="1" t="s">
        <v>444</v>
      </c>
      <c r="F110" t="s">
        <v>50</v>
      </c>
    </row>
    <row r="111" spans="1:6" x14ac:dyDescent="0.2">
      <c r="A111" t="s">
        <v>159</v>
      </c>
      <c r="B111" t="s">
        <v>357</v>
      </c>
      <c r="E111" s="1" t="s">
        <v>444</v>
      </c>
      <c r="F111" t="s">
        <v>50</v>
      </c>
    </row>
    <row r="112" spans="1:6" x14ac:dyDescent="0.2">
      <c r="A112" t="s">
        <v>160</v>
      </c>
      <c r="B112" t="s">
        <v>358</v>
      </c>
      <c r="E112" s="1" t="s">
        <v>444</v>
      </c>
      <c r="F112" t="s">
        <v>50</v>
      </c>
    </row>
    <row r="113" spans="1:6" x14ac:dyDescent="0.2">
      <c r="A113" t="s">
        <v>161</v>
      </c>
      <c r="B113" t="s">
        <v>359</v>
      </c>
      <c r="E113" s="1" t="s">
        <v>444</v>
      </c>
      <c r="F113" t="s">
        <v>50</v>
      </c>
    </row>
    <row r="114" spans="1:6" x14ac:dyDescent="0.2">
      <c r="A114" t="s">
        <v>162</v>
      </c>
      <c r="B114" t="s">
        <v>360</v>
      </c>
      <c r="E114" s="1" t="s">
        <v>444</v>
      </c>
      <c r="F114" t="s">
        <v>50</v>
      </c>
    </row>
    <row r="115" spans="1:6" x14ac:dyDescent="0.2">
      <c r="A115" t="s">
        <v>163</v>
      </c>
      <c r="B115" t="s">
        <v>361</v>
      </c>
      <c r="E115" s="1" t="s">
        <v>444</v>
      </c>
      <c r="F115" t="s">
        <v>50</v>
      </c>
    </row>
    <row r="116" spans="1:6" x14ac:dyDescent="0.2">
      <c r="A116" t="s">
        <v>164</v>
      </c>
      <c r="B116" t="s">
        <v>362</v>
      </c>
      <c r="E116" s="1" t="s">
        <v>444</v>
      </c>
      <c r="F116" t="s">
        <v>50</v>
      </c>
    </row>
    <row r="117" spans="1:6" x14ac:dyDescent="0.2">
      <c r="A117" t="s">
        <v>165</v>
      </c>
      <c r="B117" t="s">
        <v>363</v>
      </c>
      <c r="E117" s="1" t="s">
        <v>444</v>
      </c>
      <c r="F117" t="s">
        <v>50</v>
      </c>
    </row>
    <row r="118" spans="1:6" x14ac:dyDescent="0.2">
      <c r="A118" t="s">
        <v>166</v>
      </c>
      <c r="B118" t="s">
        <v>364</v>
      </c>
      <c r="E118" s="1" t="s">
        <v>444</v>
      </c>
      <c r="F118" t="s">
        <v>50</v>
      </c>
    </row>
    <row r="119" spans="1:6" x14ac:dyDescent="0.2">
      <c r="A119" t="s">
        <v>167</v>
      </c>
      <c r="B119" t="s">
        <v>365</v>
      </c>
      <c r="E119" s="1" t="s">
        <v>444</v>
      </c>
      <c r="F119" t="s">
        <v>50</v>
      </c>
    </row>
    <row r="120" spans="1:6" x14ac:dyDescent="0.2">
      <c r="A120" t="s">
        <v>168</v>
      </c>
      <c r="B120" t="s">
        <v>366</v>
      </c>
      <c r="E120" s="1" t="s">
        <v>444</v>
      </c>
      <c r="F120" t="s">
        <v>50</v>
      </c>
    </row>
    <row r="121" spans="1:6" x14ac:dyDescent="0.2">
      <c r="A121" t="s">
        <v>169</v>
      </c>
      <c r="B121" t="s">
        <v>367</v>
      </c>
      <c r="E121" s="1" t="s">
        <v>444</v>
      </c>
      <c r="F121" t="s">
        <v>50</v>
      </c>
    </row>
    <row r="122" spans="1:6" x14ac:dyDescent="0.2">
      <c r="A122" t="s">
        <v>170</v>
      </c>
      <c r="B122" t="s">
        <v>368</v>
      </c>
      <c r="E122" s="1" t="s">
        <v>444</v>
      </c>
      <c r="F122" t="s">
        <v>50</v>
      </c>
    </row>
    <row r="123" spans="1:6" x14ac:dyDescent="0.2">
      <c r="A123" t="s">
        <v>171</v>
      </c>
      <c r="B123" t="s">
        <v>369</v>
      </c>
      <c r="E123" s="1" t="s">
        <v>444</v>
      </c>
      <c r="F123" t="s">
        <v>50</v>
      </c>
    </row>
    <row r="124" spans="1:6" x14ac:dyDescent="0.2">
      <c r="A124" t="s">
        <v>172</v>
      </c>
      <c r="B124" t="s">
        <v>370</v>
      </c>
      <c r="E124" s="1" t="s">
        <v>444</v>
      </c>
      <c r="F124" t="s">
        <v>50</v>
      </c>
    </row>
    <row r="125" spans="1:6" x14ac:dyDescent="0.2">
      <c r="A125" t="s">
        <v>173</v>
      </c>
      <c r="B125" t="s">
        <v>371</v>
      </c>
      <c r="E125" s="1" t="s">
        <v>444</v>
      </c>
      <c r="F125" t="s">
        <v>50</v>
      </c>
    </row>
    <row r="126" spans="1:6" x14ac:dyDescent="0.2">
      <c r="A126" t="s">
        <v>174</v>
      </c>
      <c r="B126" t="s">
        <v>45</v>
      </c>
      <c r="E126" s="1" t="s">
        <v>444</v>
      </c>
      <c r="F126" t="s">
        <v>50</v>
      </c>
    </row>
    <row r="127" spans="1:6" x14ac:dyDescent="0.2">
      <c r="A127" t="s">
        <v>175</v>
      </c>
      <c r="B127" t="s">
        <v>372</v>
      </c>
      <c r="E127" s="1" t="s">
        <v>444</v>
      </c>
      <c r="F127" t="s">
        <v>50</v>
      </c>
    </row>
    <row r="128" spans="1:6" x14ac:dyDescent="0.2">
      <c r="A128" t="s">
        <v>176</v>
      </c>
      <c r="B128" t="s">
        <v>373</v>
      </c>
      <c r="E128" s="1" t="s">
        <v>444</v>
      </c>
      <c r="F128" t="s">
        <v>50</v>
      </c>
    </row>
    <row r="129" spans="1:6" x14ac:dyDescent="0.2">
      <c r="A129" t="s">
        <v>177</v>
      </c>
      <c r="B129" t="s">
        <v>374</v>
      </c>
      <c r="E129" s="1" t="s">
        <v>444</v>
      </c>
      <c r="F129" t="s">
        <v>50</v>
      </c>
    </row>
    <row r="130" spans="1:6" x14ac:dyDescent="0.2">
      <c r="A130" t="s">
        <v>178</v>
      </c>
      <c r="B130" t="s">
        <v>375</v>
      </c>
      <c r="E130" s="1" t="s">
        <v>444</v>
      </c>
      <c r="F130" t="s">
        <v>50</v>
      </c>
    </row>
    <row r="131" spans="1:6" x14ac:dyDescent="0.2">
      <c r="A131" t="s">
        <v>179</v>
      </c>
      <c r="B131" t="s">
        <v>376</v>
      </c>
      <c r="E131" s="1" t="s">
        <v>444</v>
      </c>
      <c r="F131" t="s">
        <v>50</v>
      </c>
    </row>
    <row r="132" spans="1:6" x14ac:dyDescent="0.2">
      <c r="A132" t="s">
        <v>180</v>
      </c>
      <c r="B132" t="s">
        <v>377</v>
      </c>
      <c r="E132" s="1" t="s">
        <v>444</v>
      </c>
      <c r="F132" t="s">
        <v>50</v>
      </c>
    </row>
    <row r="133" spans="1:6" x14ac:dyDescent="0.2">
      <c r="A133" t="s">
        <v>181</v>
      </c>
      <c r="B133" t="s">
        <v>378</v>
      </c>
      <c r="E133" s="1" t="s">
        <v>444</v>
      </c>
      <c r="F133" t="s">
        <v>50</v>
      </c>
    </row>
    <row r="134" spans="1:6" x14ac:dyDescent="0.2">
      <c r="A134" t="s">
        <v>182</v>
      </c>
      <c r="B134" t="s">
        <v>379</v>
      </c>
      <c r="E134" s="1" t="s">
        <v>444</v>
      </c>
      <c r="F134" t="s">
        <v>50</v>
      </c>
    </row>
    <row r="135" spans="1:6" x14ac:dyDescent="0.2">
      <c r="A135" t="s">
        <v>183</v>
      </c>
      <c r="B135" t="s">
        <v>380</v>
      </c>
      <c r="E135" s="1" t="s">
        <v>444</v>
      </c>
      <c r="F135" t="s">
        <v>50</v>
      </c>
    </row>
    <row r="136" spans="1:6" x14ac:dyDescent="0.2">
      <c r="A136" t="s">
        <v>184</v>
      </c>
      <c r="B136" t="s">
        <v>381</v>
      </c>
      <c r="E136" s="1" t="s">
        <v>444</v>
      </c>
      <c r="F136" t="s">
        <v>50</v>
      </c>
    </row>
    <row r="137" spans="1:6" x14ac:dyDescent="0.2">
      <c r="A137" t="s">
        <v>185</v>
      </c>
      <c r="B137" t="s">
        <v>382</v>
      </c>
      <c r="E137" s="1" t="s">
        <v>444</v>
      </c>
      <c r="F137" t="s">
        <v>50</v>
      </c>
    </row>
    <row r="138" spans="1:6" x14ac:dyDescent="0.2">
      <c r="A138" t="s">
        <v>186</v>
      </c>
      <c r="B138" t="s">
        <v>383</v>
      </c>
      <c r="E138" s="1" t="s">
        <v>444</v>
      </c>
      <c r="F138" t="s">
        <v>50</v>
      </c>
    </row>
    <row r="139" spans="1:6" x14ac:dyDescent="0.2">
      <c r="A139" t="s">
        <v>187</v>
      </c>
      <c r="B139" t="s">
        <v>384</v>
      </c>
      <c r="E139" s="1" t="s">
        <v>444</v>
      </c>
      <c r="F139" t="s">
        <v>50</v>
      </c>
    </row>
    <row r="140" spans="1:6" x14ac:dyDescent="0.2">
      <c r="A140" t="s">
        <v>188</v>
      </c>
      <c r="B140" t="s">
        <v>385</v>
      </c>
      <c r="E140" s="1" t="s">
        <v>444</v>
      </c>
      <c r="F140" t="s">
        <v>50</v>
      </c>
    </row>
    <row r="141" spans="1:6" x14ac:dyDescent="0.2">
      <c r="A141" t="s">
        <v>189</v>
      </c>
      <c r="B141" t="s">
        <v>386</v>
      </c>
      <c r="E141" s="1" t="s">
        <v>444</v>
      </c>
      <c r="F141" t="s">
        <v>50</v>
      </c>
    </row>
    <row r="142" spans="1:6" x14ac:dyDescent="0.2">
      <c r="A142" t="s">
        <v>190</v>
      </c>
      <c r="B142" t="s">
        <v>387</v>
      </c>
      <c r="E142" s="1" t="s">
        <v>444</v>
      </c>
      <c r="F142" t="s">
        <v>50</v>
      </c>
    </row>
    <row r="143" spans="1:6" x14ac:dyDescent="0.2">
      <c r="A143" t="s">
        <v>191</v>
      </c>
      <c r="B143" t="s">
        <v>388</v>
      </c>
      <c r="E143" s="1" t="s">
        <v>444</v>
      </c>
      <c r="F143" t="s">
        <v>50</v>
      </c>
    </row>
    <row r="144" spans="1:6" x14ac:dyDescent="0.2">
      <c r="A144" t="s">
        <v>192</v>
      </c>
      <c r="B144" t="s">
        <v>389</v>
      </c>
      <c r="E144" s="1" t="s">
        <v>444</v>
      </c>
      <c r="F144" t="s">
        <v>50</v>
      </c>
    </row>
    <row r="145" spans="1:6" x14ac:dyDescent="0.2">
      <c r="A145" t="s">
        <v>193</v>
      </c>
      <c r="B145" t="s">
        <v>390</v>
      </c>
      <c r="E145" s="1" t="s">
        <v>444</v>
      </c>
      <c r="F145" t="s">
        <v>50</v>
      </c>
    </row>
    <row r="146" spans="1:6" x14ac:dyDescent="0.2">
      <c r="A146" t="s">
        <v>194</v>
      </c>
      <c r="B146" t="s">
        <v>391</v>
      </c>
      <c r="E146" s="1" t="s">
        <v>444</v>
      </c>
      <c r="F146" t="s">
        <v>50</v>
      </c>
    </row>
    <row r="147" spans="1:6" x14ac:dyDescent="0.2">
      <c r="A147" t="s">
        <v>195</v>
      </c>
      <c r="B147" t="s">
        <v>392</v>
      </c>
      <c r="E147" s="1" t="s">
        <v>444</v>
      </c>
      <c r="F147" t="s">
        <v>50</v>
      </c>
    </row>
    <row r="148" spans="1:6" x14ac:dyDescent="0.2">
      <c r="A148" t="s">
        <v>196</v>
      </c>
      <c r="B148" t="s">
        <v>393</v>
      </c>
      <c r="E148" s="1" t="s">
        <v>444</v>
      </c>
      <c r="F148" t="s">
        <v>50</v>
      </c>
    </row>
    <row r="149" spans="1:6" x14ac:dyDescent="0.2">
      <c r="A149" t="s">
        <v>197</v>
      </c>
      <c r="B149" t="s">
        <v>394</v>
      </c>
      <c r="E149" s="1" t="s">
        <v>444</v>
      </c>
      <c r="F149" t="s">
        <v>50</v>
      </c>
    </row>
    <row r="150" spans="1:6" x14ac:dyDescent="0.2">
      <c r="A150" t="s">
        <v>198</v>
      </c>
      <c r="B150" t="s">
        <v>395</v>
      </c>
      <c r="E150" s="1" t="s">
        <v>444</v>
      </c>
      <c r="F150" t="s">
        <v>50</v>
      </c>
    </row>
    <row r="151" spans="1:6" x14ac:dyDescent="0.2">
      <c r="A151" t="s">
        <v>199</v>
      </c>
      <c r="B151" t="s">
        <v>396</v>
      </c>
      <c r="E151" s="1" t="s">
        <v>444</v>
      </c>
      <c r="F151" t="s">
        <v>50</v>
      </c>
    </row>
    <row r="152" spans="1:6" x14ac:dyDescent="0.2">
      <c r="A152" t="s">
        <v>200</v>
      </c>
      <c r="B152" t="s">
        <v>397</v>
      </c>
      <c r="E152" s="1" t="s">
        <v>444</v>
      </c>
      <c r="F152" t="s">
        <v>50</v>
      </c>
    </row>
    <row r="153" spans="1:6" x14ac:dyDescent="0.2">
      <c r="A153" t="s">
        <v>201</v>
      </c>
      <c r="B153" t="s">
        <v>398</v>
      </c>
      <c r="E153" s="1" t="s">
        <v>444</v>
      </c>
      <c r="F153" t="s">
        <v>50</v>
      </c>
    </row>
    <row r="154" spans="1:6" x14ac:dyDescent="0.2">
      <c r="A154" t="s">
        <v>202</v>
      </c>
      <c r="B154" t="s">
        <v>399</v>
      </c>
      <c r="E154" s="1" t="s">
        <v>444</v>
      </c>
      <c r="F154" t="s">
        <v>50</v>
      </c>
    </row>
    <row r="155" spans="1:6" x14ac:dyDescent="0.2">
      <c r="A155" t="s">
        <v>203</v>
      </c>
      <c r="B155" t="s">
        <v>400</v>
      </c>
      <c r="E155" s="1" t="s">
        <v>444</v>
      </c>
      <c r="F155" t="s">
        <v>50</v>
      </c>
    </row>
    <row r="156" spans="1:6" x14ac:dyDescent="0.2">
      <c r="A156" t="s">
        <v>204</v>
      </c>
      <c r="B156" t="s">
        <v>401</v>
      </c>
      <c r="E156" s="1" t="s">
        <v>444</v>
      </c>
      <c r="F156" t="s">
        <v>50</v>
      </c>
    </row>
    <row r="157" spans="1:6" x14ac:dyDescent="0.2">
      <c r="A157" t="s">
        <v>205</v>
      </c>
      <c r="B157" t="s">
        <v>402</v>
      </c>
      <c r="E157" s="1" t="s">
        <v>444</v>
      </c>
      <c r="F157" t="s">
        <v>50</v>
      </c>
    </row>
    <row r="158" spans="1:6" x14ac:dyDescent="0.2">
      <c r="A158" t="s">
        <v>206</v>
      </c>
      <c r="B158" t="s">
        <v>403</v>
      </c>
      <c r="E158" s="1" t="s">
        <v>444</v>
      </c>
      <c r="F158" t="s">
        <v>50</v>
      </c>
    </row>
    <row r="159" spans="1:6" x14ac:dyDescent="0.2">
      <c r="A159" t="s">
        <v>207</v>
      </c>
      <c r="B159" t="s">
        <v>404</v>
      </c>
      <c r="E159" s="1" t="s">
        <v>444</v>
      </c>
      <c r="F159" t="s">
        <v>50</v>
      </c>
    </row>
    <row r="160" spans="1:6" x14ac:dyDescent="0.2">
      <c r="A160" t="s">
        <v>208</v>
      </c>
      <c r="B160" t="s">
        <v>405</v>
      </c>
      <c r="E160" s="1" t="s">
        <v>444</v>
      </c>
      <c r="F160" t="s">
        <v>50</v>
      </c>
    </row>
    <row r="161" spans="1:6" x14ac:dyDescent="0.2">
      <c r="A161" t="s">
        <v>209</v>
      </c>
      <c r="B161" t="s">
        <v>406</v>
      </c>
      <c r="E161" s="1" t="s">
        <v>444</v>
      </c>
      <c r="F161" t="s">
        <v>50</v>
      </c>
    </row>
    <row r="162" spans="1:6" x14ac:dyDescent="0.2">
      <c r="A162" t="s">
        <v>210</v>
      </c>
      <c r="B162" t="s">
        <v>407</v>
      </c>
      <c r="E162" s="1" t="s">
        <v>444</v>
      </c>
      <c r="F162" t="s">
        <v>50</v>
      </c>
    </row>
    <row r="163" spans="1:6" x14ac:dyDescent="0.2">
      <c r="A163" t="s">
        <v>211</v>
      </c>
      <c r="B163" t="s">
        <v>408</v>
      </c>
      <c r="E163" s="1" t="s">
        <v>444</v>
      </c>
      <c r="F163" t="s">
        <v>50</v>
      </c>
    </row>
    <row r="164" spans="1:6" x14ac:dyDescent="0.2">
      <c r="A164" t="s">
        <v>212</v>
      </c>
      <c r="B164" t="s">
        <v>409</v>
      </c>
      <c r="E164" s="1" t="s">
        <v>444</v>
      </c>
      <c r="F164" t="s">
        <v>50</v>
      </c>
    </row>
    <row r="165" spans="1:6" x14ac:dyDescent="0.2">
      <c r="A165" t="s">
        <v>213</v>
      </c>
      <c r="B165" t="s">
        <v>410</v>
      </c>
      <c r="E165" s="1" t="s">
        <v>444</v>
      </c>
      <c r="F165" t="s">
        <v>50</v>
      </c>
    </row>
    <row r="166" spans="1:6" x14ac:dyDescent="0.2">
      <c r="A166" t="s">
        <v>214</v>
      </c>
      <c r="B166" t="s">
        <v>411</v>
      </c>
      <c r="E166" s="1" t="s">
        <v>444</v>
      </c>
      <c r="F166" t="s">
        <v>50</v>
      </c>
    </row>
    <row r="167" spans="1:6" x14ac:dyDescent="0.2">
      <c r="A167" t="s">
        <v>215</v>
      </c>
      <c r="B167" t="s">
        <v>412</v>
      </c>
      <c r="E167" s="1" t="s">
        <v>444</v>
      </c>
      <c r="F167" t="s">
        <v>50</v>
      </c>
    </row>
    <row r="168" spans="1:6" x14ac:dyDescent="0.2">
      <c r="A168" t="s">
        <v>216</v>
      </c>
      <c r="B168" t="s">
        <v>413</v>
      </c>
      <c r="E168" s="1" t="s">
        <v>444</v>
      </c>
      <c r="F168" t="s">
        <v>50</v>
      </c>
    </row>
    <row r="169" spans="1:6" x14ac:dyDescent="0.2">
      <c r="A169" t="s">
        <v>217</v>
      </c>
      <c r="B169" t="s">
        <v>414</v>
      </c>
      <c r="E169" s="1" t="s">
        <v>444</v>
      </c>
      <c r="F169" t="s">
        <v>50</v>
      </c>
    </row>
    <row r="170" spans="1:6" x14ac:dyDescent="0.2">
      <c r="A170" t="s">
        <v>218</v>
      </c>
      <c r="B170" t="s">
        <v>48</v>
      </c>
      <c r="E170" s="1" t="s">
        <v>444</v>
      </c>
      <c r="F170" t="s">
        <v>50</v>
      </c>
    </row>
    <row r="171" spans="1:6" x14ac:dyDescent="0.2">
      <c r="A171" t="s">
        <v>219</v>
      </c>
      <c r="B171" t="s">
        <v>415</v>
      </c>
      <c r="E171" s="1" t="s">
        <v>444</v>
      </c>
      <c r="F171" t="s">
        <v>50</v>
      </c>
    </row>
    <row r="172" spans="1:6" x14ac:dyDescent="0.2">
      <c r="A172" t="s">
        <v>220</v>
      </c>
      <c r="B172" t="s">
        <v>46</v>
      </c>
      <c r="E172" s="1" t="s">
        <v>444</v>
      </c>
      <c r="F172" t="s">
        <v>50</v>
      </c>
    </row>
    <row r="173" spans="1:6" x14ac:dyDescent="0.2">
      <c r="A173" t="s">
        <v>221</v>
      </c>
      <c r="B173" t="s">
        <v>416</v>
      </c>
      <c r="E173" s="1" t="s">
        <v>444</v>
      </c>
      <c r="F173" t="s">
        <v>50</v>
      </c>
    </row>
    <row r="174" spans="1:6" x14ac:dyDescent="0.2">
      <c r="A174" t="s">
        <v>222</v>
      </c>
      <c r="B174" t="s">
        <v>417</v>
      </c>
      <c r="E174" s="1" t="s">
        <v>444</v>
      </c>
      <c r="F174" t="s">
        <v>50</v>
      </c>
    </row>
    <row r="175" spans="1:6" x14ac:dyDescent="0.2">
      <c r="A175" t="s">
        <v>223</v>
      </c>
      <c r="B175" t="s">
        <v>418</v>
      </c>
      <c r="E175" s="1" t="s">
        <v>444</v>
      </c>
      <c r="F175" t="s">
        <v>50</v>
      </c>
    </row>
    <row r="176" spans="1:6" x14ac:dyDescent="0.2">
      <c r="A176" t="s">
        <v>224</v>
      </c>
      <c r="B176" t="s">
        <v>419</v>
      </c>
      <c r="E176" s="1" t="s">
        <v>444</v>
      </c>
      <c r="F176" t="s">
        <v>50</v>
      </c>
    </row>
    <row r="177" spans="1:6" x14ac:dyDescent="0.2">
      <c r="A177" t="s">
        <v>225</v>
      </c>
      <c r="B177" t="s">
        <v>420</v>
      </c>
      <c r="E177" s="1" t="s">
        <v>444</v>
      </c>
      <c r="F177" t="s">
        <v>50</v>
      </c>
    </row>
    <row r="178" spans="1:6" x14ac:dyDescent="0.2">
      <c r="A178" t="s">
        <v>226</v>
      </c>
      <c r="B178" t="s">
        <v>44</v>
      </c>
      <c r="E178" s="1" t="s">
        <v>444</v>
      </c>
      <c r="F178" t="s">
        <v>50</v>
      </c>
    </row>
    <row r="179" spans="1:6" x14ac:dyDescent="0.2">
      <c r="A179" t="s">
        <v>227</v>
      </c>
      <c r="B179" t="s">
        <v>421</v>
      </c>
      <c r="E179" s="1" t="s">
        <v>444</v>
      </c>
      <c r="F179" t="s">
        <v>50</v>
      </c>
    </row>
    <row r="180" spans="1:6" x14ac:dyDescent="0.2">
      <c r="A180" t="s">
        <v>228</v>
      </c>
      <c r="B180" t="s">
        <v>422</v>
      </c>
      <c r="E180" s="1" t="s">
        <v>444</v>
      </c>
      <c r="F180" t="s">
        <v>50</v>
      </c>
    </row>
    <row r="181" spans="1:6" x14ac:dyDescent="0.2">
      <c r="A181" t="s">
        <v>229</v>
      </c>
      <c r="B181" t="s">
        <v>423</v>
      </c>
      <c r="E181" s="1" t="s">
        <v>444</v>
      </c>
      <c r="F181" t="s">
        <v>50</v>
      </c>
    </row>
    <row r="182" spans="1:6" x14ac:dyDescent="0.2">
      <c r="A182" t="s">
        <v>230</v>
      </c>
      <c r="B182" t="s">
        <v>424</v>
      </c>
      <c r="E182" s="1" t="s">
        <v>444</v>
      </c>
      <c r="F182" t="s">
        <v>50</v>
      </c>
    </row>
    <row r="183" spans="1:6" x14ac:dyDescent="0.2">
      <c r="A183" t="s">
        <v>231</v>
      </c>
      <c r="B183" t="s">
        <v>425</v>
      </c>
      <c r="E183" s="1" t="s">
        <v>444</v>
      </c>
      <c r="F183" t="s">
        <v>50</v>
      </c>
    </row>
    <row r="184" spans="1:6" x14ac:dyDescent="0.2">
      <c r="A184" t="s">
        <v>232</v>
      </c>
      <c r="B184" t="s">
        <v>426</v>
      </c>
      <c r="E184" s="1" t="s">
        <v>444</v>
      </c>
      <c r="F184" t="s">
        <v>50</v>
      </c>
    </row>
    <row r="185" spans="1:6" x14ac:dyDescent="0.2">
      <c r="A185" t="s">
        <v>233</v>
      </c>
      <c r="B185" t="s">
        <v>427</v>
      </c>
      <c r="E185" s="1" t="s">
        <v>444</v>
      </c>
      <c r="F185" t="s">
        <v>50</v>
      </c>
    </row>
    <row r="186" spans="1:6" x14ac:dyDescent="0.2">
      <c r="A186" t="s">
        <v>234</v>
      </c>
      <c r="B186" t="s">
        <v>428</v>
      </c>
      <c r="E186" s="1" t="s">
        <v>444</v>
      </c>
      <c r="F186" t="s">
        <v>50</v>
      </c>
    </row>
    <row r="187" spans="1:6" x14ac:dyDescent="0.2">
      <c r="A187" t="s">
        <v>235</v>
      </c>
      <c r="B187" t="s">
        <v>429</v>
      </c>
      <c r="E187" s="1" t="s">
        <v>444</v>
      </c>
      <c r="F187" t="s">
        <v>50</v>
      </c>
    </row>
    <row r="188" spans="1:6" x14ac:dyDescent="0.2">
      <c r="A188" t="s">
        <v>236</v>
      </c>
      <c r="B188" t="s">
        <v>430</v>
      </c>
      <c r="E188" s="1" t="s">
        <v>444</v>
      </c>
      <c r="F188" t="s">
        <v>50</v>
      </c>
    </row>
    <row r="189" spans="1:6" x14ac:dyDescent="0.2">
      <c r="A189" t="s">
        <v>237</v>
      </c>
      <c r="B189" t="s">
        <v>431</v>
      </c>
      <c r="E189" s="1" t="s">
        <v>444</v>
      </c>
      <c r="F189" t="s">
        <v>50</v>
      </c>
    </row>
    <row r="190" spans="1:6" x14ac:dyDescent="0.2">
      <c r="A190" t="s">
        <v>238</v>
      </c>
      <c r="B190" t="s">
        <v>432</v>
      </c>
      <c r="E190" s="1" t="s">
        <v>444</v>
      </c>
      <c r="F190" t="s">
        <v>50</v>
      </c>
    </row>
    <row r="191" spans="1:6" x14ac:dyDescent="0.2">
      <c r="A191" t="s">
        <v>239</v>
      </c>
      <c r="B191" t="s">
        <v>433</v>
      </c>
      <c r="E191" s="1" t="s">
        <v>444</v>
      </c>
      <c r="F191" t="s">
        <v>50</v>
      </c>
    </row>
    <row r="192" spans="1:6" x14ac:dyDescent="0.2">
      <c r="A192" t="s">
        <v>240</v>
      </c>
      <c r="B192" t="s">
        <v>434</v>
      </c>
      <c r="E192" s="1" t="s">
        <v>444</v>
      </c>
      <c r="F192" t="s">
        <v>50</v>
      </c>
    </row>
    <row r="193" spans="1:6" x14ac:dyDescent="0.2">
      <c r="A193" t="s">
        <v>241</v>
      </c>
      <c r="B193" t="s">
        <v>435</v>
      </c>
      <c r="E193" s="1" t="s">
        <v>444</v>
      </c>
      <c r="F193" t="s">
        <v>50</v>
      </c>
    </row>
    <row r="194" spans="1:6" x14ac:dyDescent="0.2">
      <c r="A194" t="s">
        <v>242</v>
      </c>
      <c r="B194" t="s">
        <v>436</v>
      </c>
      <c r="E194" s="1" t="s">
        <v>444</v>
      </c>
      <c r="F194" t="s">
        <v>50</v>
      </c>
    </row>
    <row r="195" spans="1:6" x14ac:dyDescent="0.2">
      <c r="A195" t="s">
        <v>243</v>
      </c>
      <c r="B195" t="s">
        <v>437</v>
      </c>
      <c r="E195" s="1" t="s">
        <v>444</v>
      </c>
      <c r="F195" t="s">
        <v>50</v>
      </c>
    </row>
    <row r="196" spans="1:6" x14ac:dyDescent="0.2">
      <c r="A196" t="s">
        <v>244</v>
      </c>
      <c r="B196" t="s">
        <v>438</v>
      </c>
      <c r="E196" s="1" t="s">
        <v>444</v>
      </c>
      <c r="F196" t="s">
        <v>50</v>
      </c>
    </row>
    <row r="197" spans="1:6" x14ac:dyDescent="0.2">
      <c r="A197" t="s">
        <v>245</v>
      </c>
      <c r="B197" t="s">
        <v>439</v>
      </c>
      <c r="E197" s="1" t="s">
        <v>444</v>
      </c>
      <c r="F197" t="s">
        <v>50</v>
      </c>
    </row>
    <row r="198" spans="1:6" x14ac:dyDescent="0.2">
      <c r="A198" t="s">
        <v>246</v>
      </c>
      <c r="B198" t="s">
        <v>440</v>
      </c>
      <c r="E198" s="1" t="s">
        <v>444</v>
      </c>
      <c r="F198" t="s">
        <v>50</v>
      </c>
    </row>
    <row r="199" spans="1:6" x14ac:dyDescent="0.2">
      <c r="A199" t="s">
        <v>247</v>
      </c>
      <c r="B199" t="s">
        <v>441</v>
      </c>
      <c r="E199" s="1" t="s">
        <v>444</v>
      </c>
      <c r="F199" t="s">
        <v>50</v>
      </c>
    </row>
    <row r="200" spans="1:6" x14ac:dyDescent="0.2">
      <c r="A200" t="s">
        <v>248</v>
      </c>
      <c r="B200" t="s">
        <v>442</v>
      </c>
      <c r="E200" s="1" t="s">
        <v>444</v>
      </c>
      <c r="F200" t="s">
        <v>50</v>
      </c>
    </row>
    <row r="201" spans="1:6" x14ac:dyDescent="0.2">
      <c r="A201" t="s">
        <v>249</v>
      </c>
      <c r="B201" t="s">
        <v>443</v>
      </c>
      <c r="E201" s="1" t="s">
        <v>444</v>
      </c>
      <c r="F201" t="s">
        <v>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5"/>
  <sheetViews>
    <sheetView topLeftCell="Q1" workbookViewId="0">
      <selection activeCell="N54" sqref="N54"/>
    </sheetView>
  </sheetViews>
  <sheetFormatPr baseColWidth="10" defaultRowHeight="15" x14ac:dyDescent="0.2"/>
  <cols>
    <col min="1" max="1" width="12.1640625" customWidth="1"/>
    <col min="2" max="2" width="14.5" customWidth="1"/>
    <col min="4" max="4" width="11.83203125" customWidth="1"/>
    <col min="5" max="5" width="16.83203125" style="1" customWidth="1"/>
    <col min="6" max="6" width="19.1640625" style="1" customWidth="1"/>
    <col min="7" max="7" width="12.5" bestFit="1" customWidth="1"/>
    <col min="8" max="8" width="12.5" style="1" customWidth="1"/>
    <col min="9" max="9" width="13.1640625" style="1" customWidth="1"/>
    <col min="11" max="11" width="14.33203125" style="1" customWidth="1"/>
    <col min="13" max="13" width="14.5" style="1" customWidth="1"/>
    <col min="14" max="14" width="26.5" customWidth="1"/>
    <col min="15" max="15" width="26" bestFit="1" customWidth="1"/>
    <col min="16" max="16" width="23.5" customWidth="1"/>
    <col min="17" max="17" width="21.5" customWidth="1"/>
  </cols>
  <sheetData>
    <row r="1" spans="1:18" ht="66.5" customHeight="1" x14ac:dyDescent="0.2">
      <c r="A1" s="53" t="s">
        <v>1</v>
      </c>
      <c r="B1" s="53"/>
      <c r="C1" s="53"/>
      <c r="D1" s="53"/>
      <c r="E1" s="53"/>
      <c r="F1" s="53"/>
      <c r="G1" s="53"/>
      <c r="H1" s="53"/>
      <c r="I1" s="53"/>
      <c r="J1" s="53"/>
      <c r="K1" s="53"/>
      <c r="L1" s="53"/>
      <c r="M1" s="53"/>
      <c r="N1" s="53"/>
    </row>
    <row r="3" spans="1:18" x14ac:dyDescent="0.2">
      <c r="A3" t="s">
        <v>445</v>
      </c>
      <c r="B3" t="s">
        <v>446</v>
      </c>
      <c r="C3" t="s">
        <v>449</v>
      </c>
      <c r="D3" t="s">
        <v>450</v>
      </c>
      <c r="E3" s="1" t="s">
        <v>455</v>
      </c>
      <c r="F3" s="1" t="s">
        <v>456</v>
      </c>
      <c r="G3" t="s">
        <v>457</v>
      </c>
      <c r="H3" s="1" t="s">
        <v>465</v>
      </c>
      <c r="I3" s="1" t="s">
        <v>466</v>
      </c>
      <c r="J3" t="s">
        <v>458</v>
      </c>
      <c r="K3" s="1" t="s">
        <v>459</v>
      </c>
      <c r="L3" t="s">
        <v>460</v>
      </c>
      <c r="M3" s="1" t="s">
        <v>461</v>
      </c>
      <c r="N3" t="s">
        <v>462</v>
      </c>
      <c r="O3" t="s">
        <v>463</v>
      </c>
      <c r="P3" s="1" t="s">
        <v>464</v>
      </c>
      <c r="Q3" t="s">
        <v>453</v>
      </c>
      <c r="R3" t="s">
        <v>454</v>
      </c>
    </row>
    <row r="4" spans="1:18" x14ac:dyDescent="0.2">
      <c r="A4">
        <v>50</v>
      </c>
      <c r="B4" t="s">
        <v>265</v>
      </c>
      <c r="C4">
        <v>43</v>
      </c>
      <c r="D4">
        <v>4</v>
      </c>
      <c r="G4" s="10">
        <v>43235</v>
      </c>
      <c r="H4" s="10" t="s">
        <v>467</v>
      </c>
      <c r="I4" s="10" t="s">
        <v>468</v>
      </c>
      <c r="J4" s="1">
        <v>55</v>
      </c>
      <c r="K4">
        <v>85</v>
      </c>
      <c r="L4">
        <v>13</v>
      </c>
      <c r="M4" s="1">
        <v>16</v>
      </c>
      <c r="N4">
        <v>123</v>
      </c>
      <c r="Q4" t="str">
        <f t="shared" ref="Q4" si="0">CONCATENATE(A4,"-",G4)</f>
        <v>50-43235</v>
      </c>
      <c r="R4" t="e">
        <f>Tableau4[[#This Row],[nb_comptages_auto_henq]]/Tableau4[[#This Row],[nb_comptages_auto_h24]]</f>
        <v>#DIV/0!</v>
      </c>
    </row>
    <row r="5" spans="1:18" x14ac:dyDescent="0.2">
      <c r="G5" s="10"/>
      <c r="H5" s="10"/>
      <c r="I5" s="10"/>
      <c r="J5" s="1"/>
      <c r="K5"/>
    </row>
    <row r="6" spans="1:18" x14ac:dyDescent="0.2">
      <c r="G6" s="10"/>
      <c r="H6" s="10"/>
      <c r="I6" s="10"/>
      <c r="J6" s="1"/>
      <c r="K6"/>
    </row>
    <row r="7" spans="1:18" x14ac:dyDescent="0.2">
      <c r="G7" s="10"/>
      <c r="H7" s="10"/>
      <c r="I7" s="10"/>
      <c r="J7" s="1"/>
      <c r="K7"/>
    </row>
    <row r="8" spans="1:18" x14ac:dyDescent="0.2">
      <c r="G8" s="10"/>
      <c r="H8" s="10"/>
      <c r="I8" s="10"/>
      <c r="J8" s="1"/>
      <c r="K8"/>
    </row>
    <row r="9" spans="1:18" x14ac:dyDescent="0.2">
      <c r="G9" s="10"/>
      <c r="H9" s="10"/>
      <c r="I9" s="10"/>
      <c r="J9" s="1"/>
      <c r="K9"/>
    </row>
    <row r="10" spans="1:18" x14ac:dyDescent="0.2">
      <c r="G10" s="10"/>
      <c r="H10" s="10"/>
      <c r="I10" s="10"/>
      <c r="J10" s="1"/>
      <c r="K10"/>
    </row>
    <row r="11" spans="1:18" x14ac:dyDescent="0.2">
      <c r="G11" s="10"/>
      <c r="H11" s="10"/>
      <c r="I11" s="10"/>
      <c r="J11" s="1"/>
      <c r="K11"/>
    </row>
    <row r="12" spans="1:18" x14ac:dyDescent="0.2">
      <c r="G12" s="10"/>
      <c r="H12" s="10"/>
      <c r="I12" s="10"/>
      <c r="J12" s="1"/>
      <c r="K12"/>
    </row>
    <row r="13" spans="1:18" x14ac:dyDescent="0.2">
      <c r="G13" s="10"/>
      <c r="H13" s="10"/>
      <c r="I13" s="10"/>
      <c r="J13" s="1"/>
      <c r="K13"/>
    </row>
    <row r="14" spans="1:18" x14ac:dyDescent="0.2">
      <c r="G14" s="10"/>
      <c r="H14" s="10"/>
      <c r="I14" s="10"/>
      <c r="J14" s="1"/>
      <c r="K14"/>
    </row>
    <row r="15" spans="1:18" x14ac:dyDescent="0.2">
      <c r="G15" s="10"/>
      <c r="H15" s="10"/>
      <c r="I15" s="10"/>
      <c r="J15" s="1"/>
      <c r="K15"/>
    </row>
    <row r="16" spans="1:18" x14ac:dyDescent="0.2">
      <c r="G16" s="10"/>
      <c r="H16" s="10"/>
      <c r="I16" s="10"/>
      <c r="J16" s="1"/>
      <c r="K16"/>
    </row>
    <row r="17" spans="7:11" x14ac:dyDescent="0.2">
      <c r="G17" s="10"/>
      <c r="H17" s="10"/>
      <c r="I17" s="10"/>
      <c r="J17" s="1"/>
      <c r="K17"/>
    </row>
    <row r="18" spans="7:11" x14ac:dyDescent="0.2">
      <c r="G18" s="10"/>
      <c r="H18" s="10"/>
      <c r="I18" s="10"/>
      <c r="J18" s="1"/>
      <c r="K18"/>
    </row>
    <row r="19" spans="7:11" x14ac:dyDescent="0.2">
      <c r="G19" s="10"/>
      <c r="H19" s="10"/>
      <c r="I19" s="10"/>
      <c r="J19" s="1"/>
      <c r="K19"/>
    </row>
    <row r="20" spans="7:11" x14ac:dyDescent="0.2">
      <c r="G20" s="10"/>
      <c r="H20" s="10"/>
      <c r="I20" s="10"/>
      <c r="J20" s="1"/>
      <c r="K20"/>
    </row>
    <row r="21" spans="7:11" x14ac:dyDescent="0.2">
      <c r="G21" s="10"/>
      <c r="H21" s="10"/>
      <c r="I21" s="10"/>
      <c r="J21" s="1"/>
      <c r="K21"/>
    </row>
    <row r="22" spans="7:11" x14ac:dyDescent="0.2">
      <c r="G22" s="10"/>
      <c r="H22" s="10"/>
      <c r="I22" s="10"/>
      <c r="J22" s="1"/>
      <c r="K22"/>
    </row>
    <row r="23" spans="7:11" x14ac:dyDescent="0.2">
      <c r="G23" s="10"/>
      <c r="H23" s="10"/>
      <c r="I23" s="10"/>
      <c r="J23" s="1"/>
      <c r="K23"/>
    </row>
    <row r="24" spans="7:11" x14ac:dyDescent="0.2">
      <c r="G24" s="10"/>
      <c r="H24" s="10"/>
      <c r="I24" s="10"/>
      <c r="J24" s="1"/>
      <c r="K24"/>
    </row>
    <row r="25" spans="7:11" x14ac:dyDescent="0.2">
      <c r="G25" s="10"/>
      <c r="H25" s="10"/>
      <c r="I25" s="10"/>
      <c r="J25" s="1"/>
      <c r="K25"/>
    </row>
    <row r="26" spans="7:11" x14ac:dyDescent="0.2">
      <c r="G26" s="10"/>
      <c r="H26" s="10"/>
      <c r="I26" s="10"/>
      <c r="J26" s="1"/>
      <c r="K26"/>
    </row>
    <row r="27" spans="7:11" x14ac:dyDescent="0.2">
      <c r="G27" s="10"/>
      <c r="H27" s="10"/>
      <c r="I27" s="10"/>
      <c r="J27" s="1"/>
      <c r="K27"/>
    </row>
    <row r="28" spans="7:11" x14ac:dyDescent="0.2">
      <c r="G28" s="10"/>
      <c r="H28" s="10"/>
      <c r="I28" s="10"/>
      <c r="J28" s="1"/>
      <c r="K28"/>
    </row>
    <row r="29" spans="7:11" x14ac:dyDescent="0.2">
      <c r="G29" s="10"/>
      <c r="H29" s="10"/>
      <c r="I29" s="10"/>
      <c r="J29" s="1"/>
      <c r="K29"/>
    </row>
    <row r="30" spans="7:11" x14ac:dyDescent="0.2">
      <c r="G30" s="10"/>
      <c r="H30" s="10"/>
      <c r="I30" s="10"/>
      <c r="J30" s="1"/>
      <c r="K30"/>
    </row>
    <row r="31" spans="7:11" x14ac:dyDescent="0.2">
      <c r="G31" s="10"/>
      <c r="H31" s="10"/>
      <c r="I31" s="10"/>
      <c r="J31" s="1"/>
      <c r="K31"/>
    </row>
    <row r="32" spans="7:11" x14ac:dyDescent="0.2">
      <c r="G32" s="10"/>
      <c r="H32" s="10"/>
      <c r="I32" s="10"/>
      <c r="J32" s="1"/>
      <c r="K32"/>
    </row>
    <row r="33" spans="5:11" x14ac:dyDescent="0.2">
      <c r="G33" s="10"/>
      <c r="H33" s="10"/>
      <c r="I33" s="10"/>
      <c r="J33" s="1"/>
      <c r="K33"/>
    </row>
    <row r="34" spans="5:11" x14ac:dyDescent="0.2">
      <c r="G34" s="10"/>
      <c r="H34" s="10"/>
      <c r="I34" s="10"/>
      <c r="J34" s="1"/>
      <c r="K34"/>
    </row>
    <row r="35" spans="5:11" x14ac:dyDescent="0.2">
      <c r="G35" s="10"/>
      <c r="H35" s="10"/>
      <c r="I35" s="10"/>
      <c r="J35" s="1"/>
      <c r="K35"/>
    </row>
    <row r="36" spans="5:11" x14ac:dyDescent="0.2">
      <c r="G36" s="10"/>
      <c r="H36" s="10"/>
      <c r="I36" s="10"/>
      <c r="J36" s="1"/>
      <c r="K36"/>
    </row>
    <row r="37" spans="5:11" x14ac:dyDescent="0.2">
      <c r="G37" s="10"/>
      <c r="H37" s="10"/>
      <c r="I37" s="10"/>
      <c r="J37" s="1"/>
      <c r="K37"/>
    </row>
    <row r="38" spans="5:11" x14ac:dyDescent="0.2">
      <c r="G38" s="10"/>
      <c r="H38" s="10"/>
      <c r="I38" s="10"/>
      <c r="J38" s="1"/>
      <c r="K38"/>
    </row>
    <row r="39" spans="5:11" x14ac:dyDescent="0.2">
      <c r="G39" s="10"/>
      <c r="H39" s="10"/>
      <c r="I39" s="10"/>
      <c r="J39" s="1"/>
      <c r="K39"/>
    </row>
    <row r="40" spans="5:11" x14ac:dyDescent="0.2">
      <c r="G40" s="10"/>
      <c r="H40" s="10"/>
      <c r="I40" s="10"/>
      <c r="J40" s="1"/>
      <c r="K40"/>
    </row>
    <row r="45" spans="5:11" x14ac:dyDescent="0.2">
      <c r="E45" s="54"/>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20"/>
  <sheetViews>
    <sheetView workbookViewId="0">
      <selection activeCell="R20" sqref="R2:R20"/>
    </sheetView>
  </sheetViews>
  <sheetFormatPr baseColWidth="10" defaultRowHeight="15" x14ac:dyDescent="0.2"/>
  <cols>
    <col min="1" max="2" width="11.5" style="1"/>
    <col min="5" max="27" width="11.5" style="1"/>
    <col min="28" max="28" width="11.5" style="3"/>
    <col min="29" max="30" width="12.33203125" style="3" customWidth="1"/>
    <col min="31" max="37" width="11.5" style="3"/>
    <col min="38" max="38" width="16.5" style="3" customWidth="1"/>
    <col min="39" max="39" width="21.1640625" style="3" customWidth="1"/>
    <col min="40" max="40" width="19" style="3" bestFit="1" customWidth="1"/>
    <col min="41" max="42" width="11.5" style="3"/>
    <col min="43" max="43" width="13" style="3" customWidth="1"/>
    <col min="44" max="44" width="17.83203125" style="3" customWidth="1"/>
    <col min="45" max="45" width="14.5" style="3" customWidth="1"/>
    <col min="46" max="46" width="15.6640625" style="3" customWidth="1"/>
    <col min="47" max="47" width="49.83203125" style="3" customWidth="1"/>
    <col min="48" max="48" width="24" style="3" customWidth="1"/>
    <col min="49" max="49" width="28.33203125" style="3" customWidth="1"/>
    <col min="50" max="50" width="15.83203125" style="3" customWidth="1"/>
    <col min="51" max="51" width="19" style="3" customWidth="1"/>
    <col min="52" max="52" width="18" style="3" customWidth="1"/>
    <col min="53" max="53" width="16.1640625" style="3" customWidth="1"/>
    <col min="54" max="54" width="15.6640625" style="3" customWidth="1"/>
    <col min="55" max="55" width="13.1640625" style="3" customWidth="1"/>
    <col min="56" max="56" width="14.33203125" style="3" customWidth="1"/>
    <col min="57" max="57" width="13" customWidth="1"/>
    <col min="58" max="58" width="15.5" customWidth="1"/>
  </cols>
  <sheetData>
    <row r="1" spans="1:56"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 t="s">
        <v>711</v>
      </c>
      <c r="Q1" s="3" t="s">
        <v>709</v>
      </c>
      <c r="R1" s="3" t="s">
        <v>710</v>
      </c>
      <c r="S1" s="3" t="s">
        <v>712</v>
      </c>
      <c r="T1" s="3" t="s">
        <v>499</v>
      </c>
      <c r="U1" s="3" t="s">
        <v>713</v>
      </c>
      <c r="V1" s="3" t="s">
        <v>714</v>
      </c>
      <c r="W1" s="3" t="s">
        <v>670</v>
      </c>
      <c r="X1" s="3" t="s">
        <v>715</v>
      </c>
      <c r="Y1" s="3" t="s">
        <v>717</v>
      </c>
      <c r="Z1" s="3" t="s">
        <v>718</v>
      </c>
      <c r="AA1" s="3" t="s">
        <v>719</v>
      </c>
      <c r="AB1" s="3" t="s">
        <v>2</v>
      </c>
      <c r="AC1" s="4" t="s">
        <v>3</v>
      </c>
      <c r="AD1" s="4" t="s">
        <v>4</v>
      </c>
      <c r="AE1" s="4" t="s">
        <v>5</v>
      </c>
      <c r="AF1" s="4" t="s">
        <v>6</v>
      </c>
      <c r="AG1" s="4" t="s">
        <v>7</v>
      </c>
      <c r="AH1" s="4" t="s">
        <v>8</v>
      </c>
      <c r="AI1" s="4" t="s">
        <v>9</v>
      </c>
      <c r="AJ1" s="4" t="s">
        <v>698</v>
      </c>
      <c r="AK1" s="4" t="s">
        <v>699</v>
      </c>
      <c r="AL1" s="4" t="s">
        <v>469</v>
      </c>
      <c r="AM1" s="4" t="s">
        <v>10</v>
      </c>
      <c r="AN1" s="4" t="s">
        <v>11</v>
      </c>
      <c r="AO1" s="4" t="s">
        <v>12</v>
      </c>
      <c r="AP1" s="5" t="s">
        <v>13</v>
      </c>
      <c r="AQ1" s="5" t="s">
        <v>14</v>
      </c>
      <c r="AR1" s="4" t="s">
        <v>15</v>
      </c>
      <c r="AS1" s="5" t="s">
        <v>16</v>
      </c>
      <c r="AT1" s="5" t="s">
        <v>17</v>
      </c>
      <c r="AU1" s="6" t="s">
        <v>18</v>
      </c>
      <c r="AV1" s="7" t="s">
        <v>19</v>
      </c>
      <c r="AW1" s="8" t="s">
        <v>20</v>
      </c>
      <c r="AX1" s="8" t="s">
        <v>21</v>
      </c>
      <c r="AY1" s="3" t="s">
        <v>22</v>
      </c>
      <c r="AZ1" s="3" t="s">
        <v>23</v>
      </c>
      <c r="BA1" s="3" t="s">
        <v>24</v>
      </c>
      <c r="BB1" s="3" t="s">
        <v>25</v>
      </c>
      <c r="BC1" s="3" t="s">
        <v>26</v>
      </c>
      <c r="BD1" s="3" t="s">
        <v>27</v>
      </c>
    </row>
    <row r="2" spans="1:56" x14ac:dyDescent="0.2">
      <c r="A2" s="1" t="s">
        <v>509</v>
      </c>
      <c r="B2" s="1" t="s">
        <v>49</v>
      </c>
      <c r="C2" s="1"/>
      <c r="D2" s="1">
        <v>50</v>
      </c>
      <c r="E2" s="2">
        <v>43235</v>
      </c>
      <c r="F2" s="1">
        <v>43235</v>
      </c>
      <c r="G2" s="1" t="s">
        <v>40</v>
      </c>
      <c r="K2" s="1">
        <v>9</v>
      </c>
      <c r="O2" s="1" t="s">
        <v>28</v>
      </c>
      <c r="P2" s="1">
        <v>1</v>
      </c>
      <c r="R2" s="1">
        <v>1</v>
      </c>
      <c r="S2" s="1" t="s">
        <v>497</v>
      </c>
      <c r="T2" s="1" t="s">
        <v>497</v>
      </c>
      <c r="U2" s="1" t="s">
        <v>497</v>
      </c>
      <c r="V2" s="1" t="s">
        <v>497</v>
      </c>
      <c r="Y2" s="1" t="s">
        <v>497</v>
      </c>
      <c r="AA2" s="1" t="s">
        <v>497</v>
      </c>
      <c r="AB2" s="3" t="s">
        <v>39</v>
      </c>
      <c r="AC2" s="3">
        <v>189</v>
      </c>
      <c r="AD2" s="3">
        <v>50</v>
      </c>
      <c r="AE2" s="3" t="e">
        <f>VLOOKUP(AD2,#REF!,10,TRUE)</f>
        <v>#REF!</v>
      </c>
      <c r="AF2" s="3" t="s">
        <v>40</v>
      </c>
      <c r="AG2" s="11">
        <v>43235</v>
      </c>
      <c r="AH2" s="3">
        <v>9</v>
      </c>
      <c r="AI2" s="3">
        <v>2</v>
      </c>
      <c r="AJ2" s="3" t="s">
        <v>28</v>
      </c>
      <c r="AL2" s="3">
        <v>1</v>
      </c>
      <c r="AP2" s="3">
        <v>1</v>
      </c>
      <c r="AW2" s="3">
        <v>2</v>
      </c>
      <c r="AX2" s="3">
        <v>1</v>
      </c>
      <c r="AY2" s="3" t="s">
        <v>37</v>
      </c>
      <c r="AZ2" s="3">
        <v>148</v>
      </c>
      <c r="BA2" s="3" t="s">
        <v>38</v>
      </c>
      <c r="BB2" s="3">
        <v>11555</v>
      </c>
      <c r="BC2" s="3">
        <v>23</v>
      </c>
    </row>
    <row r="3" spans="1:56" x14ac:dyDescent="0.2">
      <c r="A3" s="1" t="s">
        <v>509</v>
      </c>
      <c r="B3" s="1" t="s">
        <v>49</v>
      </c>
      <c r="C3" s="1"/>
      <c r="D3" s="1">
        <v>50</v>
      </c>
      <c r="E3" s="2">
        <v>43235</v>
      </c>
      <c r="F3" s="1">
        <v>43235</v>
      </c>
      <c r="G3" s="1" t="s">
        <v>40</v>
      </c>
      <c r="K3" s="1">
        <v>9</v>
      </c>
      <c r="O3" s="1" t="s">
        <v>30</v>
      </c>
      <c r="P3" s="1">
        <v>1</v>
      </c>
      <c r="R3" s="1">
        <v>1</v>
      </c>
      <c r="S3" s="1" t="s">
        <v>497</v>
      </c>
      <c r="T3" s="1" t="s">
        <v>497</v>
      </c>
      <c r="U3" s="1" t="s">
        <v>497</v>
      </c>
      <c r="V3" s="1" t="s">
        <v>497</v>
      </c>
      <c r="Y3" s="1" t="s">
        <v>497</v>
      </c>
      <c r="AA3" s="1" t="s">
        <v>497</v>
      </c>
      <c r="AB3" s="3" t="s">
        <v>39</v>
      </c>
      <c r="AC3" s="3">
        <v>190</v>
      </c>
      <c r="AD3" s="3">
        <v>50</v>
      </c>
      <c r="AE3" s="3" t="e">
        <f>VLOOKUP(AD3,#REF!,10,TRUE)</f>
        <v>#REF!</v>
      </c>
      <c r="AF3" s="3" t="s">
        <v>40</v>
      </c>
      <c r="AG3" s="11">
        <v>43235</v>
      </c>
      <c r="AH3" s="3">
        <v>9</v>
      </c>
      <c r="AI3" s="3">
        <v>1</v>
      </c>
      <c r="AJ3" s="3" t="s">
        <v>30</v>
      </c>
      <c r="AL3" s="3">
        <v>1</v>
      </c>
      <c r="AP3" s="3">
        <v>1</v>
      </c>
      <c r="AW3" s="3">
        <v>2</v>
      </c>
      <c r="AX3" s="3">
        <v>1</v>
      </c>
      <c r="AY3" s="3" t="s">
        <v>37</v>
      </c>
      <c r="AZ3" s="3">
        <v>148</v>
      </c>
      <c r="BA3" s="3" t="s">
        <v>38</v>
      </c>
      <c r="BB3" s="3">
        <v>11555</v>
      </c>
      <c r="BC3" s="3">
        <v>23</v>
      </c>
    </row>
    <row r="4" spans="1:56" x14ac:dyDescent="0.2">
      <c r="A4" s="1" t="s">
        <v>509</v>
      </c>
      <c r="B4" s="1" t="s">
        <v>49</v>
      </c>
      <c r="C4" s="1"/>
      <c r="D4" s="1">
        <v>50</v>
      </c>
      <c r="E4" s="2">
        <v>43235</v>
      </c>
      <c r="F4" s="1">
        <v>43235</v>
      </c>
      <c r="G4" s="1" t="s">
        <v>40</v>
      </c>
      <c r="K4" s="1">
        <v>9</v>
      </c>
      <c r="O4" s="1" t="s">
        <v>30</v>
      </c>
      <c r="P4" s="1">
        <v>1</v>
      </c>
      <c r="R4" s="1">
        <v>2</v>
      </c>
      <c r="S4" s="1" t="s">
        <v>497</v>
      </c>
      <c r="T4" s="1" t="s">
        <v>497</v>
      </c>
      <c r="U4" s="1" t="s">
        <v>497</v>
      </c>
      <c r="V4" s="1" t="s">
        <v>497</v>
      </c>
      <c r="Y4" s="1" t="s">
        <v>497</v>
      </c>
      <c r="AA4" s="1" t="s">
        <v>497</v>
      </c>
      <c r="AB4" s="3" t="s">
        <v>39</v>
      </c>
      <c r="AC4" s="3">
        <v>191</v>
      </c>
      <c r="AD4" s="3">
        <v>50</v>
      </c>
      <c r="AE4" s="3" t="e">
        <f>VLOOKUP(AD4,#REF!,10,TRUE)</f>
        <v>#REF!</v>
      </c>
      <c r="AF4" s="3" t="s">
        <v>40</v>
      </c>
      <c r="AG4" s="11">
        <v>43235</v>
      </c>
      <c r="AH4" s="3">
        <v>9</v>
      </c>
      <c r="AI4" s="3">
        <v>1</v>
      </c>
      <c r="AJ4" s="3" t="s">
        <v>30</v>
      </c>
      <c r="AL4" s="3">
        <v>1</v>
      </c>
      <c r="AP4" s="3">
        <v>2</v>
      </c>
      <c r="AW4" s="3">
        <v>2</v>
      </c>
      <c r="AX4" s="3">
        <v>1</v>
      </c>
      <c r="AY4" s="3" t="s">
        <v>37</v>
      </c>
      <c r="AZ4" s="3">
        <v>148</v>
      </c>
      <c r="BA4" s="3" t="s">
        <v>38</v>
      </c>
      <c r="BB4" s="3">
        <v>11555</v>
      </c>
      <c r="BC4" s="3">
        <v>23</v>
      </c>
    </row>
    <row r="5" spans="1:56" x14ac:dyDescent="0.2">
      <c r="A5" s="1" t="s">
        <v>509</v>
      </c>
      <c r="B5" s="1" t="s">
        <v>49</v>
      </c>
      <c r="C5" s="1"/>
      <c r="D5" s="1">
        <v>50</v>
      </c>
      <c r="E5" s="2">
        <v>43235</v>
      </c>
      <c r="F5" s="1">
        <v>43235</v>
      </c>
      <c r="G5" s="1" t="s">
        <v>40</v>
      </c>
      <c r="K5" s="1">
        <v>9</v>
      </c>
      <c r="O5" s="1" t="s">
        <v>36</v>
      </c>
      <c r="P5" s="1">
        <v>1</v>
      </c>
      <c r="R5" s="1">
        <v>1</v>
      </c>
      <c r="S5" s="1" t="s">
        <v>497</v>
      </c>
      <c r="T5" s="1" t="s">
        <v>497</v>
      </c>
      <c r="U5" s="1" t="s">
        <v>497</v>
      </c>
      <c r="V5" s="1" t="s">
        <v>497</v>
      </c>
      <c r="Y5" s="1" t="s">
        <v>497</v>
      </c>
      <c r="AA5" s="1" t="s">
        <v>497</v>
      </c>
      <c r="AB5" s="3" t="s">
        <v>39</v>
      </c>
      <c r="AC5" s="3">
        <v>192</v>
      </c>
      <c r="AD5" s="3">
        <v>50</v>
      </c>
      <c r="AE5" s="3" t="e">
        <f>VLOOKUP(AD5,#REF!,10,TRUE)</f>
        <v>#REF!</v>
      </c>
      <c r="AF5" s="3" t="s">
        <v>40</v>
      </c>
      <c r="AG5" s="11">
        <v>43235</v>
      </c>
      <c r="AH5" s="3">
        <v>9</v>
      </c>
      <c r="AI5" s="3">
        <v>5</v>
      </c>
      <c r="AJ5" s="3" t="s">
        <v>36</v>
      </c>
      <c r="AK5" s="3" t="str">
        <f>AJ5</f>
        <v>Sportif</v>
      </c>
      <c r="AL5" s="3">
        <v>1</v>
      </c>
      <c r="AP5" s="3">
        <v>1</v>
      </c>
      <c r="AV5" s="3" t="str">
        <f>CONCATENATE(AD5,"-",AG5,"-",AJ5)</f>
        <v>50-43235-Sportif</v>
      </c>
      <c r="AW5" s="3">
        <v>1</v>
      </c>
      <c r="AX5" s="3">
        <v>1</v>
      </c>
      <c r="AY5" s="3" t="s">
        <v>37</v>
      </c>
      <c r="AZ5" s="3">
        <v>148</v>
      </c>
      <c r="BA5" s="3" t="s">
        <v>38</v>
      </c>
      <c r="BB5" s="3">
        <v>11555</v>
      </c>
      <c r="BC5" s="3">
        <v>23</v>
      </c>
    </row>
    <row r="6" spans="1:56" x14ac:dyDescent="0.2">
      <c r="A6" s="1" t="s">
        <v>509</v>
      </c>
      <c r="B6" s="1" t="s">
        <v>49</v>
      </c>
      <c r="C6" s="1"/>
      <c r="D6" s="1">
        <v>50</v>
      </c>
      <c r="E6" s="2">
        <v>43235</v>
      </c>
      <c r="F6" s="1">
        <v>43235</v>
      </c>
      <c r="G6" s="1" t="s">
        <v>40</v>
      </c>
      <c r="K6" s="1">
        <v>9</v>
      </c>
      <c r="O6" s="1" t="s">
        <v>33</v>
      </c>
      <c r="P6" s="1">
        <v>1</v>
      </c>
      <c r="R6" s="1">
        <v>1</v>
      </c>
      <c r="S6" s="1" t="s">
        <v>35</v>
      </c>
      <c r="T6" s="1" t="s">
        <v>41</v>
      </c>
      <c r="U6" s="1" t="s">
        <v>497</v>
      </c>
      <c r="V6" s="1" t="s">
        <v>497</v>
      </c>
      <c r="Y6" s="1" t="s">
        <v>497</v>
      </c>
      <c r="AA6" s="1" t="s">
        <v>497</v>
      </c>
      <c r="AB6" s="3" t="s">
        <v>41</v>
      </c>
      <c r="AC6" s="3">
        <v>193</v>
      </c>
      <c r="AD6" s="3">
        <v>50</v>
      </c>
      <c r="AE6" s="3" t="e">
        <f>VLOOKUP(AD6,#REF!,10,TRUE)</f>
        <v>#REF!</v>
      </c>
      <c r="AF6" s="3" t="s">
        <v>40</v>
      </c>
      <c r="AG6" s="11">
        <v>43235</v>
      </c>
      <c r="AH6" s="3">
        <v>9</v>
      </c>
      <c r="AI6" s="3">
        <v>6</v>
      </c>
      <c r="AJ6" s="3" t="s">
        <v>33</v>
      </c>
      <c r="AK6" s="3" t="str">
        <f>AJ6</f>
        <v>Itinérant</v>
      </c>
      <c r="AL6" s="3">
        <v>1</v>
      </c>
      <c r="AP6" s="3">
        <v>1</v>
      </c>
      <c r="AQ6" s="3">
        <v>1</v>
      </c>
      <c r="AV6" s="3" t="str">
        <f>CONCATENATE(AD6,"-",AG6,"-",AJ6)</f>
        <v>50-43235-Itinérant</v>
      </c>
      <c r="AW6" s="3">
        <v>1</v>
      </c>
      <c r="AX6" s="3">
        <v>1</v>
      </c>
      <c r="AY6" s="3" t="s">
        <v>37</v>
      </c>
      <c r="AZ6" s="3">
        <v>148</v>
      </c>
      <c r="BA6" s="3" t="s">
        <v>38</v>
      </c>
      <c r="BB6" s="3">
        <v>11555</v>
      </c>
      <c r="BC6" s="3">
        <v>23</v>
      </c>
    </row>
    <row r="7" spans="1:56" x14ac:dyDescent="0.2">
      <c r="A7" s="1" t="s">
        <v>509</v>
      </c>
      <c r="B7" s="1" t="s">
        <v>49</v>
      </c>
      <c r="C7" s="1"/>
      <c r="D7" s="1">
        <v>50</v>
      </c>
      <c r="E7" s="2">
        <v>43235</v>
      </c>
      <c r="F7" s="1">
        <v>43235</v>
      </c>
      <c r="G7" s="1" t="s">
        <v>40</v>
      </c>
      <c r="K7" s="1">
        <v>9</v>
      </c>
      <c r="O7" s="1" t="s">
        <v>33</v>
      </c>
      <c r="P7" s="1">
        <v>1</v>
      </c>
      <c r="R7" s="1">
        <v>1</v>
      </c>
      <c r="S7" s="1" t="s">
        <v>35</v>
      </c>
      <c r="T7" s="1" t="s">
        <v>42</v>
      </c>
      <c r="U7" s="1" t="s">
        <v>497</v>
      </c>
      <c r="V7" s="1" t="s">
        <v>497</v>
      </c>
      <c r="Y7" s="1" t="s">
        <v>497</v>
      </c>
      <c r="AA7" s="1" t="s">
        <v>497</v>
      </c>
      <c r="AB7" s="3" t="s">
        <v>42</v>
      </c>
      <c r="AC7" s="3">
        <v>194</v>
      </c>
      <c r="AD7" s="3">
        <v>50</v>
      </c>
      <c r="AE7" s="3" t="e">
        <f>VLOOKUP(AD7,#REF!,10,TRUE)</f>
        <v>#REF!</v>
      </c>
      <c r="AF7" s="3" t="s">
        <v>40</v>
      </c>
      <c r="AG7" s="11">
        <v>43235</v>
      </c>
      <c r="AH7" s="3">
        <v>9</v>
      </c>
      <c r="AI7" s="3">
        <v>6</v>
      </c>
      <c r="AJ7" s="3" t="s">
        <v>33</v>
      </c>
      <c r="AK7" s="3" t="str">
        <f>AJ7</f>
        <v>Itinérant</v>
      </c>
      <c r="AL7" s="3">
        <v>1</v>
      </c>
      <c r="AP7" s="3">
        <v>1</v>
      </c>
      <c r="AQ7" s="3">
        <v>2</v>
      </c>
      <c r="AV7" s="3" t="str">
        <f>CONCATENATE(AD7,"-",AG7,"-",AJ7)</f>
        <v>50-43235-Itinérant</v>
      </c>
      <c r="AW7" s="3">
        <v>1</v>
      </c>
      <c r="AX7" s="3">
        <v>1</v>
      </c>
      <c r="AY7" s="3" t="s">
        <v>37</v>
      </c>
      <c r="AZ7" s="3">
        <v>148</v>
      </c>
      <c r="BA7" s="3" t="s">
        <v>38</v>
      </c>
      <c r="BB7" s="3">
        <v>11555</v>
      </c>
      <c r="BC7" s="3">
        <v>23</v>
      </c>
    </row>
    <row r="8" spans="1:56" x14ac:dyDescent="0.2">
      <c r="A8" s="1" t="s">
        <v>509</v>
      </c>
      <c r="B8" s="1" t="s">
        <v>49</v>
      </c>
      <c r="C8" s="1"/>
      <c r="D8" s="1">
        <v>50</v>
      </c>
      <c r="E8" s="2">
        <v>43235</v>
      </c>
      <c r="F8" s="1">
        <v>43235</v>
      </c>
      <c r="G8" s="1" t="s">
        <v>40</v>
      </c>
      <c r="K8" s="1">
        <v>9</v>
      </c>
      <c r="O8" s="1" t="s">
        <v>34</v>
      </c>
      <c r="P8" s="1">
        <v>1</v>
      </c>
      <c r="R8" s="1">
        <v>2</v>
      </c>
      <c r="S8" s="1" t="s">
        <v>497</v>
      </c>
      <c r="T8" s="1" t="s">
        <v>497</v>
      </c>
      <c r="U8" s="1" t="s">
        <v>497</v>
      </c>
      <c r="V8" s="1" t="s">
        <v>497</v>
      </c>
      <c r="Y8" s="1" t="s">
        <v>497</v>
      </c>
      <c r="AA8" s="1" t="s">
        <v>497</v>
      </c>
      <c r="AB8" s="3" t="s">
        <v>39</v>
      </c>
      <c r="AC8" s="3">
        <v>195</v>
      </c>
      <c r="AD8" s="3">
        <v>50</v>
      </c>
      <c r="AE8" s="3" t="e">
        <f>VLOOKUP(AD8,#REF!,10,TRUE)</f>
        <v>#REF!</v>
      </c>
      <c r="AF8" s="3" t="s">
        <v>40</v>
      </c>
      <c r="AG8" s="11">
        <v>43235</v>
      </c>
      <c r="AH8" s="3">
        <v>9</v>
      </c>
      <c r="AI8" s="3">
        <v>7</v>
      </c>
      <c r="AJ8" s="3" t="s">
        <v>34</v>
      </c>
      <c r="AK8" s="3" t="s">
        <v>34</v>
      </c>
      <c r="AL8" s="3">
        <v>1</v>
      </c>
      <c r="AP8" s="3">
        <v>2</v>
      </c>
      <c r="AV8" s="3" t="str">
        <f>CONCATENATE(AD8,"-",AG8,"-","Loisir")</f>
        <v>50-43235-Loisir</v>
      </c>
      <c r="AW8" s="3">
        <v>1</v>
      </c>
      <c r="AX8" s="3">
        <v>1</v>
      </c>
      <c r="AY8" s="3" t="s">
        <v>37</v>
      </c>
      <c r="AZ8" s="3">
        <v>148</v>
      </c>
      <c r="BA8" s="3" t="s">
        <v>38</v>
      </c>
      <c r="BB8" s="3">
        <v>11555</v>
      </c>
      <c r="BC8" s="3">
        <v>23</v>
      </c>
    </row>
    <row r="9" spans="1:56" x14ac:dyDescent="0.2">
      <c r="A9" s="1" t="s">
        <v>509</v>
      </c>
      <c r="B9" s="1" t="s">
        <v>49</v>
      </c>
      <c r="C9" s="1"/>
      <c r="D9" s="1">
        <v>50</v>
      </c>
      <c r="E9" s="2">
        <v>43235</v>
      </c>
      <c r="F9" s="1">
        <v>43235</v>
      </c>
      <c r="G9" s="1" t="s">
        <v>40</v>
      </c>
      <c r="K9" s="1">
        <v>9</v>
      </c>
      <c r="O9" s="1" t="s">
        <v>28</v>
      </c>
      <c r="P9" s="1">
        <v>1</v>
      </c>
      <c r="R9" s="1">
        <v>1</v>
      </c>
      <c r="S9" s="1" t="s">
        <v>497</v>
      </c>
      <c r="T9" s="1" t="s">
        <v>497</v>
      </c>
      <c r="U9" s="1" t="s">
        <v>497</v>
      </c>
      <c r="V9" s="1" t="s">
        <v>497</v>
      </c>
      <c r="Y9" s="1" t="s">
        <v>497</v>
      </c>
      <c r="AA9" s="1" t="s">
        <v>497</v>
      </c>
      <c r="AB9" s="3" t="s">
        <v>39</v>
      </c>
      <c r="AC9" s="3">
        <v>196</v>
      </c>
      <c r="AD9" s="3">
        <v>50</v>
      </c>
      <c r="AE9" s="3" t="e">
        <f>VLOOKUP(AD9,#REF!,10,TRUE)</f>
        <v>#REF!</v>
      </c>
      <c r="AF9" s="3" t="s">
        <v>40</v>
      </c>
      <c r="AG9" s="11">
        <v>43235</v>
      </c>
      <c r="AH9" s="3">
        <v>9</v>
      </c>
      <c r="AI9" s="3">
        <v>2</v>
      </c>
      <c r="AJ9" s="3" t="s">
        <v>28</v>
      </c>
      <c r="AL9" s="3">
        <v>1</v>
      </c>
      <c r="AP9" s="3">
        <v>1</v>
      </c>
      <c r="AW9" s="3">
        <v>2</v>
      </c>
      <c r="AX9" s="3">
        <v>1</v>
      </c>
      <c r="AY9" s="3" t="s">
        <v>37</v>
      </c>
      <c r="AZ9" s="3">
        <v>148</v>
      </c>
      <c r="BA9" s="3" t="s">
        <v>38</v>
      </c>
      <c r="BB9" s="3">
        <v>11555</v>
      </c>
      <c r="BC9" s="3">
        <v>23</v>
      </c>
    </row>
    <row r="10" spans="1:56" x14ac:dyDescent="0.2">
      <c r="A10" s="1" t="s">
        <v>509</v>
      </c>
      <c r="B10" s="1" t="s">
        <v>49</v>
      </c>
      <c r="C10" s="1"/>
      <c r="D10" s="1">
        <v>50</v>
      </c>
      <c r="E10" s="2">
        <v>43235</v>
      </c>
      <c r="F10" s="1">
        <v>43235</v>
      </c>
      <c r="G10" s="1" t="s">
        <v>40</v>
      </c>
      <c r="K10" s="1">
        <v>9</v>
      </c>
      <c r="O10" s="1" t="s">
        <v>30</v>
      </c>
      <c r="P10" s="1">
        <v>1</v>
      </c>
      <c r="R10" s="1">
        <v>1</v>
      </c>
      <c r="S10" s="1" t="s">
        <v>497</v>
      </c>
      <c r="T10" s="1" t="s">
        <v>497</v>
      </c>
      <c r="U10" s="1" t="s">
        <v>497</v>
      </c>
      <c r="V10" s="1" t="s">
        <v>497</v>
      </c>
      <c r="Y10" s="1" t="s">
        <v>497</v>
      </c>
      <c r="AA10" s="1" t="s">
        <v>497</v>
      </c>
      <c r="AB10" s="3" t="s">
        <v>39</v>
      </c>
      <c r="AC10" s="3">
        <v>197</v>
      </c>
      <c r="AD10" s="3">
        <v>50</v>
      </c>
      <c r="AE10" s="3" t="e">
        <f>VLOOKUP(AD10,#REF!,10,TRUE)</f>
        <v>#REF!</v>
      </c>
      <c r="AF10" s="3" t="s">
        <v>40</v>
      </c>
      <c r="AG10" s="11">
        <v>43235</v>
      </c>
      <c r="AH10" s="3">
        <v>9</v>
      </c>
      <c r="AI10" s="3">
        <v>1</v>
      </c>
      <c r="AJ10" s="3" t="s">
        <v>30</v>
      </c>
      <c r="AL10" s="3">
        <v>1</v>
      </c>
      <c r="AP10" s="3">
        <v>1</v>
      </c>
      <c r="AW10" s="3">
        <v>2</v>
      </c>
      <c r="AX10" s="3">
        <v>1</v>
      </c>
      <c r="AY10" s="3" t="s">
        <v>37</v>
      </c>
      <c r="AZ10" s="3">
        <v>148</v>
      </c>
      <c r="BA10" s="3" t="s">
        <v>38</v>
      </c>
      <c r="BB10" s="3">
        <v>11555</v>
      </c>
      <c r="BC10" s="3">
        <v>23</v>
      </c>
    </row>
    <row r="11" spans="1:56" x14ac:dyDescent="0.2">
      <c r="A11" s="1" t="s">
        <v>509</v>
      </c>
      <c r="B11" s="1" t="s">
        <v>49</v>
      </c>
      <c r="C11" s="1"/>
      <c r="D11" s="1">
        <v>50</v>
      </c>
      <c r="E11" s="2">
        <v>43235</v>
      </c>
      <c r="F11" s="1">
        <v>43235</v>
      </c>
      <c r="G11" s="1" t="s">
        <v>40</v>
      </c>
      <c r="K11" s="1">
        <v>9</v>
      </c>
      <c r="O11" s="1" t="s">
        <v>28</v>
      </c>
      <c r="P11" s="1">
        <v>1</v>
      </c>
      <c r="R11" s="1">
        <v>1</v>
      </c>
      <c r="S11" s="1" t="s">
        <v>497</v>
      </c>
      <c r="T11" s="1" t="s">
        <v>497</v>
      </c>
      <c r="U11" s="1" t="s">
        <v>497</v>
      </c>
      <c r="V11" s="1" t="s">
        <v>497</v>
      </c>
      <c r="Y11" s="1" t="s">
        <v>497</v>
      </c>
      <c r="AA11" s="1" t="s">
        <v>497</v>
      </c>
      <c r="AB11" s="3" t="s">
        <v>39</v>
      </c>
      <c r="AC11" s="3">
        <v>198</v>
      </c>
      <c r="AD11" s="3">
        <v>50</v>
      </c>
      <c r="AE11" s="3" t="e">
        <f>VLOOKUP(AD11,#REF!,10,TRUE)</f>
        <v>#REF!</v>
      </c>
      <c r="AF11" s="3" t="s">
        <v>40</v>
      </c>
      <c r="AG11" s="11">
        <v>43235</v>
      </c>
      <c r="AH11" s="3">
        <v>9</v>
      </c>
      <c r="AI11" s="3">
        <v>2</v>
      </c>
      <c r="AJ11" s="3" t="s">
        <v>28</v>
      </c>
      <c r="AL11" s="3">
        <v>1</v>
      </c>
      <c r="AP11" s="3">
        <v>1</v>
      </c>
      <c r="AW11" s="3">
        <v>2</v>
      </c>
      <c r="AX11" s="3">
        <v>1</v>
      </c>
      <c r="AY11" s="3" t="s">
        <v>37</v>
      </c>
      <c r="AZ11" s="3">
        <v>148</v>
      </c>
      <c r="BA11" s="3" t="s">
        <v>38</v>
      </c>
      <c r="BB11" s="3">
        <v>11555</v>
      </c>
      <c r="BC11" s="3">
        <v>23</v>
      </c>
    </row>
    <row r="12" spans="1:56" x14ac:dyDescent="0.2">
      <c r="A12" s="1" t="s">
        <v>509</v>
      </c>
      <c r="B12" s="1" t="s">
        <v>49</v>
      </c>
      <c r="C12" s="1"/>
      <c r="D12" s="1">
        <v>50</v>
      </c>
      <c r="E12" s="2">
        <v>43235</v>
      </c>
      <c r="F12" s="1">
        <v>43235</v>
      </c>
      <c r="G12" s="1" t="s">
        <v>40</v>
      </c>
      <c r="K12" s="1">
        <v>9</v>
      </c>
      <c r="O12" s="1" t="s">
        <v>28</v>
      </c>
      <c r="P12" s="1">
        <v>1</v>
      </c>
      <c r="R12" s="1">
        <v>1</v>
      </c>
      <c r="S12" s="1" t="s">
        <v>497</v>
      </c>
      <c r="T12" s="1" t="s">
        <v>497</v>
      </c>
      <c r="U12" s="1" t="s">
        <v>497</v>
      </c>
      <c r="V12" s="1" t="s">
        <v>497</v>
      </c>
      <c r="Y12" s="1" t="s">
        <v>497</v>
      </c>
      <c r="AA12" s="1" t="s">
        <v>497</v>
      </c>
      <c r="AB12" s="3" t="s">
        <v>39</v>
      </c>
      <c r="AC12" s="3">
        <v>199</v>
      </c>
      <c r="AD12" s="3">
        <v>50</v>
      </c>
      <c r="AE12" s="3" t="e">
        <f>VLOOKUP(AD12,#REF!,10,TRUE)</f>
        <v>#REF!</v>
      </c>
      <c r="AF12" s="3" t="s">
        <v>40</v>
      </c>
      <c r="AG12" s="11">
        <v>43235</v>
      </c>
      <c r="AH12" s="3">
        <v>9</v>
      </c>
      <c r="AI12" s="3">
        <v>2</v>
      </c>
      <c r="AJ12" s="3" t="s">
        <v>28</v>
      </c>
      <c r="AL12" s="3">
        <v>1</v>
      </c>
      <c r="AP12" s="3">
        <v>1</v>
      </c>
      <c r="AW12" s="3">
        <v>2</v>
      </c>
      <c r="AX12" s="3">
        <v>1</v>
      </c>
      <c r="AY12" s="3" t="s">
        <v>37</v>
      </c>
      <c r="AZ12" s="3">
        <v>148</v>
      </c>
      <c r="BA12" s="3" t="s">
        <v>38</v>
      </c>
      <c r="BB12" s="3">
        <v>11555</v>
      </c>
      <c r="BC12" s="3">
        <v>23</v>
      </c>
    </row>
    <row r="13" spans="1:56" x14ac:dyDescent="0.2">
      <c r="A13" s="1" t="s">
        <v>509</v>
      </c>
      <c r="B13" s="1" t="s">
        <v>49</v>
      </c>
      <c r="C13" s="1"/>
      <c r="D13" s="1">
        <v>50</v>
      </c>
      <c r="E13" s="2">
        <v>43235</v>
      </c>
      <c r="F13" s="1">
        <v>43235</v>
      </c>
      <c r="G13" s="1" t="s">
        <v>40</v>
      </c>
      <c r="K13" s="1">
        <v>9</v>
      </c>
      <c r="O13" s="1" t="s">
        <v>34</v>
      </c>
      <c r="P13" s="1">
        <v>1</v>
      </c>
      <c r="R13" s="1">
        <v>2</v>
      </c>
      <c r="S13" s="1" t="s">
        <v>35</v>
      </c>
      <c r="T13" s="1" t="s">
        <v>43</v>
      </c>
      <c r="U13" s="1" t="s">
        <v>497</v>
      </c>
      <c r="V13" s="1" t="s">
        <v>497</v>
      </c>
      <c r="Y13" s="1" t="s">
        <v>497</v>
      </c>
      <c r="AA13" s="1" t="s">
        <v>497</v>
      </c>
      <c r="AB13" s="3" t="s">
        <v>43</v>
      </c>
      <c r="AC13" s="3">
        <v>200</v>
      </c>
      <c r="AD13" s="3">
        <v>50</v>
      </c>
      <c r="AE13" s="3" t="e">
        <f>VLOOKUP(AD13,#REF!,10,TRUE)</f>
        <v>#REF!</v>
      </c>
      <c r="AF13" s="3" t="s">
        <v>40</v>
      </c>
      <c r="AG13" s="11">
        <v>43235</v>
      </c>
      <c r="AH13" s="3">
        <v>9</v>
      </c>
      <c r="AI13" s="3">
        <v>9</v>
      </c>
      <c r="AJ13" s="3" t="s">
        <v>34</v>
      </c>
      <c r="AK13" s="3" t="s">
        <v>34</v>
      </c>
      <c r="AL13" s="3">
        <v>1</v>
      </c>
      <c r="AP13" s="3">
        <v>2</v>
      </c>
      <c r="AQ13" s="3">
        <v>3</v>
      </c>
      <c r="AV13" s="3" t="str">
        <f>CONCATENATE(AD13,"-",AG13,"-","Loisir")</f>
        <v>50-43235-Loisir</v>
      </c>
      <c r="AW13" s="3">
        <v>1</v>
      </c>
      <c r="AX13" s="3">
        <v>1</v>
      </c>
      <c r="AY13" s="3" t="s">
        <v>37</v>
      </c>
      <c r="AZ13" s="3">
        <v>148</v>
      </c>
      <c r="BA13" s="3" t="s">
        <v>38</v>
      </c>
      <c r="BB13" s="3">
        <v>11555</v>
      </c>
      <c r="BC13" s="3">
        <v>23</v>
      </c>
    </row>
    <row r="14" spans="1:56" x14ac:dyDescent="0.2">
      <c r="A14" s="1" t="s">
        <v>509</v>
      </c>
      <c r="B14" s="1" t="s">
        <v>49</v>
      </c>
      <c r="C14" s="1"/>
      <c r="D14" s="1">
        <v>50</v>
      </c>
      <c r="E14" s="2">
        <v>43235</v>
      </c>
      <c r="F14" s="1">
        <v>43235</v>
      </c>
      <c r="G14" s="1" t="s">
        <v>40</v>
      </c>
      <c r="K14" s="1">
        <v>9</v>
      </c>
      <c r="O14" s="1" t="s">
        <v>30</v>
      </c>
      <c r="P14" s="1">
        <v>2</v>
      </c>
      <c r="R14" s="1">
        <v>2</v>
      </c>
      <c r="S14" s="1" t="s">
        <v>497</v>
      </c>
      <c r="T14" s="1" t="s">
        <v>497</v>
      </c>
      <c r="U14" s="1" t="s">
        <v>720</v>
      </c>
      <c r="V14" s="1">
        <v>17000</v>
      </c>
      <c r="Y14" s="1" t="s">
        <v>721</v>
      </c>
      <c r="AA14" s="1" t="s">
        <v>32</v>
      </c>
      <c r="AB14" s="3" t="s">
        <v>39</v>
      </c>
      <c r="AC14" s="3">
        <v>201</v>
      </c>
      <c r="AD14" s="3">
        <v>50</v>
      </c>
      <c r="AE14" s="3" t="e">
        <f>VLOOKUP(AD14,#REF!,10,TRUE)</f>
        <v>#REF!</v>
      </c>
      <c r="AF14" s="3" t="s">
        <v>40</v>
      </c>
      <c r="AG14" s="11">
        <v>43235</v>
      </c>
      <c r="AH14" s="3">
        <v>9</v>
      </c>
      <c r="AI14" s="3">
        <v>1</v>
      </c>
      <c r="AJ14" s="3" t="s">
        <v>30</v>
      </c>
      <c r="AL14" s="3">
        <v>2</v>
      </c>
      <c r="AP14" s="3">
        <v>2</v>
      </c>
      <c r="AR14" s="3">
        <v>17000</v>
      </c>
      <c r="AS14" s="3" t="s">
        <v>32</v>
      </c>
      <c r="AT14" s="3">
        <v>2</v>
      </c>
      <c r="AU14" s="3">
        <v>2</v>
      </c>
      <c r="AW14" s="3">
        <v>2</v>
      </c>
      <c r="AX14" s="3">
        <v>1</v>
      </c>
      <c r="AY14" s="3" t="s">
        <v>37</v>
      </c>
      <c r="AZ14" s="3">
        <v>148</v>
      </c>
      <c r="BA14" s="3" t="s">
        <v>38</v>
      </c>
      <c r="BB14" s="3">
        <v>11555</v>
      </c>
      <c r="BC14" s="3">
        <v>23</v>
      </c>
    </row>
    <row r="15" spans="1:56" x14ac:dyDescent="0.2">
      <c r="A15" s="1" t="s">
        <v>509</v>
      </c>
      <c r="B15" s="1" t="s">
        <v>49</v>
      </c>
      <c r="C15" s="1"/>
      <c r="D15" s="1">
        <v>50</v>
      </c>
      <c r="E15" s="2">
        <v>43235</v>
      </c>
      <c r="F15" s="1">
        <v>43235</v>
      </c>
      <c r="G15" s="1" t="s">
        <v>40</v>
      </c>
      <c r="K15" s="1">
        <v>9</v>
      </c>
      <c r="O15" s="1" t="s">
        <v>31</v>
      </c>
      <c r="P15" s="1">
        <v>1</v>
      </c>
      <c r="R15" s="1">
        <v>2</v>
      </c>
      <c r="S15" s="1" t="s">
        <v>497</v>
      </c>
      <c r="T15" s="1" t="s">
        <v>497</v>
      </c>
      <c r="U15" s="1" t="s">
        <v>720</v>
      </c>
      <c r="V15" s="1">
        <v>17000</v>
      </c>
      <c r="Y15" s="1" t="s">
        <v>721</v>
      </c>
      <c r="AA15" s="1" t="s">
        <v>32</v>
      </c>
      <c r="AB15" s="3" t="s">
        <v>39</v>
      </c>
      <c r="AC15" s="3">
        <v>202</v>
      </c>
      <c r="AD15" s="3">
        <v>50</v>
      </c>
      <c r="AE15" s="3" t="e">
        <f>VLOOKUP(AD15,#REF!,10,TRUE)</f>
        <v>#REF!</v>
      </c>
      <c r="AF15" s="3" t="s">
        <v>40</v>
      </c>
      <c r="AG15" s="11">
        <v>43235</v>
      </c>
      <c r="AH15" s="3">
        <v>9</v>
      </c>
      <c r="AI15" s="3">
        <v>8</v>
      </c>
      <c r="AJ15" s="3" t="s">
        <v>31</v>
      </c>
      <c r="AK15" s="3" t="str">
        <f>AJ15</f>
        <v>Utilitaire</v>
      </c>
      <c r="AL15" s="3">
        <v>1</v>
      </c>
      <c r="AP15" s="3">
        <v>2</v>
      </c>
      <c r="AR15" s="3">
        <v>17000</v>
      </c>
      <c r="AS15" s="3" t="s">
        <v>32</v>
      </c>
      <c r="AT15" s="3">
        <v>2</v>
      </c>
      <c r="AU15" s="3">
        <v>2</v>
      </c>
      <c r="AV15" s="3" t="str">
        <f>CONCATENATE(AD15,"-",AG15,"-",AJ15)</f>
        <v>50-43235-Utilitaire</v>
      </c>
      <c r="AW15" s="3">
        <v>1</v>
      </c>
      <c r="AX15" s="3">
        <v>1</v>
      </c>
      <c r="AY15" s="3" t="s">
        <v>37</v>
      </c>
      <c r="AZ15" s="3">
        <v>148</v>
      </c>
      <c r="BA15" s="3" t="s">
        <v>38</v>
      </c>
      <c r="BB15" s="3">
        <v>11555</v>
      </c>
      <c r="BC15" s="3">
        <v>23</v>
      </c>
    </row>
    <row r="16" spans="1:56" x14ac:dyDescent="0.2">
      <c r="A16" s="1" t="s">
        <v>509</v>
      </c>
      <c r="B16" s="1" t="s">
        <v>49</v>
      </c>
      <c r="C16" s="1"/>
      <c r="D16" s="1">
        <v>50</v>
      </c>
      <c r="E16" s="2">
        <v>43235</v>
      </c>
      <c r="F16" s="1">
        <v>43235</v>
      </c>
      <c r="G16" s="1" t="s">
        <v>40</v>
      </c>
      <c r="K16" s="1">
        <v>9</v>
      </c>
      <c r="O16" s="1" t="s">
        <v>31</v>
      </c>
      <c r="P16" s="1">
        <v>1</v>
      </c>
      <c r="R16" s="1">
        <v>1</v>
      </c>
      <c r="S16" s="1" t="s">
        <v>497</v>
      </c>
      <c r="T16" s="1" t="s">
        <v>497</v>
      </c>
      <c r="U16" s="1" t="s">
        <v>720</v>
      </c>
      <c r="V16" s="1">
        <v>17000</v>
      </c>
      <c r="Y16" s="1" t="s">
        <v>721</v>
      </c>
      <c r="AA16" s="1" t="s">
        <v>32</v>
      </c>
      <c r="AB16" s="3" t="s">
        <v>39</v>
      </c>
      <c r="AC16" s="3">
        <v>203</v>
      </c>
      <c r="AD16" s="3">
        <v>50</v>
      </c>
      <c r="AE16" s="3" t="e">
        <f>VLOOKUP(AD16,#REF!,10,TRUE)</f>
        <v>#REF!</v>
      </c>
      <c r="AF16" s="3" t="s">
        <v>40</v>
      </c>
      <c r="AG16" s="11">
        <v>43235</v>
      </c>
      <c r="AH16" s="3">
        <v>9</v>
      </c>
      <c r="AI16" s="3">
        <v>8</v>
      </c>
      <c r="AJ16" s="3" t="s">
        <v>31</v>
      </c>
      <c r="AK16" s="3" t="str">
        <f>AJ16</f>
        <v>Utilitaire</v>
      </c>
      <c r="AL16" s="3">
        <v>1</v>
      </c>
      <c r="AP16" s="3">
        <v>1</v>
      </c>
      <c r="AR16" s="3">
        <v>17000</v>
      </c>
      <c r="AS16" s="3" t="s">
        <v>32</v>
      </c>
      <c r="AT16" s="3">
        <v>2</v>
      </c>
      <c r="AU16" s="3">
        <v>2</v>
      </c>
      <c r="AV16" s="3" t="str">
        <f>CONCATENATE(AD16,"-",AG16,"-",AJ16)</f>
        <v>50-43235-Utilitaire</v>
      </c>
      <c r="AW16" s="3">
        <v>1</v>
      </c>
      <c r="AX16" s="3">
        <v>1</v>
      </c>
      <c r="AY16" s="3" t="s">
        <v>37</v>
      </c>
      <c r="AZ16" s="3">
        <v>148</v>
      </c>
      <c r="BA16" s="3" t="s">
        <v>38</v>
      </c>
      <c r="BB16" s="3">
        <v>11555</v>
      </c>
      <c r="BC16" s="3">
        <v>23</v>
      </c>
    </row>
    <row r="17" spans="1:56" x14ac:dyDescent="0.2">
      <c r="A17" s="1" t="s">
        <v>509</v>
      </c>
      <c r="B17" s="1" t="s">
        <v>49</v>
      </c>
      <c r="C17" s="1"/>
      <c r="D17" s="1">
        <v>50</v>
      </c>
      <c r="E17" s="2">
        <v>43235</v>
      </c>
      <c r="F17" s="1">
        <v>43235</v>
      </c>
      <c r="G17" s="1" t="s">
        <v>40</v>
      </c>
      <c r="K17" s="1">
        <v>9</v>
      </c>
      <c r="O17" s="1" t="s">
        <v>28</v>
      </c>
      <c r="P17" s="1">
        <v>1</v>
      </c>
      <c r="R17" s="1">
        <v>2</v>
      </c>
      <c r="S17" s="1" t="s">
        <v>497</v>
      </c>
      <c r="T17" s="1" t="s">
        <v>497</v>
      </c>
      <c r="U17" s="1" t="s">
        <v>497</v>
      </c>
      <c r="V17" s="1" t="s">
        <v>497</v>
      </c>
      <c r="Y17" s="1" t="s">
        <v>497</v>
      </c>
      <c r="AA17" s="1" t="s">
        <v>497</v>
      </c>
      <c r="AB17" s="3" t="s">
        <v>39</v>
      </c>
      <c r="AC17" s="3">
        <v>204</v>
      </c>
      <c r="AD17" s="3">
        <v>50</v>
      </c>
      <c r="AE17" s="3" t="e">
        <f>VLOOKUP(AD17,#REF!,10,TRUE)</f>
        <v>#REF!</v>
      </c>
      <c r="AF17" s="3" t="s">
        <v>40</v>
      </c>
      <c r="AG17" s="11">
        <v>43235</v>
      </c>
      <c r="AH17" s="3">
        <v>9</v>
      </c>
      <c r="AI17" s="3">
        <v>2</v>
      </c>
      <c r="AJ17" s="3" t="s">
        <v>28</v>
      </c>
      <c r="AL17" s="3">
        <v>1</v>
      </c>
      <c r="AP17" s="3">
        <v>2</v>
      </c>
      <c r="AW17" s="3">
        <v>2</v>
      </c>
      <c r="AX17" s="3">
        <v>1</v>
      </c>
      <c r="AY17" s="3" t="s">
        <v>37</v>
      </c>
      <c r="AZ17" s="3">
        <v>148</v>
      </c>
      <c r="BA17" s="3" t="s">
        <v>38</v>
      </c>
      <c r="BB17" s="3">
        <v>11555</v>
      </c>
      <c r="BC17" s="3">
        <v>23</v>
      </c>
    </row>
    <row r="18" spans="1:56" x14ac:dyDescent="0.2">
      <c r="A18" s="1" t="s">
        <v>509</v>
      </c>
      <c r="B18" s="1" t="s">
        <v>49</v>
      </c>
      <c r="C18" s="1"/>
      <c r="D18" s="1">
        <v>50</v>
      </c>
      <c r="E18" s="2">
        <v>43235</v>
      </c>
      <c r="F18" s="1">
        <v>43235</v>
      </c>
      <c r="G18" s="1" t="s">
        <v>40</v>
      </c>
      <c r="K18" s="1">
        <v>9</v>
      </c>
      <c r="O18" s="1" t="s">
        <v>28</v>
      </c>
      <c r="P18" s="1">
        <v>1</v>
      </c>
      <c r="R18" s="1">
        <v>2</v>
      </c>
      <c r="S18" s="1" t="s">
        <v>497</v>
      </c>
      <c r="T18" s="1" t="s">
        <v>497</v>
      </c>
      <c r="U18" s="1" t="s">
        <v>497</v>
      </c>
      <c r="V18" s="1" t="s">
        <v>497</v>
      </c>
      <c r="Y18" s="1" t="s">
        <v>497</v>
      </c>
      <c r="AA18" s="1" t="s">
        <v>497</v>
      </c>
      <c r="AB18" s="3" t="s">
        <v>39</v>
      </c>
      <c r="AC18" s="3">
        <v>205</v>
      </c>
      <c r="AD18" s="3">
        <v>50</v>
      </c>
      <c r="AE18" s="3" t="e">
        <f>VLOOKUP(AD18,#REF!,10,TRUE)</f>
        <v>#REF!</v>
      </c>
      <c r="AF18" s="3" t="s">
        <v>40</v>
      </c>
      <c r="AG18" s="11">
        <v>43235</v>
      </c>
      <c r="AH18" s="3">
        <v>9</v>
      </c>
      <c r="AI18" s="3">
        <v>2</v>
      </c>
      <c r="AJ18" s="3" t="s">
        <v>28</v>
      </c>
      <c r="AL18" s="3">
        <v>1</v>
      </c>
      <c r="AP18" s="3">
        <v>2</v>
      </c>
      <c r="AW18" s="3">
        <v>2</v>
      </c>
      <c r="AX18" s="3">
        <v>1</v>
      </c>
      <c r="AY18" s="3" t="s">
        <v>37</v>
      </c>
      <c r="AZ18" s="3">
        <v>148</v>
      </c>
      <c r="BA18" s="3" t="s">
        <v>38</v>
      </c>
      <c r="BB18" s="3">
        <v>11555</v>
      </c>
      <c r="BC18" s="3">
        <v>23</v>
      </c>
    </row>
    <row r="19" spans="1:56" x14ac:dyDescent="0.2">
      <c r="A19" s="1" t="s">
        <v>509</v>
      </c>
      <c r="B19" s="1" t="s">
        <v>49</v>
      </c>
      <c r="C19" s="1"/>
      <c r="D19" s="1">
        <v>50</v>
      </c>
      <c r="E19" s="2">
        <v>43235</v>
      </c>
      <c r="F19" s="1">
        <v>43235</v>
      </c>
      <c r="G19" s="1" t="s">
        <v>40</v>
      </c>
      <c r="K19" s="1">
        <v>9</v>
      </c>
      <c r="O19" s="1" t="s">
        <v>36</v>
      </c>
      <c r="P19" s="1">
        <v>1</v>
      </c>
      <c r="R19" s="1">
        <v>1</v>
      </c>
      <c r="S19" s="1" t="s">
        <v>497</v>
      </c>
      <c r="T19" s="1" t="s">
        <v>497</v>
      </c>
      <c r="U19" s="1" t="s">
        <v>720</v>
      </c>
      <c r="V19" s="1">
        <v>17000</v>
      </c>
      <c r="Y19" s="1" t="s">
        <v>721</v>
      </c>
      <c r="AA19" s="1" t="s">
        <v>32</v>
      </c>
      <c r="AB19" s="3" t="s">
        <v>39</v>
      </c>
      <c r="AC19" s="3">
        <v>206</v>
      </c>
      <c r="AD19" s="3">
        <v>50</v>
      </c>
      <c r="AE19" s="3" t="e">
        <f>VLOOKUP(AD19,#REF!,10,TRUE)</f>
        <v>#REF!</v>
      </c>
      <c r="AF19" s="3" t="s">
        <v>40</v>
      </c>
      <c r="AG19" s="11">
        <v>43235</v>
      </c>
      <c r="AH19" s="3">
        <v>9</v>
      </c>
      <c r="AI19" s="3">
        <v>5</v>
      </c>
      <c r="AJ19" s="3" t="s">
        <v>36</v>
      </c>
      <c r="AK19" s="3" t="str">
        <f>AJ19</f>
        <v>Sportif</v>
      </c>
      <c r="AL19" s="3">
        <v>1</v>
      </c>
      <c r="AP19" s="3">
        <v>1</v>
      </c>
      <c r="AR19" s="3">
        <v>17000</v>
      </c>
      <c r="AS19" s="3" t="s">
        <v>32</v>
      </c>
      <c r="AT19" s="3">
        <v>2</v>
      </c>
      <c r="AU19" s="3">
        <v>2</v>
      </c>
      <c r="AV19" s="3" t="str">
        <f>CONCATENATE(AD19,"-",AG19,"-",AJ19)</f>
        <v>50-43235-Sportif</v>
      </c>
      <c r="AW19" s="3">
        <v>1</v>
      </c>
      <c r="AX19" s="3">
        <v>1</v>
      </c>
      <c r="AY19" s="3" t="s">
        <v>37</v>
      </c>
      <c r="AZ19" s="3">
        <v>148</v>
      </c>
      <c r="BA19" s="3" t="s">
        <v>38</v>
      </c>
      <c r="BB19" s="3">
        <v>11555</v>
      </c>
      <c r="BC19" s="3">
        <v>23</v>
      </c>
    </row>
    <row r="20" spans="1:56" x14ac:dyDescent="0.2">
      <c r="A20" s="1" t="s">
        <v>509</v>
      </c>
      <c r="B20" s="1" t="s">
        <v>49</v>
      </c>
      <c r="C20" s="1"/>
      <c r="D20" s="1">
        <v>50</v>
      </c>
      <c r="E20" s="2">
        <v>43235</v>
      </c>
      <c r="F20" s="1">
        <v>43235</v>
      </c>
      <c r="G20" s="1" t="s">
        <v>40</v>
      </c>
      <c r="K20" s="1">
        <v>9</v>
      </c>
      <c r="O20" s="1" t="s">
        <v>34</v>
      </c>
      <c r="P20" s="1">
        <v>2</v>
      </c>
      <c r="R20" s="1">
        <v>1</v>
      </c>
      <c r="S20" s="1" t="s">
        <v>497</v>
      </c>
      <c r="T20" s="1" t="s">
        <v>497</v>
      </c>
      <c r="U20" s="1" t="s">
        <v>720</v>
      </c>
      <c r="V20" s="1">
        <v>17000</v>
      </c>
      <c r="Y20" s="1" t="s">
        <v>721</v>
      </c>
      <c r="AA20" s="1" t="s">
        <v>32</v>
      </c>
      <c r="AB20" s="3" t="s">
        <v>39</v>
      </c>
      <c r="AC20" s="3">
        <v>207</v>
      </c>
      <c r="AD20" s="3">
        <v>50</v>
      </c>
      <c r="AE20" s="3" t="e">
        <f>VLOOKUP(AD20,#REF!,10,TRUE)</f>
        <v>#REF!</v>
      </c>
      <c r="AF20" s="3" t="s">
        <v>40</v>
      </c>
      <c r="AG20" s="11">
        <v>43235</v>
      </c>
      <c r="AH20" s="3">
        <v>9</v>
      </c>
      <c r="AI20" s="3">
        <v>9</v>
      </c>
      <c r="AJ20" s="3" t="s">
        <v>34</v>
      </c>
      <c r="AK20" s="3" t="s">
        <v>34</v>
      </c>
      <c r="AL20" s="3">
        <v>2</v>
      </c>
      <c r="AP20" s="3">
        <v>1</v>
      </c>
      <c r="AR20" s="3">
        <v>17000</v>
      </c>
      <c r="AS20" s="3" t="s">
        <v>32</v>
      </c>
      <c r="AT20" s="3">
        <v>2</v>
      </c>
      <c r="AU20" s="3">
        <v>2</v>
      </c>
      <c r="AV20" s="3" t="str">
        <f>CONCATENATE(AD20,"-",AG20,"-","Loisir")</f>
        <v>50-43235-Loisir</v>
      </c>
      <c r="AW20" s="3">
        <v>1</v>
      </c>
      <c r="AX20" s="3">
        <v>1</v>
      </c>
      <c r="AY20" s="3" t="s">
        <v>37</v>
      </c>
      <c r="AZ20" s="3">
        <v>148</v>
      </c>
      <c r="BA20" s="3" t="s">
        <v>38</v>
      </c>
      <c r="BB20" s="3">
        <v>11555</v>
      </c>
      <c r="BC20" s="3">
        <v>23</v>
      </c>
      <c r="BD20" s="3"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I20"/>
  <sheetViews>
    <sheetView workbookViewId="0">
      <selection activeCell="U27" sqref="U27"/>
    </sheetView>
  </sheetViews>
  <sheetFormatPr baseColWidth="10" defaultColWidth="11.5" defaultRowHeight="15" x14ac:dyDescent="0.2"/>
  <cols>
    <col min="1" max="15" width="11.5" style="1"/>
    <col min="16" max="17" width="11.5" style="30"/>
    <col min="18" max="18" width="11.5" style="1"/>
    <col min="19" max="20" width="11.5" style="30"/>
    <col min="21" max="32" width="11.5" style="1"/>
    <col min="33" max="33" width="11.5" style="3"/>
    <col min="34" max="35" width="12.33203125" style="3" customWidth="1"/>
    <col min="36" max="42" width="11.5" style="3"/>
    <col min="43" max="43" width="16.5" style="3" customWidth="1"/>
    <col min="44" max="44" width="21.1640625" style="3" customWidth="1"/>
    <col min="45" max="45" width="19" style="3" bestFit="1" customWidth="1"/>
    <col min="46" max="47" width="11.5" style="3"/>
    <col min="48" max="48" width="13" style="3" customWidth="1"/>
    <col min="49" max="49" width="17.83203125" style="3" customWidth="1"/>
    <col min="50" max="50" width="14.5" style="3" customWidth="1"/>
    <col min="51" max="51" width="15.6640625" style="3" customWidth="1"/>
    <col min="52" max="52" width="49.83203125" style="3" customWidth="1"/>
    <col min="53" max="53" width="24" style="3" customWidth="1"/>
    <col min="54" max="54" width="28.33203125" style="3" customWidth="1"/>
    <col min="55" max="55" width="15.83203125" style="3" customWidth="1"/>
    <col min="56" max="56" width="19" style="3" customWidth="1"/>
    <col min="57" max="57" width="18" style="3" customWidth="1"/>
    <col min="58" max="58" width="16.1640625" style="3" customWidth="1"/>
    <col min="59" max="59" width="15.6640625" style="3" customWidth="1"/>
    <col min="60" max="60" width="13.1640625" style="3" customWidth="1"/>
    <col min="61" max="61" width="14.33203125" style="3" customWidth="1"/>
    <col min="62" max="62" width="13" style="1" customWidth="1"/>
    <col min="63" max="63" width="15.5" style="1" customWidth="1"/>
    <col min="64" max="16384" width="11.5" style="1"/>
  </cols>
  <sheetData>
    <row r="1" spans="1:61"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0" t="s">
        <v>723</v>
      </c>
      <c r="Q1" s="30" t="s">
        <v>722</v>
      </c>
      <c r="R1" s="3" t="s">
        <v>711</v>
      </c>
      <c r="S1" s="30" t="s">
        <v>724</v>
      </c>
      <c r="T1" s="30" t="s">
        <v>725</v>
      </c>
      <c r="U1" s="3" t="s">
        <v>709</v>
      </c>
      <c r="V1" s="3" t="s">
        <v>710</v>
      </c>
      <c r="W1" s="3" t="s">
        <v>712</v>
      </c>
      <c r="X1" s="3" t="s">
        <v>499</v>
      </c>
      <c r="Y1" s="3" t="s">
        <v>713</v>
      </c>
      <c r="Z1" s="3" t="s">
        <v>714</v>
      </c>
      <c r="AA1" s="3" t="s">
        <v>670</v>
      </c>
      <c r="AB1" s="3" t="s">
        <v>715</v>
      </c>
      <c r="AC1" s="3" t="s">
        <v>717</v>
      </c>
      <c r="AD1" s="3" t="s">
        <v>718</v>
      </c>
      <c r="AE1" s="3" t="s">
        <v>719</v>
      </c>
      <c r="AF1" s="3" t="s">
        <v>2</v>
      </c>
      <c r="AG1" s="4" t="s">
        <v>3</v>
      </c>
      <c r="AH1" s="4" t="s">
        <v>4</v>
      </c>
      <c r="AI1" s="4" t="s">
        <v>5</v>
      </c>
      <c r="AJ1" s="4" t="s">
        <v>6</v>
      </c>
      <c r="AK1" s="4" t="s">
        <v>7</v>
      </c>
      <c r="AL1" s="4" t="s">
        <v>8</v>
      </c>
      <c r="AM1" s="4" t="s">
        <v>9</v>
      </c>
      <c r="AN1" s="4" t="s">
        <v>698</v>
      </c>
      <c r="AO1" s="4" t="s">
        <v>699</v>
      </c>
      <c r="AP1" s="4" t="s">
        <v>469</v>
      </c>
      <c r="AQ1" s="4" t="s">
        <v>10</v>
      </c>
      <c r="AR1" s="4" t="s">
        <v>11</v>
      </c>
      <c r="AS1" s="4" t="s">
        <v>12</v>
      </c>
      <c r="AT1" s="5" t="s">
        <v>13</v>
      </c>
      <c r="AU1" s="5" t="s">
        <v>14</v>
      </c>
      <c r="AV1" s="4" t="s">
        <v>15</v>
      </c>
      <c r="AW1" s="5" t="s">
        <v>16</v>
      </c>
      <c r="AX1" s="5" t="s">
        <v>17</v>
      </c>
      <c r="AY1" s="6" t="s">
        <v>18</v>
      </c>
      <c r="AZ1" s="7" t="s">
        <v>19</v>
      </c>
      <c r="BA1" s="8" t="s">
        <v>20</v>
      </c>
      <c r="BB1" s="8" t="s">
        <v>21</v>
      </c>
      <c r="BC1" s="3" t="s">
        <v>22</v>
      </c>
      <c r="BD1" s="3" t="s">
        <v>23</v>
      </c>
      <c r="BE1" s="3" t="s">
        <v>24</v>
      </c>
      <c r="BF1" s="3" t="s">
        <v>25</v>
      </c>
      <c r="BG1" s="3" t="s">
        <v>26</v>
      </c>
      <c r="BH1" s="3" t="s">
        <v>27</v>
      </c>
    </row>
    <row r="2" spans="1:61" x14ac:dyDescent="0.2">
      <c r="A2" s="1" t="s">
        <v>509</v>
      </c>
      <c r="B2" s="1" t="s">
        <v>49</v>
      </c>
      <c r="D2" s="1">
        <v>50</v>
      </c>
      <c r="E2" s="2">
        <v>43235</v>
      </c>
      <c r="F2" s="1">
        <v>43235</v>
      </c>
      <c r="G2" s="1" t="s">
        <v>40</v>
      </c>
      <c r="K2" s="1">
        <v>9</v>
      </c>
      <c r="O2" s="1" t="s">
        <v>28</v>
      </c>
      <c r="R2" s="1">
        <v>1</v>
      </c>
      <c r="S2" s="30" t="s">
        <v>497</v>
      </c>
      <c r="V2" s="1">
        <v>1</v>
      </c>
      <c r="W2" s="1" t="s">
        <v>497</v>
      </c>
      <c r="X2" s="1" t="s">
        <v>497</v>
      </c>
      <c r="Y2" s="1" t="s">
        <v>497</v>
      </c>
      <c r="Z2" s="1" t="s">
        <v>497</v>
      </c>
      <c r="AC2" s="1" t="s">
        <v>497</v>
      </c>
      <c r="AE2" s="1" t="s">
        <v>497</v>
      </c>
      <c r="AF2" s="3" t="s">
        <v>39</v>
      </c>
      <c r="AG2" s="3">
        <v>189</v>
      </c>
      <c r="AH2" s="3">
        <v>50</v>
      </c>
      <c r="AI2" s="3" t="e">
        <f>VLOOKUP(AH2,#REF!,10,TRUE)</f>
        <v>#REF!</v>
      </c>
      <c r="AJ2" s="3" t="s">
        <v>40</v>
      </c>
      <c r="AK2" s="11">
        <v>43235</v>
      </c>
      <c r="AL2" s="3">
        <v>9</v>
      </c>
      <c r="AM2" s="3">
        <v>2</v>
      </c>
      <c r="AN2" s="3" t="s">
        <v>28</v>
      </c>
      <c r="AP2" s="3">
        <v>1</v>
      </c>
      <c r="AT2" s="3">
        <v>1</v>
      </c>
      <c r="BA2" s="3">
        <v>2</v>
      </c>
      <c r="BB2" s="3">
        <v>1</v>
      </c>
      <c r="BC2" s="3" t="s">
        <v>37</v>
      </c>
      <c r="BD2" s="3">
        <v>148</v>
      </c>
      <c r="BE2" s="3" t="s">
        <v>38</v>
      </c>
      <c r="BF2" s="3">
        <v>11555</v>
      </c>
      <c r="BG2" s="3">
        <v>23</v>
      </c>
      <c r="BI2" s="1"/>
    </row>
    <row r="3" spans="1:61" x14ac:dyDescent="0.2">
      <c r="A3" s="1" t="s">
        <v>509</v>
      </c>
      <c r="B3" s="1" t="s">
        <v>49</v>
      </c>
      <c r="D3" s="1">
        <v>50</v>
      </c>
      <c r="E3" s="2">
        <v>43235</v>
      </c>
      <c r="F3" s="1">
        <v>43235</v>
      </c>
      <c r="G3" s="1" t="s">
        <v>40</v>
      </c>
      <c r="K3" s="1">
        <v>9</v>
      </c>
      <c r="O3" s="1" t="s">
        <v>30</v>
      </c>
      <c r="R3" s="1">
        <v>1</v>
      </c>
      <c r="S3" s="30" t="s">
        <v>497</v>
      </c>
      <c r="V3" s="1">
        <v>1</v>
      </c>
      <c r="W3" s="1" t="s">
        <v>497</v>
      </c>
      <c r="X3" s="1" t="s">
        <v>497</v>
      </c>
      <c r="Y3" s="1" t="s">
        <v>497</v>
      </c>
      <c r="Z3" s="1" t="s">
        <v>497</v>
      </c>
      <c r="AC3" s="1" t="s">
        <v>497</v>
      </c>
      <c r="AE3" s="1" t="s">
        <v>497</v>
      </c>
      <c r="AF3" s="3" t="s">
        <v>39</v>
      </c>
      <c r="AG3" s="3">
        <v>190</v>
      </c>
      <c r="AH3" s="3">
        <v>50</v>
      </c>
      <c r="AI3" s="3" t="e">
        <f>VLOOKUP(AH3,#REF!,10,TRUE)</f>
        <v>#REF!</v>
      </c>
      <c r="AJ3" s="3" t="s">
        <v>40</v>
      </c>
      <c r="AK3" s="11">
        <v>43235</v>
      </c>
      <c r="AL3" s="3">
        <v>9</v>
      </c>
      <c r="AM3" s="3">
        <v>1</v>
      </c>
      <c r="AN3" s="3" t="s">
        <v>30</v>
      </c>
      <c r="AP3" s="3">
        <v>1</v>
      </c>
      <c r="AT3" s="3">
        <v>1</v>
      </c>
      <c r="BA3" s="3">
        <v>2</v>
      </c>
      <c r="BB3" s="3">
        <v>1</v>
      </c>
      <c r="BC3" s="3" t="s">
        <v>37</v>
      </c>
      <c r="BD3" s="3">
        <v>148</v>
      </c>
      <c r="BE3" s="3" t="s">
        <v>38</v>
      </c>
      <c r="BF3" s="3">
        <v>11555</v>
      </c>
      <c r="BG3" s="3">
        <v>23</v>
      </c>
      <c r="BI3" s="1"/>
    </row>
    <row r="4" spans="1:61" x14ac:dyDescent="0.2">
      <c r="A4" s="1" t="s">
        <v>509</v>
      </c>
      <c r="B4" s="1" t="s">
        <v>49</v>
      </c>
      <c r="D4" s="1">
        <v>50</v>
      </c>
      <c r="E4" s="2">
        <v>43235</v>
      </c>
      <c r="F4" s="1">
        <v>43235</v>
      </c>
      <c r="G4" s="1" t="s">
        <v>40</v>
      </c>
      <c r="K4" s="1">
        <v>9</v>
      </c>
      <c r="O4" s="1" t="s">
        <v>30</v>
      </c>
      <c r="R4" s="1">
        <v>1</v>
      </c>
      <c r="S4" s="30" t="s">
        <v>497</v>
      </c>
      <c r="V4" s="1">
        <v>2</v>
      </c>
      <c r="W4" s="1" t="s">
        <v>497</v>
      </c>
      <c r="X4" s="1" t="s">
        <v>497</v>
      </c>
      <c r="Y4" s="1" t="s">
        <v>497</v>
      </c>
      <c r="Z4" s="1" t="s">
        <v>497</v>
      </c>
      <c r="AC4" s="1" t="s">
        <v>497</v>
      </c>
      <c r="AE4" s="1" t="s">
        <v>497</v>
      </c>
      <c r="AF4" s="3" t="s">
        <v>39</v>
      </c>
      <c r="AG4" s="3">
        <v>191</v>
      </c>
      <c r="AH4" s="3">
        <v>50</v>
      </c>
      <c r="AI4" s="3" t="e">
        <f>VLOOKUP(AH4,#REF!,10,TRUE)</f>
        <v>#REF!</v>
      </c>
      <c r="AJ4" s="3" t="s">
        <v>40</v>
      </c>
      <c r="AK4" s="11">
        <v>43235</v>
      </c>
      <c r="AL4" s="3">
        <v>9</v>
      </c>
      <c r="AM4" s="3">
        <v>1</v>
      </c>
      <c r="AN4" s="3" t="s">
        <v>30</v>
      </c>
      <c r="AP4" s="3">
        <v>1</v>
      </c>
      <c r="AT4" s="3">
        <v>2</v>
      </c>
      <c r="BA4" s="3">
        <v>2</v>
      </c>
      <c r="BB4" s="3">
        <v>1</v>
      </c>
      <c r="BC4" s="3" t="s">
        <v>37</v>
      </c>
      <c r="BD4" s="3">
        <v>148</v>
      </c>
      <c r="BE4" s="3" t="s">
        <v>38</v>
      </c>
      <c r="BF4" s="3">
        <v>11555</v>
      </c>
      <c r="BG4" s="3">
        <v>23</v>
      </c>
      <c r="BI4" s="1"/>
    </row>
    <row r="5" spans="1:61" x14ac:dyDescent="0.2">
      <c r="A5" s="1" t="s">
        <v>509</v>
      </c>
      <c r="B5" s="1" t="s">
        <v>49</v>
      </c>
      <c r="D5" s="1">
        <v>50</v>
      </c>
      <c r="E5" s="2">
        <v>43235</v>
      </c>
      <c r="F5" s="1">
        <v>43235</v>
      </c>
      <c r="G5" s="1" t="s">
        <v>40</v>
      </c>
      <c r="K5" s="1">
        <v>9</v>
      </c>
      <c r="O5" s="1" t="s">
        <v>36</v>
      </c>
      <c r="P5" s="30" t="s">
        <v>36</v>
      </c>
      <c r="R5" s="1">
        <v>1</v>
      </c>
      <c r="S5" s="30" t="s">
        <v>497</v>
      </c>
      <c r="V5" s="1">
        <v>1</v>
      </c>
      <c r="W5" s="1" t="s">
        <v>497</v>
      </c>
      <c r="X5" s="1" t="s">
        <v>497</v>
      </c>
      <c r="Y5" s="1" t="s">
        <v>497</v>
      </c>
      <c r="Z5" s="1" t="s">
        <v>497</v>
      </c>
      <c r="AC5" s="1" t="s">
        <v>497</v>
      </c>
      <c r="AE5" s="1" t="s">
        <v>497</v>
      </c>
      <c r="AF5" s="3" t="s">
        <v>39</v>
      </c>
      <c r="AG5" s="3">
        <v>192</v>
      </c>
      <c r="AH5" s="3">
        <v>50</v>
      </c>
      <c r="AI5" s="3" t="e">
        <f>VLOOKUP(AH5,#REF!,10,TRUE)</f>
        <v>#REF!</v>
      </c>
      <c r="AJ5" s="3" t="s">
        <v>40</v>
      </c>
      <c r="AK5" s="11">
        <v>43235</v>
      </c>
      <c r="AL5" s="3">
        <v>9</v>
      </c>
      <c r="AM5" s="3">
        <v>5</v>
      </c>
      <c r="AN5" s="3" t="s">
        <v>36</v>
      </c>
      <c r="AO5" s="3" t="str">
        <f>AN5</f>
        <v>Sportif</v>
      </c>
      <c r="AP5" s="3">
        <v>1</v>
      </c>
      <c r="AT5" s="3">
        <v>1</v>
      </c>
      <c r="AZ5" s="3" t="str">
        <f>CONCATENATE(AH5,"-",AK5,"-",AN5)</f>
        <v>50-43235-Sportif</v>
      </c>
      <c r="BA5" s="3">
        <v>1</v>
      </c>
      <c r="BB5" s="3">
        <v>1</v>
      </c>
      <c r="BC5" s="3" t="s">
        <v>37</v>
      </c>
      <c r="BD5" s="3">
        <v>148</v>
      </c>
      <c r="BE5" s="3" t="s">
        <v>38</v>
      </c>
      <c r="BF5" s="3">
        <v>11555</v>
      </c>
      <c r="BG5" s="3">
        <v>23</v>
      </c>
      <c r="BI5" s="1"/>
    </row>
    <row r="6" spans="1:61" x14ac:dyDescent="0.2">
      <c r="A6" s="1" t="s">
        <v>509</v>
      </c>
      <c r="B6" s="1" t="s">
        <v>49</v>
      </c>
      <c r="D6" s="1">
        <v>50</v>
      </c>
      <c r="E6" s="2">
        <v>43235</v>
      </c>
      <c r="F6" s="1">
        <v>43235</v>
      </c>
      <c r="G6" s="1" t="s">
        <v>40</v>
      </c>
      <c r="K6" s="1">
        <v>9</v>
      </c>
      <c r="O6" s="1" t="s">
        <v>33</v>
      </c>
      <c r="P6" s="30" t="s">
        <v>33</v>
      </c>
      <c r="R6" s="1">
        <v>1</v>
      </c>
      <c r="S6" s="30">
        <v>1</v>
      </c>
      <c r="V6" s="1">
        <v>1</v>
      </c>
      <c r="W6" s="1" t="s">
        <v>35</v>
      </c>
      <c r="X6" s="1" t="s">
        <v>41</v>
      </c>
      <c r="Y6" s="1" t="s">
        <v>497</v>
      </c>
      <c r="Z6" s="1" t="s">
        <v>497</v>
      </c>
      <c r="AC6" s="1" t="s">
        <v>497</v>
      </c>
      <c r="AE6" s="1" t="s">
        <v>497</v>
      </c>
      <c r="AF6" s="3" t="s">
        <v>41</v>
      </c>
      <c r="AG6" s="3">
        <v>193</v>
      </c>
      <c r="AH6" s="3">
        <v>50</v>
      </c>
      <c r="AI6" s="3" t="e">
        <f>VLOOKUP(AH6,#REF!,10,TRUE)</f>
        <v>#REF!</v>
      </c>
      <c r="AJ6" s="3" t="s">
        <v>40</v>
      </c>
      <c r="AK6" s="11">
        <v>43235</v>
      </c>
      <c r="AL6" s="3">
        <v>9</v>
      </c>
      <c r="AM6" s="3">
        <v>6</v>
      </c>
      <c r="AN6" s="3" t="s">
        <v>33</v>
      </c>
      <c r="AO6" s="3" t="str">
        <f>AN6</f>
        <v>Itinérant</v>
      </c>
      <c r="AP6" s="3">
        <v>1</v>
      </c>
      <c r="AT6" s="3">
        <v>1</v>
      </c>
      <c r="AU6" s="3">
        <v>1</v>
      </c>
      <c r="AZ6" s="3" t="str">
        <f>CONCATENATE(AH6,"-",AK6,"-",AN6)</f>
        <v>50-43235-Itinérant</v>
      </c>
      <c r="BA6" s="3">
        <v>1</v>
      </c>
      <c r="BB6" s="3">
        <v>1</v>
      </c>
      <c r="BC6" s="3" t="s">
        <v>37</v>
      </c>
      <c r="BD6" s="3">
        <v>148</v>
      </c>
      <c r="BE6" s="3" t="s">
        <v>38</v>
      </c>
      <c r="BF6" s="3">
        <v>11555</v>
      </c>
      <c r="BG6" s="3">
        <v>23</v>
      </c>
      <c r="BI6" s="1"/>
    </row>
    <row r="7" spans="1:61" x14ac:dyDescent="0.2">
      <c r="A7" s="1" t="s">
        <v>509</v>
      </c>
      <c r="B7" s="1" t="s">
        <v>49</v>
      </c>
      <c r="D7" s="1">
        <v>50</v>
      </c>
      <c r="E7" s="2">
        <v>43235</v>
      </c>
      <c r="F7" s="1">
        <v>43235</v>
      </c>
      <c r="G7" s="1" t="s">
        <v>40</v>
      </c>
      <c r="K7" s="1">
        <v>9</v>
      </c>
      <c r="O7" s="1" t="s">
        <v>33</v>
      </c>
      <c r="P7" s="30" t="s">
        <v>33</v>
      </c>
      <c r="R7" s="1">
        <v>1</v>
      </c>
      <c r="S7" s="30">
        <v>1</v>
      </c>
      <c r="V7" s="1">
        <v>1</v>
      </c>
      <c r="W7" s="1" t="s">
        <v>35</v>
      </c>
      <c r="X7" s="1" t="s">
        <v>42</v>
      </c>
      <c r="Y7" s="1" t="s">
        <v>497</v>
      </c>
      <c r="Z7" s="1" t="s">
        <v>497</v>
      </c>
      <c r="AC7" s="1" t="s">
        <v>497</v>
      </c>
      <c r="AE7" s="1" t="s">
        <v>497</v>
      </c>
      <c r="AF7" s="3" t="s">
        <v>42</v>
      </c>
      <c r="AG7" s="3">
        <v>194</v>
      </c>
      <c r="AH7" s="3">
        <v>50</v>
      </c>
      <c r="AI7" s="3" t="e">
        <f>VLOOKUP(AH7,#REF!,10,TRUE)</f>
        <v>#REF!</v>
      </c>
      <c r="AJ7" s="3" t="s">
        <v>40</v>
      </c>
      <c r="AK7" s="11">
        <v>43235</v>
      </c>
      <c r="AL7" s="3">
        <v>9</v>
      </c>
      <c r="AM7" s="3">
        <v>6</v>
      </c>
      <c r="AN7" s="3" t="s">
        <v>33</v>
      </c>
      <c r="AO7" s="3" t="str">
        <f>AN7</f>
        <v>Itinérant</v>
      </c>
      <c r="AP7" s="3">
        <v>1</v>
      </c>
      <c r="AT7" s="3">
        <v>1</v>
      </c>
      <c r="AU7" s="3">
        <v>2</v>
      </c>
      <c r="AZ7" s="3" t="str">
        <f>CONCATENATE(AH7,"-",AK7,"-",AN7)</f>
        <v>50-43235-Itinérant</v>
      </c>
      <c r="BA7" s="3">
        <v>1</v>
      </c>
      <c r="BB7" s="3">
        <v>1</v>
      </c>
      <c r="BC7" s="3" t="s">
        <v>37</v>
      </c>
      <c r="BD7" s="3">
        <v>148</v>
      </c>
      <c r="BE7" s="3" t="s">
        <v>38</v>
      </c>
      <c r="BF7" s="3">
        <v>11555</v>
      </c>
      <c r="BG7" s="3">
        <v>23</v>
      </c>
      <c r="BI7" s="1"/>
    </row>
    <row r="8" spans="1:61" x14ac:dyDescent="0.2">
      <c r="A8" s="1" t="s">
        <v>509</v>
      </c>
      <c r="B8" s="1" t="s">
        <v>49</v>
      </c>
      <c r="D8" s="1">
        <v>50</v>
      </c>
      <c r="E8" s="2">
        <v>43235</v>
      </c>
      <c r="F8" s="1">
        <v>43235</v>
      </c>
      <c r="G8" s="1" t="s">
        <v>40</v>
      </c>
      <c r="K8" s="1">
        <v>9</v>
      </c>
      <c r="O8" s="1" t="s">
        <v>34</v>
      </c>
      <c r="P8" s="30" t="s">
        <v>34</v>
      </c>
      <c r="R8" s="1">
        <v>1</v>
      </c>
      <c r="S8" s="30" t="s">
        <v>497</v>
      </c>
      <c r="V8" s="1">
        <v>2</v>
      </c>
      <c r="W8" s="1" t="s">
        <v>497</v>
      </c>
      <c r="X8" s="1" t="s">
        <v>497</v>
      </c>
      <c r="Y8" s="1" t="s">
        <v>497</v>
      </c>
      <c r="Z8" s="1" t="s">
        <v>497</v>
      </c>
      <c r="AC8" s="1" t="s">
        <v>497</v>
      </c>
      <c r="AE8" s="1" t="s">
        <v>497</v>
      </c>
      <c r="AF8" s="3" t="s">
        <v>39</v>
      </c>
      <c r="AG8" s="3">
        <v>195</v>
      </c>
      <c r="AH8" s="3">
        <v>50</v>
      </c>
      <c r="AI8" s="3" t="e">
        <f>VLOOKUP(AH8,#REF!,10,TRUE)</f>
        <v>#REF!</v>
      </c>
      <c r="AJ8" s="3" t="s">
        <v>40</v>
      </c>
      <c r="AK8" s="11">
        <v>43235</v>
      </c>
      <c r="AL8" s="3">
        <v>9</v>
      </c>
      <c r="AM8" s="3">
        <v>7</v>
      </c>
      <c r="AN8" s="3" t="s">
        <v>34</v>
      </c>
      <c r="AO8" s="3" t="s">
        <v>34</v>
      </c>
      <c r="AP8" s="3">
        <v>1</v>
      </c>
      <c r="AT8" s="3">
        <v>2</v>
      </c>
      <c r="AZ8" s="3" t="str">
        <f>CONCATENATE(AH8,"-",AK8,"-","Loisir")</f>
        <v>50-43235-Loisir</v>
      </c>
      <c r="BA8" s="3">
        <v>1</v>
      </c>
      <c r="BB8" s="3">
        <v>1</v>
      </c>
      <c r="BC8" s="3" t="s">
        <v>37</v>
      </c>
      <c r="BD8" s="3">
        <v>148</v>
      </c>
      <c r="BE8" s="3" t="s">
        <v>38</v>
      </c>
      <c r="BF8" s="3">
        <v>11555</v>
      </c>
      <c r="BG8" s="3">
        <v>23</v>
      </c>
      <c r="BI8" s="1"/>
    </row>
    <row r="9" spans="1:61" x14ac:dyDescent="0.2">
      <c r="A9" s="1" t="s">
        <v>509</v>
      </c>
      <c r="B9" s="1" t="s">
        <v>49</v>
      </c>
      <c r="D9" s="1">
        <v>50</v>
      </c>
      <c r="E9" s="2">
        <v>43235</v>
      </c>
      <c r="F9" s="1">
        <v>43235</v>
      </c>
      <c r="G9" s="1" t="s">
        <v>40</v>
      </c>
      <c r="K9" s="1">
        <v>9</v>
      </c>
      <c r="O9" s="1" t="s">
        <v>28</v>
      </c>
      <c r="R9" s="1">
        <v>1</v>
      </c>
      <c r="S9" s="30" t="s">
        <v>497</v>
      </c>
      <c r="V9" s="1">
        <v>1</v>
      </c>
      <c r="W9" s="1" t="s">
        <v>497</v>
      </c>
      <c r="X9" s="1" t="s">
        <v>497</v>
      </c>
      <c r="Y9" s="1" t="s">
        <v>497</v>
      </c>
      <c r="Z9" s="1" t="s">
        <v>497</v>
      </c>
      <c r="AC9" s="1" t="s">
        <v>497</v>
      </c>
      <c r="AE9" s="1" t="s">
        <v>497</v>
      </c>
      <c r="AF9" s="3" t="s">
        <v>39</v>
      </c>
      <c r="AG9" s="3">
        <v>196</v>
      </c>
      <c r="AH9" s="3">
        <v>50</v>
      </c>
      <c r="AI9" s="3" t="e">
        <f>VLOOKUP(AH9,#REF!,10,TRUE)</f>
        <v>#REF!</v>
      </c>
      <c r="AJ9" s="3" t="s">
        <v>40</v>
      </c>
      <c r="AK9" s="11">
        <v>43235</v>
      </c>
      <c r="AL9" s="3">
        <v>9</v>
      </c>
      <c r="AM9" s="3">
        <v>2</v>
      </c>
      <c r="AN9" s="3" t="s">
        <v>28</v>
      </c>
      <c r="AP9" s="3">
        <v>1</v>
      </c>
      <c r="AT9" s="3">
        <v>1</v>
      </c>
      <c r="BA9" s="3">
        <v>2</v>
      </c>
      <c r="BB9" s="3">
        <v>1</v>
      </c>
      <c r="BC9" s="3" t="s">
        <v>37</v>
      </c>
      <c r="BD9" s="3">
        <v>148</v>
      </c>
      <c r="BE9" s="3" t="s">
        <v>38</v>
      </c>
      <c r="BF9" s="3">
        <v>11555</v>
      </c>
      <c r="BG9" s="3">
        <v>23</v>
      </c>
      <c r="BI9" s="1"/>
    </row>
    <row r="10" spans="1:61" x14ac:dyDescent="0.2">
      <c r="A10" s="1" t="s">
        <v>509</v>
      </c>
      <c r="B10" s="1" t="s">
        <v>49</v>
      </c>
      <c r="D10" s="1">
        <v>50</v>
      </c>
      <c r="E10" s="2">
        <v>43235</v>
      </c>
      <c r="F10" s="1">
        <v>43235</v>
      </c>
      <c r="G10" s="1" t="s">
        <v>40</v>
      </c>
      <c r="K10" s="1">
        <v>9</v>
      </c>
      <c r="O10" s="1" t="s">
        <v>30</v>
      </c>
      <c r="R10" s="1">
        <v>1</v>
      </c>
      <c r="S10" s="30" t="s">
        <v>497</v>
      </c>
      <c r="V10" s="1">
        <v>1</v>
      </c>
      <c r="W10" s="1" t="s">
        <v>497</v>
      </c>
      <c r="X10" s="1" t="s">
        <v>497</v>
      </c>
      <c r="Y10" s="1" t="s">
        <v>497</v>
      </c>
      <c r="Z10" s="1" t="s">
        <v>497</v>
      </c>
      <c r="AC10" s="1" t="s">
        <v>497</v>
      </c>
      <c r="AE10" s="1" t="s">
        <v>497</v>
      </c>
      <c r="AF10" s="3" t="s">
        <v>39</v>
      </c>
      <c r="AG10" s="3">
        <v>197</v>
      </c>
      <c r="AH10" s="3">
        <v>50</v>
      </c>
      <c r="AI10" s="3" t="e">
        <f>VLOOKUP(AH10,#REF!,10,TRUE)</f>
        <v>#REF!</v>
      </c>
      <c r="AJ10" s="3" t="s">
        <v>40</v>
      </c>
      <c r="AK10" s="11">
        <v>43235</v>
      </c>
      <c r="AL10" s="3">
        <v>9</v>
      </c>
      <c r="AM10" s="3">
        <v>1</v>
      </c>
      <c r="AN10" s="3" t="s">
        <v>30</v>
      </c>
      <c r="AP10" s="3">
        <v>1</v>
      </c>
      <c r="AT10" s="3">
        <v>1</v>
      </c>
      <c r="BA10" s="3">
        <v>2</v>
      </c>
      <c r="BB10" s="3">
        <v>1</v>
      </c>
      <c r="BC10" s="3" t="s">
        <v>37</v>
      </c>
      <c r="BD10" s="3">
        <v>148</v>
      </c>
      <c r="BE10" s="3" t="s">
        <v>38</v>
      </c>
      <c r="BF10" s="3">
        <v>11555</v>
      </c>
      <c r="BG10" s="3">
        <v>23</v>
      </c>
      <c r="BI10" s="1"/>
    </row>
    <row r="11" spans="1:61" x14ac:dyDescent="0.2">
      <c r="A11" s="1" t="s">
        <v>509</v>
      </c>
      <c r="B11" s="1" t="s">
        <v>49</v>
      </c>
      <c r="D11" s="1">
        <v>50</v>
      </c>
      <c r="E11" s="2">
        <v>43235</v>
      </c>
      <c r="F11" s="1">
        <v>43235</v>
      </c>
      <c r="G11" s="1" t="s">
        <v>40</v>
      </c>
      <c r="K11" s="1">
        <v>9</v>
      </c>
      <c r="O11" s="1" t="s">
        <v>28</v>
      </c>
      <c r="R11" s="1">
        <v>1</v>
      </c>
      <c r="S11" s="30" t="s">
        <v>497</v>
      </c>
      <c r="V11" s="1">
        <v>1</v>
      </c>
      <c r="W11" s="1" t="s">
        <v>497</v>
      </c>
      <c r="X11" s="1" t="s">
        <v>497</v>
      </c>
      <c r="Y11" s="1" t="s">
        <v>497</v>
      </c>
      <c r="Z11" s="1" t="s">
        <v>497</v>
      </c>
      <c r="AC11" s="1" t="s">
        <v>497</v>
      </c>
      <c r="AE11" s="1" t="s">
        <v>497</v>
      </c>
      <c r="AF11" s="3" t="s">
        <v>39</v>
      </c>
      <c r="AG11" s="3">
        <v>198</v>
      </c>
      <c r="AH11" s="3">
        <v>50</v>
      </c>
      <c r="AI11" s="3" t="e">
        <f>VLOOKUP(AH11,#REF!,10,TRUE)</f>
        <v>#REF!</v>
      </c>
      <c r="AJ11" s="3" t="s">
        <v>40</v>
      </c>
      <c r="AK11" s="11">
        <v>43235</v>
      </c>
      <c r="AL11" s="3">
        <v>9</v>
      </c>
      <c r="AM11" s="3">
        <v>2</v>
      </c>
      <c r="AN11" s="3" t="s">
        <v>28</v>
      </c>
      <c r="AP11" s="3">
        <v>1</v>
      </c>
      <c r="AT11" s="3">
        <v>1</v>
      </c>
      <c r="BA11" s="3">
        <v>2</v>
      </c>
      <c r="BB11" s="3">
        <v>1</v>
      </c>
      <c r="BC11" s="3" t="s">
        <v>37</v>
      </c>
      <c r="BD11" s="3">
        <v>148</v>
      </c>
      <c r="BE11" s="3" t="s">
        <v>38</v>
      </c>
      <c r="BF11" s="3">
        <v>11555</v>
      </c>
      <c r="BG11" s="3">
        <v>23</v>
      </c>
      <c r="BI11" s="1"/>
    </row>
    <row r="12" spans="1:61" x14ac:dyDescent="0.2">
      <c r="A12" s="1" t="s">
        <v>509</v>
      </c>
      <c r="B12" s="1" t="s">
        <v>49</v>
      </c>
      <c r="D12" s="1">
        <v>50</v>
      </c>
      <c r="E12" s="2">
        <v>43235</v>
      </c>
      <c r="F12" s="1">
        <v>43235</v>
      </c>
      <c r="G12" s="1" t="s">
        <v>40</v>
      </c>
      <c r="K12" s="1">
        <v>9</v>
      </c>
      <c r="O12" s="1" t="s">
        <v>28</v>
      </c>
      <c r="R12" s="1">
        <v>1</v>
      </c>
      <c r="S12" s="30" t="s">
        <v>497</v>
      </c>
      <c r="V12" s="1">
        <v>1</v>
      </c>
      <c r="W12" s="1" t="s">
        <v>497</v>
      </c>
      <c r="X12" s="1" t="s">
        <v>497</v>
      </c>
      <c r="Y12" s="1" t="s">
        <v>497</v>
      </c>
      <c r="Z12" s="1" t="s">
        <v>497</v>
      </c>
      <c r="AC12" s="1" t="s">
        <v>497</v>
      </c>
      <c r="AE12" s="1" t="s">
        <v>497</v>
      </c>
      <c r="AF12" s="3" t="s">
        <v>39</v>
      </c>
      <c r="AG12" s="3">
        <v>199</v>
      </c>
      <c r="AH12" s="3">
        <v>50</v>
      </c>
      <c r="AI12" s="3" t="e">
        <f>VLOOKUP(AH12,#REF!,10,TRUE)</f>
        <v>#REF!</v>
      </c>
      <c r="AJ12" s="3" t="s">
        <v>40</v>
      </c>
      <c r="AK12" s="11">
        <v>43235</v>
      </c>
      <c r="AL12" s="3">
        <v>9</v>
      </c>
      <c r="AM12" s="3">
        <v>2</v>
      </c>
      <c r="AN12" s="3" t="s">
        <v>28</v>
      </c>
      <c r="AP12" s="3">
        <v>1</v>
      </c>
      <c r="AT12" s="3">
        <v>1</v>
      </c>
      <c r="BA12" s="3">
        <v>2</v>
      </c>
      <c r="BB12" s="3">
        <v>1</v>
      </c>
      <c r="BC12" s="3" t="s">
        <v>37</v>
      </c>
      <c r="BD12" s="3">
        <v>148</v>
      </c>
      <c r="BE12" s="3" t="s">
        <v>38</v>
      </c>
      <c r="BF12" s="3">
        <v>11555</v>
      </c>
      <c r="BG12" s="3">
        <v>23</v>
      </c>
      <c r="BI12" s="1"/>
    </row>
    <row r="13" spans="1:61" x14ac:dyDescent="0.2">
      <c r="A13" s="1" t="s">
        <v>509</v>
      </c>
      <c r="B13" s="1" t="s">
        <v>49</v>
      </c>
      <c r="D13" s="1">
        <v>50</v>
      </c>
      <c r="E13" s="2">
        <v>43235</v>
      </c>
      <c r="F13" s="1">
        <v>43235</v>
      </c>
      <c r="G13" s="1" t="s">
        <v>40</v>
      </c>
      <c r="K13" s="1">
        <v>9</v>
      </c>
      <c r="O13" s="1" t="s">
        <v>34</v>
      </c>
      <c r="P13" s="30" t="s">
        <v>34</v>
      </c>
      <c r="R13" s="1">
        <v>1</v>
      </c>
      <c r="S13" s="30">
        <v>1</v>
      </c>
      <c r="V13" s="1">
        <v>2</v>
      </c>
      <c r="W13" s="1" t="s">
        <v>35</v>
      </c>
      <c r="X13" s="1" t="s">
        <v>43</v>
      </c>
      <c r="Y13" s="1" t="s">
        <v>497</v>
      </c>
      <c r="Z13" s="1" t="s">
        <v>497</v>
      </c>
      <c r="AC13" s="1" t="s">
        <v>497</v>
      </c>
      <c r="AE13" s="1" t="s">
        <v>497</v>
      </c>
      <c r="AF13" s="3" t="s">
        <v>43</v>
      </c>
      <c r="AG13" s="3">
        <v>200</v>
      </c>
      <c r="AH13" s="3">
        <v>50</v>
      </c>
      <c r="AI13" s="3" t="e">
        <f>VLOOKUP(AH13,#REF!,10,TRUE)</f>
        <v>#REF!</v>
      </c>
      <c r="AJ13" s="3" t="s">
        <v>40</v>
      </c>
      <c r="AK13" s="11">
        <v>43235</v>
      </c>
      <c r="AL13" s="3">
        <v>9</v>
      </c>
      <c r="AM13" s="3">
        <v>9</v>
      </c>
      <c r="AN13" s="3" t="s">
        <v>34</v>
      </c>
      <c r="AO13" s="3" t="s">
        <v>34</v>
      </c>
      <c r="AP13" s="3">
        <v>1</v>
      </c>
      <c r="AT13" s="3">
        <v>2</v>
      </c>
      <c r="AU13" s="3">
        <v>3</v>
      </c>
      <c r="AZ13" s="3" t="str">
        <f>CONCATENATE(AH13,"-",AK13,"-","Loisir")</f>
        <v>50-43235-Loisir</v>
      </c>
      <c r="BA13" s="3">
        <v>1</v>
      </c>
      <c r="BB13" s="3">
        <v>1</v>
      </c>
      <c r="BC13" s="3" t="s">
        <v>37</v>
      </c>
      <c r="BD13" s="3">
        <v>148</v>
      </c>
      <c r="BE13" s="3" t="s">
        <v>38</v>
      </c>
      <c r="BF13" s="3">
        <v>11555</v>
      </c>
      <c r="BG13" s="3">
        <v>23</v>
      </c>
      <c r="BI13" s="1"/>
    </row>
    <row r="14" spans="1:61" x14ac:dyDescent="0.2">
      <c r="A14" s="1" t="s">
        <v>509</v>
      </c>
      <c r="B14" s="1" t="s">
        <v>49</v>
      </c>
      <c r="D14" s="1">
        <v>50</v>
      </c>
      <c r="E14" s="2">
        <v>43235</v>
      </c>
      <c r="F14" s="1">
        <v>43235</v>
      </c>
      <c r="G14" s="1" t="s">
        <v>40</v>
      </c>
      <c r="K14" s="1">
        <v>9</v>
      </c>
      <c r="O14" s="1" t="s">
        <v>30</v>
      </c>
      <c r="R14" s="1">
        <v>2</v>
      </c>
      <c r="S14" s="30" t="s">
        <v>497</v>
      </c>
      <c r="V14" s="1">
        <v>2</v>
      </c>
      <c r="W14" s="1" t="s">
        <v>497</v>
      </c>
      <c r="X14" s="1" t="s">
        <v>497</v>
      </c>
      <c r="Y14" s="1" t="s">
        <v>720</v>
      </c>
      <c r="Z14" s="1">
        <v>17000</v>
      </c>
      <c r="AC14" s="1" t="s">
        <v>721</v>
      </c>
      <c r="AE14" s="1" t="s">
        <v>32</v>
      </c>
      <c r="AF14" s="3" t="s">
        <v>39</v>
      </c>
      <c r="AG14" s="3">
        <v>201</v>
      </c>
      <c r="AH14" s="3">
        <v>50</v>
      </c>
      <c r="AI14" s="3" t="e">
        <f>VLOOKUP(AH14,#REF!,10,TRUE)</f>
        <v>#REF!</v>
      </c>
      <c r="AJ14" s="3" t="s">
        <v>40</v>
      </c>
      <c r="AK14" s="11">
        <v>43235</v>
      </c>
      <c r="AL14" s="3">
        <v>9</v>
      </c>
      <c r="AM14" s="3">
        <v>1</v>
      </c>
      <c r="AN14" s="3" t="s">
        <v>30</v>
      </c>
      <c r="AP14" s="3">
        <v>2</v>
      </c>
      <c r="AT14" s="3">
        <v>2</v>
      </c>
      <c r="AV14" s="3">
        <v>17000</v>
      </c>
      <c r="AW14" s="3" t="s">
        <v>32</v>
      </c>
      <c r="AX14" s="3">
        <v>2</v>
      </c>
      <c r="AY14" s="3">
        <v>2</v>
      </c>
      <c r="BA14" s="3">
        <v>2</v>
      </c>
      <c r="BB14" s="3">
        <v>1</v>
      </c>
      <c r="BC14" s="3" t="s">
        <v>37</v>
      </c>
      <c r="BD14" s="3">
        <v>148</v>
      </c>
      <c r="BE14" s="3" t="s">
        <v>38</v>
      </c>
      <c r="BF14" s="3">
        <v>11555</v>
      </c>
      <c r="BG14" s="3">
        <v>23</v>
      </c>
      <c r="BI14" s="1"/>
    </row>
    <row r="15" spans="1:61" x14ac:dyDescent="0.2">
      <c r="A15" s="1" t="s">
        <v>509</v>
      </c>
      <c r="B15" s="1" t="s">
        <v>49</v>
      </c>
      <c r="D15" s="1">
        <v>50</v>
      </c>
      <c r="E15" s="2">
        <v>43235</v>
      </c>
      <c r="F15" s="1">
        <v>43235</v>
      </c>
      <c r="G15" s="1" t="s">
        <v>40</v>
      </c>
      <c r="K15" s="1">
        <v>9</v>
      </c>
      <c r="O15" s="1" t="s">
        <v>31</v>
      </c>
      <c r="P15" s="30" t="s">
        <v>31</v>
      </c>
      <c r="R15" s="1">
        <v>1</v>
      </c>
      <c r="S15" s="30" t="s">
        <v>497</v>
      </c>
      <c r="V15" s="1">
        <v>2</v>
      </c>
      <c r="W15" s="1" t="s">
        <v>497</v>
      </c>
      <c r="X15" s="1" t="s">
        <v>497</v>
      </c>
      <c r="Y15" s="1" t="s">
        <v>720</v>
      </c>
      <c r="Z15" s="1">
        <v>17000</v>
      </c>
      <c r="AC15" s="1" t="s">
        <v>721</v>
      </c>
      <c r="AE15" s="1" t="s">
        <v>32</v>
      </c>
      <c r="AF15" s="3" t="s">
        <v>39</v>
      </c>
      <c r="AG15" s="3">
        <v>202</v>
      </c>
      <c r="AH15" s="3">
        <v>50</v>
      </c>
      <c r="AI15" s="3" t="e">
        <f>VLOOKUP(AH15,#REF!,10,TRUE)</f>
        <v>#REF!</v>
      </c>
      <c r="AJ15" s="3" t="s">
        <v>40</v>
      </c>
      <c r="AK15" s="11">
        <v>43235</v>
      </c>
      <c r="AL15" s="3">
        <v>9</v>
      </c>
      <c r="AM15" s="3">
        <v>8</v>
      </c>
      <c r="AN15" s="3" t="s">
        <v>31</v>
      </c>
      <c r="AO15" s="3" t="str">
        <f>AN15</f>
        <v>Utilitaire</v>
      </c>
      <c r="AP15" s="3">
        <v>1</v>
      </c>
      <c r="AT15" s="3">
        <v>2</v>
      </c>
      <c r="AV15" s="3">
        <v>17000</v>
      </c>
      <c r="AW15" s="3" t="s">
        <v>32</v>
      </c>
      <c r="AX15" s="3">
        <v>2</v>
      </c>
      <c r="AY15" s="3">
        <v>2</v>
      </c>
      <c r="AZ15" s="3" t="str">
        <f>CONCATENATE(AH15,"-",AK15,"-",AN15)</f>
        <v>50-43235-Utilitaire</v>
      </c>
      <c r="BA15" s="3">
        <v>1</v>
      </c>
      <c r="BB15" s="3">
        <v>1</v>
      </c>
      <c r="BC15" s="3" t="s">
        <v>37</v>
      </c>
      <c r="BD15" s="3">
        <v>148</v>
      </c>
      <c r="BE15" s="3" t="s">
        <v>38</v>
      </c>
      <c r="BF15" s="3">
        <v>11555</v>
      </c>
      <c r="BG15" s="3">
        <v>23</v>
      </c>
      <c r="BI15" s="1"/>
    </row>
    <row r="16" spans="1:61" x14ac:dyDescent="0.2">
      <c r="A16" s="1" t="s">
        <v>509</v>
      </c>
      <c r="B16" s="1" t="s">
        <v>49</v>
      </c>
      <c r="D16" s="1">
        <v>50</v>
      </c>
      <c r="E16" s="2">
        <v>43235</v>
      </c>
      <c r="F16" s="1">
        <v>43235</v>
      </c>
      <c r="G16" s="1" t="s">
        <v>40</v>
      </c>
      <c r="K16" s="1">
        <v>9</v>
      </c>
      <c r="O16" s="1" t="s">
        <v>31</v>
      </c>
      <c r="P16" s="30" t="s">
        <v>31</v>
      </c>
      <c r="R16" s="1">
        <v>1</v>
      </c>
      <c r="S16" s="30" t="s">
        <v>497</v>
      </c>
      <c r="V16" s="1">
        <v>1</v>
      </c>
      <c r="W16" s="1" t="s">
        <v>497</v>
      </c>
      <c r="X16" s="1" t="s">
        <v>497</v>
      </c>
      <c r="Y16" s="1" t="s">
        <v>720</v>
      </c>
      <c r="Z16" s="1">
        <v>17000</v>
      </c>
      <c r="AC16" s="1" t="s">
        <v>721</v>
      </c>
      <c r="AE16" s="1" t="s">
        <v>32</v>
      </c>
      <c r="AF16" s="3" t="s">
        <v>39</v>
      </c>
      <c r="AG16" s="3">
        <v>203</v>
      </c>
      <c r="AH16" s="3">
        <v>50</v>
      </c>
      <c r="AI16" s="3" t="e">
        <f>VLOOKUP(AH16,#REF!,10,TRUE)</f>
        <v>#REF!</v>
      </c>
      <c r="AJ16" s="3" t="s">
        <v>40</v>
      </c>
      <c r="AK16" s="11">
        <v>43235</v>
      </c>
      <c r="AL16" s="3">
        <v>9</v>
      </c>
      <c r="AM16" s="3">
        <v>8</v>
      </c>
      <c r="AN16" s="3" t="s">
        <v>31</v>
      </c>
      <c r="AO16" s="3" t="str">
        <f>AN16</f>
        <v>Utilitaire</v>
      </c>
      <c r="AP16" s="3">
        <v>1</v>
      </c>
      <c r="AT16" s="3">
        <v>1</v>
      </c>
      <c r="AV16" s="3">
        <v>17000</v>
      </c>
      <c r="AW16" s="3" t="s">
        <v>32</v>
      </c>
      <c r="AX16" s="3">
        <v>2</v>
      </c>
      <c r="AY16" s="3">
        <v>2</v>
      </c>
      <c r="AZ16" s="3" t="str">
        <f>CONCATENATE(AH16,"-",AK16,"-",AN16)</f>
        <v>50-43235-Utilitaire</v>
      </c>
      <c r="BA16" s="3">
        <v>1</v>
      </c>
      <c r="BB16" s="3">
        <v>1</v>
      </c>
      <c r="BC16" s="3" t="s">
        <v>37</v>
      </c>
      <c r="BD16" s="3">
        <v>148</v>
      </c>
      <c r="BE16" s="3" t="s">
        <v>38</v>
      </c>
      <c r="BF16" s="3">
        <v>11555</v>
      </c>
      <c r="BG16" s="3">
        <v>23</v>
      </c>
      <c r="BI16" s="1"/>
    </row>
    <row r="17" spans="1:61" x14ac:dyDescent="0.2">
      <c r="A17" s="1" t="s">
        <v>509</v>
      </c>
      <c r="B17" s="1" t="s">
        <v>49</v>
      </c>
      <c r="D17" s="1">
        <v>50</v>
      </c>
      <c r="E17" s="2">
        <v>43235</v>
      </c>
      <c r="F17" s="1">
        <v>43235</v>
      </c>
      <c r="G17" s="1" t="s">
        <v>40</v>
      </c>
      <c r="K17" s="1">
        <v>9</v>
      </c>
      <c r="O17" s="1" t="s">
        <v>28</v>
      </c>
      <c r="R17" s="1">
        <v>1</v>
      </c>
      <c r="S17" s="30" t="s">
        <v>497</v>
      </c>
      <c r="V17" s="1">
        <v>2</v>
      </c>
      <c r="W17" s="1" t="s">
        <v>497</v>
      </c>
      <c r="X17" s="1" t="s">
        <v>497</v>
      </c>
      <c r="Y17" s="1" t="s">
        <v>497</v>
      </c>
      <c r="Z17" s="1" t="s">
        <v>497</v>
      </c>
      <c r="AC17" s="1" t="s">
        <v>497</v>
      </c>
      <c r="AE17" s="1" t="s">
        <v>497</v>
      </c>
      <c r="AF17" s="3" t="s">
        <v>39</v>
      </c>
      <c r="AG17" s="3">
        <v>204</v>
      </c>
      <c r="AH17" s="3">
        <v>50</v>
      </c>
      <c r="AI17" s="3" t="e">
        <f>VLOOKUP(AH17,#REF!,10,TRUE)</f>
        <v>#REF!</v>
      </c>
      <c r="AJ17" s="3" t="s">
        <v>40</v>
      </c>
      <c r="AK17" s="11">
        <v>43235</v>
      </c>
      <c r="AL17" s="3">
        <v>9</v>
      </c>
      <c r="AM17" s="3">
        <v>2</v>
      </c>
      <c r="AN17" s="3" t="s">
        <v>28</v>
      </c>
      <c r="AP17" s="3">
        <v>1</v>
      </c>
      <c r="AT17" s="3">
        <v>2</v>
      </c>
      <c r="BA17" s="3">
        <v>2</v>
      </c>
      <c r="BB17" s="3">
        <v>1</v>
      </c>
      <c r="BC17" s="3" t="s">
        <v>37</v>
      </c>
      <c r="BD17" s="3">
        <v>148</v>
      </c>
      <c r="BE17" s="3" t="s">
        <v>38</v>
      </c>
      <c r="BF17" s="3">
        <v>11555</v>
      </c>
      <c r="BG17" s="3">
        <v>23</v>
      </c>
      <c r="BI17" s="1"/>
    </row>
    <row r="18" spans="1:61" x14ac:dyDescent="0.2">
      <c r="A18" s="1" t="s">
        <v>509</v>
      </c>
      <c r="B18" s="1" t="s">
        <v>49</v>
      </c>
      <c r="D18" s="1">
        <v>50</v>
      </c>
      <c r="E18" s="2">
        <v>43235</v>
      </c>
      <c r="F18" s="1">
        <v>43235</v>
      </c>
      <c r="G18" s="1" t="s">
        <v>40</v>
      </c>
      <c r="K18" s="1">
        <v>9</v>
      </c>
      <c r="O18" s="1" t="s">
        <v>28</v>
      </c>
      <c r="R18" s="1">
        <v>1</v>
      </c>
      <c r="S18" s="30" t="s">
        <v>497</v>
      </c>
      <c r="V18" s="1">
        <v>2</v>
      </c>
      <c r="W18" s="1" t="s">
        <v>497</v>
      </c>
      <c r="X18" s="1" t="s">
        <v>497</v>
      </c>
      <c r="Y18" s="1" t="s">
        <v>497</v>
      </c>
      <c r="Z18" s="1" t="s">
        <v>497</v>
      </c>
      <c r="AC18" s="1" t="s">
        <v>497</v>
      </c>
      <c r="AE18" s="1" t="s">
        <v>497</v>
      </c>
      <c r="AF18" s="3" t="s">
        <v>39</v>
      </c>
      <c r="AG18" s="3">
        <v>205</v>
      </c>
      <c r="AH18" s="3">
        <v>50</v>
      </c>
      <c r="AI18" s="3" t="e">
        <f>VLOOKUP(AH18,#REF!,10,TRUE)</f>
        <v>#REF!</v>
      </c>
      <c r="AJ18" s="3" t="s">
        <v>40</v>
      </c>
      <c r="AK18" s="11">
        <v>43235</v>
      </c>
      <c r="AL18" s="3">
        <v>9</v>
      </c>
      <c r="AM18" s="3">
        <v>2</v>
      </c>
      <c r="AN18" s="3" t="s">
        <v>28</v>
      </c>
      <c r="AP18" s="3">
        <v>1</v>
      </c>
      <c r="AT18" s="3">
        <v>2</v>
      </c>
      <c r="BA18" s="3">
        <v>2</v>
      </c>
      <c r="BB18" s="3">
        <v>1</v>
      </c>
      <c r="BC18" s="3" t="s">
        <v>37</v>
      </c>
      <c r="BD18" s="3">
        <v>148</v>
      </c>
      <c r="BE18" s="3" t="s">
        <v>38</v>
      </c>
      <c r="BF18" s="3">
        <v>11555</v>
      </c>
      <c r="BG18" s="3">
        <v>23</v>
      </c>
      <c r="BI18" s="1"/>
    </row>
    <row r="19" spans="1:61" x14ac:dyDescent="0.2">
      <c r="A19" s="1" t="s">
        <v>509</v>
      </c>
      <c r="B19" s="1" t="s">
        <v>49</v>
      </c>
      <c r="D19" s="1">
        <v>50</v>
      </c>
      <c r="E19" s="2">
        <v>43235</v>
      </c>
      <c r="F19" s="1">
        <v>43235</v>
      </c>
      <c r="G19" s="1" t="s">
        <v>40</v>
      </c>
      <c r="K19" s="1">
        <v>9</v>
      </c>
      <c r="O19" s="1" t="s">
        <v>36</v>
      </c>
      <c r="P19" s="30" t="s">
        <v>36</v>
      </c>
      <c r="R19" s="1">
        <v>1</v>
      </c>
      <c r="S19" s="30" t="s">
        <v>497</v>
      </c>
      <c r="V19" s="1">
        <v>1</v>
      </c>
      <c r="W19" s="1" t="s">
        <v>497</v>
      </c>
      <c r="X19" s="1" t="s">
        <v>497</v>
      </c>
      <c r="Y19" s="1" t="s">
        <v>720</v>
      </c>
      <c r="Z19" s="1">
        <v>17000</v>
      </c>
      <c r="AC19" s="1" t="s">
        <v>721</v>
      </c>
      <c r="AE19" s="1" t="s">
        <v>32</v>
      </c>
      <c r="AF19" s="3" t="s">
        <v>39</v>
      </c>
      <c r="AG19" s="3">
        <v>206</v>
      </c>
      <c r="AH19" s="3">
        <v>50</v>
      </c>
      <c r="AI19" s="3" t="e">
        <f>VLOOKUP(AH19,#REF!,10,TRUE)</f>
        <v>#REF!</v>
      </c>
      <c r="AJ19" s="3" t="s">
        <v>40</v>
      </c>
      <c r="AK19" s="11">
        <v>43235</v>
      </c>
      <c r="AL19" s="3">
        <v>9</v>
      </c>
      <c r="AM19" s="3">
        <v>5</v>
      </c>
      <c r="AN19" s="3" t="s">
        <v>36</v>
      </c>
      <c r="AO19" s="3" t="str">
        <f>AN19</f>
        <v>Sportif</v>
      </c>
      <c r="AP19" s="3">
        <v>1</v>
      </c>
      <c r="AT19" s="3">
        <v>1</v>
      </c>
      <c r="AV19" s="3">
        <v>17000</v>
      </c>
      <c r="AW19" s="3" t="s">
        <v>32</v>
      </c>
      <c r="AX19" s="3">
        <v>2</v>
      </c>
      <c r="AY19" s="3">
        <v>2</v>
      </c>
      <c r="AZ19" s="3" t="str">
        <f>CONCATENATE(AH19,"-",AK19,"-",AN19)</f>
        <v>50-43235-Sportif</v>
      </c>
      <c r="BA19" s="3">
        <v>1</v>
      </c>
      <c r="BB19" s="3">
        <v>1</v>
      </c>
      <c r="BC19" s="3" t="s">
        <v>37</v>
      </c>
      <c r="BD19" s="3">
        <v>148</v>
      </c>
      <c r="BE19" s="3" t="s">
        <v>38</v>
      </c>
      <c r="BF19" s="3">
        <v>11555</v>
      </c>
      <c r="BG19" s="3">
        <v>23</v>
      </c>
      <c r="BI19" s="1"/>
    </row>
    <row r="20" spans="1:61" x14ac:dyDescent="0.2">
      <c r="A20" s="1" t="s">
        <v>509</v>
      </c>
      <c r="B20" s="1" t="s">
        <v>49</v>
      </c>
      <c r="D20" s="1">
        <v>50</v>
      </c>
      <c r="E20" s="2">
        <v>43235</v>
      </c>
      <c r="F20" s="1">
        <v>43235</v>
      </c>
      <c r="G20" s="1" t="s">
        <v>40</v>
      </c>
      <c r="K20" s="1">
        <v>9</v>
      </c>
      <c r="O20" s="1" t="s">
        <v>34</v>
      </c>
      <c r="P20" s="30" t="s">
        <v>34</v>
      </c>
      <c r="R20" s="1">
        <v>2</v>
      </c>
      <c r="S20" s="30" t="s">
        <v>497</v>
      </c>
      <c r="V20" s="1">
        <v>1</v>
      </c>
      <c r="W20" s="1" t="s">
        <v>497</v>
      </c>
      <c r="X20" s="1" t="s">
        <v>497</v>
      </c>
      <c r="Y20" s="1" t="s">
        <v>720</v>
      </c>
      <c r="Z20" s="1">
        <v>17000</v>
      </c>
      <c r="AC20" s="1" t="s">
        <v>721</v>
      </c>
      <c r="AE20" s="1" t="s">
        <v>32</v>
      </c>
      <c r="AF20" s="3" t="s">
        <v>39</v>
      </c>
      <c r="AG20" s="3">
        <v>207</v>
      </c>
      <c r="AH20" s="3">
        <v>50</v>
      </c>
      <c r="AI20" s="3" t="e">
        <f>VLOOKUP(AH20,#REF!,10,TRUE)</f>
        <v>#REF!</v>
      </c>
      <c r="AJ20" s="3" t="s">
        <v>40</v>
      </c>
      <c r="AK20" s="11">
        <v>43235</v>
      </c>
      <c r="AL20" s="3">
        <v>9</v>
      </c>
      <c r="AM20" s="3">
        <v>9</v>
      </c>
      <c r="AN20" s="3" t="s">
        <v>34</v>
      </c>
      <c r="AO20" s="3" t="s">
        <v>34</v>
      </c>
      <c r="AP20" s="3">
        <v>2</v>
      </c>
      <c r="AT20" s="3">
        <v>1</v>
      </c>
      <c r="AV20" s="3">
        <v>17000</v>
      </c>
      <c r="AW20" s="3" t="s">
        <v>32</v>
      </c>
      <c r="AX20" s="3">
        <v>2</v>
      </c>
      <c r="AY20" s="3">
        <v>2</v>
      </c>
      <c r="AZ20" s="3" t="str">
        <f>CONCATENATE(AH20,"-",AK20,"-","Loisir")</f>
        <v>50-43235-Loisir</v>
      </c>
      <c r="BA20" s="3">
        <v>1</v>
      </c>
      <c r="BB20" s="3">
        <v>1</v>
      </c>
      <c r="BC20" s="3" t="s">
        <v>37</v>
      </c>
      <c r="BD20" s="3">
        <v>148</v>
      </c>
      <c r="BE20" s="3" t="s">
        <v>38</v>
      </c>
      <c r="BF20" s="3">
        <v>11555</v>
      </c>
      <c r="BG20" s="3">
        <v>23</v>
      </c>
      <c r="BH20" s="3" t="s">
        <v>29</v>
      </c>
      <c r="BI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4"/>
  <sheetViews>
    <sheetView workbookViewId="0">
      <selection activeCell="E17" sqref="E17"/>
    </sheetView>
  </sheetViews>
  <sheetFormatPr baseColWidth="10" defaultColWidth="11.5" defaultRowHeight="15" x14ac:dyDescent="0.2"/>
  <cols>
    <col min="1" max="1" width="18.83203125" style="13" bestFit="1" customWidth="1"/>
    <col min="2" max="2" width="18.83203125" style="13" customWidth="1"/>
    <col min="3" max="4" width="11.5" style="13"/>
    <col min="5" max="5" width="13.1640625" style="13" bestFit="1" customWidth="1"/>
    <col min="6" max="13" width="11.5" style="13"/>
    <col min="14" max="19" width="11.5" style="9"/>
    <col min="20" max="21" width="11.5" style="13"/>
    <col min="22" max="23" width="11.5" style="13" customWidth="1"/>
    <col min="24" max="45" width="19.6640625" style="13" customWidth="1"/>
    <col min="46" max="46" width="26.5" style="13" customWidth="1"/>
    <col min="47" max="152" width="19.6640625" style="13" customWidth="1"/>
    <col min="153" max="167" width="19.6640625" style="9" customWidth="1"/>
    <col min="168" max="168" width="33.83203125" style="13" customWidth="1"/>
    <col min="169" max="174" width="28.1640625" style="13" customWidth="1"/>
    <col min="175" max="175" width="15.33203125" style="13" bestFit="1" customWidth="1"/>
    <col min="176" max="176" width="8.1640625" style="13" bestFit="1" customWidth="1"/>
    <col min="177" max="182" width="8.1640625" style="13" customWidth="1"/>
    <col min="183" max="16384" width="11.5" style="3"/>
  </cols>
  <sheetData>
    <row r="1" spans="1:182" x14ac:dyDescent="0.2">
      <c r="A1" s="12" t="s">
        <v>498</v>
      </c>
      <c r="B1" s="12" t="s">
        <v>821</v>
      </c>
      <c r="C1" s="12" t="s">
        <v>499</v>
      </c>
      <c r="D1" s="12" t="s">
        <v>687</v>
      </c>
      <c r="E1" s="12" t="s">
        <v>500</v>
      </c>
      <c r="F1" s="12" t="s">
        <v>501</v>
      </c>
      <c r="G1" s="12" t="s">
        <v>502</v>
      </c>
      <c r="H1" s="12" t="s">
        <v>503</v>
      </c>
      <c r="I1" s="12" t="s">
        <v>504</v>
      </c>
      <c r="J1" s="12" t="s">
        <v>505</v>
      </c>
      <c r="K1" s="12" t="s">
        <v>506</v>
      </c>
      <c r="L1" s="12" t="s">
        <v>507</v>
      </c>
      <c r="M1" s="12" t="s">
        <v>508</v>
      </c>
      <c r="N1" s="17" t="s">
        <v>510</v>
      </c>
      <c r="O1" s="23" t="s">
        <v>511</v>
      </c>
      <c r="P1" s="23" t="s">
        <v>512</v>
      </c>
      <c r="Q1" s="23" t="s">
        <v>513</v>
      </c>
      <c r="R1" s="23" t="s">
        <v>514</v>
      </c>
      <c r="S1" s="24" t="s">
        <v>515</v>
      </c>
      <c r="T1" s="12" t="s">
        <v>516</v>
      </c>
      <c r="U1" s="16" t="s">
        <v>517</v>
      </c>
      <c r="V1" s="16" t="s">
        <v>518</v>
      </c>
      <c r="W1" s="16" t="s">
        <v>519</v>
      </c>
      <c r="X1" s="16" t="s">
        <v>520</v>
      </c>
      <c r="Y1" s="16" t="s">
        <v>522</v>
      </c>
      <c r="Z1" s="16" t="s">
        <v>523</v>
      </c>
      <c r="AA1" s="16" t="s">
        <v>524</v>
      </c>
      <c r="AB1" s="16" t="s">
        <v>525</v>
      </c>
      <c r="AC1" s="16" t="s">
        <v>526</v>
      </c>
      <c r="AD1" s="16" t="s">
        <v>527</v>
      </c>
      <c r="AE1" s="16" t="s">
        <v>528</v>
      </c>
      <c r="AF1" s="16" t="s">
        <v>529</v>
      </c>
      <c r="AG1" s="16" t="s">
        <v>530</v>
      </c>
      <c r="AH1" s="16" t="s">
        <v>531</v>
      </c>
      <c r="AI1" s="12" t="s">
        <v>532</v>
      </c>
      <c r="AJ1" s="20" t="s">
        <v>533</v>
      </c>
      <c r="AK1" s="20" t="s">
        <v>534</v>
      </c>
      <c r="AL1" s="20" t="s">
        <v>535</v>
      </c>
      <c r="AM1" s="20" t="s">
        <v>536</v>
      </c>
      <c r="AN1" s="20" t="s">
        <v>537</v>
      </c>
      <c r="AO1" s="20" t="s">
        <v>538</v>
      </c>
      <c r="AP1" s="21" t="s">
        <v>539</v>
      </c>
      <c r="AQ1" s="16" t="s">
        <v>540</v>
      </c>
      <c r="AR1" s="12" t="s">
        <v>541</v>
      </c>
      <c r="AS1" s="21" t="s">
        <v>542</v>
      </c>
      <c r="AT1" s="12" t="s">
        <v>543</v>
      </c>
      <c r="AU1" s="20" t="s">
        <v>544</v>
      </c>
      <c r="AV1" s="20" t="s">
        <v>545</v>
      </c>
      <c r="AW1" s="20" t="s">
        <v>546</v>
      </c>
      <c r="AX1" s="20" t="s">
        <v>547</v>
      </c>
      <c r="AY1" s="20" t="s">
        <v>548</v>
      </c>
      <c r="AZ1" s="20" t="s">
        <v>549</v>
      </c>
      <c r="BA1" s="20" t="s">
        <v>550</v>
      </c>
      <c r="BB1" s="20" t="s">
        <v>551</v>
      </c>
      <c r="BC1" s="20" t="s">
        <v>552</v>
      </c>
      <c r="BD1" s="20" t="s">
        <v>553</v>
      </c>
      <c r="BE1" s="20" t="s">
        <v>554</v>
      </c>
      <c r="BF1" s="20" t="s">
        <v>555</v>
      </c>
      <c r="BG1" s="21" t="s">
        <v>556</v>
      </c>
      <c r="BH1" s="16" t="s">
        <v>558</v>
      </c>
      <c r="BI1" s="16" t="s">
        <v>559</v>
      </c>
      <c r="BJ1" s="16" t="s">
        <v>560</v>
      </c>
      <c r="BK1" s="12" t="s">
        <v>561</v>
      </c>
      <c r="BL1" s="20" t="s">
        <v>562</v>
      </c>
      <c r="BM1" s="20" t="s">
        <v>563</v>
      </c>
      <c r="BN1" s="20" t="s">
        <v>564</v>
      </c>
      <c r="BO1" s="20" t="s">
        <v>565</v>
      </c>
      <c r="BP1" s="20" t="s">
        <v>566</v>
      </c>
      <c r="BQ1" s="20" t="s">
        <v>567</v>
      </c>
      <c r="BR1" s="20" t="s">
        <v>568</v>
      </c>
      <c r="BS1" s="20" t="s">
        <v>569</v>
      </c>
      <c r="BT1" s="20" t="s">
        <v>570</v>
      </c>
      <c r="BU1" s="20" t="s">
        <v>571</v>
      </c>
      <c r="BV1" s="20" t="s">
        <v>572</v>
      </c>
      <c r="BW1" s="20" t="s">
        <v>573</v>
      </c>
      <c r="BX1" s="21" t="s">
        <v>574</v>
      </c>
      <c r="BY1" s="19" t="s">
        <v>578</v>
      </c>
      <c r="BZ1" s="19" t="s">
        <v>579</v>
      </c>
      <c r="CA1" s="19" t="s">
        <v>580</v>
      </c>
      <c r="CB1" s="19" t="s">
        <v>581</v>
      </c>
      <c r="CC1" s="19" t="s">
        <v>582</v>
      </c>
      <c r="CD1" s="12" t="s">
        <v>583</v>
      </c>
      <c r="CE1" s="20" t="s">
        <v>584</v>
      </c>
      <c r="CF1" s="20" t="s">
        <v>585</v>
      </c>
      <c r="CG1" s="20" t="s">
        <v>586</v>
      </c>
      <c r="CH1" s="20" t="s">
        <v>587</v>
      </c>
      <c r="CI1" s="20" t="s">
        <v>588</v>
      </c>
      <c r="CJ1" s="20" t="s">
        <v>589</v>
      </c>
      <c r="CK1" s="20" t="s">
        <v>590</v>
      </c>
      <c r="CL1" s="20" t="s">
        <v>591</v>
      </c>
      <c r="CM1" s="20" t="s">
        <v>592</v>
      </c>
      <c r="CN1" s="20" t="s">
        <v>593</v>
      </c>
      <c r="CO1" s="20" t="s">
        <v>594</v>
      </c>
      <c r="CP1" s="20" t="s">
        <v>595</v>
      </c>
      <c r="CQ1" s="20" t="s">
        <v>596</v>
      </c>
      <c r="CR1" s="20" t="s">
        <v>597</v>
      </c>
      <c r="CS1" s="20" t="s">
        <v>598</v>
      </c>
      <c r="CT1" s="21" t="s">
        <v>599</v>
      </c>
      <c r="CU1" s="12" t="s">
        <v>602</v>
      </c>
      <c r="CV1" s="20" t="s">
        <v>603</v>
      </c>
      <c r="CW1" s="21" t="s">
        <v>604</v>
      </c>
      <c r="CX1" s="16" t="s">
        <v>605</v>
      </c>
      <c r="CY1" s="12" t="s">
        <v>606</v>
      </c>
      <c r="CZ1" s="12" t="s">
        <v>607</v>
      </c>
      <c r="DA1" s="12" t="s">
        <v>608</v>
      </c>
      <c r="DB1" s="12" t="s">
        <v>609</v>
      </c>
      <c r="DC1" s="12" t="s">
        <v>610</v>
      </c>
      <c r="DD1" s="12" t="s">
        <v>611</v>
      </c>
      <c r="DE1" s="12" t="s">
        <v>612</v>
      </c>
      <c r="DF1" s="12" t="s">
        <v>613</v>
      </c>
      <c r="DG1" s="12" t="s">
        <v>614</v>
      </c>
      <c r="DH1" s="12" t="s">
        <v>615</v>
      </c>
      <c r="DI1" s="12" t="s">
        <v>616</v>
      </c>
      <c r="DJ1" s="12" t="s">
        <v>617</v>
      </c>
      <c r="DK1" s="12" t="s">
        <v>618</v>
      </c>
      <c r="DL1" s="12" t="s">
        <v>619</v>
      </c>
      <c r="DM1" s="12" t="s">
        <v>620</v>
      </c>
      <c r="DN1" s="12" t="s">
        <v>621</v>
      </c>
      <c r="DO1" s="12" t="s">
        <v>622</v>
      </c>
      <c r="DP1" s="12" t="s">
        <v>623</v>
      </c>
      <c r="DQ1" s="12" t="s">
        <v>624</v>
      </c>
      <c r="DR1" s="12" t="s">
        <v>625</v>
      </c>
      <c r="DS1" s="12" t="s">
        <v>626</v>
      </c>
      <c r="DT1" s="12" t="s">
        <v>627</v>
      </c>
      <c r="DU1" s="12" t="s">
        <v>629</v>
      </c>
      <c r="DV1" s="19" t="s">
        <v>630</v>
      </c>
      <c r="DW1" s="16" t="s">
        <v>631</v>
      </c>
      <c r="DX1" s="19" t="s">
        <v>632</v>
      </c>
      <c r="DY1" s="12" t="s">
        <v>633</v>
      </c>
      <c r="DZ1" s="19" t="s">
        <v>634</v>
      </c>
      <c r="EA1" s="19" t="s">
        <v>635</v>
      </c>
      <c r="EB1" s="12" t="s">
        <v>636</v>
      </c>
      <c r="EC1" s="12" t="s">
        <v>637</v>
      </c>
      <c r="ED1" s="19" t="s">
        <v>638</v>
      </c>
      <c r="EE1" s="19" t="s">
        <v>639</v>
      </c>
      <c r="EF1" s="19" t="s">
        <v>640</v>
      </c>
      <c r="EG1" s="19" t="s">
        <v>641</v>
      </c>
      <c r="EH1" s="19" t="s">
        <v>642</v>
      </c>
      <c r="EI1" s="12" t="s">
        <v>643</v>
      </c>
      <c r="EJ1" s="12" t="s">
        <v>644</v>
      </c>
      <c r="EK1" s="20" t="s">
        <v>645</v>
      </c>
      <c r="EL1" s="20" t="s">
        <v>646</v>
      </c>
      <c r="EM1" s="20" t="s">
        <v>647</v>
      </c>
      <c r="EN1" s="20" t="s">
        <v>648</v>
      </c>
      <c r="EO1" s="20" t="s">
        <v>649</v>
      </c>
      <c r="EP1" s="20" t="s">
        <v>650</v>
      </c>
      <c r="EQ1" s="20" t="s">
        <v>651</v>
      </c>
      <c r="ER1" s="20" t="s">
        <v>652</v>
      </c>
      <c r="ES1" s="21" t="s">
        <v>653</v>
      </c>
      <c r="ET1" s="19" t="s">
        <v>654</v>
      </c>
      <c r="EU1" s="19" t="s">
        <v>655</v>
      </c>
      <c r="EV1" s="19" t="s">
        <v>656</v>
      </c>
      <c r="EW1" s="17" t="s">
        <v>657</v>
      </c>
      <c r="EX1" s="17" t="s">
        <v>822</v>
      </c>
      <c r="EY1" s="18" t="s">
        <v>658</v>
      </c>
      <c r="EZ1" s="17" t="s">
        <v>823</v>
      </c>
      <c r="FA1" s="18" t="s">
        <v>659</v>
      </c>
      <c r="FB1" s="17" t="s">
        <v>824</v>
      </c>
      <c r="FC1" s="18" t="s">
        <v>660</v>
      </c>
      <c r="FD1" s="17" t="s">
        <v>825</v>
      </c>
      <c r="FE1" s="18" t="s">
        <v>661</v>
      </c>
      <c r="FF1" s="17" t="s">
        <v>826</v>
      </c>
      <c r="FG1" s="18" t="s">
        <v>662</v>
      </c>
      <c r="FH1" s="17" t="s">
        <v>827</v>
      </c>
      <c r="FI1" s="18" t="s">
        <v>663</v>
      </c>
      <c r="FJ1" s="17" t="s">
        <v>828</v>
      </c>
      <c r="FK1" s="18" t="s">
        <v>664</v>
      </c>
      <c r="FL1" s="12" t="s">
        <v>665</v>
      </c>
      <c r="FM1" s="20" t="s">
        <v>666</v>
      </c>
      <c r="FN1" s="20" t="s">
        <v>667</v>
      </c>
      <c r="FO1" s="21" t="s">
        <v>668</v>
      </c>
      <c r="FP1" s="16" t="s">
        <v>669</v>
      </c>
      <c r="FQ1" s="19" t="s">
        <v>670</v>
      </c>
      <c r="FR1" s="19" t="s">
        <v>671</v>
      </c>
      <c r="FS1" s="19" t="s">
        <v>672</v>
      </c>
      <c r="FT1" s="19" t="s">
        <v>673</v>
      </c>
      <c r="FU1" s="12" t="s">
        <v>674</v>
      </c>
      <c r="FV1" s="12" t="s">
        <v>675</v>
      </c>
      <c r="FW1" s="19" t="s">
        <v>676</v>
      </c>
      <c r="FX1" s="19" t="s">
        <v>677</v>
      </c>
      <c r="FY1" s="12" t="s">
        <v>678</v>
      </c>
      <c r="FZ1" s="19" t="s">
        <v>679</v>
      </c>
    </row>
    <row r="2" spans="1:182" x14ac:dyDescent="0.2">
      <c r="A2" s="13" t="s">
        <v>509</v>
      </c>
      <c r="B2" s="13" t="s">
        <v>49</v>
      </c>
      <c r="C2" s="13" t="s">
        <v>41</v>
      </c>
      <c r="D2" s="13">
        <v>2</v>
      </c>
      <c r="E2" s="13">
        <v>50</v>
      </c>
      <c r="F2" s="13" t="s">
        <v>265</v>
      </c>
      <c r="G2" s="14">
        <v>43235</v>
      </c>
      <c r="H2" s="15">
        <f t="shared" ref="H2:H4" si="0">G2</f>
        <v>43235</v>
      </c>
      <c r="I2" s="13">
        <v>9</v>
      </c>
      <c r="J2" s="13">
        <v>17</v>
      </c>
      <c r="L2" s="13">
        <v>43</v>
      </c>
      <c r="M2" s="13">
        <v>4</v>
      </c>
      <c r="T2" s="13" t="s">
        <v>479</v>
      </c>
      <c r="U2" s="13" t="s">
        <v>33</v>
      </c>
      <c r="V2" s="13">
        <v>60</v>
      </c>
      <c r="W2" s="13" t="s">
        <v>480</v>
      </c>
      <c r="X2" s="13" t="s">
        <v>472</v>
      </c>
      <c r="Y2" s="13">
        <v>1</v>
      </c>
      <c r="Z2" s="13">
        <v>0</v>
      </c>
      <c r="AA2" s="13">
        <v>0</v>
      </c>
      <c r="AB2" s="13">
        <v>0</v>
      </c>
      <c r="AC2" s="13">
        <v>0</v>
      </c>
      <c r="AD2" s="13">
        <v>0</v>
      </c>
      <c r="AE2" s="13">
        <v>0</v>
      </c>
      <c r="AF2" s="13">
        <v>0</v>
      </c>
      <c r="AH2" s="13">
        <v>3</v>
      </c>
      <c r="AI2" s="13" t="s">
        <v>487</v>
      </c>
      <c r="AJ2" s="13">
        <v>0</v>
      </c>
      <c r="AK2" s="13">
        <v>1</v>
      </c>
      <c r="AL2" s="13">
        <v>0</v>
      </c>
      <c r="AM2" s="13">
        <v>0</v>
      </c>
      <c r="AN2" s="13">
        <v>0</v>
      </c>
      <c r="AO2" s="13">
        <v>0</v>
      </c>
      <c r="AP2" s="13">
        <v>0</v>
      </c>
      <c r="AR2" s="13">
        <v>0</v>
      </c>
      <c r="AS2" s="13">
        <v>2</v>
      </c>
      <c r="AT2" s="13" t="s">
        <v>485</v>
      </c>
      <c r="AU2" s="13">
        <v>0</v>
      </c>
      <c r="AV2" s="13">
        <v>1</v>
      </c>
      <c r="AW2" s="13">
        <v>0</v>
      </c>
      <c r="AX2" s="13">
        <v>0</v>
      </c>
      <c r="AY2" s="13">
        <v>0</v>
      </c>
      <c r="AZ2" s="13">
        <v>0</v>
      </c>
      <c r="BA2" s="13">
        <v>0</v>
      </c>
      <c r="BB2" s="13">
        <v>0</v>
      </c>
      <c r="BC2" s="13">
        <v>0</v>
      </c>
      <c r="BD2" s="13">
        <v>0</v>
      </c>
      <c r="BE2" s="13">
        <v>0</v>
      </c>
      <c r="BF2" s="13">
        <v>0</v>
      </c>
      <c r="BG2" s="13">
        <v>0</v>
      </c>
      <c r="BI2" s="13" t="s">
        <v>481</v>
      </c>
      <c r="BJ2" s="13">
        <v>5</v>
      </c>
      <c r="BK2" s="13" t="s">
        <v>576</v>
      </c>
      <c r="BL2" s="13">
        <v>0</v>
      </c>
      <c r="BM2" s="13">
        <v>0</v>
      </c>
      <c r="BN2" s="13">
        <v>0</v>
      </c>
      <c r="BO2" s="13">
        <v>1</v>
      </c>
      <c r="BP2" s="13">
        <v>0</v>
      </c>
      <c r="BQ2" s="13">
        <v>1</v>
      </c>
      <c r="BR2" s="13">
        <v>0</v>
      </c>
      <c r="BS2" s="13">
        <v>0</v>
      </c>
      <c r="BT2" s="13">
        <v>0</v>
      </c>
      <c r="BU2" s="13">
        <v>0</v>
      </c>
      <c r="BV2" s="13">
        <v>0</v>
      </c>
      <c r="BW2" s="13">
        <v>0</v>
      </c>
      <c r="BX2" s="13">
        <v>0</v>
      </c>
      <c r="CB2" s="13" t="s">
        <v>495</v>
      </c>
      <c r="CD2" s="13" t="s">
        <v>601</v>
      </c>
      <c r="CE2" s="13">
        <v>1</v>
      </c>
      <c r="CF2" s="13">
        <v>0</v>
      </c>
      <c r="CG2" s="13">
        <v>0</v>
      </c>
      <c r="CH2" s="13">
        <v>0</v>
      </c>
      <c r="CI2" s="13">
        <v>0</v>
      </c>
      <c r="CJ2" s="13">
        <v>0</v>
      </c>
      <c r="CK2" s="13">
        <v>0</v>
      </c>
      <c r="CL2" s="13">
        <v>0</v>
      </c>
      <c r="CM2" s="13">
        <v>1</v>
      </c>
      <c r="CN2" s="13">
        <v>1</v>
      </c>
      <c r="CO2" s="13">
        <v>1</v>
      </c>
      <c r="CP2" s="13">
        <v>0</v>
      </c>
      <c r="CQ2" s="13">
        <v>1</v>
      </c>
      <c r="CR2" s="13">
        <v>0</v>
      </c>
      <c r="CS2" s="13">
        <v>0</v>
      </c>
      <c r="CT2" s="13">
        <v>0</v>
      </c>
      <c r="CX2" s="13">
        <v>4</v>
      </c>
      <c r="CY2" s="13">
        <v>4</v>
      </c>
      <c r="CZ2" s="13">
        <v>4</v>
      </c>
      <c r="DA2" s="13">
        <v>4</v>
      </c>
      <c r="DB2" s="13">
        <v>4</v>
      </c>
      <c r="DC2" s="13">
        <v>4</v>
      </c>
      <c r="DD2" s="13">
        <v>4</v>
      </c>
      <c r="DE2" s="13">
        <v>4</v>
      </c>
      <c r="DF2" s="13">
        <v>4</v>
      </c>
      <c r="DG2" s="13">
        <v>4</v>
      </c>
      <c r="DH2" s="13">
        <v>4</v>
      </c>
      <c r="DI2" s="13">
        <v>4</v>
      </c>
      <c r="DJ2" s="13">
        <v>3</v>
      </c>
      <c r="DK2" s="13" t="s">
        <v>497</v>
      </c>
      <c r="DL2" s="13">
        <v>4</v>
      </c>
      <c r="DM2" s="13">
        <v>4</v>
      </c>
      <c r="DN2" s="13">
        <v>3</v>
      </c>
      <c r="DO2" s="13" t="s">
        <v>497</v>
      </c>
      <c r="DP2" s="13" t="s">
        <v>497</v>
      </c>
      <c r="DQ2" s="13">
        <v>3</v>
      </c>
      <c r="DR2" s="13" t="s">
        <v>497</v>
      </c>
      <c r="DS2" s="13">
        <v>3</v>
      </c>
      <c r="DT2" s="13" t="s">
        <v>482</v>
      </c>
      <c r="DU2" s="13" t="s">
        <v>35</v>
      </c>
      <c r="DV2" s="13">
        <v>8</v>
      </c>
      <c r="DW2" s="13" t="s">
        <v>488</v>
      </c>
      <c r="DY2" s="13" t="s">
        <v>35</v>
      </c>
      <c r="DZ2" s="13">
        <v>5</v>
      </c>
      <c r="EA2" s="13" t="s">
        <v>265</v>
      </c>
      <c r="EB2" s="13" t="s">
        <v>482</v>
      </c>
      <c r="EC2" s="13" t="s">
        <v>478</v>
      </c>
      <c r="ED2" s="13">
        <v>400</v>
      </c>
      <c r="EE2" s="13" t="s">
        <v>372</v>
      </c>
      <c r="EF2" s="13" t="s">
        <v>265</v>
      </c>
      <c r="EG2" s="13" t="s">
        <v>276</v>
      </c>
      <c r="EH2" s="13" t="s">
        <v>266</v>
      </c>
      <c r="EI2" s="13" t="s">
        <v>493</v>
      </c>
      <c r="EJ2" s="13" t="s">
        <v>521</v>
      </c>
      <c r="EK2" s="13">
        <v>0</v>
      </c>
      <c r="EL2" s="13">
        <v>1</v>
      </c>
      <c r="EM2" s="13">
        <v>1</v>
      </c>
      <c r="EN2" s="13">
        <v>0</v>
      </c>
      <c r="EO2" s="13">
        <v>0</v>
      </c>
      <c r="EP2" s="13">
        <v>0</v>
      </c>
      <c r="EQ2" s="13">
        <v>0</v>
      </c>
      <c r="ER2" s="13">
        <v>0</v>
      </c>
      <c r="ES2" s="13">
        <v>0</v>
      </c>
      <c r="EY2" s="9">
        <v>60</v>
      </c>
      <c r="FA2" s="9">
        <v>60</v>
      </c>
      <c r="FC2" s="9" t="s">
        <v>497</v>
      </c>
      <c r="FE2" s="9" t="s">
        <v>497</v>
      </c>
      <c r="FG2" s="9" t="s">
        <v>497</v>
      </c>
      <c r="FK2" s="9" t="s">
        <v>497</v>
      </c>
      <c r="FL2" s="13" t="s">
        <v>490</v>
      </c>
      <c r="FM2" s="13">
        <v>1</v>
      </c>
      <c r="FN2" s="13">
        <v>0</v>
      </c>
      <c r="FO2" s="13">
        <v>0</v>
      </c>
      <c r="FQ2" s="13" t="s">
        <v>496</v>
      </c>
      <c r="FR2" s="22">
        <v>90100</v>
      </c>
      <c r="FS2" s="13" t="s">
        <v>476</v>
      </c>
      <c r="FT2" s="13">
        <v>45</v>
      </c>
      <c r="FU2" s="13" t="s">
        <v>483</v>
      </c>
      <c r="FV2" s="13" t="s">
        <v>484</v>
      </c>
      <c r="FY2" s="13" t="s">
        <v>486</v>
      </c>
    </row>
    <row r="3" spans="1:182" x14ac:dyDescent="0.2">
      <c r="A3" s="13" t="s">
        <v>509</v>
      </c>
      <c r="B3" s="13" t="s">
        <v>49</v>
      </c>
      <c r="C3" s="13" t="s">
        <v>42</v>
      </c>
      <c r="D3" s="13">
        <v>2</v>
      </c>
      <c r="E3" s="13">
        <v>50</v>
      </c>
      <c r="F3" s="13" t="s">
        <v>265</v>
      </c>
      <c r="G3" s="14">
        <v>43235</v>
      </c>
      <c r="H3" s="15">
        <f t="shared" si="0"/>
        <v>43235</v>
      </c>
      <c r="I3" s="13">
        <v>9</v>
      </c>
      <c r="J3" s="13">
        <v>17</v>
      </c>
      <c r="L3" s="13">
        <v>43</v>
      </c>
      <c r="M3" s="13">
        <v>4</v>
      </c>
      <c r="T3" s="13" t="s">
        <v>479</v>
      </c>
      <c r="U3" s="13" t="s">
        <v>33</v>
      </c>
      <c r="V3" s="13">
        <v>60</v>
      </c>
      <c r="W3" s="13" t="s">
        <v>480</v>
      </c>
      <c r="X3" s="13" t="s">
        <v>47</v>
      </c>
      <c r="Y3" s="13">
        <v>0</v>
      </c>
      <c r="Z3" s="13">
        <v>1</v>
      </c>
      <c r="AA3" s="13">
        <v>0</v>
      </c>
      <c r="AB3" s="13">
        <v>0</v>
      </c>
      <c r="AC3" s="13">
        <v>0</v>
      </c>
      <c r="AD3" s="13">
        <v>0</v>
      </c>
      <c r="AE3" s="13">
        <v>0</v>
      </c>
      <c r="AF3" s="13">
        <v>0</v>
      </c>
      <c r="AH3" s="13">
        <v>3</v>
      </c>
      <c r="AI3" s="13" t="s">
        <v>487</v>
      </c>
      <c r="AJ3" s="13">
        <v>0</v>
      </c>
      <c r="AK3" s="13">
        <v>1</v>
      </c>
      <c r="AL3" s="13">
        <v>0</v>
      </c>
      <c r="AM3" s="13">
        <v>0</v>
      </c>
      <c r="AN3" s="13">
        <v>0</v>
      </c>
      <c r="AO3" s="13">
        <v>0</v>
      </c>
      <c r="AP3" s="13">
        <v>0</v>
      </c>
      <c r="AR3" s="13">
        <v>0</v>
      </c>
      <c r="AS3" s="13">
        <v>2</v>
      </c>
      <c r="AT3" s="13" t="s">
        <v>557</v>
      </c>
      <c r="AU3" s="13">
        <v>1</v>
      </c>
      <c r="AV3" s="13">
        <v>0</v>
      </c>
      <c r="AW3" s="13">
        <v>0</v>
      </c>
      <c r="AX3" s="13">
        <v>0</v>
      </c>
      <c r="AY3" s="13">
        <v>0</v>
      </c>
      <c r="AZ3" s="13">
        <v>0</v>
      </c>
      <c r="BA3" s="13">
        <v>0</v>
      </c>
      <c r="BB3" s="13">
        <v>1</v>
      </c>
      <c r="BC3" s="13">
        <v>1</v>
      </c>
      <c r="BD3" s="13">
        <v>0</v>
      </c>
      <c r="BE3" s="13">
        <v>0</v>
      </c>
      <c r="BF3" s="13">
        <v>0</v>
      </c>
      <c r="BG3" s="13">
        <v>0</v>
      </c>
      <c r="BI3" s="13" t="s">
        <v>481</v>
      </c>
      <c r="BK3" s="13" t="s">
        <v>577</v>
      </c>
      <c r="BL3" s="13">
        <v>1</v>
      </c>
      <c r="BM3" s="13">
        <v>0</v>
      </c>
      <c r="BN3" s="13">
        <v>0</v>
      </c>
      <c r="BO3" s="13">
        <v>1</v>
      </c>
      <c r="BP3" s="13">
        <v>0</v>
      </c>
      <c r="BQ3" s="13">
        <v>1</v>
      </c>
      <c r="BR3" s="13">
        <v>0</v>
      </c>
      <c r="BS3" s="13">
        <v>1</v>
      </c>
      <c r="BT3" s="13">
        <v>0</v>
      </c>
      <c r="BU3" s="13">
        <v>0</v>
      </c>
      <c r="BV3" s="13">
        <v>0</v>
      </c>
      <c r="BW3" s="13">
        <v>0</v>
      </c>
      <c r="BX3" s="13">
        <v>0</v>
      </c>
      <c r="CB3" s="13" t="s">
        <v>489</v>
      </c>
      <c r="CD3" s="13" t="s">
        <v>600</v>
      </c>
      <c r="CE3" s="13">
        <v>1</v>
      </c>
      <c r="CF3" s="13">
        <v>1</v>
      </c>
      <c r="CG3" s="13">
        <v>1</v>
      </c>
      <c r="CH3" s="13">
        <v>0</v>
      </c>
      <c r="CI3" s="13">
        <v>0</v>
      </c>
      <c r="CJ3" s="13">
        <v>0</v>
      </c>
      <c r="CK3" s="13">
        <v>0</v>
      </c>
      <c r="CL3" s="13">
        <v>0</v>
      </c>
      <c r="CM3" s="13">
        <v>1</v>
      </c>
      <c r="CN3" s="13">
        <v>0</v>
      </c>
      <c r="CO3" s="13">
        <v>1</v>
      </c>
      <c r="CP3" s="13">
        <v>0</v>
      </c>
      <c r="CQ3" s="13">
        <v>0</v>
      </c>
      <c r="CR3" s="13">
        <v>0</v>
      </c>
      <c r="CS3" s="13">
        <v>0</v>
      </c>
      <c r="CT3" s="13">
        <v>0</v>
      </c>
      <c r="CX3" s="13">
        <v>4</v>
      </c>
      <c r="CY3" s="13">
        <v>4</v>
      </c>
      <c r="CZ3" s="13">
        <v>3</v>
      </c>
      <c r="DA3" s="13">
        <v>3</v>
      </c>
      <c r="DB3" s="13">
        <v>3</v>
      </c>
      <c r="DC3" s="13">
        <v>4</v>
      </c>
      <c r="DD3" s="13" t="s">
        <v>497</v>
      </c>
      <c r="DE3" s="13">
        <v>4</v>
      </c>
      <c r="DF3" s="13">
        <v>4</v>
      </c>
      <c r="DG3" s="13">
        <v>4</v>
      </c>
      <c r="DH3" s="13">
        <v>3</v>
      </c>
      <c r="DI3" s="13">
        <v>4</v>
      </c>
      <c r="DJ3" s="13">
        <v>3</v>
      </c>
      <c r="DK3" s="13">
        <v>3</v>
      </c>
      <c r="DL3" s="13">
        <v>3</v>
      </c>
      <c r="DM3" s="13">
        <v>4</v>
      </c>
      <c r="DN3" s="13">
        <v>3</v>
      </c>
      <c r="DO3" s="13">
        <v>3</v>
      </c>
      <c r="DP3" s="13" t="s">
        <v>497</v>
      </c>
      <c r="DQ3" s="13">
        <v>2</v>
      </c>
      <c r="DR3" s="13">
        <v>3</v>
      </c>
      <c r="DS3" s="13" t="s">
        <v>497</v>
      </c>
      <c r="DT3" s="13" t="s">
        <v>482</v>
      </c>
      <c r="DU3" s="13" t="s">
        <v>35</v>
      </c>
      <c r="DV3" s="13">
        <v>8</v>
      </c>
      <c r="DW3" s="13" t="s">
        <v>488</v>
      </c>
      <c r="DY3" s="13" t="s">
        <v>35</v>
      </c>
      <c r="DZ3" s="13">
        <v>5</v>
      </c>
      <c r="EA3" s="13" t="s">
        <v>265</v>
      </c>
      <c r="EB3" s="13" t="s">
        <v>482</v>
      </c>
      <c r="EC3" s="13" t="s">
        <v>478</v>
      </c>
      <c r="ED3" s="13">
        <v>400</v>
      </c>
      <c r="EE3" s="13" t="s">
        <v>372</v>
      </c>
      <c r="EF3" s="13" t="s">
        <v>265</v>
      </c>
      <c r="EG3" s="13" t="s">
        <v>276</v>
      </c>
      <c r="EH3" s="13" t="s">
        <v>266</v>
      </c>
      <c r="EI3" s="13" t="s">
        <v>493</v>
      </c>
      <c r="EJ3" s="13" t="s">
        <v>521</v>
      </c>
      <c r="EK3" s="13">
        <v>0</v>
      </c>
      <c r="EL3" s="13">
        <v>1</v>
      </c>
      <c r="EM3" s="13">
        <v>1</v>
      </c>
      <c r="EN3" s="13">
        <v>0</v>
      </c>
      <c r="EO3" s="13">
        <v>0</v>
      </c>
      <c r="EP3" s="13">
        <v>0</v>
      </c>
      <c r="EQ3" s="13">
        <v>0</v>
      </c>
      <c r="ER3" s="13">
        <v>0</v>
      </c>
      <c r="ES3" s="13">
        <v>0</v>
      </c>
      <c r="EY3" s="9">
        <v>60</v>
      </c>
      <c r="FA3" s="9">
        <v>60</v>
      </c>
      <c r="FC3" s="9" t="s">
        <v>497</v>
      </c>
      <c r="FE3" s="9" t="s">
        <v>497</v>
      </c>
      <c r="FG3" s="9" t="s">
        <v>497</v>
      </c>
      <c r="FK3" s="9" t="s">
        <v>497</v>
      </c>
      <c r="FL3" s="13" t="s">
        <v>490</v>
      </c>
      <c r="FM3" s="13">
        <v>1</v>
      </c>
      <c r="FN3" s="13">
        <v>0</v>
      </c>
      <c r="FO3" s="13">
        <v>0</v>
      </c>
      <c r="FQ3" s="13" t="s">
        <v>496</v>
      </c>
      <c r="FR3" s="22">
        <v>90100</v>
      </c>
      <c r="FS3" s="13" t="s">
        <v>476</v>
      </c>
      <c r="FT3" s="13">
        <v>46</v>
      </c>
      <c r="FU3" s="13" t="s">
        <v>477</v>
      </c>
      <c r="FV3" s="13" t="s">
        <v>494</v>
      </c>
      <c r="FY3" s="13" t="s">
        <v>486</v>
      </c>
    </row>
    <row r="4" spans="1:182" x14ac:dyDescent="0.2">
      <c r="A4" s="13" t="s">
        <v>509</v>
      </c>
      <c r="B4" s="13" t="s">
        <v>49</v>
      </c>
      <c r="D4" s="13">
        <v>1</v>
      </c>
      <c r="E4" s="13">
        <v>50</v>
      </c>
      <c r="F4" s="13" t="s">
        <v>265</v>
      </c>
      <c r="G4" s="14">
        <v>43235</v>
      </c>
      <c r="H4" s="15">
        <f t="shared" si="0"/>
        <v>43235</v>
      </c>
      <c r="I4" s="13">
        <v>9</v>
      </c>
      <c r="J4" s="13">
        <v>17</v>
      </c>
      <c r="L4" s="13">
        <v>43</v>
      </c>
      <c r="M4" s="13">
        <v>4</v>
      </c>
      <c r="T4" s="13" t="s">
        <v>470</v>
      </c>
      <c r="U4" s="13" t="s">
        <v>471</v>
      </c>
      <c r="V4" s="13">
        <v>26</v>
      </c>
      <c r="W4" s="13" t="s">
        <v>491</v>
      </c>
      <c r="X4" s="13" t="s">
        <v>472</v>
      </c>
      <c r="Y4" s="13">
        <v>1</v>
      </c>
      <c r="Z4" s="13">
        <v>0</v>
      </c>
      <c r="AA4" s="13">
        <v>0</v>
      </c>
      <c r="AB4" s="13">
        <v>0</v>
      </c>
      <c r="AC4" s="13">
        <v>0</v>
      </c>
      <c r="AD4" s="13">
        <v>0</v>
      </c>
      <c r="AE4" s="13">
        <v>0</v>
      </c>
      <c r="AF4" s="13">
        <v>0</v>
      </c>
      <c r="AH4" s="13">
        <v>15</v>
      </c>
      <c r="AI4" s="13" t="s">
        <v>473</v>
      </c>
      <c r="AJ4" s="13">
        <v>1</v>
      </c>
      <c r="AK4" s="13">
        <v>0</v>
      </c>
      <c r="AL4" s="13">
        <v>0</v>
      </c>
      <c r="AM4" s="13">
        <v>0</v>
      </c>
      <c r="AN4" s="13">
        <v>0</v>
      </c>
      <c r="AO4" s="13">
        <v>0</v>
      </c>
      <c r="AP4" s="13">
        <v>0</v>
      </c>
      <c r="AR4" s="13">
        <v>0</v>
      </c>
      <c r="AS4" s="13">
        <v>1</v>
      </c>
      <c r="AT4" s="13" t="s">
        <v>474</v>
      </c>
      <c r="AU4" s="13">
        <v>0</v>
      </c>
      <c r="AV4" s="13">
        <v>0</v>
      </c>
      <c r="AW4" s="13">
        <v>0</v>
      </c>
      <c r="AX4" s="13">
        <v>0</v>
      </c>
      <c r="AY4" s="13">
        <v>0</v>
      </c>
      <c r="AZ4" s="13">
        <v>0</v>
      </c>
      <c r="BA4" s="13">
        <v>0</v>
      </c>
      <c r="BB4" s="13">
        <v>0</v>
      </c>
      <c r="BC4" s="13">
        <v>0</v>
      </c>
      <c r="BD4" s="13">
        <v>0</v>
      </c>
      <c r="BE4" s="13">
        <v>0</v>
      </c>
      <c r="BF4" s="13">
        <v>0</v>
      </c>
      <c r="BG4" s="13">
        <v>1</v>
      </c>
      <c r="BK4" s="13" t="s">
        <v>575</v>
      </c>
      <c r="BL4" s="13">
        <v>1</v>
      </c>
      <c r="BM4" s="13">
        <v>0</v>
      </c>
      <c r="BN4" s="13">
        <v>0</v>
      </c>
      <c r="BO4" s="13">
        <v>0</v>
      </c>
      <c r="BP4" s="13">
        <v>1</v>
      </c>
      <c r="BQ4" s="13">
        <v>0</v>
      </c>
      <c r="BR4" s="13">
        <v>0</v>
      </c>
      <c r="BS4" s="13">
        <v>0</v>
      </c>
      <c r="BT4" s="13">
        <v>0</v>
      </c>
      <c r="BU4" s="13">
        <v>0</v>
      </c>
      <c r="BV4" s="13">
        <v>0</v>
      </c>
      <c r="BW4" s="13">
        <v>0</v>
      </c>
      <c r="BX4" s="13">
        <v>0</v>
      </c>
      <c r="CA4" s="13" t="s">
        <v>489</v>
      </c>
      <c r="CD4" s="13" t="s">
        <v>475</v>
      </c>
      <c r="CE4" s="13">
        <v>0</v>
      </c>
      <c r="CF4" s="13">
        <v>0</v>
      </c>
      <c r="CG4" s="13">
        <v>0</v>
      </c>
      <c r="CH4" s="13">
        <v>0</v>
      </c>
      <c r="CI4" s="13">
        <v>0</v>
      </c>
      <c r="CJ4" s="13">
        <v>0</v>
      </c>
      <c r="CK4" s="13">
        <v>0</v>
      </c>
      <c r="CL4" s="13">
        <v>0</v>
      </c>
      <c r="CM4" s="13">
        <v>0</v>
      </c>
      <c r="CN4" s="13">
        <v>0</v>
      </c>
      <c r="CO4" s="13">
        <v>0</v>
      </c>
      <c r="CP4" s="13">
        <v>0</v>
      </c>
      <c r="CQ4" s="13">
        <v>0</v>
      </c>
      <c r="CR4" s="13">
        <v>0</v>
      </c>
      <c r="CS4" s="13">
        <v>1</v>
      </c>
      <c r="CT4" s="13">
        <v>0</v>
      </c>
      <c r="CX4" s="13">
        <v>4</v>
      </c>
      <c r="CY4" s="13">
        <v>4</v>
      </c>
      <c r="CZ4" s="13">
        <v>2</v>
      </c>
      <c r="DA4" s="13">
        <v>2</v>
      </c>
      <c r="DB4" s="13">
        <v>4</v>
      </c>
      <c r="DC4" s="13">
        <v>2</v>
      </c>
      <c r="DD4" s="13" t="s">
        <v>497</v>
      </c>
      <c r="DE4" s="13" t="s">
        <v>497</v>
      </c>
      <c r="DF4" s="13" t="s">
        <v>497</v>
      </c>
      <c r="DG4" s="13" t="s">
        <v>497</v>
      </c>
      <c r="DH4" s="13" t="s">
        <v>497</v>
      </c>
      <c r="DI4" s="13" t="s">
        <v>497</v>
      </c>
      <c r="DJ4" s="13" t="s">
        <v>497</v>
      </c>
      <c r="DK4" s="13" t="s">
        <v>497</v>
      </c>
      <c r="DL4" s="13" t="s">
        <v>497</v>
      </c>
      <c r="DM4" s="13" t="s">
        <v>497</v>
      </c>
      <c r="DN4" s="13" t="s">
        <v>497</v>
      </c>
      <c r="DO4" s="13" t="s">
        <v>497</v>
      </c>
      <c r="DP4" s="13" t="s">
        <v>497</v>
      </c>
      <c r="DQ4" s="13" t="s">
        <v>497</v>
      </c>
      <c r="DR4" s="13" t="s">
        <v>497</v>
      </c>
      <c r="DS4" s="13" t="s">
        <v>497</v>
      </c>
      <c r="DT4" s="13" t="s">
        <v>628</v>
      </c>
      <c r="DU4" s="13" t="s">
        <v>32</v>
      </c>
      <c r="EJ4" s="13" t="s">
        <v>497</v>
      </c>
      <c r="EW4" s="9" t="s">
        <v>32</v>
      </c>
      <c r="FA4" s="9" t="s">
        <v>497</v>
      </c>
      <c r="FC4" s="9" t="s">
        <v>497</v>
      </c>
      <c r="FE4" s="9" t="s">
        <v>497</v>
      </c>
      <c r="FG4" s="9" t="s">
        <v>497</v>
      </c>
      <c r="FK4" s="9" t="s">
        <v>497</v>
      </c>
      <c r="FL4" s="13" t="s">
        <v>490</v>
      </c>
      <c r="FM4" s="13">
        <v>1</v>
      </c>
      <c r="FN4" s="13">
        <v>0</v>
      </c>
      <c r="FO4" s="13">
        <v>0</v>
      </c>
      <c r="FQ4" s="13" t="s">
        <v>265</v>
      </c>
      <c r="FR4" s="22">
        <v>17000</v>
      </c>
      <c r="FS4" s="13" t="s">
        <v>476</v>
      </c>
      <c r="FT4" s="13">
        <v>46</v>
      </c>
      <c r="FU4" s="13" t="s">
        <v>477</v>
      </c>
      <c r="FV4" s="13" t="s">
        <v>492</v>
      </c>
      <c r="FY4" s="13" t="s">
        <v>486</v>
      </c>
    </row>
  </sheetData>
  <autoFilter ref="A1:FZ4" xr:uid="{41A66A11-1C46-43C9-B121-15B841B0F4A7}"/>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4"/>
  <sheetViews>
    <sheetView topLeftCell="S1" workbookViewId="0">
      <selection activeCell="E19" sqref="E19"/>
    </sheetView>
  </sheetViews>
  <sheetFormatPr baseColWidth="10" defaultColWidth="11.5" defaultRowHeight="15" x14ac:dyDescent="0.2"/>
  <cols>
    <col min="1" max="2" width="20.6640625" style="13" customWidth="1"/>
    <col min="3" max="3" width="12.5" style="13" customWidth="1"/>
    <col min="4" max="4" width="12.5" style="40" customWidth="1"/>
    <col min="5" max="7" width="12.5" style="29" customWidth="1"/>
    <col min="8" max="8" width="12.5" style="38" customWidth="1"/>
    <col min="9" max="9" width="15.1640625" style="13" customWidth="1"/>
    <col min="10" max="10" width="17.5" style="13" customWidth="1"/>
    <col min="11" max="11" width="13.1640625" style="13" customWidth="1"/>
    <col min="12" max="12" width="18.5" style="13" customWidth="1"/>
    <col min="13" max="13" width="14.5" style="13" customWidth="1"/>
    <col min="14" max="14" width="16.5" style="13" customWidth="1"/>
    <col min="15" max="15" width="11.5" style="13" customWidth="1"/>
    <col min="16" max="16" width="14" style="13" customWidth="1"/>
    <col min="17" max="17" width="14.5" style="13" customWidth="1"/>
    <col min="18" max="31" width="16.83203125" style="37" customWidth="1"/>
    <col min="32" max="32" width="18.6640625" style="46" customWidth="1"/>
    <col min="33" max="33" width="16.6640625" style="46" customWidth="1"/>
    <col min="34" max="34" width="14.5" style="46" customWidth="1"/>
    <col min="35" max="35" width="12.5" style="46" customWidth="1"/>
    <col min="36" max="36" width="13.5" style="46" customWidth="1"/>
    <col min="37" max="37" width="11.5" style="46" customWidth="1"/>
    <col min="38" max="38" width="14.6640625" style="13" customWidth="1"/>
    <col min="39" max="39" width="14.6640625" style="26" customWidth="1"/>
    <col min="40" max="40" width="13.1640625" style="13" customWidth="1"/>
    <col min="41" max="41" width="13.1640625" style="26" customWidth="1"/>
    <col min="42" max="42" width="13.6640625" style="15" customWidth="1"/>
    <col min="43" max="46" width="13.6640625" style="49" customWidth="1"/>
    <col min="47" max="47" width="14.33203125" style="13" customWidth="1"/>
    <col min="48" max="48" width="14.33203125" style="26" customWidth="1"/>
    <col min="49" max="49" width="21.5" style="13" customWidth="1"/>
    <col min="50" max="50" width="28.33203125" style="13" customWidth="1"/>
    <col min="51" max="51" width="28.83203125" style="13" customWidth="1"/>
    <col min="52" max="52" width="26.83203125" style="13" customWidth="1"/>
    <col min="53" max="53" width="25.83203125" style="13" customWidth="1"/>
    <col min="54" max="54" width="29.5" style="13" customWidth="1"/>
    <col min="55" max="55" width="28.83203125" style="13" customWidth="1"/>
    <col min="56" max="56" width="34.6640625" style="13" customWidth="1"/>
    <col min="57" max="57" width="28.33203125" style="13" customWidth="1"/>
    <col min="58" max="58" width="34.5" style="13" customWidth="1"/>
    <col min="59" max="59" width="34.5" style="26" customWidth="1"/>
    <col min="60" max="60" width="19.6640625" style="15" customWidth="1"/>
    <col min="61" max="62" width="19.6640625" style="26" customWidth="1"/>
    <col min="63" max="63" width="19.6640625" style="13" customWidth="1"/>
    <col min="64" max="64" width="20.83203125" style="13" customWidth="1"/>
    <col min="65" max="65" width="23.33203125" style="13" customWidth="1"/>
    <col min="66" max="66" width="22.83203125" style="13" customWidth="1"/>
    <col min="67" max="67" width="21.5" style="13" customWidth="1"/>
    <col min="68" max="68" width="21.1640625" style="13" customWidth="1"/>
    <col min="69" max="69" width="19.6640625" style="13" customWidth="1"/>
    <col min="70" max="70" width="22.83203125" style="13" customWidth="1"/>
    <col min="71" max="71" width="29.1640625" style="13" customWidth="1"/>
    <col min="72" max="72" width="29.1640625" style="26" customWidth="1"/>
    <col min="73" max="74" width="11.5" style="49" customWidth="1"/>
    <col min="75" max="76" width="19.6640625" style="15" customWidth="1"/>
    <col min="77" max="77" width="26.5" style="13" customWidth="1"/>
    <col min="78" max="78" width="21.83203125" style="13" customWidth="1"/>
    <col min="79" max="79" width="22.83203125" style="13" customWidth="1"/>
    <col min="80" max="80" width="30.1640625" style="13" customWidth="1"/>
    <col min="81" max="81" width="25.1640625" style="13" customWidth="1"/>
    <col min="82" max="82" width="24.83203125" style="13" customWidth="1"/>
    <col min="83" max="83" width="24.6640625" style="13" customWidth="1"/>
    <col min="84" max="84" width="21.6640625" style="13" customWidth="1"/>
    <col min="85" max="85" width="22" style="13" customWidth="1"/>
    <col min="86" max="86" width="22.83203125" style="13" customWidth="1"/>
    <col min="87" max="87" width="26" style="13" customWidth="1"/>
    <col min="88" max="89" width="19.6640625" style="13" customWidth="1"/>
    <col min="90" max="90" width="20.1640625" style="13" customWidth="1"/>
    <col min="91" max="91" width="25.33203125" style="13" customWidth="1"/>
    <col min="92" max="92" width="25.33203125" style="26" customWidth="1"/>
    <col min="93" max="95" width="19.6640625" style="13" customWidth="1"/>
    <col min="96" max="96" width="21.1640625" style="13" customWidth="1"/>
    <col min="97" max="97" width="20.5" style="13" customWidth="1"/>
    <col min="98" max="98" width="21.5" style="13" customWidth="1"/>
    <col min="99" max="99" width="27.1640625" style="13" customWidth="1"/>
    <col min="100" max="100" width="30.33203125" style="13" customWidth="1"/>
    <col min="101" max="101" width="21" style="13" customWidth="1"/>
    <col min="102" max="102" width="25" style="13" customWidth="1"/>
    <col min="103" max="104" width="19.6640625" style="13" customWidth="1"/>
    <col min="105" max="105" width="23" style="13" customWidth="1"/>
    <col min="106" max="106" width="19.83203125" style="13" customWidth="1"/>
    <col min="107" max="107" width="26.83203125" style="13" customWidth="1"/>
    <col min="108" max="108" width="22.1640625" style="13" customWidth="1"/>
    <col min="109" max="109" width="26.6640625" style="13" customWidth="1"/>
    <col min="110" max="110" width="27.83203125" style="13" customWidth="1"/>
    <col min="111" max="111" width="30.6640625" style="13" customWidth="1"/>
    <col min="112" max="112" width="27.1640625" style="13" customWidth="1"/>
    <col min="113" max="113" width="28.5" style="13" customWidth="1"/>
    <col min="114" max="118" width="28.5" style="26" customWidth="1"/>
    <col min="119" max="119" width="19.6640625" style="13" customWidth="1"/>
    <col min="120" max="120" width="25.5" style="13" customWidth="1"/>
    <col min="121" max="121" width="19.6640625" style="13" customWidth="1"/>
    <col min="122" max="122" width="26.83203125" style="13" customWidth="1"/>
    <col min="123" max="123" width="25.5" style="13" customWidth="1"/>
    <col min="124" max="125" width="19.6640625" style="13" customWidth="1"/>
    <col min="126" max="126" width="22.5" style="13" customWidth="1"/>
    <col min="127" max="129" width="19.6640625" style="13" customWidth="1"/>
    <col min="130" max="130" width="24.6640625" style="13" customWidth="1"/>
    <col min="131" max="131" width="27.83203125" style="13" customWidth="1"/>
    <col min="132" max="132" width="20.5" style="13" customWidth="1"/>
    <col min="133" max="133" width="22.6640625" style="13" customWidth="1"/>
    <col min="134" max="134" width="24.33203125" style="13" customWidth="1"/>
    <col min="135" max="135" width="19.6640625" style="13" customWidth="1"/>
    <col min="136" max="136" width="24.6640625" style="13" customWidth="1"/>
    <col min="137" max="137" width="28.1640625" style="13" customWidth="1"/>
    <col min="138" max="138" width="25.83203125" style="13" customWidth="1"/>
    <col min="139" max="141" width="25.83203125" style="26" customWidth="1"/>
    <col min="142" max="152" width="19.6640625" style="13" customWidth="1"/>
    <col min="153" max="153" width="24.5" style="13" customWidth="1"/>
    <col min="154" max="154" width="21.6640625" style="13" customWidth="1"/>
    <col min="155" max="155" width="23.1640625" style="13" customWidth="1"/>
    <col min="156" max="158" width="19.6640625" style="13" customWidth="1"/>
    <col min="159" max="159" width="21.5" style="13" customWidth="1"/>
    <col min="160" max="160" width="19.6640625" style="13" customWidth="1"/>
    <col min="161" max="161" width="25" style="13" customWidth="1"/>
    <col min="162" max="162" width="22.5" style="13" customWidth="1"/>
    <col min="163" max="163" width="20.1640625" style="13" customWidth="1"/>
    <col min="164" max="164" width="19.6640625" style="13" customWidth="1"/>
    <col min="165" max="165" width="22.5" style="13" customWidth="1"/>
    <col min="166" max="166" width="22.5" style="26" customWidth="1"/>
    <col min="167" max="167" width="10" style="26" bestFit="1" customWidth="1"/>
    <col min="168" max="168" width="10" style="26" customWidth="1"/>
    <col min="169" max="170" width="22.5" style="49" customWidth="1"/>
    <col min="171" max="172" width="19.6640625" style="13" customWidth="1"/>
    <col min="173" max="175" width="19.6640625" style="26" customWidth="1"/>
    <col min="176" max="176" width="20.33203125" style="13" customWidth="1"/>
    <col min="177" max="177" width="19.6640625" style="15" customWidth="1"/>
    <col min="178" max="178" width="19.6640625" style="13" customWidth="1"/>
    <col min="179" max="180" width="19.6640625" style="26" customWidth="1"/>
    <col min="181" max="181" width="19.6640625" style="37" customWidth="1"/>
    <col min="182" max="182" width="19.6640625" style="13" customWidth="1"/>
    <col min="183" max="183" width="19.6640625" style="26" customWidth="1"/>
    <col min="184" max="184" width="21.33203125" style="13" customWidth="1"/>
    <col min="185" max="185" width="21.33203125" style="26" customWidth="1"/>
    <col min="186" max="186" width="20.6640625" style="13" customWidth="1"/>
    <col min="187" max="188" width="19.6640625" style="13" customWidth="1"/>
    <col min="189" max="190" width="19.6640625" style="26" customWidth="1"/>
    <col min="191" max="191" width="22.83203125" style="13" customWidth="1"/>
    <col min="192" max="193" width="22.83203125" style="26" customWidth="1"/>
    <col min="194" max="194" width="23.1640625" style="13" customWidth="1"/>
    <col min="195" max="199" width="11.5" customWidth="1"/>
    <col min="200" max="202" width="19.6640625" style="13" customWidth="1"/>
    <col min="203" max="203" width="22.1640625" style="13" customWidth="1"/>
    <col min="204" max="204" width="22.6640625" style="13" customWidth="1"/>
    <col min="205" max="205" width="20.5" style="13" customWidth="1"/>
    <col min="206" max="207" width="19.6640625" style="13" customWidth="1"/>
    <col min="208" max="208" width="22.6640625" style="13" customWidth="1"/>
    <col min="209" max="209" width="28.5" style="13" customWidth="1"/>
    <col min="210" max="212" width="28.5" style="26" customWidth="1"/>
    <col min="213" max="213" width="21.1640625" style="13" customWidth="1"/>
    <col min="214" max="215" width="21.1640625" style="26" customWidth="1"/>
    <col min="216" max="216" width="21.1640625" style="35" customWidth="1"/>
    <col min="217" max="217" width="21.1640625" style="26" customWidth="1"/>
    <col min="218" max="218" width="22.1640625" style="13" customWidth="1"/>
    <col min="219" max="220" width="22.1640625" style="26" customWidth="1"/>
    <col min="221" max="221" width="22.1640625" style="35" customWidth="1"/>
    <col min="222" max="223" width="22.1640625" style="26" customWidth="1"/>
    <col min="224" max="225" width="28.33203125" style="13" customWidth="1"/>
    <col min="226" max="229" width="19.6640625" style="13" customWidth="1"/>
    <col min="230" max="232" width="19.6640625" style="9" customWidth="1"/>
    <col min="233" max="285" width="19.6640625" style="26" customWidth="1"/>
    <col min="286" max="291" width="19.6640625" style="9" customWidth="1"/>
    <col min="292" max="292" width="33.83203125" style="13" customWidth="1"/>
    <col min="293" max="295" width="28.1640625" style="13" customWidth="1"/>
    <col min="296" max="297" width="28.1640625" style="26" customWidth="1"/>
    <col min="298" max="298" width="28.1640625" style="13" customWidth="1"/>
    <col min="299" max="299" width="28.1640625" style="26" customWidth="1"/>
    <col min="300" max="301" width="28.1640625" style="13" customWidth="1"/>
    <col min="302" max="306" width="23.1640625" style="26" customWidth="1"/>
    <col min="307" max="307" width="15.33203125" style="13" bestFit="1" customWidth="1"/>
    <col min="308" max="308" width="15.33203125" style="26" customWidth="1"/>
    <col min="309" max="309" width="23.83203125" style="13" bestFit="1" customWidth="1"/>
    <col min="310" max="310" width="29.1640625" style="26" bestFit="1" customWidth="1"/>
    <col min="311" max="311" width="37.6640625" style="13" customWidth="1"/>
    <col min="312" max="312" width="27.33203125" style="3" customWidth="1"/>
    <col min="313" max="313" width="21.1640625" style="3" customWidth="1"/>
    <col min="314" max="314" width="50.83203125" style="3" customWidth="1"/>
    <col min="315" max="315" width="57.1640625" style="3" customWidth="1"/>
    <col min="316" max="316" width="49.83203125" style="3" customWidth="1"/>
    <col min="317" max="317" width="24.5" style="3" customWidth="1"/>
    <col min="318" max="16384" width="11.5" style="3"/>
  </cols>
  <sheetData>
    <row r="1" spans="1:311" x14ac:dyDescent="0.2">
      <c r="A1" s="12" t="s">
        <v>498</v>
      </c>
      <c r="B1" s="12" t="s">
        <v>821</v>
      </c>
      <c r="C1" s="12" t="s">
        <v>499</v>
      </c>
      <c r="D1" s="39" t="s">
        <v>695</v>
      </c>
      <c r="E1" s="28" t="s">
        <v>696</v>
      </c>
      <c r="F1" s="28" t="s">
        <v>817</v>
      </c>
      <c r="G1" s="28" t="s">
        <v>818</v>
      </c>
      <c r="H1" s="41" t="s">
        <v>687</v>
      </c>
      <c r="I1" s="12" t="s">
        <v>500</v>
      </c>
      <c r="J1" s="12" t="s">
        <v>501</v>
      </c>
      <c r="K1" s="12" t="s">
        <v>502</v>
      </c>
      <c r="L1" s="12" t="s">
        <v>503</v>
      </c>
      <c r="M1" s="12" t="s">
        <v>504</v>
      </c>
      <c r="N1" s="12" t="s">
        <v>505</v>
      </c>
      <c r="O1" s="12" t="s">
        <v>506</v>
      </c>
      <c r="P1" s="12" t="s">
        <v>507</v>
      </c>
      <c r="Q1" s="12" t="s">
        <v>508</v>
      </c>
      <c r="R1" s="42" t="s">
        <v>680</v>
      </c>
      <c r="S1" s="42" t="s">
        <v>681</v>
      </c>
      <c r="T1" s="42" t="s">
        <v>682</v>
      </c>
      <c r="U1" s="42" t="s">
        <v>683</v>
      </c>
      <c r="V1" s="42" t="s">
        <v>689</v>
      </c>
      <c r="W1" s="42" t="s">
        <v>690</v>
      </c>
      <c r="X1" s="42" t="s">
        <v>691</v>
      </c>
      <c r="Y1" s="42" t="s">
        <v>692</v>
      </c>
      <c r="Z1" s="42" t="s">
        <v>693</v>
      </c>
      <c r="AA1" s="42" t="s">
        <v>694</v>
      </c>
      <c r="AB1" s="42" t="s">
        <v>726</v>
      </c>
      <c r="AC1" s="42" t="s">
        <v>727</v>
      </c>
      <c r="AD1" s="42" t="s">
        <v>728</v>
      </c>
      <c r="AE1" s="42" t="s">
        <v>729</v>
      </c>
      <c r="AF1" s="43" t="s">
        <v>510</v>
      </c>
      <c r="AG1" s="44" t="s">
        <v>511</v>
      </c>
      <c r="AH1" s="44" t="s">
        <v>512</v>
      </c>
      <c r="AI1" s="44" t="s">
        <v>513</v>
      </c>
      <c r="AJ1" s="44" t="s">
        <v>514</v>
      </c>
      <c r="AK1" s="45" t="s">
        <v>515</v>
      </c>
      <c r="AL1" s="12" t="s">
        <v>516</v>
      </c>
      <c r="AM1" s="27" t="s">
        <v>730</v>
      </c>
      <c r="AN1" s="16" t="s">
        <v>517</v>
      </c>
      <c r="AO1" s="27" t="s">
        <v>697</v>
      </c>
      <c r="AP1" s="47" t="s">
        <v>518</v>
      </c>
      <c r="AQ1" s="48" t="s">
        <v>731</v>
      </c>
      <c r="AR1" s="48" t="s">
        <v>732</v>
      </c>
      <c r="AS1" s="48" t="s">
        <v>819</v>
      </c>
      <c r="AT1" s="48" t="s">
        <v>820</v>
      </c>
      <c r="AU1" s="16" t="s">
        <v>519</v>
      </c>
      <c r="AV1" s="27" t="s">
        <v>809</v>
      </c>
      <c r="AW1" s="16" t="s">
        <v>520</v>
      </c>
      <c r="AX1" s="16" t="s">
        <v>522</v>
      </c>
      <c r="AY1" s="16" t="s">
        <v>523</v>
      </c>
      <c r="AZ1" s="16" t="s">
        <v>524</v>
      </c>
      <c r="BA1" s="16" t="s">
        <v>525</v>
      </c>
      <c r="BB1" s="16" t="s">
        <v>526</v>
      </c>
      <c r="BC1" s="16" t="s">
        <v>527</v>
      </c>
      <c r="BD1" s="16" t="s">
        <v>528</v>
      </c>
      <c r="BE1" s="16" t="s">
        <v>529</v>
      </c>
      <c r="BF1" s="16" t="s">
        <v>530</v>
      </c>
      <c r="BG1" s="27" t="s">
        <v>735</v>
      </c>
      <c r="BH1" s="47" t="s">
        <v>531</v>
      </c>
      <c r="BI1" s="27" t="s">
        <v>686</v>
      </c>
      <c r="BJ1" s="27" t="s">
        <v>688</v>
      </c>
      <c r="BK1" s="12" t="s">
        <v>532</v>
      </c>
      <c r="BL1" s="20" t="s">
        <v>533</v>
      </c>
      <c r="BM1" s="20" t="s">
        <v>534</v>
      </c>
      <c r="BN1" s="20" t="s">
        <v>535</v>
      </c>
      <c r="BO1" s="20" t="s">
        <v>536</v>
      </c>
      <c r="BP1" s="20" t="s">
        <v>537</v>
      </c>
      <c r="BQ1" s="20" t="s">
        <v>538</v>
      </c>
      <c r="BR1" s="21" t="s">
        <v>539</v>
      </c>
      <c r="BS1" s="16" t="s">
        <v>540</v>
      </c>
      <c r="BT1" s="27" t="s">
        <v>737</v>
      </c>
      <c r="BU1" s="48" t="s">
        <v>684</v>
      </c>
      <c r="BV1" s="48" t="s">
        <v>685</v>
      </c>
      <c r="BW1" s="50" t="s">
        <v>541</v>
      </c>
      <c r="BX1" s="51" t="s">
        <v>542</v>
      </c>
      <c r="BY1" s="12" t="s">
        <v>543</v>
      </c>
      <c r="BZ1" s="20" t="s">
        <v>544</v>
      </c>
      <c r="CA1" s="20" t="s">
        <v>545</v>
      </c>
      <c r="CB1" s="20" t="s">
        <v>546</v>
      </c>
      <c r="CC1" s="20" t="s">
        <v>547</v>
      </c>
      <c r="CD1" s="20" t="s">
        <v>548</v>
      </c>
      <c r="CE1" s="20" t="s">
        <v>549</v>
      </c>
      <c r="CF1" s="20" t="s">
        <v>550</v>
      </c>
      <c r="CG1" s="20" t="s">
        <v>551</v>
      </c>
      <c r="CH1" s="20" t="s">
        <v>552</v>
      </c>
      <c r="CI1" s="20" t="s">
        <v>553</v>
      </c>
      <c r="CJ1" s="20" t="s">
        <v>554</v>
      </c>
      <c r="CK1" s="20" t="s">
        <v>555</v>
      </c>
      <c r="CL1" s="21" t="s">
        <v>556</v>
      </c>
      <c r="CM1" s="16" t="s">
        <v>558</v>
      </c>
      <c r="CN1" s="27" t="s">
        <v>738</v>
      </c>
      <c r="CO1" s="16" t="s">
        <v>559</v>
      </c>
      <c r="CP1" s="16" t="s">
        <v>560</v>
      </c>
      <c r="CQ1" s="12" t="s">
        <v>561</v>
      </c>
      <c r="CR1" s="20" t="s">
        <v>562</v>
      </c>
      <c r="CS1" s="20" t="s">
        <v>563</v>
      </c>
      <c r="CT1" s="20" t="s">
        <v>564</v>
      </c>
      <c r="CU1" s="20" t="s">
        <v>565</v>
      </c>
      <c r="CV1" s="20" t="s">
        <v>566</v>
      </c>
      <c r="CW1" s="20" t="s">
        <v>567</v>
      </c>
      <c r="CX1" s="20" t="s">
        <v>568</v>
      </c>
      <c r="CY1" s="20" t="s">
        <v>569</v>
      </c>
      <c r="CZ1" s="20" t="s">
        <v>570</v>
      </c>
      <c r="DA1" s="20" t="s">
        <v>571</v>
      </c>
      <c r="DB1" s="20" t="s">
        <v>572</v>
      </c>
      <c r="DC1" s="20" t="s">
        <v>573</v>
      </c>
      <c r="DD1" s="21" t="s">
        <v>574</v>
      </c>
      <c r="DE1" s="19" t="s">
        <v>578</v>
      </c>
      <c r="DF1" s="19" t="s">
        <v>579</v>
      </c>
      <c r="DG1" s="19" t="s">
        <v>580</v>
      </c>
      <c r="DH1" s="19" t="s">
        <v>581</v>
      </c>
      <c r="DI1" s="19" t="s">
        <v>582</v>
      </c>
      <c r="DJ1" s="31" t="s">
        <v>745</v>
      </c>
      <c r="DK1" s="31" t="s">
        <v>742</v>
      </c>
      <c r="DL1" s="31" t="s">
        <v>743</v>
      </c>
      <c r="DM1" s="31" t="s">
        <v>744</v>
      </c>
      <c r="DN1" s="31" t="s">
        <v>736</v>
      </c>
      <c r="DO1" s="12" t="s">
        <v>583</v>
      </c>
      <c r="DP1" s="20" t="s">
        <v>584</v>
      </c>
      <c r="DQ1" s="20" t="s">
        <v>585</v>
      </c>
      <c r="DR1" s="20" t="s">
        <v>586</v>
      </c>
      <c r="DS1" s="20" t="s">
        <v>587</v>
      </c>
      <c r="DT1" s="20" t="s">
        <v>588</v>
      </c>
      <c r="DU1" s="20" t="s">
        <v>589</v>
      </c>
      <c r="DV1" s="20" t="s">
        <v>590</v>
      </c>
      <c r="DW1" s="20" t="s">
        <v>591</v>
      </c>
      <c r="DX1" s="20" t="s">
        <v>592</v>
      </c>
      <c r="DY1" s="20" t="s">
        <v>593</v>
      </c>
      <c r="DZ1" s="20" t="s">
        <v>594</v>
      </c>
      <c r="EA1" s="20" t="s">
        <v>595</v>
      </c>
      <c r="EB1" s="20" t="s">
        <v>596</v>
      </c>
      <c r="EC1" s="20" t="s">
        <v>597</v>
      </c>
      <c r="ED1" s="20" t="s">
        <v>598</v>
      </c>
      <c r="EE1" s="21" t="s">
        <v>599</v>
      </c>
      <c r="EF1" s="12" t="s">
        <v>602</v>
      </c>
      <c r="EG1" s="20" t="s">
        <v>603</v>
      </c>
      <c r="EH1" s="21" t="s">
        <v>604</v>
      </c>
      <c r="EI1" s="25" t="s">
        <v>740</v>
      </c>
      <c r="EJ1" s="33" t="s">
        <v>741</v>
      </c>
      <c r="EK1" s="32" t="s">
        <v>739</v>
      </c>
      <c r="EL1" s="16" t="s">
        <v>605</v>
      </c>
      <c r="EM1" s="12" t="s">
        <v>606</v>
      </c>
      <c r="EN1" s="12" t="s">
        <v>607</v>
      </c>
      <c r="EO1" s="12" t="s">
        <v>608</v>
      </c>
      <c r="EP1" s="12" t="s">
        <v>609</v>
      </c>
      <c r="EQ1" s="12" t="s">
        <v>610</v>
      </c>
      <c r="ER1" s="12" t="s">
        <v>611</v>
      </c>
      <c r="ES1" s="12" t="s">
        <v>612</v>
      </c>
      <c r="ET1" s="12" t="s">
        <v>613</v>
      </c>
      <c r="EU1" s="12" t="s">
        <v>614</v>
      </c>
      <c r="EV1" s="12" t="s">
        <v>615</v>
      </c>
      <c r="EW1" s="12" t="s">
        <v>616</v>
      </c>
      <c r="EX1" s="12" t="s">
        <v>617</v>
      </c>
      <c r="EY1" s="12" t="s">
        <v>618</v>
      </c>
      <c r="EZ1" s="12" t="s">
        <v>619</v>
      </c>
      <c r="FA1" s="12" t="s">
        <v>620</v>
      </c>
      <c r="FB1" s="12" t="s">
        <v>621</v>
      </c>
      <c r="FC1" s="12" t="s">
        <v>622</v>
      </c>
      <c r="FD1" s="12" t="s">
        <v>623</v>
      </c>
      <c r="FE1" s="12" t="s">
        <v>624</v>
      </c>
      <c r="FF1" s="12" t="s">
        <v>625</v>
      </c>
      <c r="FG1" s="12" t="s">
        <v>626</v>
      </c>
      <c r="FH1" s="12" t="s">
        <v>627</v>
      </c>
      <c r="FI1" s="12" t="s">
        <v>629</v>
      </c>
      <c r="FJ1" s="25" t="s">
        <v>716</v>
      </c>
      <c r="FK1" s="25" t="s">
        <v>733</v>
      </c>
      <c r="FL1" s="25" t="s">
        <v>844</v>
      </c>
      <c r="FM1" s="52" t="s">
        <v>630</v>
      </c>
      <c r="FN1" s="48" t="s">
        <v>734</v>
      </c>
      <c r="FO1" s="16" t="s">
        <v>631</v>
      </c>
      <c r="FP1" s="19" t="s">
        <v>632</v>
      </c>
      <c r="FQ1" s="31" t="s">
        <v>746</v>
      </c>
      <c r="FR1" s="27" t="s">
        <v>755</v>
      </c>
      <c r="FS1" s="27" t="s">
        <v>756</v>
      </c>
      <c r="FT1" s="12" t="s">
        <v>633</v>
      </c>
      <c r="FU1" s="52" t="s">
        <v>634</v>
      </c>
      <c r="FV1" s="19" t="s">
        <v>635</v>
      </c>
      <c r="FW1" s="31" t="s">
        <v>750</v>
      </c>
      <c r="FX1" s="25" t="s">
        <v>754</v>
      </c>
      <c r="FY1" s="42" t="s">
        <v>753</v>
      </c>
      <c r="FZ1" s="12" t="s">
        <v>636</v>
      </c>
      <c r="GA1" s="25" t="s">
        <v>810</v>
      </c>
      <c r="GB1" s="12" t="s">
        <v>637</v>
      </c>
      <c r="GC1" s="25" t="s">
        <v>811</v>
      </c>
      <c r="GD1" s="19" t="s">
        <v>638</v>
      </c>
      <c r="GE1" s="19" t="s">
        <v>639</v>
      </c>
      <c r="GF1" s="19" t="s">
        <v>640</v>
      </c>
      <c r="GG1" s="31" t="s">
        <v>846</v>
      </c>
      <c r="GH1" s="31" t="s">
        <v>812</v>
      </c>
      <c r="GI1" s="19" t="s">
        <v>641</v>
      </c>
      <c r="GJ1" s="31" t="s">
        <v>847</v>
      </c>
      <c r="GK1" s="31" t="s">
        <v>813</v>
      </c>
      <c r="GL1" s="19" t="s">
        <v>642</v>
      </c>
      <c r="GM1" s="12" t="s">
        <v>643</v>
      </c>
      <c r="GN1" s="12" t="s">
        <v>644</v>
      </c>
      <c r="GO1" s="20" t="s">
        <v>645</v>
      </c>
      <c r="GP1" s="20" t="s">
        <v>646</v>
      </c>
      <c r="GQ1" s="20" t="s">
        <v>647</v>
      </c>
      <c r="GR1" s="20" t="s">
        <v>648</v>
      </c>
      <c r="GS1" s="20" t="s">
        <v>649</v>
      </c>
      <c r="GT1" s="20" t="s">
        <v>650</v>
      </c>
      <c r="GU1" s="20" t="s">
        <v>651</v>
      </c>
      <c r="GV1" s="20" t="s">
        <v>652</v>
      </c>
      <c r="GW1" s="21" t="s">
        <v>653</v>
      </c>
      <c r="GX1" s="19" t="s">
        <v>654</v>
      </c>
      <c r="GY1" s="31" t="s">
        <v>747</v>
      </c>
      <c r="GZ1" s="19" t="s">
        <v>655</v>
      </c>
      <c r="HA1" s="19" t="s">
        <v>656</v>
      </c>
      <c r="HB1" s="31" t="s">
        <v>801</v>
      </c>
      <c r="HC1" s="31" t="s">
        <v>802</v>
      </c>
      <c r="HD1" s="31" t="s">
        <v>803</v>
      </c>
      <c r="HE1" s="17" t="s">
        <v>657</v>
      </c>
      <c r="HF1" s="25" t="s">
        <v>804</v>
      </c>
      <c r="HG1" s="25" t="s">
        <v>805</v>
      </c>
      <c r="HH1" s="34" t="s">
        <v>822</v>
      </c>
      <c r="HI1" s="25" t="s">
        <v>829</v>
      </c>
      <c r="HJ1" s="18" t="s">
        <v>658</v>
      </c>
      <c r="HK1" s="31" t="s">
        <v>770</v>
      </c>
      <c r="HL1" s="31" t="s">
        <v>771</v>
      </c>
      <c r="HM1" s="36" t="s">
        <v>823</v>
      </c>
      <c r="HN1" s="18" t="s">
        <v>659</v>
      </c>
      <c r="HO1" s="36" t="s">
        <v>824</v>
      </c>
      <c r="HP1" s="18" t="s">
        <v>660</v>
      </c>
      <c r="HQ1" s="18" t="s">
        <v>825</v>
      </c>
      <c r="HR1" s="18" t="s">
        <v>661</v>
      </c>
      <c r="HS1" s="18" t="s">
        <v>826</v>
      </c>
      <c r="HT1" s="18" t="s">
        <v>662</v>
      </c>
      <c r="HU1" s="18" t="s">
        <v>827</v>
      </c>
      <c r="HV1" s="18" t="s">
        <v>663</v>
      </c>
      <c r="HW1" s="18" t="s">
        <v>828</v>
      </c>
      <c r="HX1" s="18" t="s">
        <v>664</v>
      </c>
      <c r="HY1" s="25" t="s">
        <v>830</v>
      </c>
      <c r="HZ1" s="25" t="s">
        <v>758</v>
      </c>
      <c r="IA1" s="25" t="s">
        <v>772</v>
      </c>
      <c r="IB1" s="25" t="s">
        <v>773</v>
      </c>
      <c r="IC1" s="25" t="s">
        <v>831</v>
      </c>
      <c r="ID1" s="25" t="s">
        <v>759</v>
      </c>
      <c r="IE1" s="25" t="s">
        <v>777</v>
      </c>
      <c r="IF1" s="25" t="s">
        <v>778</v>
      </c>
      <c r="IG1" s="25" t="s">
        <v>832</v>
      </c>
      <c r="IH1" s="25" t="s">
        <v>760</v>
      </c>
      <c r="II1" s="25" t="s">
        <v>779</v>
      </c>
      <c r="IJ1" s="25" t="s">
        <v>780</v>
      </c>
      <c r="IK1" s="25" t="s">
        <v>833</v>
      </c>
      <c r="IL1" s="25" t="s">
        <v>761</v>
      </c>
      <c r="IM1" s="25" t="s">
        <v>781</v>
      </c>
      <c r="IN1" s="25" t="s">
        <v>782</v>
      </c>
      <c r="IO1" s="25" t="s">
        <v>834</v>
      </c>
      <c r="IP1" s="25" t="s">
        <v>762</v>
      </c>
      <c r="IQ1" s="25" t="s">
        <v>783</v>
      </c>
      <c r="IR1" s="25" t="s">
        <v>784</v>
      </c>
      <c r="IS1" s="25" t="s">
        <v>835</v>
      </c>
      <c r="IT1" s="25" t="s">
        <v>763</v>
      </c>
      <c r="IU1" s="25" t="s">
        <v>785</v>
      </c>
      <c r="IV1" s="25" t="s">
        <v>786</v>
      </c>
      <c r="IW1" s="25" t="s">
        <v>799</v>
      </c>
      <c r="IX1" s="25" t="s">
        <v>800</v>
      </c>
      <c r="IY1" s="25" t="s">
        <v>836</v>
      </c>
      <c r="IZ1" s="25" t="s">
        <v>764</v>
      </c>
      <c r="JA1" s="25" t="s">
        <v>787</v>
      </c>
      <c r="JB1" s="25" t="s">
        <v>788</v>
      </c>
      <c r="JC1" s="25" t="s">
        <v>837</v>
      </c>
      <c r="JD1" s="25" t="s">
        <v>765</v>
      </c>
      <c r="JE1" s="25" t="s">
        <v>789</v>
      </c>
      <c r="JF1" s="25" t="s">
        <v>790</v>
      </c>
      <c r="JG1" s="25" t="s">
        <v>838</v>
      </c>
      <c r="JH1" s="25" t="s">
        <v>766</v>
      </c>
      <c r="JI1" s="25" t="s">
        <v>791</v>
      </c>
      <c r="JJ1" s="25" t="s">
        <v>792</v>
      </c>
      <c r="JK1" s="25" t="s">
        <v>839</v>
      </c>
      <c r="JL1" s="25" t="s">
        <v>767</v>
      </c>
      <c r="JM1" s="25" t="s">
        <v>793</v>
      </c>
      <c r="JN1" s="25" t="s">
        <v>794</v>
      </c>
      <c r="JO1" s="25" t="s">
        <v>840</v>
      </c>
      <c r="JP1" s="25" t="s">
        <v>768</v>
      </c>
      <c r="JQ1" s="25" t="s">
        <v>795</v>
      </c>
      <c r="JR1" s="25" t="s">
        <v>796</v>
      </c>
      <c r="JS1" s="25" t="s">
        <v>841</v>
      </c>
      <c r="JT1" s="25" t="s">
        <v>769</v>
      </c>
      <c r="JU1" s="25" t="s">
        <v>797</v>
      </c>
      <c r="JV1" s="25" t="s">
        <v>798</v>
      </c>
      <c r="JW1" s="25" t="s">
        <v>806</v>
      </c>
      <c r="JX1" s="25" t="s">
        <v>807</v>
      </c>
      <c r="JY1" s="25" t="s">
        <v>808</v>
      </c>
      <c r="JZ1" s="12" t="s">
        <v>665</v>
      </c>
      <c r="KA1" s="20" t="s">
        <v>666</v>
      </c>
      <c r="KB1" s="20" t="s">
        <v>667</v>
      </c>
      <c r="KC1" s="21" t="s">
        <v>668</v>
      </c>
      <c r="KD1" s="16" t="s">
        <v>669</v>
      </c>
      <c r="KE1" s="27" t="s">
        <v>748</v>
      </c>
      <c r="KF1" s="19" t="s">
        <v>670</v>
      </c>
      <c r="KG1" s="31" t="s">
        <v>751</v>
      </c>
      <c r="KH1" s="19" t="s">
        <v>671</v>
      </c>
      <c r="KI1" s="19" t="s">
        <v>672</v>
      </c>
      <c r="KJ1" s="25" t="s">
        <v>814</v>
      </c>
      <c r="KK1" s="25" t="s">
        <v>752</v>
      </c>
      <c r="KL1" s="25" t="s">
        <v>845</v>
      </c>
      <c r="KM1" s="25" t="s">
        <v>774</v>
      </c>
      <c r="KN1" s="25" t="s">
        <v>775</v>
      </c>
      <c r="KO1" s="25" t="s">
        <v>776</v>
      </c>
      <c r="KP1" s="19" t="s">
        <v>673</v>
      </c>
      <c r="KQ1" s="12" t="s">
        <v>674</v>
      </c>
      <c r="KR1" s="12" t="s">
        <v>675</v>
      </c>
      <c r="KS1" s="19" t="s">
        <v>676</v>
      </c>
      <c r="KT1" s="31" t="s">
        <v>749</v>
      </c>
      <c r="KU1" s="19" t="s">
        <v>677</v>
      </c>
      <c r="KV1" s="25" t="s">
        <v>816</v>
      </c>
      <c r="KW1" s="12" t="s">
        <v>678</v>
      </c>
      <c r="KX1" s="25" t="s">
        <v>815</v>
      </c>
      <c r="KY1" s="19" t="s">
        <v>679</v>
      </c>
    </row>
    <row r="2" spans="1:311" x14ac:dyDescent="0.2">
      <c r="A2" s="13" t="s">
        <v>509</v>
      </c>
      <c r="B2" s="13" t="s">
        <v>49</v>
      </c>
      <c r="C2" s="13" t="s">
        <v>41</v>
      </c>
      <c r="D2" s="37">
        <v>2</v>
      </c>
      <c r="E2" s="26">
        <f>Tableau2[[#This Row],['[taille_totale_groupe_corrige']]]/Tableau2[[#This Row],['[nb_repondant_groupe']]]</f>
        <v>1</v>
      </c>
      <c r="F2" s="26"/>
      <c r="G2" s="26" t="str">
        <f>CONCATENATE(Tableau2[[#This Row],['[id_site_enq']]],"-",Tableau2[[#This Row],['[date_enq_num']]],"-",Tableau2[[#This Row],['[categorie_corrige']]])</f>
        <v>50-43235-Itinérant</v>
      </c>
      <c r="H2" s="38">
        <v>2</v>
      </c>
      <c r="I2" s="13">
        <v>50</v>
      </c>
      <c r="J2" s="13" t="s">
        <v>265</v>
      </c>
      <c r="K2" s="14">
        <v>43235</v>
      </c>
      <c r="L2" s="15">
        <f t="shared" ref="L2:L4" si="0">K2</f>
        <v>43235</v>
      </c>
      <c r="M2" s="13">
        <v>9</v>
      </c>
      <c r="N2" s="13">
        <v>17</v>
      </c>
      <c r="P2" s="13">
        <v>43</v>
      </c>
      <c r="Q2" s="13">
        <v>4</v>
      </c>
      <c r="R2" s="37" t="str">
        <f>IF(OR(ISNUMBER(Tableau2[[#This Row],['[monvelo_musc']]]),ISNUMBER(Tableau2[[#This Row],['[monvelo_vae']]]),ISNUMBER(Tableau2[[#This Row],['[pret_musc']]]),ISNUMBER(Tableau2[[#This Row],['[pret_vae']]]),ISNUMBER(Tableau2[[#This Row],['[loc_vae']]]),ISNUMBER(Tableau2[[#This Row],['[loc_musc']]])),SUM(Tableau2[[#This Row],['[monvelo_musc']]:['[loc_vae']]]),"")</f>
        <v/>
      </c>
      <c r="S2" s="37" t="str">
        <f>IF(OR(ISNUMBER(Tableau2[[#This Row],['[monvelo_vae']]]),ISNUMBER(Tableau2[[#This Row],['[pret_vae']]]),ISNUMBER(Tableau2[[#This Row],['[loc_vae']]])),Tableau2[[#This Row],['[monvelo_vae']]]+Tableau2[[#This Row],['[pret_vae']]]+Tableau2[[#This Row],['[loc_vae']]],"")</f>
        <v/>
      </c>
      <c r="T2" s="37" t="str">
        <f>IF(OR(ISNUMBER(Tableau2[[#This Row],['[monvelo_musc']]]),ISNUMBER(Tableau2[[#This Row],['[pret_musc']]]),ISNUMBER(Tableau2[[#This Row],['[loc_musc']]])),Tableau2[[#This Row],['[monvelo_musc']]]+Tableau2[[#This Row],['[pret_musc']]]+Tableau2[[#This Row],['[loc_musc']]],"")</f>
        <v/>
      </c>
      <c r="U2" s="37" t="str">
        <f>IF(OR(ISNUMBER(Tableau2[[#This Row],['[loc_musc']]]),ISNUMBER(Tableau2[[#This Row],['[loc_vae']]])),Tableau2[[#This Row],['[loc_musc']]]+Tableau2[[#This Row],['[loc_vae']]],"")</f>
        <v/>
      </c>
      <c r="AL2" s="13" t="s">
        <v>479</v>
      </c>
      <c r="AM2" s="26" t="s">
        <v>479</v>
      </c>
      <c r="AN2" s="13" t="s">
        <v>33</v>
      </c>
      <c r="AO2" s="26" t="s">
        <v>33</v>
      </c>
      <c r="AP2" s="15">
        <v>60</v>
      </c>
      <c r="AQ2" s="49">
        <v>60</v>
      </c>
      <c r="AR2" s="49">
        <v>60</v>
      </c>
      <c r="AS2" s="49">
        <f>Tableau2[[#This Row],['[km_sortie_corrige']]]*Tableau2[[#This Row],['[coef_red']]]</f>
        <v>0</v>
      </c>
      <c r="AT2" s="49">
        <f>Tableau2[[#This Row],['[km_sortie_corrige']]]*Tableau2[[#This Row],['[coef_red']]]*IF(Tableau2[[#This Row],['[type_trajet']]]="Boucle",0.4,1)</f>
        <v>0</v>
      </c>
      <c r="AU2" s="13" t="s">
        <v>480</v>
      </c>
      <c r="AW2" s="13" t="s">
        <v>472</v>
      </c>
      <c r="AX2" s="13">
        <v>1</v>
      </c>
      <c r="AY2" s="13">
        <v>0</v>
      </c>
      <c r="AZ2" s="13">
        <v>0</v>
      </c>
      <c r="BA2" s="13">
        <v>0</v>
      </c>
      <c r="BB2" s="13">
        <v>0</v>
      </c>
      <c r="BC2" s="13">
        <v>0</v>
      </c>
      <c r="BD2" s="13">
        <v>0</v>
      </c>
      <c r="BE2" s="13">
        <v>0</v>
      </c>
      <c r="BH2" s="15">
        <v>3</v>
      </c>
      <c r="BI2" s="26" t="str">
        <f>IF(OR(Tableau2[[#This Row],['[type_groupe']]]="En famille",Tableau2[[#This Row],['[type_groupe']]]="Avec des amis",Tableau2[[#This Row],['[type_groupe']]]="En club",Tableau2[[#This Row],['[type_groupe']]]="En groupe avec une agence ou TO"),"En groupe",Tableau2[[#This Row],['[type_groupe']]])</f>
        <v>En couple</v>
      </c>
      <c r="BJ2"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2" s="13" t="s">
        <v>487</v>
      </c>
      <c r="BL2" s="13">
        <v>0</v>
      </c>
      <c r="BM2" s="13">
        <v>1</v>
      </c>
      <c r="BN2" s="13">
        <v>0</v>
      </c>
      <c r="BO2" s="13">
        <v>0</v>
      </c>
      <c r="BP2" s="13">
        <v>0</v>
      </c>
      <c r="BQ2" s="13">
        <v>0</v>
      </c>
      <c r="BR2" s="13">
        <v>0</v>
      </c>
      <c r="BU2" s="49">
        <f>Tableau2[[#This Row],['[nb_enfants']]]+Tableau2[[#This Row],['[nb_adultes']]]</f>
        <v>2</v>
      </c>
      <c r="BV2" s="49">
        <f>Tableau2[[#This Row],['[taille_totale_groupe']]]</f>
        <v>2</v>
      </c>
      <c r="BW2" s="15">
        <v>0</v>
      </c>
      <c r="BX2" s="15">
        <v>2</v>
      </c>
      <c r="BY2" s="13" t="s">
        <v>485</v>
      </c>
      <c r="BZ2" s="13">
        <v>0</v>
      </c>
      <c r="CA2" s="13">
        <v>1</v>
      </c>
      <c r="CB2" s="13">
        <v>0</v>
      </c>
      <c r="CC2" s="13">
        <v>0</v>
      </c>
      <c r="CD2" s="13">
        <v>0</v>
      </c>
      <c r="CE2" s="13">
        <v>0</v>
      </c>
      <c r="CF2" s="13">
        <v>0</v>
      </c>
      <c r="CG2" s="13">
        <v>0</v>
      </c>
      <c r="CH2" s="13">
        <v>0</v>
      </c>
      <c r="CI2" s="13">
        <v>0</v>
      </c>
      <c r="CJ2" s="13">
        <v>0</v>
      </c>
      <c r="CK2" s="13">
        <v>0</v>
      </c>
      <c r="CL2" s="13">
        <v>0</v>
      </c>
      <c r="CO2" s="13" t="s">
        <v>481</v>
      </c>
      <c r="CP2" s="13">
        <v>5</v>
      </c>
      <c r="CQ2" s="13" t="s">
        <v>576</v>
      </c>
      <c r="CR2" s="13">
        <v>0</v>
      </c>
      <c r="CS2" s="13">
        <v>0</v>
      </c>
      <c r="CT2" s="13">
        <v>0</v>
      </c>
      <c r="CU2" s="13">
        <v>1</v>
      </c>
      <c r="CV2" s="13">
        <v>0</v>
      </c>
      <c r="CW2" s="13">
        <v>1</v>
      </c>
      <c r="CX2" s="13">
        <v>0</v>
      </c>
      <c r="CY2" s="13">
        <v>0</v>
      </c>
      <c r="CZ2" s="13">
        <v>0</v>
      </c>
      <c r="DA2" s="13">
        <v>0</v>
      </c>
      <c r="DB2" s="13">
        <v>0</v>
      </c>
      <c r="DC2" s="13">
        <v>0</v>
      </c>
      <c r="DD2" s="13">
        <v>0</v>
      </c>
      <c r="DH2" s="13" t="s">
        <v>495</v>
      </c>
      <c r="DO2" s="13" t="s">
        <v>601</v>
      </c>
      <c r="DP2" s="13">
        <v>1</v>
      </c>
      <c r="DQ2" s="13">
        <v>0</v>
      </c>
      <c r="DR2" s="13">
        <v>0</v>
      </c>
      <c r="DS2" s="13">
        <v>0</v>
      </c>
      <c r="DT2" s="13">
        <v>0</v>
      </c>
      <c r="DU2" s="13">
        <v>0</v>
      </c>
      <c r="DV2" s="13">
        <v>0</v>
      </c>
      <c r="DW2" s="13">
        <v>0</v>
      </c>
      <c r="DX2" s="13">
        <v>1</v>
      </c>
      <c r="DY2" s="13">
        <v>1</v>
      </c>
      <c r="DZ2" s="13">
        <v>1</v>
      </c>
      <c r="EA2" s="13">
        <v>0</v>
      </c>
      <c r="EB2" s="13">
        <v>1</v>
      </c>
      <c r="EC2" s="13">
        <v>0</v>
      </c>
      <c r="ED2" s="13">
        <v>0</v>
      </c>
      <c r="EE2" s="13">
        <v>0</v>
      </c>
      <c r="EL2" s="13">
        <v>4</v>
      </c>
      <c r="EM2" s="13">
        <v>4</v>
      </c>
      <c r="EN2" s="13">
        <v>4</v>
      </c>
      <c r="EO2" s="13">
        <v>4</v>
      </c>
      <c r="EP2" s="13">
        <v>4</v>
      </c>
      <c r="EQ2" s="13">
        <v>4</v>
      </c>
      <c r="ER2" s="13">
        <v>4</v>
      </c>
      <c r="ES2" s="13">
        <v>4</v>
      </c>
      <c r="ET2" s="13">
        <v>4</v>
      </c>
      <c r="EU2" s="13">
        <v>4</v>
      </c>
      <c r="EV2" s="13">
        <v>4</v>
      </c>
      <c r="EW2" s="13">
        <v>4</v>
      </c>
      <c r="EX2" s="13">
        <v>3</v>
      </c>
      <c r="EY2" s="13" t="s">
        <v>497</v>
      </c>
      <c r="EZ2" s="13">
        <v>4</v>
      </c>
      <c r="FA2" s="13">
        <v>4</v>
      </c>
      <c r="FB2" s="13">
        <v>3</v>
      </c>
      <c r="FC2" s="13" t="s">
        <v>497</v>
      </c>
      <c r="FD2" s="13" t="s">
        <v>497</v>
      </c>
      <c r="FE2" s="13">
        <v>3</v>
      </c>
      <c r="FF2" s="13" t="s">
        <v>497</v>
      </c>
      <c r="FG2" s="13">
        <v>3</v>
      </c>
      <c r="FH2" s="13" t="s">
        <v>482</v>
      </c>
      <c r="FI2" s="13" t="s">
        <v>35</v>
      </c>
      <c r="FJ2"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2" s="26" t="str">
        <f>IF(Tableau2[[#This Row],['[tour_exc']]]="excursionniste","exc",IF(Tableau2[[#This Row],['[categorie_corrige']]]="Itinérant","iti","tour"))</f>
        <v>iti</v>
      </c>
      <c r="FL2" s="26" t="str">
        <f>CONCATENATE(Tableau2[[#This Row],['[id_troncon']]],"-",Tableau2[[#This Row],['[profil']]])</f>
        <v>4-iti</v>
      </c>
      <c r="FM2" s="15">
        <v>8</v>
      </c>
      <c r="FN2" s="49">
        <v>8</v>
      </c>
      <c r="FO2" s="13" t="s">
        <v>488</v>
      </c>
      <c r="FR2" s="26" t="s">
        <v>757</v>
      </c>
      <c r="FS2" s="26" t="str">
        <f>IF(AND(ISTEXT(Tableau2[[#This Row],['[mode_heb_regroupe']]]),Tableau2[[#This Row],['[mode_heb_regroupe']]]="Non marchand"),"Non marchand",IF(AND(ISTEXT(Tableau2[[#This Row],['[mode_heb_regroupe']]]),Tableau2[[#This Row],['[mode_heb_regroupe']]]&lt;&gt;"Non marchand"),"Marchand",""))</f>
        <v>Marchand</v>
      </c>
      <c r="FT2" s="13" t="s">
        <v>35</v>
      </c>
      <c r="FU2" s="15">
        <v>5</v>
      </c>
      <c r="FV2" s="13" t="s">
        <v>265</v>
      </c>
      <c r="FY2" s="37" t="str">
        <f>IF(ISNUMBER(Tableau2[[#This Row],['[distance_heb_enq']]]),Tableau2[[#This Row],['[distance_heb_enq']]]*(1.1+0.3*EXP(-Tableau2[[#This Row],['[distance_heb_enq']]]/20)),"")</f>
        <v/>
      </c>
      <c r="FZ2" s="13" t="s">
        <v>482</v>
      </c>
      <c r="GB2" s="13" t="s">
        <v>478</v>
      </c>
      <c r="GD2" s="13">
        <v>400</v>
      </c>
      <c r="GE2" s="13" t="s">
        <v>372</v>
      </c>
      <c r="GF2" s="13" t="s">
        <v>265</v>
      </c>
      <c r="GH2" s="26">
        <v>43</v>
      </c>
      <c r="GI2" s="13" t="s">
        <v>276</v>
      </c>
      <c r="GK2" s="26">
        <v>45</v>
      </c>
      <c r="GL2" s="13" t="s">
        <v>266</v>
      </c>
      <c r="GM2" s="13" t="s">
        <v>493</v>
      </c>
      <c r="GN2" s="13" t="s">
        <v>521</v>
      </c>
      <c r="GO2" s="13">
        <v>0</v>
      </c>
      <c r="GP2" s="13">
        <v>1</v>
      </c>
      <c r="GQ2" s="13">
        <v>1</v>
      </c>
      <c r="GR2" s="13">
        <v>0</v>
      </c>
      <c r="GS2" s="13">
        <v>0</v>
      </c>
      <c r="GT2" s="13">
        <v>0</v>
      </c>
      <c r="GU2" s="13">
        <v>0</v>
      </c>
      <c r="GV2" s="13">
        <v>0</v>
      </c>
      <c r="GW2" s="13">
        <v>0</v>
      </c>
      <c r="GY2" s="26"/>
      <c r="HB2" s="26" t="str">
        <f>IF(ISNUMBER(Tableau2[[#This Row],['[tour_dep_to']]]),Tableau2[[#This Row],['[tour_dep_to']]]/Tableau2[[#This Row],['[tour_to_nb_jour']]],"")</f>
        <v/>
      </c>
      <c r="HE2" s="9"/>
      <c r="HF2" s="26" t="str">
        <f>IF(AND(ISTEXT(Tableau2[[#This Row],['[intention_dep']]]),Tableau2[[#This Row],['[tour_exc']]]="excursionniste"),Tableau2[[#This Row],['[intention_dep']]],"")</f>
        <v/>
      </c>
      <c r="HG2" s="26" t="str">
        <f>IF(AND(ISTEXT(Tableau2[[#This Row],['[intention_dep']]]),Tableau2[[#This Row],['[tour_exc']]]="touriste"),Tableau2[[#This Row],['[intention_dep']]],"")</f>
        <v/>
      </c>
      <c r="HJ2" s="9">
        <v>60</v>
      </c>
      <c r="HN2" s="9">
        <v>60</v>
      </c>
      <c r="HO2" s="9"/>
      <c r="HP2" s="9" t="s">
        <v>497</v>
      </c>
      <c r="HQ2" s="9"/>
      <c r="HR2" s="9" t="s">
        <v>497</v>
      </c>
      <c r="HS2" s="9"/>
      <c r="HT2" s="9" t="s">
        <v>497</v>
      </c>
      <c r="HU2" s="9"/>
      <c r="HX2" s="9" t="s">
        <v>497</v>
      </c>
      <c r="JW2"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2"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 s="13" t="s">
        <v>490</v>
      </c>
      <c r="KA2" s="13">
        <v>1</v>
      </c>
      <c r="KB2" s="13">
        <v>0</v>
      </c>
      <c r="KC2" s="13">
        <v>0</v>
      </c>
      <c r="KD2" s="13"/>
      <c r="KE2" s="26"/>
      <c r="KF2" s="13" t="s">
        <v>496</v>
      </c>
      <c r="KG2" s="26"/>
      <c r="KH2" s="22">
        <v>90100</v>
      </c>
      <c r="KI2" s="13" t="s">
        <v>476</v>
      </c>
      <c r="KL2" s="26" t="str">
        <f>IF(ISNUMBER(Tableau2[[#This Row],['[distance_domicile_enq']]]),Tableau2[[#This Row],['[distance_domicile_enq']]]*(1.1+0.3*EXP(-Tableau2[[#This Row],['[distance_domicile_enq']]]/20)),"")</f>
        <v/>
      </c>
      <c r="KN2" s="26"/>
      <c r="KO2" s="26"/>
      <c r="KP2" s="13">
        <v>45</v>
      </c>
      <c r="KQ2" s="13" t="s">
        <v>483</v>
      </c>
      <c r="KR2" s="13" t="s">
        <v>484</v>
      </c>
      <c r="KS2" s="13"/>
      <c r="KW2" s="13" t="s">
        <v>486</v>
      </c>
    </row>
    <row r="3" spans="1:311" x14ac:dyDescent="0.2">
      <c r="A3" s="13" t="s">
        <v>509</v>
      </c>
      <c r="B3" s="13" t="s">
        <v>49</v>
      </c>
      <c r="C3" s="13" t="s">
        <v>42</v>
      </c>
      <c r="D3" s="37">
        <v>2</v>
      </c>
      <c r="E3" s="26">
        <f>Tableau2[[#This Row],['[taille_totale_groupe_corrige']]]/Tableau2[[#This Row],['[nb_repondant_groupe']]]</f>
        <v>1</v>
      </c>
      <c r="F3" s="26"/>
      <c r="G3" s="26" t="str">
        <f>CONCATENATE(Tableau2[[#This Row],['[id_site_enq']]],"-",Tableau2[[#This Row],['[date_enq_num']]],"-",Tableau2[[#This Row],['[categorie_corrige']]])</f>
        <v>50-43235-Itinérant</v>
      </c>
      <c r="H3" s="38">
        <v>2</v>
      </c>
      <c r="I3" s="13">
        <v>50</v>
      </c>
      <c r="J3" s="13" t="s">
        <v>265</v>
      </c>
      <c r="K3" s="14">
        <v>43235</v>
      </c>
      <c r="L3" s="15">
        <f t="shared" si="0"/>
        <v>43235</v>
      </c>
      <c r="M3" s="13">
        <v>9</v>
      </c>
      <c r="N3" s="13">
        <v>17</v>
      </c>
      <c r="P3" s="13">
        <v>43</v>
      </c>
      <c r="Q3" s="13">
        <v>4</v>
      </c>
      <c r="R3" s="37" t="str">
        <f>IF(OR(ISNUMBER(Tableau2[[#This Row],['[monvelo_musc']]]),ISNUMBER(Tableau2[[#This Row],['[monvelo_vae']]]),ISNUMBER(Tableau2[[#This Row],['[pret_musc']]]),ISNUMBER(Tableau2[[#This Row],['[pret_vae']]]),ISNUMBER(Tableau2[[#This Row],['[loc_vae']]]),ISNUMBER(Tableau2[[#This Row],['[loc_musc']]])),SUM(Tableau2[[#This Row],['[monvelo_musc']]:['[loc_vae']]]),"")</f>
        <v/>
      </c>
      <c r="S3" s="37" t="str">
        <f>IF(OR(ISNUMBER(Tableau2[[#This Row],['[monvelo_vae']]]),ISNUMBER(Tableau2[[#This Row],['[pret_vae']]]),ISNUMBER(Tableau2[[#This Row],['[loc_vae']]])),Tableau2[[#This Row],['[monvelo_vae']]]+Tableau2[[#This Row],['[pret_vae']]]+Tableau2[[#This Row],['[loc_vae']]],"")</f>
        <v/>
      </c>
      <c r="T3" s="37" t="str">
        <f>IF(OR(ISNUMBER(Tableau2[[#This Row],['[monvelo_musc']]]),ISNUMBER(Tableau2[[#This Row],['[pret_musc']]]),ISNUMBER(Tableau2[[#This Row],['[loc_musc']]])),Tableau2[[#This Row],['[monvelo_musc']]]+Tableau2[[#This Row],['[pret_musc']]]+Tableau2[[#This Row],['[loc_musc']]],"")</f>
        <v/>
      </c>
      <c r="U3" s="37" t="str">
        <f>IF(OR(ISNUMBER(Tableau2[[#This Row],['[loc_musc']]]),ISNUMBER(Tableau2[[#This Row],['[loc_vae']]])),Tableau2[[#This Row],['[loc_musc']]]+Tableau2[[#This Row],['[loc_vae']]],"")</f>
        <v/>
      </c>
      <c r="AL3" s="13" t="s">
        <v>479</v>
      </c>
      <c r="AM3" s="26" t="s">
        <v>479</v>
      </c>
      <c r="AN3" s="13" t="s">
        <v>33</v>
      </c>
      <c r="AO3" s="26" t="s">
        <v>33</v>
      </c>
      <c r="AP3" s="15">
        <v>60</v>
      </c>
      <c r="AQ3" s="49">
        <v>60</v>
      </c>
      <c r="AR3" s="49">
        <v>60</v>
      </c>
      <c r="AS3" s="49">
        <f>Tableau2[[#This Row],['[km_sortie_corrige']]]*Tableau2[[#This Row],['[coef_red']]]</f>
        <v>0</v>
      </c>
      <c r="AT3" s="49">
        <f>Tableau2[[#This Row],['[km_sortie_corrige']]]*Tableau2[[#This Row],['[coef_red']]]*IF(Tableau2[[#This Row],['[type_trajet']]]="Boucle",0.4,1)</f>
        <v>0</v>
      </c>
      <c r="AU3" s="13" t="s">
        <v>480</v>
      </c>
      <c r="AW3" s="13" t="s">
        <v>47</v>
      </c>
      <c r="AX3" s="13">
        <v>0</v>
      </c>
      <c r="AY3" s="13">
        <v>1</v>
      </c>
      <c r="AZ3" s="13">
        <v>0</v>
      </c>
      <c r="BA3" s="13">
        <v>0</v>
      </c>
      <c r="BB3" s="13">
        <v>0</v>
      </c>
      <c r="BC3" s="13">
        <v>0</v>
      </c>
      <c r="BD3" s="13">
        <v>0</v>
      </c>
      <c r="BE3" s="13">
        <v>0</v>
      </c>
      <c r="BH3" s="15">
        <v>3</v>
      </c>
      <c r="BI3" s="26" t="str">
        <f>IF(OR(Tableau2[[#This Row],['[type_groupe']]]="En famille",Tableau2[[#This Row],['[type_groupe']]]="Avec des amis",Tableau2[[#This Row],['[type_groupe']]]="En club",Tableau2[[#This Row],['[type_groupe']]]="En groupe avec une agence ou TO"),"En groupe",Tableau2[[#This Row],['[type_groupe']]])</f>
        <v>En couple</v>
      </c>
      <c r="BJ3"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3" s="13" t="s">
        <v>487</v>
      </c>
      <c r="BL3" s="13">
        <v>0</v>
      </c>
      <c r="BM3" s="13">
        <v>1</v>
      </c>
      <c r="BN3" s="13">
        <v>0</v>
      </c>
      <c r="BO3" s="13">
        <v>0</v>
      </c>
      <c r="BP3" s="13">
        <v>0</v>
      </c>
      <c r="BQ3" s="13">
        <v>0</v>
      </c>
      <c r="BR3" s="13">
        <v>0</v>
      </c>
      <c r="BU3" s="49">
        <f>Tableau2[[#This Row],['[nb_enfants']]]+Tableau2[[#This Row],['[nb_adultes']]]</f>
        <v>2</v>
      </c>
      <c r="BV3" s="49">
        <f>Tableau2[[#This Row],['[taille_totale_groupe']]]</f>
        <v>2</v>
      </c>
      <c r="BW3" s="15">
        <v>0</v>
      </c>
      <c r="BX3" s="15">
        <v>2</v>
      </c>
      <c r="BY3" s="13" t="s">
        <v>557</v>
      </c>
      <c r="BZ3" s="13">
        <v>1</v>
      </c>
      <c r="CA3" s="13">
        <v>0</v>
      </c>
      <c r="CB3" s="13">
        <v>0</v>
      </c>
      <c r="CC3" s="13">
        <v>0</v>
      </c>
      <c r="CD3" s="13">
        <v>0</v>
      </c>
      <c r="CE3" s="13">
        <v>0</v>
      </c>
      <c r="CF3" s="13">
        <v>0</v>
      </c>
      <c r="CG3" s="13">
        <v>1</v>
      </c>
      <c r="CH3" s="13">
        <v>1</v>
      </c>
      <c r="CI3" s="13">
        <v>0</v>
      </c>
      <c r="CJ3" s="13">
        <v>0</v>
      </c>
      <c r="CK3" s="13">
        <v>0</v>
      </c>
      <c r="CL3" s="13">
        <v>0</v>
      </c>
      <c r="CO3" s="13" t="s">
        <v>481</v>
      </c>
      <c r="CQ3" s="13" t="s">
        <v>577</v>
      </c>
      <c r="CR3" s="13">
        <v>1</v>
      </c>
      <c r="CS3" s="13">
        <v>0</v>
      </c>
      <c r="CT3" s="13">
        <v>0</v>
      </c>
      <c r="CU3" s="13">
        <v>1</v>
      </c>
      <c r="CV3" s="13">
        <v>0</v>
      </c>
      <c r="CW3" s="13">
        <v>1</v>
      </c>
      <c r="CX3" s="13">
        <v>0</v>
      </c>
      <c r="CY3" s="13">
        <v>1</v>
      </c>
      <c r="CZ3" s="13">
        <v>0</v>
      </c>
      <c r="DA3" s="13">
        <v>0</v>
      </c>
      <c r="DB3" s="13">
        <v>0</v>
      </c>
      <c r="DC3" s="13">
        <v>0</v>
      </c>
      <c r="DD3" s="13">
        <v>0</v>
      </c>
      <c r="DH3" s="13" t="s">
        <v>489</v>
      </c>
      <c r="DO3" s="13" t="s">
        <v>600</v>
      </c>
      <c r="DP3" s="13">
        <v>1</v>
      </c>
      <c r="DQ3" s="13">
        <v>1</v>
      </c>
      <c r="DR3" s="13">
        <v>1</v>
      </c>
      <c r="DS3" s="13">
        <v>0</v>
      </c>
      <c r="DT3" s="13">
        <v>0</v>
      </c>
      <c r="DU3" s="13">
        <v>0</v>
      </c>
      <c r="DV3" s="13">
        <v>0</v>
      </c>
      <c r="DW3" s="13">
        <v>0</v>
      </c>
      <c r="DX3" s="13">
        <v>1</v>
      </c>
      <c r="DY3" s="13">
        <v>0</v>
      </c>
      <c r="DZ3" s="13">
        <v>1</v>
      </c>
      <c r="EA3" s="13">
        <v>0</v>
      </c>
      <c r="EB3" s="13">
        <v>0</v>
      </c>
      <c r="EC3" s="13">
        <v>0</v>
      </c>
      <c r="ED3" s="13">
        <v>0</v>
      </c>
      <c r="EE3" s="13">
        <v>0</v>
      </c>
      <c r="EL3" s="13">
        <v>4</v>
      </c>
      <c r="EM3" s="13">
        <v>4</v>
      </c>
      <c r="EN3" s="13">
        <v>3</v>
      </c>
      <c r="EO3" s="13">
        <v>3</v>
      </c>
      <c r="EP3" s="13">
        <v>3</v>
      </c>
      <c r="EQ3" s="13">
        <v>4</v>
      </c>
      <c r="ER3" s="13" t="s">
        <v>497</v>
      </c>
      <c r="ES3" s="13">
        <v>4</v>
      </c>
      <c r="ET3" s="13">
        <v>4</v>
      </c>
      <c r="EU3" s="13">
        <v>4</v>
      </c>
      <c r="EV3" s="13">
        <v>3</v>
      </c>
      <c r="EW3" s="13">
        <v>4</v>
      </c>
      <c r="EX3" s="13">
        <v>3</v>
      </c>
      <c r="EY3" s="13">
        <v>3</v>
      </c>
      <c r="EZ3" s="13">
        <v>3</v>
      </c>
      <c r="FA3" s="13">
        <v>4</v>
      </c>
      <c r="FB3" s="13">
        <v>3</v>
      </c>
      <c r="FC3" s="13">
        <v>3</v>
      </c>
      <c r="FD3" s="13" t="s">
        <v>497</v>
      </c>
      <c r="FE3" s="13">
        <v>2</v>
      </c>
      <c r="FF3" s="13">
        <v>3</v>
      </c>
      <c r="FG3" s="13" t="s">
        <v>497</v>
      </c>
      <c r="FH3" s="13" t="s">
        <v>482</v>
      </c>
      <c r="FI3" s="13" t="s">
        <v>35</v>
      </c>
      <c r="FJ3"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3" s="26" t="str">
        <f>IF(Tableau2[[#This Row],['[tour_exc']]]="excursionniste","exc",IF(Tableau2[[#This Row],['[categorie_corrige']]]="Itinérant","iti","tour"))</f>
        <v>iti</v>
      </c>
      <c r="FL3" s="26" t="str">
        <f>CONCATENATE(Tableau2[[#This Row],['[id_troncon']]],"-",Tableau2[[#This Row],['[profil']]])</f>
        <v>4-iti</v>
      </c>
      <c r="FM3" s="15">
        <v>8</v>
      </c>
      <c r="FN3" s="49">
        <v>8</v>
      </c>
      <c r="FO3" s="13" t="s">
        <v>488</v>
      </c>
      <c r="FR3" s="26" t="s">
        <v>757</v>
      </c>
      <c r="FS3" s="26" t="str">
        <f>IF(AND(ISTEXT(Tableau2[[#This Row],['[mode_heb_regroupe']]]),Tableau2[[#This Row],['[mode_heb_regroupe']]]="Non marchand"),"Non marchand",IF(AND(ISTEXT(Tableau2[[#This Row],['[mode_heb_regroupe']]]),Tableau2[[#This Row],['[mode_heb_regroupe']]]&lt;&gt;"Non marchand"),"Marchand",""))</f>
        <v>Marchand</v>
      </c>
      <c r="FT3" s="13" t="s">
        <v>35</v>
      </c>
      <c r="FU3" s="15">
        <v>5</v>
      </c>
      <c r="FV3" s="13" t="s">
        <v>265</v>
      </c>
      <c r="FY3" s="37" t="str">
        <f>IF(ISNUMBER(Tableau2[[#This Row],['[distance_heb_enq']]]),Tableau2[[#This Row],['[distance_heb_enq']]]*(1.1+0.3*EXP(-Tableau2[[#This Row],['[distance_heb_enq']]]/20)),"")</f>
        <v/>
      </c>
      <c r="FZ3" s="13" t="s">
        <v>482</v>
      </c>
      <c r="GB3" s="13" t="s">
        <v>478</v>
      </c>
      <c r="GD3" s="13">
        <v>400</v>
      </c>
      <c r="GE3" s="13" t="s">
        <v>372</v>
      </c>
      <c r="GF3" s="13" t="s">
        <v>265</v>
      </c>
      <c r="GH3" s="26">
        <v>43</v>
      </c>
      <c r="GI3" s="13" t="s">
        <v>276</v>
      </c>
      <c r="GK3" s="26">
        <v>45</v>
      </c>
      <c r="GL3" s="13" t="s">
        <v>266</v>
      </c>
      <c r="GM3" s="13" t="s">
        <v>493</v>
      </c>
      <c r="GN3" s="13" t="s">
        <v>521</v>
      </c>
      <c r="GO3" s="13">
        <v>0</v>
      </c>
      <c r="GP3" s="13">
        <v>1</v>
      </c>
      <c r="GQ3" s="13">
        <v>1</v>
      </c>
      <c r="GR3" s="13">
        <v>0</v>
      </c>
      <c r="GS3" s="13">
        <v>0</v>
      </c>
      <c r="GT3" s="13">
        <v>0</v>
      </c>
      <c r="GU3" s="13">
        <v>0</v>
      </c>
      <c r="GV3" s="13">
        <v>0</v>
      </c>
      <c r="GW3" s="13">
        <v>0</v>
      </c>
      <c r="GY3" s="26"/>
      <c r="HB3" s="26" t="str">
        <f>IF(ISNUMBER(Tableau2[[#This Row],['[tour_dep_to']]]),Tableau2[[#This Row],['[tour_dep_to']]]/Tableau2[[#This Row],['[tour_to_nb_jour']]],"")</f>
        <v/>
      </c>
      <c r="HE3" s="9"/>
      <c r="HF3" s="26" t="str">
        <f>IF(AND(ISTEXT(Tableau2[[#This Row],['[intention_dep']]]),Tableau2[[#This Row],['[tour_exc']]]="excursionniste"),Tableau2[[#This Row],['[intention_dep']]],"")</f>
        <v/>
      </c>
      <c r="HG3" s="26" t="str">
        <f>IF(AND(ISTEXT(Tableau2[[#This Row],['[intention_dep']]]),Tableau2[[#This Row],['[tour_exc']]]="touriste"),Tableau2[[#This Row],['[intention_dep']]],"")</f>
        <v/>
      </c>
      <c r="HJ3" s="9">
        <v>60</v>
      </c>
      <c r="HN3" s="9">
        <v>60</v>
      </c>
      <c r="HO3" s="9"/>
      <c r="HP3" s="9" t="s">
        <v>497</v>
      </c>
      <c r="HQ3" s="9"/>
      <c r="HR3" s="9" t="s">
        <v>497</v>
      </c>
      <c r="HS3" s="9"/>
      <c r="HT3" s="9" t="s">
        <v>497</v>
      </c>
      <c r="HU3" s="9"/>
      <c r="HX3" s="9" t="s">
        <v>497</v>
      </c>
      <c r="JW3"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3"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 s="13" t="s">
        <v>490</v>
      </c>
      <c r="KA3" s="13">
        <v>1</v>
      </c>
      <c r="KB3" s="13">
        <v>0</v>
      </c>
      <c r="KC3" s="13">
        <v>0</v>
      </c>
      <c r="KD3" s="13"/>
      <c r="KE3" s="26"/>
      <c r="KF3" s="13" t="s">
        <v>496</v>
      </c>
      <c r="KG3" s="26"/>
      <c r="KH3" s="22">
        <v>90100</v>
      </c>
      <c r="KI3" s="13" t="s">
        <v>476</v>
      </c>
      <c r="KL3" s="26" t="str">
        <f>IF(ISNUMBER(Tableau2[[#This Row],['[distance_domicile_enq']]]),Tableau2[[#This Row],['[distance_domicile_enq']]]*(1.1+0.3*EXP(-Tableau2[[#This Row],['[distance_domicile_enq']]]/20)),"")</f>
        <v/>
      </c>
      <c r="KN3" s="26"/>
      <c r="KO3" s="26"/>
      <c r="KP3" s="13">
        <v>46</v>
      </c>
      <c r="KQ3" s="13" t="s">
        <v>477</v>
      </c>
      <c r="KR3" s="13" t="s">
        <v>494</v>
      </c>
      <c r="KS3" s="13"/>
      <c r="KW3" s="13" t="s">
        <v>486</v>
      </c>
    </row>
    <row r="4" spans="1:311" x14ac:dyDescent="0.2">
      <c r="A4" s="13" t="s">
        <v>509</v>
      </c>
      <c r="B4" s="13" t="s">
        <v>49</v>
      </c>
      <c r="D4" s="37">
        <v>1</v>
      </c>
      <c r="E4" s="26">
        <f>Tableau2[[#This Row],['[taille_totale_groupe_corrige']]]/Tableau2[[#This Row],['[nb_repondant_groupe']]]</f>
        <v>1</v>
      </c>
      <c r="F4" s="26"/>
      <c r="G4" s="26" t="str">
        <f>CONCATENATE(Tableau2[[#This Row],['[id_site_enq']]],"-",Tableau2[[#This Row],['[date_enq_num']]],"-",Tableau2[[#This Row],['[categorie_corrige']]])</f>
        <v>50-43235-Loisir</v>
      </c>
      <c r="H4" s="38">
        <v>1</v>
      </c>
      <c r="I4" s="13">
        <v>50</v>
      </c>
      <c r="J4" s="13" t="s">
        <v>265</v>
      </c>
      <c r="K4" s="14">
        <v>43235</v>
      </c>
      <c r="L4" s="15">
        <f t="shared" si="0"/>
        <v>43235</v>
      </c>
      <c r="M4" s="13">
        <v>9</v>
      </c>
      <c r="N4" s="13">
        <v>17</v>
      </c>
      <c r="P4" s="13">
        <v>43</v>
      </c>
      <c r="Q4" s="13">
        <v>4</v>
      </c>
      <c r="R4" s="37" t="str">
        <f>IF(OR(ISNUMBER(Tableau2[[#This Row],['[monvelo_musc']]]),ISNUMBER(Tableau2[[#This Row],['[monvelo_vae']]]),ISNUMBER(Tableau2[[#This Row],['[pret_musc']]]),ISNUMBER(Tableau2[[#This Row],['[pret_vae']]]),ISNUMBER(Tableau2[[#This Row],['[loc_vae']]]),ISNUMBER(Tableau2[[#This Row],['[loc_musc']]])),SUM(Tableau2[[#This Row],['[monvelo_musc']]:['[loc_vae']]]),"")</f>
        <v/>
      </c>
      <c r="S4" s="37" t="str">
        <f>IF(OR(ISNUMBER(Tableau2[[#This Row],['[monvelo_vae']]]),ISNUMBER(Tableau2[[#This Row],['[pret_vae']]]),ISNUMBER(Tableau2[[#This Row],['[loc_vae']]])),Tableau2[[#This Row],['[monvelo_vae']]]+Tableau2[[#This Row],['[pret_vae']]]+Tableau2[[#This Row],['[loc_vae']]],"")</f>
        <v/>
      </c>
      <c r="T4" s="37" t="str">
        <f>IF(OR(ISNUMBER(Tableau2[[#This Row],['[monvelo_musc']]]),ISNUMBER(Tableau2[[#This Row],['[pret_musc']]]),ISNUMBER(Tableau2[[#This Row],['[loc_musc']]])),Tableau2[[#This Row],['[monvelo_musc']]]+Tableau2[[#This Row],['[pret_musc']]]+Tableau2[[#This Row],['[loc_musc']]],"")</f>
        <v/>
      </c>
      <c r="U4" s="37" t="str">
        <f>IF(OR(ISNUMBER(Tableau2[[#This Row],['[loc_musc']]]),ISNUMBER(Tableau2[[#This Row],['[loc_vae']]])),Tableau2[[#This Row],['[loc_musc']]]+Tableau2[[#This Row],['[loc_vae']]],"")</f>
        <v/>
      </c>
      <c r="AL4" s="13" t="s">
        <v>470</v>
      </c>
      <c r="AM4" s="26" t="s">
        <v>470</v>
      </c>
      <c r="AN4" s="13" t="s">
        <v>471</v>
      </c>
      <c r="AO4" s="26" t="s">
        <v>471</v>
      </c>
      <c r="AP4" s="15">
        <v>26</v>
      </c>
      <c r="AQ4" s="49">
        <v>26</v>
      </c>
      <c r="AR4" s="49">
        <v>26</v>
      </c>
      <c r="AS4" s="49">
        <f>Tableau2[[#This Row],['[km_sortie_corrige']]]*Tableau2[[#This Row],['[coef_red']]]</f>
        <v>0</v>
      </c>
      <c r="AT4" s="49">
        <f>Tableau2[[#This Row],['[km_sortie_corrige']]]*Tableau2[[#This Row],['[coef_red']]]*IF(Tableau2[[#This Row],['[type_trajet']]]="Boucle",0.4,1)</f>
        <v>0</v>
      </c>
      <c r="AU4" s="13" t="s">
        <v>491</v>
      </c>
      <c r="AW4" s="13" t="s">
        <v>472</v>
      </c>
      <c r="AX4" s="13">
        <v>1</v>
      </c>
      <c r="AY4" s="13">
        <v>0</v>
      </c>
      <c r="AZ4" s="13">
        <v>0</v>
      </c>
      <c r="BA4" s="13">
        <v>0</v>
      </c>
      <c r="BB4" s="13">
        <v>0</v>
      </c>
      <c r="BC4" s="13">
        <v>0</v>
      </c>
      <c r="BD4" s="13">
        <v>0</v>
      </c>
      <c r="BE4" s="13">
        <v>0</v>
      </c>
      <c r="BH4" s="15">
        <v>15</v>
      </c>
      <c r="BI4" s="26" t="str">
        <f>IF(OR(Tableau2[[#This Row],['[type_groupe']]]="En famille",Tableau2[[#This Row],['[type_groupe']]]="Avec des amis",Tableau2[[#This Row],['[type_groupe']]]="En club",Tableau2[[#This Row],['[type_groupe']]]="En groupe avec une agence ou TO"),"En groupe",Tableau2[[#This Row],['[type_groupe']]])</f>
        <v>Seul</v>
      </c>
      <c r="BJ4"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Seul</v>
      </c>
      <c r="BK4" s="13" t="s">
        <v>473</v>
      </c>
      <c r="BL4" s="13">
        <v>1</v>
      </c>
      <c r="BM4" s="13">
        <v>0</v>
      </c>
      <c r="BN4" s="13">
        <v>0</v>
      </c>
      <c r="BO4" s="13">
        <v>0</v>
      </c>
      <c r="BP4" s="13">
        <v>0</v>
      </c>
      <c r="BQ4" s="13">
        <v>0</v>
      </c>
      <c r="BR4" s="13">
        <v>0</v>
      </c>
      <c r="BU4" s="49">
        <f>Tableau2[[#This Row],['[nb_enfants']]]+Tableau2[[#This Row],['[nb_adultes']]]</f>
        <v>1</v>
      </c>
      <c r="BV4" s="49">
        <f>Tableau2[[#This Row],['[taille_totale_groupe']]]</f>
        <v>1</v>
      </c>
      <c r="BW4" s="15">
        <v>0</v>
      </c>
      <c r="BX4" s="15">
        <v>1</v>
      </c>
      <c r="BY4" s="13" t="s">
        <v>474</v>
      </c>
      <c r="BZ4" s="13">
        <v>0</v>
      </c>
      <c r="CA4" s="13">
        <v>0</v>
      </c>
      <c r="CB4" s="13">
        <v>0</v>
      </c>
      <c r="CC4" s="13">
        <v>0</v>
      </c>
      <c r="CD4" s="13">
        <v>0</v>
      </c>
      <c r="CE4" s="13">
        <v>0</v>
      </c>
      <c r="CF4" s="13">
        <v>0</v>
      </c>
      <c r="CG4" s="13">
        <v>0</v>
      </c>
      <c r="CH4" s="13">
        <v>0</v>
      </c>
      <c r="CI4" s="13">
        <v>0</v>
      </c>
      <c r="CJ4" s="13">
        <v>0</v>
      </c>
      <c r="CK4" s="13">
        <v>0</v>
      </c>
      <c r="CL4" s="13">
        <v>1</v>
      </c>
      <c r="CQ4" s="13" t="s">
        <v>575</v>
      </c>
      <c r="CR4" s="13">
        <v>1</v>
      </c>
      <c r="CS4" s="13">
        <v>0</v>
      </c>
      <c r="CT4" s="13">
        <v>0</v>
      </c>
      <c r="CU4" s="13">
        <v>0</v>
      </c>
      <c r="CV4" s="13">
        <v>1</v>
      </c>
      <c r="CW4" s="13">
        <v>0</v>
      </c>
      <c r="CX4" s="13">
        <v>0</v>
      </c>
      <c r="CY4" s="13">
        <v>0</v>
      </c>
      <c r="CZ4" s="13">
        <v>0</v>
      </c>
      <c r="DA4" s="13">
        <v>0</v>
      </c>
      <c r="DB4" s="13">
        <v>0</v>
      </c>
      <c r="DC4" s="13">
        <v>0</v>
      </c>
      <c r="DD4" s="13">
        <v>0</v>
      </c>
      <c r="DG4" s="13" t="s">
        <v>489</v>
      </c>
      <c r="DO4" s="13" t="s">
        <v>475</v>
      </c>
      <c r="DP4" s="13">
        <v>0</v>
      </c>
      <c r="DQ4" s="13">
        <v>0</v>
      </c>
      <c r="DR4" s="13">
        <v>0</v>
      </c>
      <c r="DS4" s="13">
        <v>0</v>
      </c>
      <c r="DT4" s="13">
        <v>0</v>
      </c>
      <c r="DU4" s="13">
        <v>0</v>
      </c>
      <c r="DV4" s="13">
        <v>0</v>
      </c>
      <c r="DW4" s="13">
        <v>0</v>
      </c>
      <c r="DX4" s="13">
        <v>0</v>
      </c>
      <c r="DY4" s="13">
        <v>0</v>
      </c>
      <c r="DZ4" s="13">
        <v>0</v>
      </c>
      <c r="EA4" s="13">
        <v>0</v>
      </c>
      <c r="EB4" s="13">
        <v>0</v>
      </c>
      <c r="EC4" s="13">
        <v>0</v>
      </c>
      <c r="ED4" s="13">
        <v>1</v>
      </c>
      <c r="EE4" s="13">
        <v>0</v>
      </c>
      <c r="EL4" s="13">
        <v>4</v>
      </c>
      <c r="EM4" s="13">
        <v>4</v>
      </c>
      <c r="EN4" s="13">
        <v>2</v>
      </c>
      <c r="EO4" s="13">
        <v>2</v>
      </c>
      <c r="EP4" s="13">
        <v>4</v>
      </c>
      <c r="EQ4" s="13">
        <v>2</v>
      </c>
      <c r="ER4" s="13" t="s">
        <v>497</v>
      </c>
      <c r="ES4" s="13" t="s">
        <v>497</v>
      </c>
      <c r="ET4" s="13" t="s">
        <v>497</v>
      </c>
      <c r="EU4" s="13" t="s">
        <v>497</v>
      </c>
      <c r="EV4" s="13" t="s">
        <v>497</v>
      </c>
      <c r="EW4" s="13" t="s">
        <v>497</v>
      </c>
      <c r="EX4" s="13" t="s">
        <v>497</v>
      </c>
      <c r="EY4" s="13" t="s">
        <v>497</v>
      </c>
      <c r="EZ4" s="13" t="s">
        <v>497</v>
      </c>
      <c r="FA4" s="13" t="s">
        <v>497</v>
      </c>
      <c r="FB4" s="13" t="s">
        <v>497</v>
      </c>
      <c r="FC4" s="13" t="s">
        <v>497</v>
      </c>
      <c r="FD4" s="13" t="s">
        <v>497</v>
      </c>
      <c r="FE4" s="13" t="s">
        <v>497</v>
      </c>
      <c r="FF4" s="13" t="s">
        <v>497</v>
      </c>
      <c r="FG4" s="13" t="s">
        <v>497</v>
      </c>
      <c r="FH4" s="13" t="s">
        <v>628</v>
      </c>
      <c r="FI4" s="13" t="s">
        <v>32</v>
      </c>
      <c r="FJ4"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 s="26" t="str">
        <f>IF(Tableau2[[#This Row],['[tour_exc']]]="excursionniste","exc",IF(Tableau2[[#This Row],['[categorie_corrige']]]="Itinérant","iti","tour"))</f>
        <v>exc</v>
      </c>
      <c r="FL4" s="26" t="str">
        <f>CONCATENATE(Tableau2[[#This Row],['[id_troncon']]],"-",Tableau2[[#This Row],['[profil']]])</f>
        <v>4-exc</v>
      </c>
      <c r="FM4" s="15"/>
      <c r="FN4" s="49" t="s">
        <v>497</v>
      </c>
      <c r="FS4" s="26" t="str">
        <f>IF(AND(ISTEXT(Tableau2[[#This Row],['[mode_heb_regroupe']]]),Tableau2[[#This Row],['[mode_heb_regroupe']]]="Non marchand"),"Non marchand",IF(AND(ISTEXT(Tableau2[[#This Row],['[mode_heb_regroupe']]]),Tableau2[[#This Row],['[mode_heb_regroupe']]]&lt;&gt;"Non marchand"),"Marchand",""))</f>
        <v/>
      </c>
      <c r="FY4" s="37" t="str">
        <f>IF(ISNUMBER(Tableau2[[#This Row],['[distance_heb_enq']]]),Tableau2[[#This Row],['[distance_heb_enq']]]*(1.1+0.3*EXP(-Tableau2[[#This Row],['[distance_heb_enq']]]/20)),"")</f>
        <v/>
      </c>
      <c r="GM4" s="13"/>
      <c r="GN4" s="13" t="s">
        <v>497</v>
      </c>
      <c r="GO4" s="13"/>
      <c r="GP4" s="13"/>
      <c r="GQ4" s="13"/>
      <c r="GY4" s="26"/>
      <c r="HB4" s="26" t="str">
        <f>IF(ISNUMBER(Tableau2[[#This Row],['[tour_dep_to']]]),Tableau2[[#This Row],['[tour_dep_to']]]/Tableau2[[#This Row],['[tour_to_nb_jour']]],"")</f>
        <v/>
      </c>
      <c r="HE4" s="9" t="s">
        <v>32</v>
      </c>
      <c r="HF4" s="26" t="str">
        <f>IF(AND(ISTEXT(Tableau2[[#This Row],['[intention_dep']]]),Tableau2[[#This Row],['[tour_exc']]]="excursionniste"),Tableau2[[#This Row],['[intention_dep']]],"")</f>
        <v>Non</v>
      </c>
      <c r="HG4" s="26" t="str">
        <f>IF(AND(ISTEXT(Tableau2[[#This Row],['[intention_dep']]]),Tableau2[[#This Row],['[tour_exc']]]="touriste"),Tableau2[[#This Row],['[intention_dep']]],"")</f>
        <v/>
      </c>
      <c r="HJ4" s="9"/>
      <c r="HN4" s="9" t="s">
        <v>497</v>
      </c>
      <c r="HO4" s="9"/>
      <c r="HP4" s="9" t="s">
        <v>497</v>
      </c>
      <c r="HQ4" s="9"/>
      <c r="HR4" s="9" t="s">
        <v>497</v>
      </c>
      <c r="HS4" s="9"/>
      <c r="HT4" s="9" t="s">
        <v>497</v>
      </c>
      <c r="HU4" s="9"/>
      <c r="HX4" s="9" t="s">
        <v>497</v>
      </c>
      <c r="JW4"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 s="13" t="s">
        <v>490</v>
      </c>
      <c r="KA4" s="13">
        <v>1</v>
      </c>
      <c r="KB4" s="13">
        <v>0</v>
      </c>
      <c r="KC4" s="13">
        <v>0</v>
      </c>
      <c r="KD4" s="13"/>
      <c r="KE4" s="26"/>
      <c r="KF4" s="13" t="s">
        <v>265</v>
      </c>
      <c r="KG4" s="26"/>
      <c r="KH4" s="22">
        <v>17000</v>
      </c>
      <c r="KI4" s="13" t="s">
        <v>476</v>
      </c>
      <c r="KL4" s="26" t="str">
        <f>IF(ISNUMBER(Tableau2[[#This Row],['[distance_domicile_enq']]]),Tableau2[[#This Row],['[distance_domicile_enq']]]*(1.1+0.3*EXP(-Tableau2[[#This Row],['[distance_domicile_enq']]]/20)),"")</f>
        <v/>
      </c>
      <c r="KN4" s="26"/>
      <c r="KO4" s="26"/>
      <c r="KP4" s="13">
        <v>46</v>
      </c>
      <c r="KQ4" s="13" t="s">
        <v>477</v>
      </c>
      <c r="KR4" s="13" t="s">
        <v>492</v>
      </c>
      <c r="KS4" s="13"/>
      <c r="KW4" s="13" t="s">
        <v>486</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C6CA-23C6-4B45-8DBA-612174C85852}">
  <dimension ref="A1:Z4"/>
  <sheetViews>
    <sheetView tabSelected="1" workbookViewId="0">
      <selection activeCell="J13" sqref="J13"/>
    </sheetView>
  </sheetViews>
  <sheetFormatPr baseColWidth="10" defaultRowHeight="15" x14ac:dyDescent="0.2"/>
  <sheetData>
    <row r="1" spans="1:26" s="56" customFormat="1" x14ac:dyDescent="0.2">
      <c r="A1" s="55" t="s">
        <v>848</v>
      </c>
      <c r="B1" s="55"/>
      <c r="C1" s="55"/>
      <c r="D1" s="55"/>
      <c r="E1" s="55"/>
      <c r="F1" s="55"/>
      <c r="G1" s="55"/>
      <c r="H1" s="55"/>
      <c r="I1" s="55"/>
      <c r="J1" s="55" t="s">
        <v>849</v>
      </c>
      <c r="K1" s="55" t="s">
        <v>44</v>
      </c>
      <c r="L1" s="55" t="s">
        <v>850</v>
      </c>
      <c r="M1" s="55" t="s">
        <v>851</v>
      </c>
      <c r="N1" s="55" t="s">
        <v>852</v>
      </c>
      <c r="O1" s="55" t="s">
        <v>853</v>
      </c>
      <c r="P1" s="55" t="s">
        <v>854</v>
      </c>
      <c r="Q1" s="55" t="s">
        <v>855</v>
      </c>
      <c r="R1" s="55" t="s">
        <v>856</v>
      </c>
      <c r="S1" s="55" t="s">
        <v>857</v>
      </c>
      <c r="T1" s="55" t="s">
        <v>858</v>
      </c>
      <c r="U1" s="55" t="s">
        <v>859</v>
      </c>
      <c r="V1" s="55" t="s">
        <v>860</v>
      </c>
      <c r="W1" s="55" t="s">
        <v>861</v>
      </c>
      <c r="X1" s="55" t="s">
        <v>355</v>
      </c>
      <c r="Y1" s="55" t="s">
        <v>862</v>
      </c>
      <c r="Z1" s="55" t="s">
        <v>863</v>
      </c>
    </row>
    <row r="2" spans="1:26" s="56" customFormat="1" x14ac:dyDescent="0.2">
      <c r="A2" s="55" t="s">
        <v>864</v>
      </c>
      <c r="B2" s="55"/>
      <c r="C2" s="55"/>
      <c r="D2" s="55"/>
      <c r="E2" s="55"/>
      <c r="F2" s="55"/>
      <c r="G2" s="55"/>
      <c r="H2" s="55"/>
      <c r="I2" s="55"/>
      <c r="J2" s="55">
        <v>200000081</v>
      </c>
      <c r="K2" s="55">
        <v>200000082</v>
      </c>
      <c r="L2" s="55">
        <v>200000083</v>
      </c>
      <c r="M2" s="55">
        <v>200000085</v>
      </c>
      <c r="N2" s="55">
        <v>200000086</v>
      </c>
      <c r="O2" s="55">
        <v>200000087</v>
      </c>
      <c r="P2" s="55">
        <v>200000088</v>
      </c>
      <c r="Q2" s="55">
        <v>200000089</v>
      </c>
      <c r="R2" s="55">
        <v>200000162</v>
      </c>
      <c r="S2" s="55">
        <v>200000165</v>
      </c>
      <c r="T2" s="55">
        <v>200000166</v>
      </c>
      <c r="U2" s="55">
        <v>200000176</v>
      </c>
      <c r="V2" s="55">
        <v>200000185</v>
      </c>
      <c r="W2" s="55">
        <v>200000187</v>
      </c>
      <c r="X2" s="55">
        <v>200000188</v>
      </c>
      <c r="Y2" s="55">
        <v>200000231</v>
      </c>
      <c r="Z2" s="55">
        <v>200000238</v>
      </c>
    </row>
    <row r="3" spans="1:26" s="56" customFormat="1" x14ac:dyDescent="0.2">
      <c r="A3" s="55" t="s">
        <v>865</v>
      </c>
      <c r="B3" s="55"/>
      <c r="C3" s="55"/>
      <c r="D3" s="55"/>
      <c r="E3" s="55"/>
      <c r="F3" s="55"/>
      <c r="G3" s="55"/>
      <c r="H3" s="55"/>
      <c r="I3" s="55"/>
      <c r="J3" s="55">
        <v>200000081</v>
      </c>
      <c r="K3" s="55">
        <v>200000082</v>
      </c>
      <c r="L3" s="55">
        <v>200000083</v>
      </c>
      <c r="M3" s="55">
        <v>200000085</v>
      </c>
      <c r="N3" s="55">
        <v>200000086</v>
      </c>
      <c r="O3" s="55">
        <v>200000087</v>
      </c>
      <c r="P3" s="55">
        <v>200000088</v>
      </c>
      <c r="Q3" s="55">
        <v>200000089</v>
      </c>
      <c r="R3" s="55">
        <v>200000162</v>
      </c>
      <c r="S3" s="55">
        <v>201000165</v>
      </c>
      <c r="T3" s="55">
        <v>201000166</v>
      </c>
      <c r="U3" s="55">
        <v>201000176</v>
      </c>
      <c r="V3" s="55">
        <v>353246746</v>
      </c>
      <c r="W3" s="55">
        <v>200000187</v>
      </c>
      <c r="X3" s="55">
        <v>251000188</v>
      </c>
      <c r="Y3" s="55">
        <v>200000231</v>
      </c>
      <c r="Z3" s="55">
        <v>200000238</v>
      </c>
    </row>
    <row r="4" spans="1:26" s="56" customFormat="1" x14ac:dyDescent="0.2">
      <c r="A4" s="55" t="s">
        <v>866</v>
      </c>
      <c r="B4" s="57" t="s">
        <v>867</v>
      </c>
      <c r="C4" s="55" t="s">
        <v>868</v>
      </c>
      <c r="D4" s="55" t="s">
        <v>869</v>
      </c>
      <c r="E4" s="55" t="s">
        <v>870</v>
      </c>
      <c r="F4" s="55" t="s">
        <v>871</v>
      </c>
      <c r="G4" s="55" t="s">
        <v>872</v>
      </c>
      <c r="H4" s="55" t="s">
        <v>873</v>
      </c>
      <c r="I4" s="55" t="s">
        <v>874</v>
      </c>
      <c r="J4" s="55" t="s">
        <v>849</v>
      </c>
      <c r="K4" s="55" t="s">
        <v>44</v>
      </c>
      <c r="L4" s="55" t="s">
        <v>850</v>
      </c>
      <c r="M4" s="55" t="s">
        <v>851</v>
      </c>
      <c r="N4" s="55" t="s">
        <v>852</v>
      </c>
      <c r="O4" s="55" t="s">
        <v>853</v>
      </c>
      <c r="P4" s="55" t="s">
        <v>854</v>
      </c>
      <c r="Q4" s="55" t="s">
        <v>855</v>
      </c>
      <c r="R4" s="55" t="s">
        <v>856</v>
      </c>
      <c r="S4" s="55" t="s">
        <v>857</v>
      </c>
      <c r="T4" s="55" t="s">
        <v>858</v>
      </c>
      <c r="U4" s="55" t="s">
        <v>859</v>
      </c>
      <c r="V4" s="55" t="s">
        <v>875</v>
      </c>
      <c r="W4" s="55" t="s">
        <v>861</v>
      </c>
      <c r="X4" s="55" t="s">
        <v>876</v>
      </c>
      <c r="Y4" s="55" t="s">
        <v>862</v>
      </c>
      <c r="Z4" s="55" t="s">
        <v>863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table_communes</vt:lpstr>
      <vt:lpstr>calendrier_sites</vt:lpstr>
      <vt:lpstr>comptages_manuels</vt:lpstr>
      <vt:lpstr>comptages_man_post_traitements</vt:lpstr>
      <vt:lpstr>enquetes_saisies</vt:lpstr>
      <vt:lpstr>enquetes_post_traitement</vt:lpstr>
      <vt:lpstr>comptages_automatiques</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2021-12-08T13:25:54Z</dcterms:modified>
</cp:coreProperties>
</file>