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hidePivotFieldList="1" defaultThemeVersion="166925"/>
  <mc:AlternateContent xmlns:mc="http://schemas.openxmlformats.org/markup-compatibility/2006">
    <mc:Choice Requires="x15">
      <x15ac:absPath xmlns:x15ac="http://schemas.microsoft.com/office/spreadsheetml/2010/11/ac" url="/Users/jmpivette/Projets_R/Projets/2020_010_Velo_Territoire/evavelo/inst/example-data/"/>
    </mc:Choice>
  </mc:AlternateContent>
  <xr:revisionPtr revIDLastSave="0" documentId="13_ncr:1_{5352E686-3FD6-F249-A1A2-DDFBD41E356F}" xr6:coauthVersionLast="47" xr6:coauthVersionMax="47" xr10:uidLastSave="{00000000-0000-0000-0000-000000000000}"/>
  <bookViews>
    <workbookView xWindow="0" yWindow="1840" windowWidth="33600" windowHeight="19160" activeTab="4" xr2:uid="{548F163D-B29A-48AF-982C-8D402D21DD8F}"/>
  </bookViews>
  <sheets>
    <sheet name="table_communes" sheetId="4" r:id="rId1"/>
    <sheet name="calendrier_sites" sheetId="6" r:id="rId2"/>
    <sheet name="comptages_manuels" sheetId="7" r:id="rId3"/>
    <sheet name="comptages_man_post_traitements" sheetId="20" r:id="rId4"/>
    <sheet name="enquetes_saisies" sheetId="11" r:id="rId5"/>
    <sheet name="enquetes_post_traitement" sheetId="12" r:id="rId6"/>
    <sheet name="comptages_automatiques" sheetId="21" r:id="rId7"/>
  </sheets>
  <definedNames>
    <definedName name="_xlnm._FilterDatabase" localSheetId="1" hidden="1">calendrier_sites!$A$3:$O$40</definedName>
    <definedName name="_xlnm._FilterDatabase" localSheetId="4" hidden="1">enquetes_saisies!$A$1:$FZ$4</definedName>
    <definedName name="calendrier_sites">calendrier_sites!$A$3:$R$40</definedName>
    <definedName name="_xlnm.Print_Area" localSheetId="1">calendrier_sites!$G$3:$I$40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2" i="20" l="1"/>
  <c r="AH3" i="20"/>
  <c r="AH4" i="20"/>
  <c r="AH5" i="20"/>
  <c r="AH6" i="20"/>
  <c r="AH7" i="20"/>
  <c r="AH8" i="20"/>
  <c r="AH9" i="20"/>
  <c r="AH10" i="20"/>
  <c r="AH11" i="20"/>
  <c r="AH12" i="20"/>
  <c r="AH13" i="20"/>
  <c r="AH14" i="20"/>
  <c r="AH15" i="20"/>
  <c r="AH16" i="20"/>
  <c r="AH17" i="20"/>
  <c r="AH18" i="20"/>
  <c r="AH19" i="20"/>
  <c r="AH20" i="20"/>
  <c r="AE2" i="7"/>
  <c r="AE3" i="7"/>
  <c r="AE4" i="7"/>
  <c r="AE5" i="7"/>
  <c r="AE6" i="7"/>
  <c r="AE7" i="7"/>
  <c r="AE8" i="7"/>
  <c r="AE9" i="7"/>
  <c r="AE10" i="7"/>
  <c r="AE11" i="7"/>
  <c r="AE12" i="7"/>
  <c r="AE13" i="7"/>
  <c r="AE14" i="7"/>
  <c r="AE15" i="7"/>
  <c r="AE16" i="7"/>
  <c r="AE17" i="7"/>
  <c r="AE18" i="7"/>
  <c r="AE19" i="7"/>
  <c r="AE20" i="7"/>
  <c r="Q4" i="6" l="1"/>
  <c r="R4" i="6" l="1"/>
  <c r="AT2" i="12"/>
  <c r="AT3" i="12"/>
  <c r="AT4" i="12"/>
  <c r="AS2" i="12"/>
  <c r="AS3" i="12"/>
  <c r="AS4" i="12"/>
  <c r="HB2" i="12"/>
  <c r="HB3" i="12"/>
  <c r="HB4" i="12"/>
  <c r="FS2" i="12"/>
  <c r="FS3" i="12"/>
  <c r="FS4" i="12"/>
  <c r="FY2" i="12"/>
  <c r="FY3" i="12"/>
  <c r="FY4" i="12"/>
  <c r="KL2" i="12"/>
  <c r="KL3" i="12"/>
  <c r="KL4" i="12"/>
  <c r="FJ2" i="12"/>
  <c r="FJ3" i="12"/>
  <c r="FJ4" i="12"/>
  <c r="AY20" i="20"/>
  <c r="AY19" i="20"/>
  <c r="AN19" i="20"/>
  <c r="AY16" i="20"/>
  <c r="AN16" i="20"/>
  <c r="AY15" i="20"/>
  <c r="AN15" i="20"/>
  <c r="AY13" i="20"/>
  <c r="AY8" i="20"/>
  <c r="AY7" i="20"/>
  <c r="AN7" i="20"/>
  <c r="AY6" i="20"/>
  <c r="AN6" i="20"/>
  <c r="AY5" i="20"/>
  <c r="AN5" i="20"/>
  <c r="U2" i="12"/>
  <c r="U3" i="12"/>
  <c r="U4" i="12"/>
  <c r="T2" i="12"/>
  <c r="T3" i="12"/>
  <c r="T4" i="12"/>
  <c r="S2" i="12"/>
  <c r="S3" i="12"/>
  <c r="S4" i="12"/>
  <c r="R2" i="12"/>
  <c r="R3" i="12"/>
  <c r="R4" i="12"/>
  <c r="JW2" i="12" l="1"/>
  <c r="JX2" i="12" s="1"/>
  <c r="FK2" i="12"/>
  <c r="FL2" i="12" s="1"/>
  <c r="JW4" i="12"/>
  <c r="JX4" i="12" s="1"/>
  <c r="FK4" i="12"/>
  <c r="FL4" i="12" s="1"/>
  <c r="JW3" i="12"/>
  <c r="JX3" i="12" s="1"/>
  <c r="FK3" i="12"/>
  <c r="FL3" i="12" s="1"/>
  <c r="HG4" i="12"/>
  <c r="HF4" i="12"/>
  <c r="HG3" i="12"/>
  <c r="HF3" i="12"/>
  <c r="HG2" i="12"/>
  <c r="HF2" i="12"/>
  <c r="BI2" i="12" l="1"/>
  <c r="BI3" i="12"/>
  <c r="BI4" i="12"/>
  <c r="BU2" i="12" l="1"/>
  <c r="BV2" i="12" s="1"/>
  <c r="BU3" i="12"/>
  <c r="BV3" i="12" s="1"/>
  <c r="BU4" i="12"/>
  <c r="BV4" i="12" s="1"/>
  <c r="L4" i="12"/>
  <c r="G4" i="12" s="1"/>
  <c r="L3" i="12"/>
  <c r="G3" i="12" s="1"/>
  <c r="L2" i="12"/>
  <c r="G2" i="12" s="1"/>
  <c r="H2" i="11"/>
  <c r="H3" i="11"/>
  <c r="H4" i="11"/>
  <c r="E4" i="12" l="1"/>
  <c r="BJ4" i="12"/>
  <c r="E3" i="12"/>
  <c r="BJ3" i="12"/>
  <c r="E2" i="12"/>
  <c r="BJ2" i="12"/>
  <c r="AV20" i="7" l="1"/>
  <c r="AV19" i="7"/>
  <c r="AK19" i="7"/>
  <c r="AV16" i="7"/>
  <c r="AK16" i="7"/>
  <c r="AV15" i="7"/>
  <c r="AK15" i="7"/>
  <c r="AV13" i="7"/>
  <c r="AV8" i="7"/>
  <c r="AV7" i="7"/>
  <c r="AK7" i="7"/>
  <c r="AV6" i="7"/>
  <c r="AK6" i="7"/>
  <c r="AV5" i="7"/>
  <c r="AK5" i="7"/>
</calcChain>
</file>

<file path=xl/sharedStrings.xml><?xml version="1.0" encoding="utf-8"?>
<sst xmlns="http://schemas.openxmlformats.org/spreadsheetml/2006/main" count="2320" uniqueCount="877">
  <si>
    <t>COG</t>
  </si>
  <si>
    <t>Calendrier d'enquête | Liste des sites avec dates d'enquêtes et un tableau de synthèse avec en ligne le nom des sites et leur numéro de section (par ordre croissant) et en colonne les mois et en indicateur le nb de jour d'enquête/ mois + même tableau avec nb de questionnaires collectés comme indicateur.</t>
  </si>
  <si>
    <t>CODE_LIEN</t>
  </si>
  <si>
    <t>ORDRE</t>
  </si>
  <si>
    <t>SITE</t>
  </si>
  <si>
    <t>dept</t>
  </si>
  <si>
    <t>JOURNEE</t>
  </si>
  <si>
    <t>DATE</t>
  </si>
  <si>
    <t>HEURE</t>
  </si>
  <si>
    <t>PROFIL</t>
  </si>
  <si>
    <t>PMR</t>
  </si>
  <si>
    <t>VAE</t>
  </si>
  <si>
    <t>REMARQUE</t>
  </si>
  <si>
    <t>SENS (Droite = 1)</t>
  </si>
  <si>
    <t>NUMERO ITW</t>
  </si>
  <si>
    <t>CODE POSTAL</t>
  </si>
  <si>
    <t xml:space="preserve">TOURISTE OU RESIDENT SECONDAIRE  oui : 1 non : 2 </t>
  </si>
  <si>
    <t>DEPENSE oui : 1  non : 2</t>
  </si>
  <si>
    <t>ITINERANCE oui : 1      non : 2</t>
  </si>
  <si>
    <t>code concaténé</t>
  </si>
  <si>
    <t>Vélo = 1; autres = 2</t>
  </si>
  <si>
    <t>Matin = 1 ; AM = 2</t>
  </si>
  <si>
    <t>Compteur de ref</t>
  </si>
  <si>
    <t>Index compteur</t>
  </si>
  <si>
    <t>concat_date</t>
  </si>
  <si>
    <t>Index créneau</t>
  </si>
  <si>
    <t>NB passages</t>
  </si>
  <si>
    <t>Créneau unique</t>
  </si>
  <si>
    <t>Joggers</t>
  </si>
  <si>
    <t>unique</t>
  </si>
  <si>
    <t>Pieton</t>
  </si>
  <si>
    <t>Utilitaire</t>
  </si>
  <si>
    <t>Non</t>
  </si>
  <si>
    <t>Itinérant</t>
  </si>
  <si>
    <t>Loisirs</t>
  </si>
  <si>
    <t>Oui</t>
  </si>
  <si>
    <t>Sportif</t>
  </si>
  <si>
    <t>Maison du Département LR compteur temporaire 2</t>
  </si>
  <si>
    <t>43217_9</t>
  </si>
  <si>
    <t>106bA</t>
  </si>
  <si>
    <t>106b</t>
  </si>
  <si>
    <t>106bA1</t>
  </si>
  <si>
    <t>106bA2</t>
  </si>
  <si>
    <t>106bA3</t>
  </si>
  <si>
    <t>Bouin</t>
  </si>
  <si>
    <t>Plessé</t>
  </si>
  <si>
    <t>Hendaye</t>
  </si>
  <si>
    <t>Voiture</t>
  </si>
  <si>
    <t>Ciboure</t>
  </si>
  <si>
    <t>EV1-La Vélodyssée</t>
  </si>
  <si>
    <t>EV1</t>
  </si>
  <si>
    <t>Une table des communes de l'itinéraire ou du réseau avec leur COG, l'ID de la section, l'ID du tronçon, le nom du tronçon. Dans le cas d'un réseau, il faudra prévoir une colonne avec l'affectation à un ou plusieurs itinéraires intégrant l'ID On3V de l'itinéraire</t>
  </si>
  <si>
    <t>17008</t>
  </si>
  <si>
    <t>17010</t>
  </si>
  <si>
    <t>17028</t>
  </si>
  <si>
    <t>17036</t>
  </si>
  <si>
    <t>17058</t>
  </si>
  <si>
    <t>17075</t>
  </si>
  <si>
    <t>17091</t>
  </si>
  <si>
    <t>17094</t>
  </si>
  <si>
    <t>17142</t>
  </si>
  <si>
    <t>17189</t>
  </si>
  <si>
    <t>17218</t>
  </si>
  <si>
    <t>17219</t>
  </si>
  <si>
    <t>17225</t>
  </si>
  <si>
    <t>17274</t>
  </si>
  <si>
    <t>17299</t>
  </si>
  <si>
    <t>17300</t>
  </si>
  <si>
    <t>17306</t>
  </si>
  <si>
    <t>17308</t>
  </si>
  <si>
    <t>17346</t>
  </si>
  <si>
    <t>17348</t>
  </si>
  <si>
    <t>17353</t>
  </si>
  <si>
    <t>17376</t>
  </si>
  <si>
    <t>17380</t>
  </si>
  <si>
    <t>17414</t>
  </si>
  <si>
    <t>17449</t>
  </si>
  <si>
    <t>17452</t>
  </si>
  <si>
    <t>17453</t>
  </si>
  <si>
    <t>17455</t>
  </si>
  <si>
    <t>17461</t>
  </si>
  <si>
    <t>17463</t>
  </si>
  <si>
    <t>17472</t>
  </si>
  <si>
    <t>17483</t>
  </si>
  <si>
    <t>22033</t>
  </si>
  <si>
    <t>22061</t>
  </si>
  <si>
    <t>22064</t>
  </si>
  <si>
    <t>22107</t>
  </si>
  <si>
    <t>22157</t>
  </si>
  <si>
    <t>22158</t>
  </si>
  <si>
    <t>22163</t>
  </si>
  <si>
    <t>22181</t>
  </si>
  <si>
    <t>22202</t>
  </si>
  <si>
    <t>22220</t>
  </si>
  <si>
    <t>22266</t>
  </si>
  <si>
    <t>22314</t>
  </si>
  <si>
    <t>29007</t>
  </si>
  <si>
    <t>29024</t>
  </si>
  <si>
    <t>29034</t>
  </si>
  <si>
    <t>29068</t>
  </si>
  <si>
    <t>29129</t>
  </si>
  <si>
    <t>29151</t>
  </si>
  <si>
    <t>29152</t>
  </si>
  <si>
    <t>29184</t>
  </si>
  <si>
    <t>29191</t>
  </si>
  <si>
    <t>29199</t>
  </si>
  <si>
    <t>29205</t>
  </si>
  <si>
    <t>29207</t>
  </si>
  <si>
    <t>29227</t>
  </si>
  <si>
    <t>29239</t>
  </si>
  <si>
    <t>29254</t>
  </si>
  <si>
    <t>29259</t>
  </si>
  <si>
    <t>29265</t>
  </si>
  <si>
    <t>29275</t>
  </si>
  <si>
    <t>29279</t>
  </si>
  <si>
    <t>33005</t>
  </si>
  <si>
    <t>33011</t>
  </si>
  <si>
    <t>33019</t>
  </si>
  <si>
    <t>33051</t>
  </si>
  <si>
    <t>33097</t>
  </si>
  <si>
    <t>33193</t>
  </si>
  <si>
    <t>33199</t>
  </si>
  <si>
    <t>33203</t>
  </si>
  <si>
    <t>33214</t>
  </si>
  <si>
    <t>33229</t>
  </si>
  <si>
    <t>33236</t>
  </si>
  <si>
    <t>33300</t>
  </si>
  <si>
    <t>33333</t>
  </si>
  <si>
    <t>33514</t>
  </si>
  <si>
    <t>33527</t>
  </si>
  <si>
    <t>33529</t>
  </si>
  <si>
    <t>33540</t>
  </si>
  <si>
    <t>33541</t>
  </si>
  <si>
    <t>33544</t>
  </si>
  <si>
    <t>35013</t>
  </si>
  <si>
    <t>35236</t>
  </si>
  <si>
    <t>40046</t>
  </si>
  <si>
    <t>40065</t>
  </si>
  <si>
    <t>40108</t>
  </si>
  <si>
    <t>40133</t>
  </si>
  <si>
    <t>40150</t>
  </si>
  <si>
    <t>40157</t>
  </si>
  <si>
    <t>40181</t>
  </si>
  <si>
    <t>40184</t>
  </si>
  <si>
    <t>40187</t>
  </si>
  <si>
    <t>40209</t>
  </si>
  <si>
    <t>40217</t>
  </si>
  <si>
    <t>40257</t>
  </si>
  <si>
    <t>40266</t>
  </si>
  <si>
    <t>40276</t>
  </si>
  <si>
    <t>40296</t>
  </si>
  <si>
    <t>40304</t>
  </si>
  <si>
    <t>40310</t>
  </si>
  <si>
    <t>40312</t>
  </si>
  <si>
    <t>40326</t>
  </si>
  <si>
    <t>40328</t>
  </si>
  <si>
    <t>44012</t>
  </si>
  <si>
    <t>44015</t>
  </si>
  <si>
    <t>44020</t>
  </si>
  <si>
    <t>44021</t>
  </si>
  <si>
    <t>44027</t>
  </si>
  <si>
    <t>44035</t>
  </si>
  <si>
    <t>44046</t>
  </si>
  <si>
    <t>44057</t>
  </si>
  <si>
    <t>44061</t>
  </si>
  <si>
    <t>44068</t>
  </si>
  <si>
    <t>44073</t>
  </si>
  <si>
    <t>44101</t>
  </si>
  <si>
    <t>44106</t>
  </si>
  <si>
    <t>44109</t>
  </si>
  <si>
    <t>44110</t>
  </si>
  <si>
    <t>44116</t>
  </si>
  <si>
    <t>44120</t>
  </si>
  <si>
    <t>44126</t>
  </si>
  <si>
    <t>44128</t>
  </si>
  <si>
    <t>44131</t>
  </si>
  <si>
    <t>44143</t>
  </si>
  <si>
    <t>44149</t>
  </si>
  <si>
    <t>44154</t>
  </si>
  <si>
    <t>44166</t>
  </si>
  <si>
    <t>44182</t>
  </si>
  <si>
    <t>44185</t>
  </si>
  <si>
    <t>44192</t>
  </si>
  <si>
    <t>44201</t>
  </si>
  <si>
    <t>44221</t>
  </si>
  <si>
    <t>56024</t>
  </si>
  <si>
    <t>56041</t>
  </si>
  <si>
    <t>56047</t>
  </si>
  <si>
    <t>56059</t>
  </si>
  <si>
    <t>56060</t>
  </si>
  <si>
    <t>56070</t>
  </si>
  <si>
    <t>56072</t>
  </si>
  <si>
    <t>56079</t>
  </si>
  <si>
    <t>56091</t>
  </si>
  <si>
    <t>56102</t>
  </si>
  <si>
    <t>56124</t>
  </si>
  <si>
    <t>56139</t>
  </si>
  <si>
    <t>56146</t>
  </si>
  <si>
    <t>56151</t>
  </si>
  <si>
    <t>56154</t>
  </si>
  <si>
    <t>56160</t>
  </si>
  <si>
    <t>56165</t>
  </si>
  <si>
    <t>56178</t>
  </si>
  <si>
    <t>56197</t>
  </si>
  <si>
    <t>56198</t>
  </si>
  <si>
    <t>56203</t>
  </si>
  <si>
    <t>56211</t>
  </si>
  <si>
    <t>56213</t>
  </si>
  <si>
    <t>56215</t>
  </si>
  <si>
    <t>56218</t>
  </si>
  <si>
    <t>56228</t>
  </si>
  <si>
    <t>56239</t>
  </si>
  <si>
    <t>56244</t>
  </si>
  <si>
    <t>64024</t>
  </si>
  <si>
    <t>64102</t>
  </si>
  <si>
    <t>64122</t>
  </si>
  <si>
    <t>64125</t>
  </si>
  <si>
    <t>64140</t>
  </si>
  <si>
    <t>64189</t>
  </si>
  <si>
    <t>64249</t>
  </si>
  <si>
    <t>64260</t>
  </si>
  <si>
    <t>64483</t>
  </si>
  <si>
    <t>64545</t>
  </si>
  <si>
    <t>85001</t>
  </si>
  <si>
    <t>85012</t>
  </si>
  <si>
    <t>85018</t>
  </si>
  <si>
    <t>85029</t>
  </si>
  <si>
    <t>85035</t>
  </si>
  <si>
    <t>85049</t>
  </si>
  <si>
    <t>85060</t>
  </si>
  <si>
    <t>85088</t>
  </si>
  <si>
    <t>85100</t>
  </si>
  <si>
    <t>85114</t>
  </si>
  <si>
    <t>85127</t>
  </si>
  <si>
    <t>85164</t>
  </si>
  <si>
    <t>85166</t>
  </si>
  <si>
    <t>85185</t>
  </si>
  <si>
    <t>85194</t>
  </si>
  <si>
    <t>85222</t>
  </si>
  <si>
    <t>85226</t>
  </si>
  <si>
    <t>85234</t>
  </si>
  <si>
    <t>85243</t>
  </si>
  <si>
    <t>85255</t>
  </si>
  <si>
    <t>85267</t>
  </si>
  <si>
    <t>85273</t>
  </si>
  <si>
    <t>85278</t>
  </si>
  <si>
    <t>85288</t>
  </si>
  <si>
    <t>85294</t>
  </si>
  <si>
    <t>85297</t>
  </si>
  <si>
    <t>85307</t>
  </si>
  <si>
    <t>Andilly</t>
  </si>
  <si>
    <t>Angoulins</t>
  </si>
  <si>
    <t>Aytré</t>
  </si>
  <si>
    <t>Beaugeay</t>
  </si>
  <si>
    <t>Bourcefranc-le-Chapus</t>
  </si>
  <si>
    <t>Cabariot</t>
  </si>
  <si>
    <t>Charron</t>
  </si>
  <si>
    <t>Châtelaillon-Plage</t>
  </si>
  <si>
    <t>Dompierre-sur-Mer</t>
  </si>
  <si>
    <t>Hiers-Brouage</t>
  </si>
  <si>
    <t>Marans</t>
  </si>
  <si>
    <t>Marennes</t>
  </si>
  <si>
    <t>Les Mathes</t>
  </si>
  <si>
    <t>Périgny</t>
  </si>
  <si>
    <t>Rochefort</t>
  </si>
  <si>
    <t>La Rochelle</t>
  </si>
  <si>
    <t>Royan</t>
  </si>
  <si>
    <t>Saint-Agnant</t>
  </si>
  <si>
    <t>Saint-Hippolyte</t>
  </si>
  <si>
    <t>Saint-Jean-d'Angle</t>
  </si>
  <si>
    <t>Saint-Laurent-de-la-Prée</t>
  </si>
  <si>
    <t>Saint-Ouen-d'Aunis</t>
  </si>
  <si>
    <t>Saint-Palais-sur-Mer</t>
  </si>
  <si>
    <t>Saint-Xandre</t>
  </si>
  <si>
    <t>Tonnay-Charente</t>
  </si>
  <si>
    <t>La Tremblade</t>
  </si>
  <si>
    <t>Trizay</t>
  </si>
  <si>
    <t>La Vallée</t>
  </si>
  <si>
    <t>Vaux-sur-Mer</t>
  </si>
  <si>
    <t>Vergeroux</t>
  </si>
  <si>
    <t>Villedoux</t>
  </si>
  <si>
    <t>Yves</t>
  </si>
  <si>
    <t>Caurel</t>
  </si>
  <si>
    <t>Glomel</t>
  </si>
  <si>
    <t>Gouarec</t>
  </si>
  <si>
    <t>Bon Repos sur Blavet</t>
  </si>
  <si>
    <t>Le Moustoir</t>
  </si>
  <si>
    <t>Guerlédan</t>
  </si>
  <si>
    <t>Paule</t>
  </si>
  <si>
    <t>Plélauff</t>
  </si>
  <si>
    <t>Plévin</t>
  </si>
  <si>
    <t>Plouguernével</t>
  </si>
  <si>
    <t>Rostrenen</t>
  </si>
  <si>
    <t>Saint-Maudan</t>
  </si>
  <si>
    <t>Berrien</t>
  </si>
  <si>
    <t>Carhaix-Plouguer</t>
  </si>
  <si>
    <t>Le Cloître-Saint-Thégonnec</t>
  </si>
  <si>
    <t>Guiclan</t>
  </si>
  <si>
    <t>Locmaria-Berrien</t>
  </si>
  <si>
    <t>Morlaix</t>
  </si>
  <si>
    <t>Motreff</t>
  </si>
  <si>
    <t>Plouénan</t>
  </si>
  <si>
    <t>Plougonven</t>
  </si>
  <si>
    <t>Plouigneau</t>
  </si>
  <si>
    <t>Plounévézel</t>
  </si>
  <si>
    <t>Plourin-lès-Morlaix</t>
  </si>
  <si>
    <t>Poullaouen</t>
  </si>
  <si>
    <t>Roscoff</t>
  </si>
  <si>
    <t>Saint-Martin-des-Champs</t>
  </si>
  <si>
    <t>Saint-Pol-de-Léon</t>
  </si>
  <si>
    <t>Sainte-Sève</t>
  </si>
  <si>
    <t>Scrignac</t>
  </si>
  <si>
    <t>Taulé</t>
  </si>
  <si>
    <t>Andernos-les-Bains</t>
  </si>
  <si>
    <t>Arès</t>
  </si>
  <si>
    <t>Audenge</t>
  </si>
  <si>
    <t>Biganos</t>
  </si>
  <si>
    <t>Carcans</t>
  </si>
  <si>
    <t>Grayan-et-l'Hôpital</t>
  </si>
  <si>
    <t>Gujan-Mestras</t>
  </si>
  <si>
    <t>Hourtin</t>
  </si>
  <si>
    <t>Lacanau</t>
  </si>
  <si>
    <t>Lanton</t>
  </si>
  <si>
    <t>Lège-Cap-Ferret</t>
  </si>
  <si>
    <t>Naujac-sur-Mer</t>
  </si>
  <si>
    <t>Le Porge</t>
  </si>
  <si>
    <t>Soulac-sur-Mer</t>
  </si>
  <si>
    <t>Le Teich</t>
  </si>
  <si>
    <t>La Teste-de-Buch</t>
  </si>
  <si>
    <t>Vendays-Montalivet</t>
  </si>
  <si>
    <t>Vensac</t>
  </si>
  <si>
    <t>Le Verdon-sur-Mer</t>
  </si>
  <si>
    <t>Bains-sur-Oust</t>
  </si>
  <si>
    <t>Redon</t>
  </si>
  <si>
    <t>Biscarrosse</t>
  </si>
  <si>
    <t>Capbreton</t>
  </si>
  <si>
    <t>Gastes</t>
  </si>
  <si>
    <t>Labenne</t>
  </si>
  <si>
    <t>Léon</t>
  </si>
  <si>
    <t>Lit-et-Mixe</t>
  </si>
  <si>
    <t>Messanges</t>
  </si>
  <si>
    <t>Mimizan</t>
  </si>
  <si>
    <t>Moliets-et-Maa</t>
  </si>
  <si>
    <t>Ondres</t>
  </si>
  <si>
    <t>Parentis-en-Born</t>
  </si>
  <si>
    <t>Sainte-Eulalie-en-Born</t>
  </si>
  <si>
    <t>Saint-Julien-en-Born</t>
  </si>
  <si>
    <t>Saint-Michel-Escalus</t>
  </si>
  <si>
    <t>Seignosse</t>
  </si>
  <si>
    <t>Soorts-Hossegor</t>
  </si>
  <si>
    <t>Soustons</t>
  </si>
  <si>
    <t>Tarnos</t>
  </si>
  <si>
    <t>Vielle-Saint-Girons</t>
  </si>
  <si>
    <t>Vieux-Boucau-les-Bains</t>
  </si>
  <si>
    <t>La Bernerie-en-Retz</t>
  </si>
  <si>
    <t>Blain</t>
  </si>
  <si>
    <t>Bouguenais</t>
  </si>
  <si>
    <t>Villeneuve-en-Retz</t>
  </si>
  <si>
    <t>Casson</t>
  </si>
  <si>
    <t>La Chapelle-sur-Erdre</t>
  </si>
  <si>
    <t>Corsept</t>
  </si>
  <si>
    <t>Fégréac</t>
  </si>
  <si>
    <t>Frossay</t>
  </si>
  <si>
    <t>Guenrouet</t>
  </si>
  <si>
    <t>Héric</t>
  </si>
  <si>
    <t>La Montagne</t>
  </si>
  <si>
    <t>Les Moutiers-en-Retz</t>
  </si>
  <si>
    <t>Nantes</t>
  </si>
  <si>
    <t>Nort-sur-Erdre</t>
  </si>
  <si>
    <t>Paimbœuf</t>
  </si>
  <si>
    <t>Le Pellerin</t>
  </si>
  <si>
    <t>La Plaine-sur-Mer</t>
  </si>
  <si>
    <t>Pornic</t>
  </si>
  <si>
    <t>Rezé</t>
  </si>
  <si>
    <t>Saffré</t>
  </si>
  <si>
    <t>Saint-Brevin-les-Pins</t>
  </si>
  <si>
    <t>Saint-Jean-de-Boiseau</t>
  </si>
  <si>
    <t>Saint-Michel-Chef-Chef</t>
  </si>
  <si>
    <t>Saint-Nicolas-de-Redon</t>
  </si>
  <si>
    <t>Saint-Viaud</t>
  </si>
  <si>
    <t>Sucé-sur-Erdre</t>
  </si>
  <si>
    <t>La Chevallerais</t>
  </si>
  <si>
    <t>Bréhan</t>
  </si>
  <si>
    <t>Cléguérec</t>
  </si>
  <si>
    <t>Crédin</t>
  </si>
  <si>
    <t>Les Forges</t>
  </si>
  <si>
    <t>Les Fougerêts</t>
  </si>
  <si>
    <t>Guégon</t>
  </si>
  <si>
    <t>Gueltas</t>
  </si>
  <si>
    <t>Guillac</t>
  </si>
  <si>
    <t>Josselin</t>
  </si>
  <si>
    <t>Lanouée</t>
  </si>
  <si>
    <t>Malestroit</t>
  </si>
  <si>
    <t>Montertelot</t>
  </si>
  <si>
    <t>Neulliac</t>
  </si>
  <si>
    <t>Noyal-Pontivy</t>
  </si>
  <si>
    <t>Peillac</t>
  </si>
  <si>
    <t>Pleugriffet</t>
  </si>
  <si>
    <t>Ploërmel</t>
  </si>
  <si>
    <t>Pontivy</t>
  </si>
  <si>
    <t>Val d'Oust</t>
  </si>
  <si>
    <t>Rohan</t>
  </si>
  <si>
    <t>Saint-Aignan</t>
  </si>
  <si>
    <t>Saint-Congard</t>
  </si>
  <si>
    <t>Saint-Gérand</t>
  </si>
  <si>
    <t>Saint-Gonnery</t>
  </si>
  <si>
    <t>Saint-Gravé</t>
  </si>
  <si>
    <t>Saint-Marcel</t>
  </si>
  <si>
    <t>Saint-Vincent-sur-Oust</t>
  </si>
  <si>
    <t>Sérent</t>
  </si>
  <si>
    <t>Anglet</t>
  </si>
  <si>
    <t>Bayonne</t>
  </si>
  <si>
    <t>Biarritz</t>
  </si>
  <si>
    <t>Bidart</t>
  </si>
  <si>
    <t>Boucau</t>
  </si>
  <si>
    <t>Guéthary</t>
  </si>
  <si>
    <t>Saint-Jean-de-Luz</t>
  </si>
  <si>
    <t>Urrugne</t>
  </si>
  <si>
    <t>L'Aiguillon-sur-Mer</t>
  </si>
  <si>
    <t>La Barre-de-Monts</t>
  </si>
  <si>
    <t>Beauvoir-sur-Mer</t>
  </si>
  <si>
    <t>Bretignolles-sur-Mer</t>
  </si>
  <si>
    <t>Champagné-les-Marais</t>
  </si>
  <si>
    <t>Château-d'Olonne</t>
  </si>
  <si>
    <t>Le Fenouiller</t>
  </si>
  <si>
    <t>Givrand</t>
  </si>
  <si>
    <t>Jard-sur-Mer</t>
  </si>
  <si>
    <t>Longeville-sur-Mer</t>
  </si>
  <si>
    <t>Notre-Dame-de-Monts</t>
  </si>
  <si>
    <t>Olonne-sur-Mer</t>
  </si>
  <si>
    <t>Puyravault</t>
  </si>
  <si>
    <t>Les Sables-d'Olonne</t>
  </si>
  <si>
    <t>Saint-Gilles-Croix-de-Vie</t>
  </si>
  <si>
    <t>Saint-Hilaire-de-Riez</t>
  </si>
  <si>
    <t>Saint-Jean-de-Monts</t>
  </si>
  <si>
    <t>Brem-sur-Mer</t>
  </si>
  <si>
    <t>Saint-Michel-en-l'Herm</t>
  </si>
  <si>
    <t>Sainte-Radégonde-des-Noyers</t>
  </si>
  <si>
    <t>Saint-Urbain</t>
  </si>
  <si>
    <t>Saint-Vincent-sur-Jard</t>
  </si>
  <si>
    <t>Talmont-Saint-Hilaire</t>
  </si>
  <si>
    <t>La Tranche-sur-Mer</t>
  </si>
  <si>
    <t>Triaize</t>
  </si>
  <si>
    <t>La Faute-sur-Mer</t>
  </si>
  <si>
    <t>0001:</t>
  </si>
  <si>
    <t>id_site_enq</t>
  </si>
  <si>
    <t>nom_site_enq</t>
  </si>
  <si>
    <t>id_on3v_iti</t>
  </si>
  <si>
    <t>nom_commune</t>
  </si>
  <si>
    <t>id_section</t>
  </si>
  <si>
    <t>id_tronçon</t>
  </si>
  <si>
    <t>enquete</t>
  </si>
  <si>
    <t>comptage</t>
  </si>
  <si>
    <t>code_concat_jour_site</t>
  </si>
  <si>
    <t>coef_h_j</t>
  </si>
  <si>
    <t>id_compteur_pnf</t>
  </si>
  <si>
    <t>nom_compteur_pnf</t>
  </si>
  <si>
    <t>date_enq</t>
  </si>
  <si>
    <t>nb_quest</t>
  </si>
  <si>
    <t>volume_quest</t>
  </si>
  <si>
    <t>nb_breve</t>
  </si>
  <si>
    <t>volume_breve</t>
  </si>
  <si>
    <t>volume_comptages_manuels</t>
  </si>
  <si>
    <t>nb_comptages_auto_henq</t>
  </si>
  <si>
    <t>nb_comptages_auto_h24</t>
  </si>
  <si>
    <t>mois_enq</t>
  </si>
  <si>
    <t>période_enq</t>
  </si>
  <si>
    <t>mai</t>
  </si>
  <si>
    <t>sem_mai</t>
  </si>
  <si>
    <t>volume_manuel</t>
  </si>
  <si>
    <t>Une heure ou deux</t>
  </si>
  <si>
    <t>Loisir</t>
  </si>
  <si>
    <t>Aucun</t>
  </si>
  <si>
    <t>Seul</t>
  </si>
  <si>
    <t>Aucune</t>
  </si>
  <si>
    <t>Pas besoin</t>
  </si>
  <si>
    <t>France</t>
  </si>
  <si>
    <t>Homme</t>
  </si>
  <si>
    <t>Tous les jours ou presque</t>
  </si>
  <si>
    <t>Plusieurs jours</t>
  </si>
  <si>
    <t>Aller simple ou retour par un autre moyen de transport</t>
  </si>
  <si>
    <t>Je fais cette activité à l'occasion de ma randonnée</t>
  </si>
  <si>
    <t>Très importante</t>
  </si>
  <si>
    <t>Femme</t>
  </si>
  <si>
    <t>Cadre, prof. intell. sup.</t>
  </si>
  <si>
    <t>Visite de ville ou village</t>
  </si>
  <si>
    <t>Plusieurs fois par semaine</t>
  </si>
  <si>
    <t>En couple</t>
  </si>
  <si>
    <t>Hôtel</t>
  </si>
  <si>
    <t>Google Maps</t>
  </si>
  <si>
    <t>Non, jamais</t>
  </si>
  <si>
    <t>Boucle</t>
  </si>
  <si>
    <t>Profession intermédiaire</t>
  </si>
  <si>
    <t>Première expérience en itinérance</t>
  </si>
  <si>
    <t>Ouvrier</t>
  </si>
  <si>
    <t>Locus</t>
  </si>
  <si>
    <t>Fêche-l'Église</t>
  </si>
  <si>
    <t/>
  </si>
  <si>
    <t>[version_methode]</t>
  </si>
  <si>
    <t>[id_quest]</t>
  </si>
  <si>
    <t>[id_site_enq]</t>
  </si>
  <si>
    <t>[nom_site_enq]</t>
  </si>
  <si>
    <t>[date_enq]</t>
  </si>
  <si>
    <t>[date_enq_num]</t>
  </si>
  <si>
    <t>[heure_enq]</t>
  </si>
  <si>
    <t>[departement]</t>
  </si>
  <si>
    <t>[region]</t>
  </si>
  <si>
    <t>[id_section]</t>
  </si>
  <si>
    <t>[id_troncon]</t>
  </si>
  <si>
    <t>v1.0</t>
  </si>
  <si>
    <t>[monvelo_musc]</t>
  </si>
  <si>
    <t>[monvelo_vae]</t>
  </si>
  <si>
    <t>[pret_musc]</t>
  </si>
  <si>
    <t>[pret_vae]</t>
  </si>
  <si>
    <t>[loc_musc]</t>
  </si>
  <si>
    <t>[loc_vae]</t>
  </si>
  <si>
    <t>[type_sortie]</t>
  </si>
  <si>
    <t>[categorie]</t>
  </si>
  <si>
    <t>[km_sortie]</t>
  </si>
  <si>
    <t>[type_trajet]</t>
  </si>
  <si>
    <t>[mode_transp_jour]</t>
  </si>
  <si>
    <t>Voiture,Train</t>
  </si>
  <si>
    <t>[mode_transp_jour_aucun]</t>
  </si>
  <si>
    <t>[mode_transp_jour_voiture]</t>
  </si>
  <si>
    <t>[mode_transp_jour_train]</t>
  </si>
  <si>
    <t>[mode_transp_jour_bus]</t>
  </si>
  <si>
    <t>[mode_transp_jour_autocar]</t>
  </si>
  <si>
    <t>[mode_transp_jour_bateau]</t>
  </si>
  <si>
    <t>[mode_transp_jour_camping_car]</t>
  </si>
  <si>
    <t>[mode_transp_jour_autres]</t>
  </si>
  <si>
    <t>[mode_transp_jour_autres_detail]</t>
  </si>
  <si>
    <t>[dist_transp_jour]</t>
  </si>
  <si>
    <t>[type_groupe]</t>
  </si>
  <si>
    <t>[type_groupe_seul]</t>
  </si>
  <si>
    <t>[type_groupe_couple]</t>
  </si>
  <si>
    <t>[type_groupe_famile]</t>
  </si>
  <si>
    <t>[type_groupe_amis]</t>
  </si>
  <si>
    <t>[type_groupe_club]</t>
  </si>
  <si>
    <t>[type_groupe_to]</t>
  </si>
  <si>
    <t>[type_groupe_autres]</t>
  </si>
  <si>
    <t>[type_groupe_autres_detail]</t>
  </si>
  <si>
    <t>[nb_enfants]</t>
  </si>
  <si>
    <t>[nb_adultes]</t>
  </si>
  <si>
    <t>[activites]</t>
  </si>
  <si>
    <t>[activites_baignade]</t>
  </si>
  <si>
    <t>[activites_visite_ville]</t>
  </si>
  <si>
    <t>[activites_visite_partrimoine]</t>
  </si>
  <si>
    <t>[activites_visite_nature]</t>
  </si>
  <si>
    <t>[activites_visite_gastro]</t>
  </si>
  <si>
    <t>[activites_visite_loisirs]</t>
  </si>
  <si>
    <t>[activites_sportives]</t>
  </si>
  <si>
    <t>[activites_shopping]</t>
  </si>
  <si>
    <t>[activites_restaurant]</t>
  </si>
  <si>
    <t>[activites_manifestation]</t>
  </si>
  <si>
    <t>[activites_bateau]</t>
  </si>
  <si>
    <t>[activites_autres]</t>
  </si>
  <si>
    <t>[activites_aucune]</t>
  </si>
  <si>
    <t>Baignade, plage,Shopping,Restaurant, ferme-auberge</t>
  </si>
  <si>
    <t>[activites_autres_detail]</t>
  </si>
  <si>
    <t>[activite_motiv]</t>
  </si>
  <si>
    <t>[km_activite]</t>
  </si>
  <si>
    <t>[preparation]</t>
  </si>
  <si>
    <t>[preparation_carte]</t>
  </si>
  <si>
    <t>[preparation_topo]</t>
  </si>
  <si>
    <t>[preparation_guide]</t>
  </si>
  <si>
    <t>[preparation_site_web_iti]</t>
  </si>
  <si>
    <t>[preparation_site_web_autre]</t>
  </si>
  <si>
    <t>[preparation_appli]</t>
  </si>
  <si>
    <t>[preparation_brochure]</t>
  </si>
  <si>
    <t>[preparation_ot]</t>
  </si>
  <si>
    <t>[preparation_av]</t>
  </si>
  <si>
    <t>[preparation_conseil]</t>
  </si>
  <si>
    <t>[preparation_bao]</t>
  </si>
  <si>
    <t>[preparation_pas_besoin]</t>
  </si>
  <si>
    <t>[preparation_autres]</t>
  </si>
  <si>
    <t>Carte,Autre site internet</t>
  </si>
  <si>
    <t>Site internet de l'itinéraire,Application smartphone</t>
  </si>
  <si>
    <t>Carte,Site internet de l'itinéraire,Application smartphone,Office de tourisme</t>
  </si>
  <si>
    <t>[preparation_topo_detail]</t>
  </si>
  <si>
    <t>[preparation_guide_detail]</t>
  </si>
  <si>
    <t>[preparation_site_web_detail]</t>
  </si>
  <si>
    <t>[preparation_appli_detail]</t>
  </si>
  <si>
    <t>[preparation_autres_detail]</t>
  </si>
  <si>
    <t>[direction]</t>
  </si>
  <si>
    <t>[direction_signalisation]</t>
  </si>
  <si>
    <t>[direction_ris]</t>
  </si>
  <si>
    <t>[direction_carte_internet]</t>
  </si>
  <si>
    <t>[direction_carte_papier]</t>
  </si>
  <si>
    <t>[direction_topo]</t>
  </si>
  <si>
    <t>[direction_guide]</t>
  </si>
  <si>
    <t>[direction_brochure]</t>
  </si>
  <si>
    <t>[direction_ot]</t>
  </si>
  <si>
    <t>[direction_gps]</t>
  </si>
  <si>
    <t>[direction_appli]</t>
  </si>
  <si>
    <t>[direction_site_web_iti]</t>
  </si>
  <si>
    <t>[direction_site_web_autre]</t>
  </si>
  <si>
    <t>[direction_conseil]</t>
  </si>
  <si>
    <t>[direction_bon_sens]</t>
  </si>
  <si>
    <t>[direction_pas_besoin]</t>
  </si>
  <si>
    <t>[direction_autres]</t>
  </si>
  <si>
    <t>Panneaux de signalisation,Panneaux d'information (touristiques),Carte éditée sur internet,GPS/Smartphone,Site internet de l'itinéraire</t>
  </si>
  <si>
    <t>Panneaux de signalisation,GPS/Smartphone,Application Smartphone,Site internet de l'itinéraire,Conseil des hébergeurs, commerçants</t>
  </si>
  <si>
    <t>[direction_appli_detail]</t>
  </si>
  <si>
    <t>[direction_site_web_detail]</t>
  </si>
  <si>
    <t>[direction_autres_detail]</t>
  </si>
  <si>
    <t>[paysage]</t>
  </si>
  <si>
    <t>[securite]</t>
  </si>
  <si>
    <t>[revetement]</t>
  </si>
  <si>
    <t>[entretien]</t>
  </si>
  <si>
    <t>[signalisation]</t>
  </si>
  <si>
    <t>[cohabitation]</t>
  </si>
  <si>
    <t>[transport]</t>
  </si>
  <si>
    <t>[sites]</t>
  </si>
  <si>
    <t>[loisirs]</t>
  </si>
  <si>
    <t>[hcr]</t>
  </si>
  <si>
    <t>[qualite_restau]</t>
  </si>
  <si>
    <t>[qualite_hebergement]</t>
  </si>
  <si>
    <t>[prix_hebergement]</t>
  </si>
  <si>
    <t>[dispo_hebergement]</t>
  </si>
  <si>
    <t>[signa_sites]</t>
  </si>
  <si>
    <t>[stationnement]</t>
  </si>
  <si>
    <t>[services]</t>
  </si>
  <si>
    <t>[presence_location]</t>
  </si>
  <si>
    <t>[qualite_location]</t>
  </si>
  <si>
    <t>[presence_reparateurs]</t>
  </si>
  <si>
    <t>[presence_recharge]</t>
  </si>
  <si>
    <t>[presence_transp]</t>
  </si>
  <si>
    <t>[accueil_velo]</t>
  </si>
  <si>
    <t>Ne connais pas cette marque</t>
  </si>
  <si>
    <t>[nuit_hors_domicile]</t>
  </si>
  <si>
    <t>[dms]</t>
  </si>
  <si>
    <t>[mode_heb]</t>
  </si>
  <si>
    <t>[mode_heb_autre]</t>
  </si>
  <si>
    <t>[resa_heb]</t>
  </si>
  <si>
    <t>[km_heb]</t>
  </si>
  <si>
    <t>[ville_heb]</t>
  </si>
  <si>
    <t>[importance_choix]</t>
  </si>
  <si>
    <t>[frequence_sejour]</t>
  </si>
  <si>
    <t>[iti_km_voyage]</t>
  </si>
  <si>
    <t>[iti_depart_initial]</t>
  </si>
  <si>
    <t>[iti_depart_itineraire]</t>
  </si>
  <si>
    <t>[iti_arrivee_itineraire]</t>
  </si>
  <si>
    <t>[iti_arrivee_final]</t>
  </si>
  <si>
    <t>[iti_experience]</t>
  </si>
  <si>
    <t>[tour_transp]</t>
  </si>
  <si>
    <t>[tour_transp_aucun]</t>
  </si>
  <si>
    <t>[tour_transp_voiture]</t>
  </si>
  <si>
    <t>[tour_transp_train]</t>
  </si>
  <si>
    <t>[tour_transp_bus]</t>
  </si>
  <si>
    <t>[tour_transp_car]</t>
  </si>
  <si>
    <t>[tour_transp_bateau]</t>
  </si>
  <si>
    <t>[tour_transp_camping_car]</t>
  </si>
  <si>
    <t>[tour_transp_avion]</t>
  </si>
  <si>
    <t>[tour_transp_autres]</t>
  </si>
  <si>
    <t>[tour_transp_autres_detail]</t>
  </si>
  <si>
    <t>[tour_dep_to]</t>
  </si>
  <si>
    <t>[tour_to_nb_jour]</t>
  </si>
  <si>
    <t>[intention_dep]</t>
  </si>
  <si>
    <t>[tour_dep_heb]</t>
  </si>
  <si>
    <t>[dep_alim]</t>
  </si>
  <si>
    <t>[dep_activites]</t>
  </si>
  <si>
    <t>[dep_souvenirs]</t>
  </si>
  <si>
    <t>[dep_transp]</t>
  </si>
  <si>
    <t>[dep_location]</t>
  </si>
  <si>
    <t>[dep_autres]</t>
  </si>
  <si>
    <t>[autres_iti]</t>
  </si>
  <si>
    <t>[autres_iti_non]</t>
  </si>
  <si>
    <t>[autres_iti_cet_iti]</t>
  </si>
  <si>
    <t>[autres_iti_autre]</t>
  </si>
  <si>
    <t>[autres_iti_autre_detail]</t>
  </si>
  <si>
    <t>[ville_res]</t>
  </si>
  <si>
    <t>[cp_res]</t>
  </si>
  <si>
    <t>[pays_res]</t>
  </si>
  <si>
    <t>[age]</t>
  </si>
  <si>
    <t>[genre]</t>
  </si>
  <si>
    <t>[profession]</t>
  </si>
  <si>
    <t>[profession_autre]</t>
  </si>
  <si>
    <t>[revenu]</t>
  </si>
  <si>
    <t>[pratique_habituelle]</t>
  </si>
  <si>
    <t>[remarques]</t>
  </si>
  <si>
    <t>[nb_total_velo]</t>
  </si>
  <si>
    <t>[nb_vae]</t>
  </si>
  <si>
    <t>[nb_musc]</t>
  </si>
  <si>
    <t>[nb_loc]</t>
  </si>
  <si>
    <t>[taille_totale_groupe]</t>
  </si>
  <si>
    <t>[taille_totale_groupe_corrige]</t>
  </si>
  <si>
    <t>[type_groupe_recode]</t>
  </si>
  <si>
    <t>[nb_quest_groupe]</t>
  </si>
  <si>
    <t>[type_groupe_recode_corrige]</t>
  </si>
  <si>
    <t>[monvelo_musc_corrige]</t>
  </si>
  <si>
    <t>[monvelo_vae_corrige]</t>
  </si>
  <si>
    <t>[pret_musc_corrige]</t>
  </si>
  <si>
    <t>[pret_vae_corrige]</t>
  </si>
  <si>
    <t>[loc_musc_corrige]</t>
  </si>
  <si>
    <t>[loc_vae_corrige]</t>
  </si>
  <si>
    <t>[nb_repondant_groupe]</t>
  </si>
  <si>
    <t>[tx_repondant_groupe  ]</t>
  </si>
  <si>
    <t>[categorie_corrige]</t>
  </si>
  <si>
    <t>categorie_visuelle</t>
  </si>
  <si>
    <t>categorie_visuelle_cyclistes</t>
  </si>
  <si>
    <t>[heure]</t>
  </si>
  <si>
    <t>[code_jour]</t>
  </si>
  <si>
    <t>[meteo]</t>
  </si>
  <si>
    <t>[feuille_id]</t>
  </si>
  <si>
    <t>[ligne_id]</t>
  </si>
  <si>
    <t>[pmr]</t>
  </si>
  <si>
    <t>[categorie_visuelle]</t>
  </si>
  <si>
    <t>[vae]</t>
  </si>
  <si>
    <t>[velos_particuliers]</t>
  </si>
  <si>
    <t>[remarque]</t>
  </si>
  <si>
    <t>[sens]</t>
  </si>
  <si>
    <t>[volume_manuel]</t>
  </si>
  <si>
    <t>[acceptation_quest]</t>
  </si>
  <si>
    <t>[acceptation_itw]</t>
  </si>
  <si>
    <t>[cp_pays]</t>
  </si>
  <si>
    <t>[categorie_breve]</t>
  </si>
  <si>
    <t>[tour_exc]</t>
  </si>
  <si>
    <t>[tour_exc_breve]</t>
  </si>
  <si>
    <t>[mode_heb_breve]</t>
  </si>
  <si>
    <t>[intention_dep_breve]</t>
  </si>
  <si>
    <t>A</t>
  </si>
  <si>
    <t>Excursionniste</t>
  </si>
  <si>
    <t>[categorie_visuelle_cycliste_corrige]</t>
  </si>
  <si>
    <t>[categorie_visuelle_cycliste]</t>
  </si>
  <si>
    <t>[volume_manuel_valide]</t>
  </si>
  <si>
    <t>[volume_manuel_corrige]</t>
  </si>
  <si>
    <t>[nb_total_velo_corrige]</t>
  </si>
  <si>
    <t>[nb_vae_corrige]</t>
  </si>
  <si>
    <t>[nb_musc_corrige]</t>
  </si>
  <si>
    <t>[nb_loc_corrige]</t>
  </si>
  <si>
    <t>[type_sortie_corrige]</t>
  </si>
  <si>
    <t>[km_sortie_valide]</t>
  </si>
  <si>
    <t>[km_sortie_corrige]</t>
  </si>
  <si>
    <t>[profil]</t>
  </si>
  <si>
    <t>[dms_corrige]</t>
  </si>
  <si>
    <t>[mode_transp_jour_autre_recode]</t>
  </si>
  <si>
    <t>[preparation_autre_recode]</t>
  </si>
  <si>
    <t>[type_groupe_autre_recode]</t>
  </si>
  <si>
    <t>[activites_autre_recode]</t>
  </si>
  <si>
    <t>[direction_autre_recode</t>
  </si>
  <si>
    <t>[direction_appli_recode]</t>
  </si>
  <si>
    <t>[direction_site_web_recode</t>
  </si>
  <si>
    <t>[preparation_guide_recode]</t>
  </si>
  <si>
    <t>[preparation_site_web_recode]</t>
  </si>
  <si>
    <t>[preparation_appli_recode]</t>
  </si>
  <si>
    <t>[preparation_topo_recode]</t>
  </si>
  <si>
    <t>[mode_heb_autre_recode]</t>
  </si>
  <si>
    <t>[tour_transp_autre_recode]</t>
  </si>
  <si>
    <t>[autres_iti_autre_recode]</t>
  </si>
  <si>
    <t>[profession_autre_recode]</t>
  </si>
  <si>
    <t>[ville_heb_cog_lau]</t>
  </si>
  <si>
    <t>[ville_res_cog_lau]</t>
  </si>
  <si>
    <t>[distance_domicile_enq]</t>
  </si>
  <si>
    <t>[distance_heb_enq_reelle]</t>
  </si>
  <si>
    <t>[distance_heb_enq]</t>
  </si>
  <si>
    <t>[mode_heb_regroupe]</t>
  </si>
  <si>
    <t>[mode_heb_regroupe2]</t>
  </si>
  <si>
    <t>Hôtels/Chambres d'hôtes</t>
  </si>
  <si>
    <t>[exc_dep_alim]</t>
  </si>
  <si>
    <t>[exc_dep_activites]</t>
  </si>
  <si>
    <t>[exc_dep_souvenirs]</t>
  </si>
  <si>
    <t>[exc_dep_transp]</t>
  </si>
  <si>
    <t>[exc_dep_location]</t>
  </si>
  <si>
    <t>[exc_dep_autres]</t>
  </si>
  <si>
    <t>[tour_dep_alim]</t>
  </si>
  <si>
    <t>[tour_dep_activites]</t>
  </si>
  <si>
    <t>[tour_dep_souvenirs]</t>
  </si>
  <si>
    <t>[tour_dep_transp]</t>
  </si>
  <si>
    <t>[tour_dep_location]</t>
  </si>
  <si>
    <t>[tour_dep_autres]</t>
  </si>
  <si>
    <t>[tour_dep_heb_valide]</t>
  </si>
  <si>
    <t>[tour_dep_heb_corrige]</t>
  </si>
  <si>
    <t>[exc_dep_alim_valide]</t>
  </si>
  <si>
    <t>[exc_dep_alim_corrige]</t>
  </si>
  <si>
    <t>[distance_dom_enq_reelle_regions]</t>
  </si>
  <si>
    <t>[distance_dom_enq_reelle_france]</t>
  </si>
  <si>
    <t>[distance_dom_enq_reelle_etranger]</t>
  </si>
  <si>
    <t>[exc_dep_activites_valide]</t>
  </si>
  <si>
    <t>[exc_dep_activites_corrige]</t>
  </si>
  <si>
    <t>[exc_dep_souvenirs_valide]</t>
  </si>
  <si>
    <t>[exc_dep_souvenirs_corrige]</t>
  </si>
  <si>
    <t>[exc_dep_transp_valide]</t>
  </si>
  <si>
    <t>[exc_dep_transp_corrige]</t>
  </si>
  <si>
    <t>[exc_dep_location_valide]</t>
  </si>
  <si>
    <t>[exc_dep_location_corrige]</t>
  </si>
  <si>
    <t>[exc_dep_autres_valide]</t>
  </si>
  <si>
    <t>[exc_dep_autres_corrige]</t>
  </si>
  <si>
    <t>[tour_dep_alim_valide]</t>
  </si>
  <si>
    <t>[tour_dep_alim_corrige]</t>
  </si>
  <si>
    <t>[tour_dep_activites_valide]</t>
  </si>
  <si>
    <t>[tour_dep_activites_corrige]</t>
  </si>
  <si>
    <t>[tour_dep_souvenirs_valide]</t>
  </si>
  <si>
    <t>[tour_dep_souvenirs_corrige]</t>
  </si>
  <si>
    <t>[tour_dep_transp_valide]</t>
  </si>
  <si>
    <t>[tour_dep_transp_corrige]</t>
  </si>
  <si>
    <t>[tour_dep_location_valide]</t>
  </si>
  <si>
    <t>[tour_dep_location_corrige]</t>
  </si>
  <si>
    <t>[tour_dep_autres_valide]</t>
  </si>
  <si>
    <t>[tour_dep_autres_corrige]</t>
  </si>
  <si>
    <t>[exc_dep_tot]</t>
  </si>
  <si>
    <t>[exc_dep_tot_impact]</t>
  </si>
  <si>
    <t>[tour_dep_to_jour]</t>
  </si>
  <si>
    <t>[tour_dep_to_jour_valide]</t>
  </si>
  <si>
    <t>[tour_dep_to_jour_corrige]</t>
  </si>
  <si>
    <t>[exc_intention_dep]</t>
  </si>
  <si>
    <t>[tour_intention_dep]</t>
  </si>
  <si>
    <t>[degre_exploitable]</t>
  </si>
  <si>
    <t>[tour_dep_tot]</t>
  </si>
  <si>
    <t>[tour_dep_tot_impact]</t>
  </si>
  <si>
    <t>[coef_type_trajet]</t>
  </si>
  <si>
    <t>[coef_imp_velo]</t>
  </si>
  <si>
    <t>[coef_pratique_sejour]</t>
  </si>
  <si>
    <t>[id_section_origine]</t>
  </si>
  <si>
    <t>[id_section_dest]</t>
  </si>
  <si>
    <t>[pays_regroupe]</t>
  </si>
  <si>
    <t>[coef_pratique_habituelle]</t>
  </si>
  <si>
    <t>[revenu_corrige]</t>
  </si>
  <si>
    <t>[coef_red]</t>
  </si>
  <si>
    <t>[code_concat]</t>
  </si>
  <si>
    <t>[km_groupe]</t>
  </si>
  <si>
    <t>[km_groupe_iti]</t>
  </si>
  <si>
    <t>[nom_territoire_iti]</t>
  </si>
  <si>
    <t>[intention_dep_heb]</t>
  </si>
  <si>
    <t>[intention_dep_alim]</t>
  </si>
  <si>
    <t>[intention_dep_activites]</t>
  </si>
  <si>
    <t>[intention_dep_souvenirs]</t>
  </si>
  <si>
    <t>[intention_dep_transp]</t>
  </si>
  <si>
    <t>[intention_dep_location]</t>
  </si>
  <si>
    <t>[intention_dep_autres]</t>
  </si>
  <si>
    <t>[tour_intention_dep_heb]</t>
  </si>
  <si>
    <t>[exc_intention_dep_alim]</t>
  </si>
  <si>
    <t>[exc_intention_dep_activites]</t>
  </si>
  <si>
    <t>[exc_intention_dep_souvenirs]</t>
  </si>
  <si>
    <t>[exc_intention_dep_transp]</t>
  </si>
  <si>
    <t>[exc_intention_dep_location]</t>
  </si>
  <si>
    <t>[exc_intention_dep_autres]</t>
  </si>
  <si>
    <t>[tour_intention_dep_alim]</t>
  </si>
  <si>
    <t>[tour_intention_dep_activites]</t>
  </si>
  <si>
    <t>[tour_intention_dep_souvenirs]</t>
  </si>
  <si>
    <t>[tour_intention_dep_transp]</t>
  </si>
  <si>
    <t>[tour_intention_dep_location]</t>
  </si>
  <si>
    <t>[tour_intention_dep_autres]</t>
  </si>
  <si>
    <t>id_troncon</t>
  </si>
  <si>
    <t>nom_territoire_iti</t>
  </si>
  <si>
    <t>[code_concat_troncon]</t>
  </si>
  <si>
    <t>[distance_dom_enq_reelle]</t>
  </si>
  <si>
    <t>[iti_dep_iti_valide]</t>
  </si>
  <si>
    <t>[iti_arr_iti_valide]</t>
  </si>
  <si>
    <t>Nom du site</t>
  </si>
  <si>
    <t>Barbâtre</t>
  </si>
  <si>
    <t>Brétignolles Sur Mer</t>
  </si>
  <si>
    <t>La Tranche Sur Mer</t>
  </si>
  <si>
    <t>Les Sables d'Olonne</t>
  </si>
  <si>
    <t>Saint Hilaire De Riez</t>
  </si>
  <si>
    <t>Saint Jean De Monts</t>
  </si>
  <si>
    <t>Sainte Radegonde Des Noyers</t>
  </si>
  <si>
    <t>Le Pellerin - Nantes</t>
  </si>
  <si>
    <t>Tortière_nord</t>
  </si>
  <si>
    <t>Tortière_sud</t>
  </si>
  <si>
    <t>V6 Caurel-2012</t>
  </si>
  <si>
    <t>Le Pellerin - 44</t>
  </si>
  <si>
    <t>Saint-Brevin</t>
  </si>
  <si>
    <t>St-Michel-Chef-Chef</t>
  </si>
  <si>
    <t>La Chapelle sur Erdre</t>
  </si>
  <si>
    <t>Identifiant du site</t>
  </si>
  <si>
    <t>Identifiant du flux</t>
  </si>
  <si>
    <t>Nom du flux</t>
  </si>
  <si>
    <t>date</t>
  </si>
  <si>
    <t>annee</t>
  </si>
  <si>
    <t>mois</t>
  </si>
  <si>
    <t>jour</t>
  </si>
  <si>
    <t>type_jour</t>
  </si>
  <si>
    <t>jour_ferie</t>
  </si>
  <si>
    <t>pont</t>
  </si>
  <si>
    <t>vacances</t>
  </si>
  <si>
    <t>Le Pellerin - 44 [Bike]</t>
  </si>
  <si>
    <t>Blain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</si>
</sst>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dd/mm/yy;@"/>
    <numFmt numFmtId="166" formatCode="00000"/>
  </numFmts>
  <fonts count="9" x14ac:knownFonts="1">
    <font>
      <sz val="11"/>
      <color theme="1"/>
      <name val="Calibri"/>
      <family val="2"/>
      <scheme val="minor"/>
    </font>
    <font>
      <sz val="11"/>
      <color theme="1"/>
      <name val="Calibri"/>
      <family val="2"/>
      <scheme val="minor"/>
    </font>
    <font>
      <sz val="10"/>
      <name val="Arial"/>
      <family val="2"/>
    </font>
    <font>
      <sz val="11"/>
      <color indexed="8"/>
      <name val="Calibri"/>
      <family val="2"/>
      <charset val="1"/>
    </font>
    <font>
      <sz val="8"/>
      <name val="Calibri"/>
      <family val="2"/>
      <scheme val="minor"/>
    </font>
    <font>
      <sz val="11"/>
      <color theme="1"/>
      <name val="News Gothic MT"/>
      <family val="2"/>
    </font>
    <font>
      <sz val="11"/>
      <name val="Calibri"/>
      <family val="2"/>
      <scheme val="minor"/>
    </font>
    <font>
      <sz val="11"/>
      <color indexed="8"/>
      <name val="Calibri"/>
      <family val="2"/>
      <scheme val="minor"/>
    </font>
    <font>
      <sz val="11"/>
      <name val="Arial"/>
      <family val="2"/>
    </font>
  </fonts>
  <fills count="7">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7"/>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theme="1"/>
      </bottom>
      <diagonal/>
    </border>
  </borders>
  <cellStyleXfs count="5">
    <xf numFmtId="0" fontId="0" fillId="0" borderId="0"/>
    <xf numFmtId="0" fontId="2" fillId="0" borderId="0"/>
    <xf numFmtId="0" fontId="3" fillId="0" borderId="0"/>
    <xf numFmtId="164" fontId="1" fillId="0" borderId="0" applyFont="0" applyFill="0" applyBorder="0" applyAlignment="0" applyProtection="0"/>
    <xf numFmtId="0" fontId="7" fillId="0" borderId="0"/>
  </cellStyleXfs>
  <cellXfs count="58">
    <xf numFmtId="0" fontId="0" fillId="0" borderId="0" xfId="0"/>
    <xf numFmtId="0" fontId="0" fillId="0" borderId="0" xfId="0"/>
    <xf numFmtId="14" fontId="0" fillId="0" borderId="0" xfId="0" applyNumberFormat="1"/>
    <xf numFmtId="0" fontId="0" fillId="0" borderId="0" xfId="0" applyFill="1"/>
    <xf numFmtId="0" fontId="2" fillId="0" borderId="1" xfId="1" applyFill="1" applyBorder="1" applyAlignment="1">
      <alignment horizontal="center" vertical="center"/>
    </xf>
    <xf numFmtId="0" fontId="2" fillId="0" borderId="1" xfId="1" applyFill="1" applyBorder="1" applyAlignment="1">
      <alignment horizontal="center" vertical="center" wrapText="1"/>
    </xf>
    <xf numFmtId="0" fontId="2" fillId="0" borderId="2" xfId="1" applyFill="1" applyBorder="1" applyAlignment="1">
      <alignment horizontal="center" vertical="center" wrapText="1"/>
    </xf>
    <xf numFmtId="0" fontId="2" fillId="0" borderId="0" xfId="1" applyFill="1" applyAlignment="1">
      <alignment horizontal="center" vertical="center" wrapText="1"/>
    </xf>
    <xf numFmtId="0" fontId="2" fillId="0" borderId="3" xfId="1" applyFill="1" applyBorder="1" applyAlignment="1">
      <alignment horizontal="left" vertical="center"/>
    </xf>
    <xf numFmtId="0" fontId="0" fillId="2" borderId="0" xfId="0" applyFill="1"/>
    <xf numFmtId="165" fontId="0" fillId="0" borderId="0" xfId="0" applyNumberFormat="1"/>
    <xf numFmtId="14" fontId="0" fillId="0" borderId="0" xfId="0" applyNumberFormat="1" applyFill="1"/>
    <xf numFmtId="0" fontId="5" fillId="3" borderId="4" xfId="0" applyFont="1" applyFill="1" applyBorder="1"/>
    <xf numFmtId="0" fontId="0" fillId="3" borderId="0" xfId="0" applyFill="1"/>
    <xf numFmtId="14" fontId="0" fillId="3" borderId="0" xfId="0" applyNumberFormat="1" applyFill="1"/>
    <xf numFmtId="1" fontId="0" fillId="3" borderId="0" xfId="0" applyNumberFormat="1" applyFill="1"/>
    <xf numFmtId="0" fontId="5" fillId="3" borderId="0" xfId="0" applyFont="1" applyFill="1" applyBorder="1"/>
    <xf numFmtId="0" fontId="5" fillId="2" borderId="4" xfId="0" applyFont="1" applyFill="1" applyBorder="1"/>
    <xf numFmtId="0" fontId="5" fillId="2" borderId="7" xfId="0" applyFont="1" applyFill="1" applyBorder="1"/>
    <xf numFmtId="0" fontId="5" fillId="3" borderId="7" xfId="0" applyFont="1" applyFill="1" applyBorder="1"/>
    <xf numFmtId="0" fontId="5" fillId="3" borderId="5" xfId="0" applyFont="1" applyFill="1" applyBorder="1"/>
    <xf numFmtId="0" fontId="5" fillId="3" borderId="6" xfId="0" applyFont="1" applyFill="1" applyBorder="1"/>
    <xf numFmtId="166" fontId="0" fillId="3" borderId="0" xfId="0" applyNumberFormat="1" applyFill="1"/>
    <xf numFmtId="0" fontId="5" fillId="2" borderId="5" xfId="0" applyFont="1" applyFill="1" applyBorder="1"/>
    <xf numFmtId="0" fontId="5" fillId="2" borderId="6" xfId="0" applyFont="1" applyFill="1" applyBorder="1"/>
    <xf numFmtId="0" fontId="5" fillId="4" borderId="4" xfId="0" applyFont="1" applyFill="1" applyBorder="1"/>
    <xf numFmtId="0" fontId="0" fillId="4" borderId="0" xfId="0" applyFill="1"/>
    <xf numFmtId="0" fontId="5" fillId="4" borderId="0" xfId="0" applyFont="1" applyFill="1" applyBorder="1"/>
    <xf numFmtId="0" fontId="5" fillId="5" borderId="4" xfId="0" applyFont="1" applyFill="1" applyBorder="1"/>
    <xf numFmtId="0" fontId="0" fillId="5" borderId="0" xfId="0" applyFill="1"/>
    <xf numFmtId="0" fontId="6" fillId="3" borderId="0" xfId="0" applyFont="1" applyFill="1"/>
    <xf numFmtId="0" fontId="5" fillId="4" borderId="7" xfId="0" applyFont="1" applyFill="1" applyBorder="1"/>
    <xf numFmtId="0" fontId="5" fillId="4" borderId="6" xfId="0" applyFont="1" applyFill="1" applyBorder="1"/>
    <xf numFmtId="0" fontId="5" fillId="4" borderId="5" xfId="0" applyFont="1" applyFill="1" applyBorder="1"/>
    <xf numFmtId="0" fontId="5" fillId="6" borderId="4" xfId="0" applyFont="1" applyFill="1" applyBorder="1"/>
    <xf numFmtId="0" fontId="0" fillId="6" borderId="0" xfId="0" applyFill="1"/>
    <xf numFmtId="0" fontId="5" fillId="6" borderId="7" xfId="0" applyFont="1" applyFill="1" applyBorder="1"/>
    <xf numFmtId="2" fontId="0" fillId="4" borderId="0" xfId="0" applyNumberFormat="1" applyFill="1"/>
    <xf numFmtId="2" fontId="0" fillId="3" borderId="0" xfId="0" applyNumberFormat="1" applyFill="1"/>
    <xf numFmtId="2" fontId="5" fillId="5" borderId="4" xfId="0" applyNumberFormat="1" applyFont="1" applyFill="1" applyBorder="1"/>
    <xf numFmtId="2" fontId="0" fillId="5" borderId="0" xfId="0" applyNumberFormat="1" applyFill="1"/>
    <xf numFmtId="2" fontId="5" fillId="3" borderId="4" xfId="0" applyNumberFormat="1" applyFont="1" applyFill="1" applyBorder="1"/>
    <xf numFmtId="2" fontId="5" fillId="4" borderId="4" xfId="0" applyNumberFormat="1" applyFont="1" applyFill="1" applyBorder="1"/>
    <xf numFmtId="2" fontId="5" fillId="2" borderId="4" xfId="0" applyNumberFormat="1" applyFont="1" applyFill="1" applyBorder="1"/>
    <xf numFmtId="2" fontId="5" fillId="2" borderId="5" xfId="0" applyNumberFormat="1" applyFont="1" applyFill="1" applyBorder="1"/>
    <xf numFmtId="2" fontId="5" fillId="2" borderId="6" xfId="0" applyNumberFormat="1" applyFont="1" applyFill="1" applyBorder="1"/>
    <xf numFmtId="2" fontId="0" fillId="2" borderId="0" xfId="0" applyNumberFormat="1" applyFill="1"/>
    <xf numFmtId="1" fontId="5" fillId="3" borderId="0" xfId="0" applyNumberFormat="1" applyFont="1" applyFill="1" applyBorder="1"/>
    <xf numFmtId="1" fontId="5" fillId="4" borderId="0" xfId="0" applyNumberFormat="1" applyFont="1" applyFill="1" applyBorder="1"/>
    <xf numFmtId="1" fontId="0" fillId="4" borderId="0" xfId="0" applyNumberFormat="1" applyFill="1"/>
    <xf numFmtId="1" fontId="5" fillId="3" borderId="4" xfId="0" applyNumberFormat="1" applyFont="1" applyFill="1" applyBorder="1"/>
    <xf numFmtId="1" fontId="5" fillId="3" borderId="6" xfId="0" applyNumberFormat="1" applyFont="1" applyFill="1" applyBorder="1"/>
    <xf numFmtId="1" fontId="5" fillId="3" borderId="7" xfId="0" applyNumberFormat="1" applyFont="1" applyFill="1" applyBorder="1"/>
    <xf numFmtId="0" fontId="8" fillId="0" borderId="0" xfId="4" applyFont="1" applyAlignment="1">
      <alignment horizontal="center" vertical="center"/>
    </xf>
    <xf numFmtId="0" fontId="7" fillId="0" borderId="0" xfId="4"/>
    <xf numFmtId="14" fontId="8" fillId="0" borderId="0" xfId="4" applyNumberFormat="1" applyFont="1" applyAlignment="1">
      <alignment horizontal="center" vertical="center"/>
    </xf>
    <xf numFmtId="0" fontId="0" fillId="0" borderId="0" xfId="0" applyAlignment="1">
      <alignment horizontal="center" vertical="center" wrapText="1"/>
    </xf>
    <xf numFmtId="0" fontId="0" fillId="3" borderId="8" xfId="0" applyFont="1" applyFill="1" applyBorder="1"/>
  </cellXfs>
  <cellStyles count="5">
    <cellStyle name="Excel Built-in Normal" xfId="2" xr:uid="{711CA28F-EF94-41FE-89B6-94435369D453}"/>
    <cellStyle name="Milliers 2" xfId="3" xr:uid="{0D0AF381-673B-4C2A-9013-62AEEF07681F}"/>
    <cellStyle name="Normal" xfId="0" builtinId="0"/>
    <cellStyle name="Normal 2" xfId="1" xr:uid="{A55D21C8-6DE8-401C-B812-659A7A3BA71F}"/>
    <cellStyle name="Normal 3" xfId="4" xr:uid="{674B5E43-A7B1-624B-A311-B8B21BFEB5D0}"/>
  </cellStyles>
  <dxfs count="397">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 formatCode="0"/>
      <fill>
        <patternFill patternType="solid">
          <fgColor indexed="64"/>
          <bgColor theme="9" tint="0.79998168889431442"/>
        </patternFill>
      </fill>
    </dxf>
    <dxf>
      <numFmt numFmtId="1" formatCode="0"/>
      <fill>
        <patternFill patternType="solid">
          <fgColor indexed="64"/>
          <bgColor theme="9"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0" formatCode="General"/>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1" formatCode="0"/>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numFmt numFmtId="167" formatCode="0.0"/>
      <fill>
        <patternFill patternType="none">
          <fgColor indexed="64"/>
          <bgColor indexed="65"/>
        </patternFill>
      </fill>
    </dxf>
    <dxf>
      <numFmt numFmtId="167" formatCode="0.0"/>
      <fill>
        <patternFill patternType="none">
          <fgColor indexed="64"/>
          <bgColor indexed="65"/>
        </patternFill>
      </fill>
    </dxf>
    <dxf>
      <numFmt numFmtId="167" formatCode="0.0"/>
      <fill>
        <patternFill patternType="none">
          <fgColor indexed="64"/>
          <bgColor indexed="65"/>
        </patternFill>
      </fill>
    </dxf>
    <dxf>
      <numFmt numFmtId="167" formatCode="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righ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 formatCode="0"/>
      <fill>
        <patternFill patternType="solid">
          <fgColor indexed="64"/>
          <bgColor theme="9" tint="0.79998168889431442"/>
        </patternFill>
      </fill>
    </dxf>
    <dxf>
      <numFmt numFmtId="19" formatCode="dd/mm/yyyy"/>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2" formatCode="0.00"/>
      <fill>
        <patternFill patternType="solid">
          <fgColor indexed="64"/>
          <bgColor theme="9" tint="0.79998168889431442"/>
        </patternFill>
      </fill>
    </dxf>
    <dxf>
      <numFmt numFmtId="0" formatCode="General"/>
      <fill>
        <patternFill patternType="solid">
          <fgColor indexed="64"/>
          <bgColor theme="8" tint="0.79998168889431442"/>
        </patternFill>
      </fill>
    </dxf>
    <dxf>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2" formatCode="0.00"/>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dd/mm/yyyy"/>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Calibri"/>
        <family val="2"/>
        <scheme val="minor"/>
      </font>
      <fill>
        <patternFill>
          <fgColor indexed="64"/>
          <bgColor theme="9" tint="0.79998168889431442"/>
        </patternFill>
      </fill>
    </dxf>
    <dxf>
      <font>
        <strike val="0"/>
        <outline val="0"/>
        <shadow val="0"/>
        <u val="none"/>
        <vertAlign val="baseline"/>
        <sz val="11"/>
        <color auto="1"/>
        <name val="Calibri"/>
        <family val="2"/>
        <scheme val="minor"/>
      </font>
      <numFmt numFmtId="0" formatCode="General"/>
      <fill>
        <patternFill>
          <fgColor indexed="64"/>
          <bgColor theme="9" tint="0.79998168889431442"/>
        </patternFill>
      </fill>
    </dxf>
    <dxf>
      <font>
        <strike val="0"/>
        <outline val="0"/>
        <shadow val="0"/>
        <u val="none"/>
        <vertAlign val="baseline"/>
        <sz val="11"/>
        <color auto="1"/>
        <name val="Calibri"/>
        <family val="2"/>
        <scheme val="minor"/>
      </font>
      <fill>
        <patternFill>
          <fgColor indexed="64"/>
          <bgColor theme="9" tint="0.79998168889431442"/>
        </patternFill>
      </fill>
    </dxf>
    <dxf>
      <font>
        <strike val="0"/>
        <outline val="0"/>
        <shadow val="0"/>
        <u val="none"/>
        <vertAlign val="baseline"/>
        <sz val="11"/>
        <color auto="1"/>
        <name val="Calibri"/>
        <family val="2"/>
        <scheme val="minor"/>
      </font>
      <fill>
        <patternFill>
          <fgColor indexed="64"/>
          <bgColor theme="9" tint="0.79998168889431442"/>
        </patternFill>
      </fill>
    </dxf>
    <dxf>
      <numFmt numFmtId="19" formatCode="dd/mm/yyyy"/>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dd/mm/yyyy"/>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ill>
        <patternFill patternType="none">
          <bgColor auto="1"/>
        </patternFill>
      </fill>
    </dxf>
    <dxf>
      <numFmt numFmtId="0" formatCode="General"/>
    </dxf>
    <dxf>
      <numFmt numFmtId="0" formatCode="General"/>
    </dxf>
    <dxf>
      <numFmt numFmtId="165" formatCode="dd/mm/yy;@"/>
    </dxf>
    <dxf>
      <numFmt numFmtId="165" formatCode="dd/mm/yy;@"/>
    </dxf>
    <dxf>
      <numFmt numFmtId="165" formatCode="dd/mm/yy;@"/>
    </dxf>
  </dxfs>
  <tableStyles count="0" defaultTableStyle="TableStyleMedium2" defaultPivotStyle="PivotStyleLight16"/>
  <colors>
    <mruColors>
      <color rgb="FFDAE2B0"/>
      <color rgb="FFBFCD79"/>
      <color rgb="FF9EB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51B4EA-EC05-4187-A11E-F644AD8764E4}" name="Tableau4" displayName="Tableau4" ref="A3:R40" totalsRowShown="0">
  <autoFilter ref="A3:R40" xr:uid="{18DE6C5B-F076-45EA-97FF-52F5FCB0F2BA}"/>
  <tableColumns count="18">
    <tableColumn id="1" xr3:uid="{C5615A5D-842A-4F0F-8569-AF567412B818}" name="id_site_enq"/>
    <tableColumn id="2" xr3:uid="{74B4FBD9-224B-46C5-8EB9-EDDDE7DEE7A9}" name="nom_site_enq"/>
    <tableColumn id="3" xr3:uid="{DEBE5F52-35AC-4B76-A7EB-41CCBEE35F10}" name="id_section"/>
    <tableColumn id="4" xr3:uid="{1498EBFD-4252-435C-BEE4-66811DEB92E8}" name="id_tronçon"/>
    <tableColumn id="5" xr3:uid="{C1AA9C1A-FE13-44B3-A02D-4CD530C62017}" name="id_compteur_pnf"/>
    <tableColumn id="6" xr3:uid="{B4B7C030-D586-42BF-A07E-781D6FABF73A}" name="nom_compteur_pnf"/>
    <tableColumn id="7" xr3:uid="{980C453B-C8CA-4058-A381-1DE4D4558B73}" name="date_enq" dataDxfId="396"/>
    <tableColumn id="8" xr3:uid="{8999752A-47A3-4951-950E-651540EBBEC5}" name="mois_enq" dataDxfId="395"/>
    <tableColumn id="9" xr3:uid="{0C1B2F04-76D3-404D-BE73-A3480195B73F}" name="période_enq" dataDxfId="394"/>
    <tableColumn id="10" xr3:uid="{66F0EDBF-2235-4A07-904D-BA8E5FF934D0}" name="nb_quest"/>
    <tableColumn id="11" xr3:uid="{BD8DC730-1A19-43A2-B024-0C40D2343DB9}" name="volume_quest"/>
    <tableColumn id="12" xr3:uid="{ECF1BC99-0B4E-4DC6-91AD-0A8BB33FC70B}" name="nb_breve"/>
    <tableColumn id="13" xr3:uid="{302B951A-5B61-47FF-A515-8B0B52AFB325}" name="volume_breve"/>
    <tableColumn id="14" xr3:uid="{26671FB9-F37E-4E50-BD61-D35E010ADAAE}" name="volume_comptages_manuels"/>
    <tableColumn id="15" xr3:uid="{443280CF-29D5-4969-BED0-90EF64A527DC}" name="nb_comptages_auto_henq"/>
    <tableColumn id="16" xr3:uid="{D9E3A86E-97B4-4A8C-A299-259109A217F9}" name="nb_comptages_auto_h24"/>
    <tableColumn id="17" xr3:uid="{538E7485-4C96-4669-9235-9C6ED3F620DC}" name="code_concat_jour_site" dataDxfId="393">
      <calculatedColumnFormula>CONCATENATE(A4,"-",G4)</calculatedColumnFormula>
    </tableColumn>
    <tableColumn id="18" xr3:uid="{872E8F6F-69D7-450F-878D-ABAA767FB727}" name="coef_h_j" dataDxfId="392">
      <calculatedColumnFormula>Tableau4[[#This Row],[nb_comptages_auto_henq]]/Tableau4[[#This Row],[nb_comptages_auto_h24]]</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955F98-6CB8-4652-9F29-66BBFF32E916}" name="Comptage_Manuels" displayName="Comptage_Manuels" ref="A1:BD20" totalsRowShown="0" headerRowDxfId="391">
  <autoFilter ref="A1:BD20" xr:uid="{A0798D64-FC61-484E-B096-461C2989F026}"/>
  <tableColumns count="56">
    <tableColumn id="35" xr3:uid="{5E3C2961-4317-4CC1-813B-C9FB23B7B132}" name="[version_methode]"/>
    <tableColumn id="56" xr3:uid="{65FB62FE-3055-4E00-A629-ED929CD08CEA}" name="[nom_territoire_iti]"/>
    <tableColumn id="30" xr3:uid="{B680E732-281A-4962-8303-6D656F072573}" name="[nom_site_enq]"/>
    <tableColumn id="31" xr3:uid="{EBFD1DE6-B5CC-4F42-A4D9-299FB64592FD}" name="[id_site_enq]"/>
    <tableColumn id="32" xr3:uid="{D1ED0F6F-53A0-482D-B148-30C773CA824E}" name="[date_enq]" dataDxfId="390"/>
    <tableColumn id="33" xr3:uid="{66F1A7C1-CF6F-4F7E-8DCB-22DC23904650}" name="[date_enq_num]"/>
    <tableColumn id="36" xr3:uid="{E9F5B838-BC9F-4C28-8714-BF6EB5906E0B}" name="[code_jour]"/>
    <tableColumn id="37" xr3:uid="{8B335E28-17AC-4DF3-879B-98BD2C086B71}" name="[meteo]"/>
    <tableColumn id="38" xr3:uid="{ABF350F0-F24B-4C8D-B33C-B96A97351446}" name="[feuille_id]"/>
    <tableColumn id="40" xr3:uid="{CEB82B06-B3BA-48F5-82D3-5B371BF8CA3C}" name="[ligne_id]"/>
    <tableColumn id="34" xr3:uid="{1218FA7C-2E9B-4F5E-80C9-0451C99F9F2B}" name="[heure]"/>
    <tableColumn id="39" xr3:uid="{1280F85C-2F88-4F7E-9437-3DCDD2A548CA}" name="[pmr]"/>
    <tableColumn id="42" xr3:uid="{B1C06862-F95F-4869-9B86-0906C81AB1B9}" name="[vae]"/>
    <tableColumn id="43" xr3:uid="{CE1C5883-5908-45B2-9D47-6CFD04C25404}" name="[velos_particuliers]"/>
    <tableColumn id="41" xr3:uid="{7B287F13-626C-4EBF-80CE-0A224609E6CA}" name="[categorie_visuelle]"/>
    <tableColumn id="47" xr3:uid="{E94ADAD8-9DDD-4071-8445-4A0DB1F8E7F6}" name="[volume_manuel]"/>
    <tableColumn id="44" xr3:uid="{CEAFC341-AAE9-4421-A8FF-62850D4C226A}" name="[remarque]"/>
    <tableColumn id="45" xr3:uid="{F532A570-63FC-4619-AC74-A2D7D273DE68}" name="[sens]"/>
    <tableColumn id="46" xr3:uid="{02309709-D332-49E0-ABAA-08FAEB59F7F9}" name="[acceptation_quest]" dataDxfId="389"/>
    <tableColumn id="48" xr3:uid="{1E176102-63BE-4205-A788-D84A5B828946}" name="[id_quest]" dataDxfId="388"/>
    <tableColumn id="49" xr3:uid="{3E371BB2-660F-4B93-BDE0-A19CEE6B8297}" name="[acceptation_itw]" dataDxfId="387"/>
    <tableColumn id="50" xr3:uid="{F7ECF1E6-6E16-40FD-B341-EF485574CC7D}" name="[cp_pays]" dataDxfId="386"/>
    <tableColumn id="51" xr3:uid="{1D25B94E-3A05-4B22-AF81-4BFB99D9835E}" name="[ville_res]"/>
    <tableColumn id="52" xr3:uid="{A1989F98-E966-45CD-9C2E-DE2FC0CE5F7A}" name="[categorie_breve]"/>
    <tableColumn id="53" xr3:uid="{72AF78E0-1C42-47D0-8FED-D969311B8151}" name="[tour_exc_breve]" dataDxfId="385"/>
    <tableColumn id="54" xr3:uid="{74494CCB-AB0F-4226-9E59-DE5F025FADE1}" name="[mode_heb_breve]"/>
    <tableColumn id="55" xr3:uid="{F9F44F67-6C14-4F9A-AC92-C8659756DE5A}" name="[intention_dep_breve]" dataDxfId="384"/>
    <tableColumn id="1" xr3:uid="{C1DB6BAE-5D79-41FE-B986-590B0F11314E}" name="CODE_LIEN" dataDxfId="383"/>
    <tableColumn id="2" xr3:uid="{41DA51BC-EE37-4621-9440-A22BA1343988}" name="ORDRE" dataDxfId="382"/>
    <tableColumn id="3" xr3:uid="{1ADC4313-B10F-45D9-AA5C-014AFDFE37AC}" name="SITE" dataDxfId="381"/>
    <tableColumn id="4" xr3:uid="{DA288D10-BF8A-4CAD-87FF-C46F5278DFE7}" name="dept" dataDxfId="380">
      <calculatedColumnFormula>VLOOKUP(AD2,#REF!,10,TRUE)</calculatedColumnFormula>
    </tableColumn>
    <tableColumn id="5" xr3:uid="{693F75E6-23C5-4CC2-B196-D8A9501CCF81}" name="JOURNEE" dataDxfId="379"/>
    <tableColumn id="6" xr3:uid="{17FDD179-C4EF-40F2-8E31-7F5C2D63C781}" name="DATE" dataDxfId="378"/>
    <tableColumn id="7" xr3:uid="{8B0C7F48-5B33-4B7F-B216-1F60489BAB38}" name="HEURE" dataDxfId="377"/>
    <tableColumn id="8" xr3:uid="{DD6E447D-9BB0-42B3-A1D1-664A6D8210A1}" name="PROFIL" dataDxfId="376"/>
    <tableColumn id="9" xr3:uid="{8A357C65-FC78-405D-923E-C20DCC89905B}" name="categorie_visuelle" dataDxfId="375"/>
    <tableColumn id="10" xr3:uid="{DEC73C92-39DB-47C1-B82F-012FE5A05B58}" name="categorie_visuelle_cyclistes" dataDxfId="374"/>
    <tableColumn id="11" xr3:uid="{8EFB7E3D-653C-4A7A-8943-FF3F97F7C419}" name="volume_manuel" dataDxfId="373"/>
    <tableColumn id="12" xr3:uid="{BA0D64C0-5E69-4D49-B282-A2E20B10FC6F}" name="PMR" dataDxfId="372"/>
    <tableColumn id="13" xr3:uid="{B7E68223-5343-4B1E-A216-CB360AE40762}" name="VAE" dataDxfId="371"/>
    <tableColumn id="14" xr3:uid="{B3B38016-06BC-41C9-BD48-FFAC98C0D699}" name="REMARQUE" dataDxfId="370"/>
    <tableColumn id="15" xr3:uid="{D672441E-7321-42F2-B9EB-5FC8F54367F1}" name="SENS (Droite = 1)" dataDxfId="369"/>
    <tableColumn id="16" xr3:uid="{60318C68-4E9C-4962-84AA-D18E35501E5E}" name="NUMERO ITW" dataDxfId="368"/>
    <tableColumn id="17" xr3:uid="{52D308C8-603B-4517-B029-DFCCC3BDA7C7}" name="CODE POSTAL" dataDxfId="367"/>
    <tableColumn id="18" xr3:uid="{DA785E63-7D4F-4C82-8614-F91A6F23B131}" name="TOURISTE OU RESIDENT SECONDAIRE  oui : 1 non : 2 " dataDxfId="366"/>
    <tableColumn id="19" xr3:uid="{AE81AFE5-2E6C-4F73-9DB9-ECEB8DB838B0}" name="DEPENSE oui : 1  non : 2" dataDxfId="365"/>
    <tableColumn id="20" xr3:uid="{21C06A3E-9BFC-4B45-B037-DBD5C6C1D222}" name="ITINERANCE oui : 1      non : 2" dataDxfId="364"/>
    <tableColumn id="21" xr3:uid="{7E97BC26-A138-44DC-893E-431499BDAEEA}" name="code concaténé" dataDxfId="363"/>
    <tableColumn id="22" xr3:uid="{9708D7CB-67F5-4B12-A623-E7D6993FAD7C}" name="Vélo = 1; autres = 2" dataDxfId="362"/>
    <tableColumn id="23" xr3:uid="{C20AAADD-15C8-4EBF-AE7B-16E3B457D9BA}" name="Matin = 1 ; AM = 2" dataDxfId="361"/>
    <tableColumn id="24" xr3:uid="{AAB2B755-C147-4B20-AC04-A13671EC04D0}" name="Compteur de ref" dataDxfId="360"/>
    <tableColumn id="25" xr3:uid="{598F9EBF-1D1F-4B19-894E-2419F3E2473C}" name="Index compteur" dataDxfId="359"/>
    <tableColumn id="26" xr3:uid="{A83F10A0-27BB-4544-860D-A946E98A8FC3}" name="concat_date" dataDxfId="358"/>
    <tableColumn id="27" xr3:uid="{8B65A111-1C94-4EF1-A6F2-F2CA5FBB90B4}" name="Index créneau" dataDxfId="357"/>
    <tableColumn id="28" xr3:uid="{F1C72A50-9B72-457E-AB43-F9CA754FF1C9}" name="NB passages" dataDxfId="356"/>
    <tableColumn id="29" xr3:uid="{C9ABA5C9-4209-4856-87A8-2A7AB38C7FCB}" name="Créneau unique" dataDxfId="355"/>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9B3ABB-F994-42AA-9756-408AF47B1E19}" name="Comptage_Manuels4" displayName="Comptage_Manuels4" ref="A1:BG20" totalsRowShown="0" headerRowDxfId="354">
  <autoFilter ref="A1:BG20" xr:uid="{A0798D64-FC61-484E-B096-461C2989F026}"/>
  <tableColumns count="59">
    <tableColumn id="35" xr3:uid="{97FBD651-3CE5-4D70-BA66-78EC10C059EB}" name="[version_methode]"/>
    <tableColumn id="45" xr3:uid="{B909344D-ADBF-4D24-ABA9-B82BDCB001DA}" name="[nom_territoire_iti]"/>
    <tableColumn id="30" xr3:uid="{2EB47736-42B4-4EB6-AA5E-36C59D337F59}" name="[nom_site_enq]"/>
    <tableColumn id="31" xr3:uid="{3FE7EDE6-45A6-4C89-A6D6-01A1910D546C}" name="[id_site_enq]"/>
    <tableColumn id="32" xr3:uid="{C80B1380-CE24-4F33-BD3D-27AC0EBD7A03}" name="[date_enq]" dataDxfId="353"/>
    <tableColumn id="33" xr3:uid="{FDCFFE7B-4667-400C-9AA2-7C3992BD8E43}" name="[date_enq_num]"/>
    <tableColumn id="36" xr3:uid="{73F1A2E8-D7AF-4AC2-884C-BF3408B411E3}" name="[code_jour]"/>
    <tableColumn id="37" xr3:uid="{34C7346E-9D97-4B55-8C03-0EC907A6ABA7}" name="[meteo]"/>
    <tableColumn id="38" xr3:uid="{E154B00F-175F-4091-AED8-EADA6933685D}" name="[feuille_id]"/>
    <tableColumn id="40" xr3:uid="{099077EF-71CE-4E50-B9F2-F77F6B11437F}" name="[ligne_id]"/>
    <tableColumn id="34" xr3:uid="{10E31EA7-8F74-4A5E-9B61-AC7908E86F98}" name="[heure]"/>
    <tableColumn id="39" xr3:uid="{52EE0C3B-A218-422E-8128-3AAB7F5EF040}" name="[pmr]"/>
    <tableColumn id="42" xr3:uid="{B84AE2DF-A974-46CF-9F7E-C24F8EE87FB6}" name="[vae]"/>
    <tableColumn id="43" xr3:uid="{97CB36A0-7DFE-476D-88D0-80D452B88B17}" name="[velos_particuliers]"/>
    <tableColumn id="57" xr3:uid="{0C36682D-17BC-461B-B403-AF36C38953A0}" name="[categorie_visuelle_cycliste]" dataDxfId="352"/>
    <tableColumn id="56" xr3:uid="{EAAC6F0B-5570-408C-92AD-2BBC6E1E52CB}" name="[categorie_visuelle_cycliste_corrige]" dataDxfId="351"/>
    <tableColumn id="47" xr3:uid="{182BB10E-33B0-4953-8DB3-08BEFB8237CD}" name="[volume_manuel]"/>
    <tableColumn id="58" xr3:uid="{47A7DD68-8BF3-414E-9149-7038E8BF55A0}" name="[volume_manuel_valide]" dataDxfId="350"/>
    <tableColumn id="59" xr3:uid="{7E8AA2EA-7F32-4CD0-A5BD-CBF6C647B025}" name="[volume_manuel_corrige]" dataDxfId="349"/>
    <tableColumn id="44" xr3:uid="{29D9DE85-6AA6-41E6-8247-CD03DADC25FC}" name="[remarque]"/>
    <tableColumn id="60" xr3:uid="{45F365A5-A3EC-4746-BFE8-C66B6E045928}" name="[sens]" dataDxfId="348"/>
    <tableColumn id="46" xr3:uid="{1D33C297-B5A2-4713-B127-D676019C00F1}" name="[acceptation_quest]" dataDxfId="347"/>
    <tableColumn id="48" xr3:uid="{64A6368C-2252-4F8D-9751-B4061AB3161F}" name="[id_quest]" dataDxfId="346"/>
    <tableColumn id="49" xr3:uid="{E98703DF-7123-408A-91D9-6D62D40AFAD3}" name="[acceptation_itw]" dataDxfId="345"/>
    <tableColumn id="50" xr3:uid="{8E93CF49-BF0F-41FB-A53E-4D657364AABF}" name="[cp_pays]" dataDxfId="344"/>
    <tableColumn id="51" xr3:uid="{F6F9F0BC-05CB-4FFF-8CC0-92DF69259CA4}" name="[ville_res]"/>
    <tableColumn id="52" xr3:uid="{FD876078-E90B-41E9-A0A9-C881D35E7C5B}" name="[categorie_breve]"/>
    <tableColumn id="53" xr3:uid="{066091DD-87A7-46DA-9080-093B036CA209}" name="[tour_exc_breve]" dataDxfId="343"/>
    <tableColumn id="54" xr3:uid="{2F260801-6143-49AE-BEB1-80376247DA3F}" name="[mode_heb_breve]"/>
    <tableColumn id="55" xr3:uid="{F7345C29-322A-44B8-BDB0-6EB17A7EE00B}" name="[intention_dep_breve]" dataDxfId="342"/>
    <tableColumn id="1" xr3:uid="{F120D0B0-E534-4BB8-BC89-981B450C637B}" name="CODE_LIEN" dataDxfId="341"/>
    <tableColumn id="2" xr3:uid="{821B1482-44AC-4438-9566-13B9DC2C1DB0}" name="ORDRE" dataDxfId="340"/>
    <tableColumn id="3" xr3:uid="{7BD1FA13-92C1-4E4B-A595-5FD5866D77E8}" name="SITE" dataDxfId="339"/>
    <tableColumn id="4" xr3:uid="{FD8682E9-4EAE-4D9D-92CE-E3DE349F7016}" name="dept" dataDxfId="338">
      <calculatedColumnFormula>VLOOKUP(AG2,#REF!,10,TRUE)</calculatedColumnFormula>
    </tableColumn>
    <tableColumn id="5" xr3:uid="{75FECEE6-24CD-4AD0-9F4E-A1DF0C28F8C3}" name="JOURNEE" dataDxfId="337"/>
    <tableColumn id="6" xr3:uid="{10A12873-F6D6-4667-A96B-83FC0D0AA1BC}" name="DATE" dataDxfId="336"/>
    <tableColumn id="7" xr3:uid="{F16E0487-A688-4A1E-AF6D-EA86E71DE3AB}" name="HEURE" dataDxfId="335"/>
    <tableColumn id="8" xr3:uid="{736ACAB7-D0B0-4826-8CC9-2177314BC487}" name="PROFIL" dataDxfId="334"/>
    <tableColumn id="9" xr3:uid="{01BF215E-8BCA-43CB-BC32-183D59C78004}" name="categorie_visuelle" dataDxfId="333"/>
    <tableColumn id="10" xr3:uid="{FF4D0282-49BE-43FA-803B-843BA26EB23D}" name="categorie_visuelle_cyclistes" dataDxfId="332"/>
    <tableColumn id="11" xr3:uid="{6B38C0F2-9D98-4F09-BFB2-70C06B029B21}" name="volume_manuel" dataDxfId="331"/>
    <tableColumn id="12" xr3:uid="{99B0282E-1DDB-4784-B624-907C1D906A45}" name="PMR" dataDxfId="330"/>
    <tableColumn id="13" xr3:uid="{F2BC90CF-638A-4B6F-8DC3-BD471A0444CF}" name="VAE" dataDxfId="329"/>
    <tableColumn id="14" xr3:uid="{210AF574-6116-4494-8482-1590EAE7EB1C}" name="REMARQUE" dataDxfId="328"/>
    <tableColumn id="15" xr3:uid="{1E6BDBFB-81EA-4B5E-8BC2-83CCE5FF1D7F}" name="SENS (Droite = 1)" dataDxfId="327"/>
    <tableColumn id="16" xr3:uid="{423855CA-26CA-441C-BE17-555A58E530D6}" name="NUMERO ITW" dataDxfId="326"/>
    <tableColumn id="17" xr3:uid="{D1099187-6C6F-41D8-B210-4333C8B534D7}" name="CODE POSTAL" dataDxfId="325"/>
    <tableColumn id="18" xr3:uid="{05CDEE63-9DED-476F-BE21-1D6AAB819315}" name="TOURISTE OU RESIDENT SECONDAIRE  oui : 1 non : 2 " dataDxfId="324"/>
    <tableColumn id="19" xr3:uid="{E2863367-E95C-44E8-B1AE-969EB05B6260}" name="DEPENSE oui : 1  non : 2" dataDxfId="323"/>
    <tableColumn id="20" xr3:uid="{7E8E5170-2FBF-4B3D-8801-123FD33BF561}" name="ITINERANCE oui : 1      non : 2" dataDxfId="322"/>
    <tableColumn id="21" xr3:uid="{668D9475-9E38-440A-A90B-95660B4C493B}" name="code concaténé" dataDxfId="321"/>
    <tableColumn id="22" xr3:uid="{351452FC-240D-45C9-ACF3-C809371A5B3D}" name="Vélo = 1; autres = 2" dataDxfId="320"/>
    <tableColumn id="23" xr3:uid="{6D3E4EA2-1263-43BD-A904-BA678FA42E2C}" name="Matin = 1 ; AM = 2" dataDxfId="319"/>
    <tableColumn id="24" xr3:uid="{4E8C89AB-13AC-4F7C-89D7-EBA90AE5FCCE}" name="Compteur de ref" dataDxfId="318"/>
    <tableColumn id="25" xr3:uid="{10F15D2B-2AC1-484A-8117-3A6E159360F6}" name="Index compteur" dataDxfId="317"/>
    <tableColumn id="26" xr3:uid="{BDFCE396-A347-4F64-9B83-BA9FD7392A46}" name="concat_date" dataDxfId="316"/>
    <tableColumn id="27" xr3:uid="{60C7F3F3-BC04-4483-B7FB-CEFA3836A8F8}" name="Index créneau" dataDxfId="315"/>
    <tableColumn id="28" xr3:uid="{B9F42E75-B6D8-40BA-8E4F-23769C2E79FD}" name="NB passages" dataDxfId="314"/>
    <tableColumn id="29" xr3:uid="{37942DD1-D736-4AC9-B8FE-F776449E7241}" name="Créneau unique" dataDxfId="313"/>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2DDFBD-6103-40BA-8427-27183DB2FF4D}" name="Tableau2" displayName="Tableau2" ref="A1:KY4" totalsRowShown="0" headerRowDxfId="312" dataDxfId="311">
  <autoFilter ref="A1:KY4" xr:uid="{DA2DF84B-6C75-420D-8AFF-E7DE77575B52}"/>
  <tableColumns count="311">
    <tableColumn id="1" xr3:uid="{40A45451-7332-46C7-A27F-FA6FC6FBFDAC}" name="[version_methode]" dataDxfId="310"/>
    <tableColumn id="392" xr3:uid="{577477EA-074F-40C6-A760-B32CCE0BF2F3}" name="[nom_territoire_iti]" dataDxfId="309"/>
    <tableColumn id="2" xr3:uid="{29555AEA-836B-463A-A514-20DF8EA19884}" name="[id_quest]" dataDxfId="308"/>
    <tableColumn id="389" xr3:uid="{5295CEEF-6D62-4B8E-826A-79D0CCE9907D}" name="[nb_repondant_groupe]" dataDxfId="307"/>
    <tableColumn id="390" xr3:uid="{587C85F8-F7AC-4733-86A5-1AC1A4B1FBAF}" name="[tx_repondant_groupe  ]" dataDxfId="306">
      <calculatedColumnFormula>Tableau2[[#This Row],['[taille_totale_groupe_corrige']]]/Tableau2[[#This Row],['[nb_repondant_groupe']]]</calculatedColumnFormula>
    </tableColumn>
    <tableColumn id="490" xr3:uid="{EACB7EC4-169F-4A98-AD8E-7ACCCCEA5C47}" name="[coef_red]" dataDxfId="305"/>
    <tableColumn id="491" xr3:uid="{B41CE5A9-E05D-489E-89EE-4F7AAC08B71A}" name="[code_concat]" dataDxfId="304">
      <calculatedColumnFormula>CONCATENATE(Tableau2[[#This Row],['[id_site_enq']]],"-",Tableau2[[#This Row],['[date_enq_num']]],"-",Tableau2[[#This Row],['[categorie_corrige']]])</calculatedColumnFormula>
    </tableColumn>
    <tableColumn id="381" xr3:uid="{13D02039-7399-4754-86FE-2A13BA446F06}" name="[nb_quest_groupe]" dataDxfId="303"/>
    <tableColumn id="3" xr3:uid="{07CDB33D-B004-4EF6-AC78-75807B2826F3}" name="[id_site_enq]" dataDxfId="302"/>
    <tableColumn id="4" xr3:uid="{ED24677E-B1A0-4923-B452-D169A504A188}" name="[nom_site_enq]" dataDxfId="301"/>
    <tableColumn id="5" xr3:uid="{458DC144-AA54-4F40-8143-EEAEB69551F9}" name="[date_enq]" dataDxfId="300"/>
    <tableColumn id="6" xr3:uid="{AD6EC90B-1356-49DD-9DC8-BCA8C3EF3F2D}" name="[date_enq_num]" dataDxfId="299">
      <calculatedColumnFormula>K2</calculatedColumnFormula>
    </tableColumn>
    <tableColumn id="7" xr3:uid="{B0330439-FACB-4E38-B87A-CD33B751E56C}" name="[heure_enq]" dataDxfId="298"/>
    <tableColumn id="8" xr3:uid="{2198F886-5DDC-41EA-B069-E4433BD17593}" name="[departement]" dataDxfId="297"/>
    <tableColumn id="9" xr3:uid="{0DDD8CF3-ADF2-42C4-9EEE-A562BE2BB406}" name="[region]" dataDxfId="296"/>
    <tableColumn id="10" xr3:uid="{C0002E74-96AC-4AE7-A91B-7C8F7DBE06B4}" name="[id_section]" dataDxfId="295"/>
    <tableColumn id="11" xr3:uid="{D5EB4E16-EF29-45AA-90A7-2689285B8180}" name="[id_troncon]" dataDxfId="294"/>
    <tableColumn id="12" xr3:uid="{6E018516-B1EA-47B4-9F56-0307BC75CA05}" name="[nb_total_velo]" dataDxfId="293">
      <calculatedColumnFormula>IF(OR(ISNUMBER(Tableau2[[#This Row],['[monvelo_musc']]]),ISNUMBER(Tableau2[[#This Row],['[monvelo_vae']]]),ISNUMBER(Tableau2[[#This Row],['[pret_musc']]]),ISNUMBER(Tableau2[[#This Row],['[pret_vae']]]),ISNUMBER(Tableau2[[#This Row],['[loc_vae']]]),ISNUMBER(Tableau2[[#This Row],['[loc_musc']]])),SUM(Tableau2[[#This Row],['[monvelo_musc']]:['[loc_vae']]]),"")</calculatedColumnFormula>
    </tableColumn>
    <tableColumn id="375" xr3:uid="{76183EAC-6299-4B3F-9FD6-3A00B0B79F80}" name="[nb_vae]" dataDxfId="292">
      <calculatedColumnFormula>IF(OR(ISNUMBER(Tableau2[[#This Row],['[monvelo_vae']]]),ISNUMBER(Tableau2[[#This Row],['[pret_vae']]]),ISNUMBER(Tableau2[[#This Row],['[loc_vae']]])),Tableau2[[#This Row],['[monvelo_vae']]]+Tableau2[[#This Row],['[pret_vae']]]+Tableau2[[#This Row],['[loc_vae']]],"")</calculatedColumnFormula>
    </tableColumn>
    <tableColumn id="376" xr3:uid="{A91901CF-E5DB-45FF-AF41-00A70EB95B9B}" name="[nb_musc]" dataDxfId="291">
      <calculatedColumnFormula>IF(OR(ISNUMBER(Tableau2[[#This Row],['[monvelo_musc']]]),ISNUMBER(Tableau2[[#This Row],['[pret_musc']]]),ISNUMBER(Tableau2[[#This Row],['[loc_musc']]])),Tableau2[[#This Row],['[monvelo_musc']]]+Tableau2[[#This Row],['[pret_musc']]]+Tableau2[[#This Row],['[loc_musc']]],"")</calculatedColumnFormula>
    </tableColumn>
    <tableColumn id="377" xr3:uid="{5711FB75-A778-49D5-BA0D-A8E87659C543}" name="[nb_loc]" dataDxfId="290">
      <calculatedColumnFormula>IF(OR(ISNUMBER(Tableau2[[#This Row],['[loc_musc']]]),ISNUMBER(Tableau2[[#This Row],['[loc_vae']]])),Tableau2[[#This Row],['[loc_musc']]]+Tableau2[[#This Row],['[loc_vae']]],"")</calculatedColumnFormula>
    </tableColumn>
    <tableColumn id="383" xr3:uid="{4118D74C-FA81-460A-BE7E-65CAD1716F47}" name="[monvelo_musc_corrige]" dataDxfId="289"/>
    <tableColumn id="384" xr3:uid="{3212F3DB-F0AE-43B4-9FA6-871FEFA5780F}" name="[monvelo_vae_corrige]" dataDxfId="288"/>
    <tableColumn id="385" xr3:uid="{3DE62750-B705-45B9-AC29-43C14F9A3391}" name="[pret_musc_corrige]" dataDxfId="287"/>
    <tableColumn id="386" xr3:uid="{868EF5AA-4767-445E-9F66-36E531A2FDA1}" name="[pret_vae_corrige]" dataDxfId="286"/>
    <tableColumn id="387" xr3:uid="{CB289B24-D319-4201-B3FC-AFC36027AAD0}" name="[loc_musc_corrige]" dataDxfId="285"/>
    <tableColumn id="388" xr3:uid="{71597C83-6874-49B6-9F1B-43848B8AD0A5}" name="[loc_vae_corrige]" dataDxfId="284"/>
    <tableColumn id="393" xr3:uid="{DA462118-8940-4D05-8BA9-8888192B243E}" name="[nb_total_velo_corrige]" dataDxfId="283"/>
    <tableColumn id="394" xr3:uid="{3C7EFE0D-E44B-4873-8109-B251F53679EF}" name="[nb_vae_corrige]" dataDxfId="282"/>
    <tableColumn id="395" xr3:uid="{155680E6-6D2B-4277-AB31-DFD7AE814B54}" name="[nb_musc_corrige]" dataDxfId="281"/>
    <tableColumn id="396" xr3:uid="{2A043866-C3AA-4CD2-9546-798BB135E247}" name="[nb_loc_corrige]" dataDxfId="280"/>
    <tableColumn id="13" xr3:uid="{1861FAAC-BF2F-4191-A828-E33212742709}" name="[monvelo_musc]" dataDxfId="279"/>
    <tableColumn id="14" xr3:uid="{9A9A3A53-DD2A-42BE-BC5C-9B99EB7F1505}" name="[monvelo_vae]" dataDxfId="278"/>
    <tableColumn id="15" xr3:uid="{6478B836-5FAF-4854-9FEE-10370902AFF9}" name="[pret_musc]" dataDxfId="277"/>
    <tableColumn id="16" xr3:uid="{645F4F26-F1B7-41A7-8479-838BB9158537}" name="[pret_vae]" dataDxfId="276"/>
    <tableColumn id="17" xr3:uid="{1CC8E36B-2CAB-4DFA-BA7A-8CAF95E1ACCE}" name="[loc_musc]" dataDxfId="275"/>
    <tableColumn id="18" xr3:uid="{73CF74C8-4F33-41A6-AEAD-03BFA73900DC}" name="[loc_vae]" dataDxfId="274"/>
    <tableColumn id="19" xr3:uid="{D47F4E98-7FC3-4A8D-9297-9CE066772823}" name="[type_sortie]" dataDxfId="273"/>
    <tableColumn id="397" xr3:uid="{22DF0C35-EC0A-4280-8DD6-F7211B40A906}" name="[type_sortie_corrige]" dataDxfId="272"/>
    <tableColumn id="20" xr3:uid="{0883254B-618D-41E7-B997-E0543DE34AEC}" name="[categorie]" dataDxfId="271"/>
    <tableColumn id="391" xr3:uid="{7F6E07E4-F79B-4BCF-8DD2-F75BD49717F5}" name="[categorie_corrige]" dataDxfId="270"/>
    <tableColumn id="21" xr3:uid="{C9DCD46B-4ED8-4AE2-A234-89BCAAAD63B6}" name="[km_sortie]" dataDxfId="269"/>
    <tableColumn id="398" xr3:uid="{EEC7656E-7FCA-48B5-89D8-069837D225F6}" name="[km_sortie_valide]" dataDxfId="268"/>
    <tableColumn id="399" xr3:uid="{1A7AA227-D4DD-4AED-B739-F26E9AE771BE}" name="[km_sortie_corrige]" dataDxfId="267"/>
    <tableColumn id="492" xr3:uid="{916D7209-40D0-4D37-BBA3-6BCD0F15635F}" name="[km_groupe]" dataDxfId="266">
      <calculatedColumnFormula>Tableau2[[#This Row],['[km_sortie_corrige']]]*Tableau2[[#This Row],['[coef_red']]]</calculatedColumnFormula>
    </tableColumn>
    <tableColumn id="493" xr3:uid="{5EE409D2-EC04-421E-8762-3C7F921740AB}" name="[km_groupe_iti]" dataDxfId="265">
      <calculatedColumnFormula>Tableau2[[#This Row],['[km_sortie_corrige']]]*Tableau2[[#This Row],['[coef_red']]]*IF(Tableau2[[#This Row],['[type_trajet']]]="Boucle",0.4,1)</calculatedColumnFormula>
    </tableColumn>
    <tableColumn id="22" xr3:uid="{99C87CA4-3D05-42B0-80A0-5C2F34BAF252}" name="[type_trajet]" dataDxfId="264"/>
    <tableColumn id="482" xr3:uid="{AFC2C04A-66F1-4006-A6AD-77B1B0D29099}" name="[coef_type_trajet]" dataDxfId="263"/>
    <tableColumn id="23" xr3:uid="{F1635375-5340-4B9F-B6C4-F6C48F3CD1E8}" name="[mode_transp_jour]" dataDxfId="262"/>
    <tableColumn id="24" xr3:uid="{267ADDE7-3D81-4EA5-ADA9-8ABD13ACA07F}" name="[mode_transp_jour_aucun]" dataDxfId="261"/>
    <tableColumn id="25" xr3:uid="{2EB3E9E8-AC1D-4B26-9A4D-775C5B47AA12}" name="[mode_transp_jour_voiture]" dataDxfId="260"/>
    <tableColumn id="26" xr3:uid="{677E2E17-3981-4AFB-A797-EA2D784BF2B0}" name="[mode_transp_jour_train]" dataDxfId="259"/>
    <tableColumn id="27" xr3:uid="{EC36B0BC-E6DE-407B-B49A-C535B25FC35C}" name="[mode_transp_jour_bus]" dataDxfId="258"/>
    <tableColumn id="28" xr3:uid="{C03A31D0-A347-41DB-A049-39AD6DCF9426}" name="[mode_transp_jour_autocar]" dataDxfId="257"/>
    <tableColumn id="29" xr3:uid="{CABF3F2B-4C7D-430E-B3AD-596EAE5B0B61}" name="[mode_transp_jour_bateau]" dataDxfId="256"/>
    <tableColumn id="175" xr3:uid="{E7D617D9-1D58-49CD-8972-4E402DA270DA}" name="[mode_transp_jour_camping_car]" dataDxfId="255"/>
    <tableColumn id="176" xr3:uid="{078A7C70-4CE0-45FE-806D-063638E44BCA}" name="[mode_transp_jour_autres]" dataDxfId="254"/>
    <tableColumn id="177" xr3:uid="{8B005D89-6379-4605-864A-6061FCC1571E}" name="[mode_transp_jour_autres_detail]" dataDxfId="253"/>
    <tableColumn id="178" xr3:uid="{BC8A142B-D1A0-4A21-8AF1-E8159AC92F95}" name="[mode_transp_jour_autre_recode]" dataDxfId="252"/>
    <tableColumn id="179" xr3:uid="{7EAB6ECA-BAC4-4BA4-88F0-F4E2BA125532}" name="[dist_transp_jour]" dataDxfId="251"/>
    <tableColumn id="180" xr3:uid="{DC2CF841-254F-49F0-8E16-26AF830E4A7F}" name="[type_groupe_recode]" dataDxfId="250">
      <calculatedColumnFormula>IF(OR(Tableau2[[#This Row],['[type_groupe']]]="En famille",Tableau2[[#This Row],['[type_groupe']]]="Avec des amis",Tableau2[[#This Row],['[type_groupe']]]="En club",Tableau2[[#This Row],['[type_groupe']]]="En groupe avec une agence ou TO"),"En groupe",Tableau2[[#This Row],['[type_groupe']]])</calculatedColumnFormula>
    </tableColumn>
    <tableColumn id="181" xr3:uid="{738059ED-F45A-451D-8A26-4DFD5C5A506F}" name="[type_groupe_recode_corrige]" dataDxfId="249">
      <calculatedColumnFormula>IF(AND(Tableau2[[#This Row],['[type_groupe_recode']]]="Seul",Tableau2[[#This Row],['[taille_totale_groupe']]]=1),"Seul",IF(AND(Tableau2[[#This Row],['[type_groupe_recode']]]="En couple",Tableau2[[#This Row],['[taille_totale_groupe']]]=2),"En couple",IF(AND(Tableau2[[#This Row],['[type_groupe_recode']]]="En groupe",Tableau2[[#This Row],['[taille_totale_groupe']]]&gt;1),"En groupe","?")))</calculatedColumnFormula>
    </tableColumn>
    <tableColumn id="182" xr3:uid="{CE5BEAF6-3BEA-4BFF-A33E-4BBCB2A8B69A}" name="[type_groupe]" dataDxfId="248"/>
    <tableColumn id="183" xr3:uid="{1342A13C-5815-429D-9F23-4CEF9A43D746}" name="[type_groupe_seul]" dataDxfId="247"/>
    <tableColumn id="184" xr3:uid="{4F5B4507-9ED7-4C9E-9C1A-720F8020B9F2}" name="[type_groupe_couple]" dataDxfId="246"/>
    <tableColumn id="185" xr3:uid="{018D7C6A-C4F7-4A9A-BF04-390AC170EFBA}" name="[type_groupe_famile]" dataDxfId="245"/>
    <tableColumn id="186" xr3:uid="{450A3A88-EC31-478F-B53C-3377957CEFAD}" name="[type_groupe_amis]" dataDxfId="244"/>
    <tableColumn id="187" xr3:uid="{648129B3-EB4B-4950-8D43-63412937E16E}" name="[type_groupe_club]" dataDxfId="243"/>
    <tableColumn id="188" xr3:uid="{3CECFD40-D4D7-44D9-8199-11C2F7B63265}" name="[type_groupe_to]" dataDxfId="242"/>
    <tableColumn id="189" xr3:uid="{B728BDF3-37F5-4994-A8F4-6E75913A8451}" name="[type_groupe_autres]" dataDxfId="241"/>
    <tableColumn id="190" xr3:uid="{AAA2FE04-38DB-4F51-AB3D-5291927B5CCD}" name="[type_groupe_autres_detail]" dataDxfId="240"/>
    <tableColumn id="191" xr3:uid="{9DAE427E-4FA0-47D9-B93A-F645F88F0910}" name="[type_groupe_autre_recode]" dataDxfId="239"/>
    <tableColumn id="192" xr3:uid="{2BB041D0-CAAE-495F-8E01-5CDEDD6F133F}" name="[taille_totale_groupe]" dataDxfId="238">
      <calculatedColumnFormula>Tableau2[[#This Row],['[nb_enfants']]]+Tableau2[[#This Row],['[nb_adultes']]]</calculatedColumnFormula>
    </tableColumn>
    <tableColumn id="193" xr3:uid="{32651784-92A1-4C97-8681-1EA0FA9D9D8C}" name="[taille_totale_groupe_corrige]" dataDxfId="237">
      <calculatedColumnFormula>Tableau2[[#This Row],['[taille_totale_groupe']]]</calculatedColumnFormula>
    </tableColumn>
    <tableColumn id="194" xr3:uid="{07E98F9C-A4BC-4D75-8B72-ED1EE1578446}" name="[nb_enfants]" dataDxfId="236"/>
    <tableColumn id="195" xr3:uid="{26EE85C4-9F92-4C4C-B25A-09BCD6F7186C}" name="[nb_adultes]" dataDxfId="235"/>
    <tableColumn id="196" xr3:uid="{57A531F4-E0B1-42AA-BBF1-5063CF3987AA}" name="[activites]" dataDxfId="234"/>
    <tableColumn id="197" xr3:uid="{CD70CA88-5720-452B-AEBB-4043CA14D9E5}" name="[activites_baignade]" dataDxfId="233"/>
    <tableColumn id="198" xr3:uid="{7D18C041-47AD-412A-A6AE-FCA99F6F81DA}" name="[activites_visite_ville]" dataDxfId="232"/>
    <tableColumn id="199" xr3:uid="{C1F716D5-3E9B-48EB-889F-5B50E8AB7A30}" name="[activites_visite_partrimoine]" dataDxfId="231"/>
    <tableColumn id="200" xr3:uid="{80B9EB03-8135-462D-9718-D4D65C67C28F}" name="[activites_visite_nature]" dataDxfId="230"/>
    <tableColumn id="201" xr3:uid="{D2F5FEEE-728D-43BA-AD09-F0FEF5A39DC6}" name="[activites_visite_gastro]" dataDxfId="229"/>
    <tableColumn id="202" xr3:uid="{32B98379-0D67-4D04-B019-35B1905836B4}" name="[activites_visite_loisirs]" dataDxfId="228"/>
    <tableColumn id="203" xr3:uid="{07959846-FB11-46FB-9957-A66D39AAE281}" name="[activites_sportives]" dataDxfId="227"/>
    <tableColumn id="204" xr3:uid="{ED264A6C-4894-48B3-91CF-5529A1828A62}" name="[activites_shopping]" dataDxfId="226"/>
    <tableColumn id="205" xr3:uid="{A4DB575F-AC81-4566-9EA1-F9916113AE16}" name="[activites_restaurant]" dataDxfId="225"/>
    <tableColumn id="206" xr3:uid="{F9810CCA-6EBA-4328-9FF9-7FFBE34D4868}" name="[activites_manifestation]" dataDxfId="224"/>
    <tableColumn id="207" xr3:uid="{59F7C01B-4B22-4B02-85E9-D387EC00DE2F}" name="[activites_bateau]" dataDxfId="223"/>
    <tableColumn id="208" xr3:uid="{FCB049FB-E324-4AA5-9954-9B7751B4E218}" name="[activites_autres]" dataDxfId="222"/>
    <tableColumn id="209" xr3:uid="{65FCF0AE-0C45-4121-87F2-B623B15634BB}" name="[activites_aucune]" dataDxfId="221"/>
    <tableColumn id="210" xr3:uid="{B2D7E2F8-508A-4AF2-BAF3-1ABF966E2E21}" name="[activites_autres_detail]" dataDxfId="220"/>
    <tableColumn id="211" xr3:uid="{40EBD3C5-CAD8-45ED-A8CD-B9F9674A88DF}" name="[activites_autre_recode]" dataDxfId="219"/>
    <tableColumn id="212" xr3:uid="{92C6931B-2CDA-42D7-A7F6-56AAD5FCC68F}" name="[activite_motiv]" dataDxfId="218"/>
    <tableColumn id="213" xr3:uid="{E1D23628-BFE6-4608-84E0-19BD58EC20AE}" name="[km_activite]" dataDxfId="217"/>
    <tableColumn id="214" xr3:uid="{07669BEC-3D7A-4704-B28B-4E1C96045F2F}" name="[preparation]" dataDxfId="216"/>
    <tableColumn id="215" xr3:uid="{0D2CF286-355C-4780-8BBD-748D3A02718B}" name="[preparation_carte]" dataDxfId="215"/>
    <tableColumn id="216" xr3:uid="{7940506A-24FC-40C1-BAF1-1113B6797BF6}" name="[preparation_topo]" dataDxfId="214"/>
    <tableColumn id="217" xr3:uid="{596FB23A-C7EF-464A-B4C7-1878A6EDD0B4}" name="[preparation_guide]" dataDxfId="213"/>
    <tableColumn id="218" xr3:uid="{D3EC46E7-CEC9-4B33-A7CD-863F84A26AC9}" name="[preparation_site_web_iti]" dataDxfId="212"/>
    <tableColumn id="219" xr3:uid="{A39894A5-2781-4859-8503-311E3C531AF0}" name="[preparation_site_web_autre]" dataDxfId="211"/>
    <tableColumn id="220" xr3:uid="{919355EB-5F30-4F23-84B9-DC9DA455F20C}" name="[preparation_appli]" dataDxfId="210"/>
    <tableColumn id="221" xr3:uid="{AD4B1D9E-92A3-4751-92A4-47D26B069032}" name="[preparation_brochure]" dataDxfId="209"/>
    <tableColumn id="222" xr3:uid="{BBDEA519-C8B5-4562-9129-1EDFDAC1B931}" name="[preparation_ot]" dataDxfId="208"/>
    <tableColumn id="223" xr3:uid="{765C4C92-B95D-469E-9F19-0BA2ADB29A06}" name="[preparation_av]" dataDxfId="207"/>
    <tableColumn id="224" xr3:uid="{B1C0E518-562F-467F-904D-DFD5884214D3}" name="[preparation_conseil]" dataDxfId="206"/>
    <tableColumn id="225" xr3:uid="{3EDA37C5-875B-42F9-A598-E19188990446}" name="[preparation_bao]" dataDxfId="205"/>
    <tableColumn id="226" xr3:uid="{1822C007-7346-4EF4-B5F6-6D23BD8D6CE7}" name="[preparation_pas_besoin]" dataDxfId="204"/>
    <tableColumn id="227" xr3:uid="{3C2D5037-9158-439E-9AE2-9D9D0DDD4D87}" name="[preparation_autres]" dataDxfId="203"/>
    <tableColumn id="228" xr3:uid="{FCC5E07D-E7C8-42B3-89D5-5D641FE46DF3}" name="[preparation_topo_detail]" dataDxfId="202"/>
    <tableColumn id="229" xr3:uid="{C4DF34B2-C4AC-4F6B-84C3-EC31F0524C27}" name="[preparation_guide_detail]" dataDxfId="201"/>
    <tableColumn id="230" xr3:uid="{763510E6-9D8E-4B30-B05F-36791883FA3F}" name="[preparation_site_web_detail]" dataDxfId="200"/>
    <tableColumn id="231" xr3:uid="{DD47F47B-3AC9-4AD5-80D3-97DDC210E56A}" name="[preparation_appli_detail]" dataDxfId="199"/>
    <tableColumn id="232" xr3:uid="{23700373-BA5F-4E89-A199-1CB10F7B3EC1}" name="[preparation_autres_detail]" dataDxfId="198"/>
    <tableColumn id="233" xr3:uid="{EAAA51E5-9FFA-4205-8B13-28B167544E15}" name="[preparation_topo_recode]" dataDxfId="197"/>
    <tableColumn id="234" xr3:uid="{4CB444B6-667F-437A-B871-EE137E275BA3}" name="[preparation_guide_recode]" dataDxfId="196"/>
    <tableColumn id="235" xr3:uid="{F8F44DD3-B17B-4DD3-B8B5-7706952448B5}" name="[preparation_site_web_recode]" dataDxfId="195"/>
    <tableColumn id="236" xr3:uid="{F30A6120-4C5E-4874-B7ED-E38A5D28BDC5}" name="[preparation_appli_recode]" dataDxfId="194"/>
    <tableColumn id="237" xr3:uid="{1CA13F54-1015-4020-83A1-24E6F47E35E0}" name="[preparation_autre_recode]" dataDxfId="193"/>
    <tableColumn id="238" xr3:uid="{B5427E96-A1F9-4356-8709-BD244B76667C}" name="[direction]" dataDxfId="192"/>
    <tableColumn id="239" xr3:uid="{1F8084A1-DE5C-40F2-B5D3-59B6F6FF3FC4}" name="[direction_signalisation]" dataDxfId="191"/>
    <tableColumn id="240" xr3:uid="{6E343D4B-DC80-42EF-B844-1E40E7A8F489}" name="[direction_ris]" dataDxfId="190"/>
    <tableColumn id="241" xr3:uid="{AEA3AD22-72C9-4C97-A271-22544C0B9211}" name="[direction_carte_internet]" dataDxfId="189"/>
    <tableColumn id="242" xr3:uid="{F41FAA05-92E6-4CB6-94C4-6B7EDD65486C}" name="[direction_carte_papier]" dataDxfId="188"/>
    <tableColumn id="243" xr3:uid="{4E723ACE-CCC1-4820-9122-19EF921A84DA}" name="[direction_topo]" dataDxfId="187"/>
    <tableColumn id="244" xr3:uid="{84DA7644-282F-481A-8C2C-EB4594F8265F}" name="[direction_guide]" dataDxfId="186"/>
    <tableColumn id="245" xr3:uid="{BC7018A8-E308-47AD-A1EA-27C4DB975713}" name="[direction_brochure]" dataDxfId="185"/>
    <tableColumn id="246" xr3:uid="{A9E17174-A4B3-42F4-84BA-4D78853023BF}" name="[direction_ot]" dataDxfId="184"/>
    <tableColumn id="247" xr3:uid="{CD7760BD-D7F2-4981-93F5-A672CFAC94E0}" name="[direction_gps]" dataDxfId="183"/>
    <tableColumn id="248" xr3:uid="{49AF2EA3-20E4-4714-8A9D-3811BFA6D8B5}" name="[direction_appli]" dataDxfId="182"/>
    <tableColumn id="249" xr3:uid="{0ACEE51E-6040-42AE-A70E-06DD209A97EA}" name="[direction_site_web_iti]" dataDxfId="181"/>
    <tableColumn id="250" xr3:uid="{0424C946-1CA5-47E9-9170-AA91BC62FE8A}" name="[direction_site_web_autre]" dataDxfId="180"/>
    <tableColumn id="251" xr3:uid="{9D47CC81-C23A-4E2A-88FB-4A87E17BE381}" name="[direction_conseil]" dataDxfId="179"/>
    <tableColumn id="252" xr3:uid="{493DBB02-745E-42D7-B847-8A8D12DD889F}" name="[direction_bon_sens]" dataDxfId="178"/>
    <tableColumn id="253" xr3:uid="{47DC8B34-5FCC-436E-8C3F-66C0C97ABE5C}" name="[direction_pas_besoin]" dataDxfId="177"/>
    <tableColumn id="254" xr3:uid="{FA27F636-B2E4-46A1-A966-646FEF268ED8}" name="[direction_autres]" dataDxfId="176"/>
    <tableColumn id="255" xr3:uid="{A2CB3F46-E076-4586-844A-456E2B7C349A}" name="[direction_appli_detail]" dataDxfId="175"/>
    <tableColumn id="256" xr3:uid="{698C4E25-9225-4592-8B03-635815C32FB3}" name="[direction_site_web_detail]" dataDxfId="174"/>
    <tableColumn id="257" xr3:uid="{11543813-7A46-429D-843F-617BA7D49117}" name="[direction_autres_detail]" dataDxfId="173"/>
    <tableColumn id="258" xr3:uid="{5C134B5A-F919-4BFB-9812-DE1F3A510BED}" name="[direction_appli_recode]" dataDxfId="172"/>
    <tableColumn id="259" xr3:uid="{2809D53B-44D8-4BF9-9BD0-B7CA09AA96B6}" name="[direction_site_web_recode" dataDxfId="171"/>
    <tableColumn id="260" xr3:uid="{E893C971-FFDE-450F-8D2B-FFC71AEE956D}" name="[direction_autre_recode" dataDxfId="170"/>
    <tableColumn id="261" xr3:uid="{37A7FF29-0FE5-4B1C-B6BD-8ABA31E815F0}" name="[paysage]" dataDxfId="169"/>
    <tableColumn id="262" xr3:uid="{684F550F-38C6-4EEB-9A1F-801BCB2CF4E0}" name="[securite]" dataDxfId="168"/>
    <tableColumn id="263" xr3:uid="{B22CB384-EFA0-4E40-8D2C-3F9D2F51DFB6}" name="[revetement]" dataDxfId="167"/>
    <tableColumn id="264" xr3:uid="{3A5B7153-6AAA-4616-9BB0-258C76FAE37C}" name="[entretien]" dataDxfId="166"/>
    <tableColumn id="265" xr3:uid="{3657C216-CA5C-42E7-BF43-34E2BCFF5F14}" name="[signalisation]" dataDxfId="165"/>
    <tableColumn id="266" xr3:uid="{711A6E85-1A47-4AB9-AD98-B3A1AB5F01ED}" name="[cohabitation]" dataDxfId="164"/>
    <tableColumn id="267" xr3:uid="{336CF64A-E082-4D08-ACFF-80B473332D6A}" name="[transport]" dataDxfId="163"/>
    <tableColumn id="268" xr3:uid="{09EAB7C5-E988-49F4-AF3A-BC3A3DEC10E0}" name="[sites]" dataDxfId="162"/>
    <tableColumn id="269" xr3:uid="{60D01A74-170E-437F-8060-BE3B5E398386}" name="[loisirs]" dataDxfId="161"/>
    <tableColumn id="270" xr3:uid="{0E6A27E5-AED9-4124-A6F8-395CD03374D2}" name="[hcr]" dataDxfId="160"/>
    <tableColumn id="271" xr3:uid="{4E19963F-B8B6-4926-9290-7737CE9E25C9}" name="[qualite_restau]" dataDxfId="159"/>
    <tableColumn id="272" xr3:uid="{060277CB-2911-41DC-A14F-60A6FC40321A}" name="[qualite_hebergement]" dataDxfId="158"/>
    <tableColumn id="273" xr3:uid="{5436166C-665B-42F9-A73C-04261F7AE27C}" name="[prix_hebergement]" dataDxfId="157"/>
    <tableColumn id="274" xr3:uid="{693D3052-1640-4840-9CB9-CE4043616744}" name="[dispo_hebergement]" dataDxfId="156"/>
    <tableColumn id="275" xr3:uid="{7D44CD2E-E55F-4658-AB54-2A7BC8A210D4}" name="[signa_sites]" dataDxfId="155"/>
    <tableColumn id="276" xr3:uid="{8A5720F1-30A6-4DE4-B7A6-EDC8EE79133A}" name="[stationnement]" dataDxfId="154"/>
    <tableColumn id="277" xr3:uid="{33355255-B86F-492C-89F8-09F76A3362BB}" name="[services]" dataDxfId="153"/>
    <tableColumn id="278" xr3:uid="{90641B73-0D41-46BD-BF24-C6895EB20346}" name="[presence_location]" dataDxfId="152"/>
    <tableColumn id="279" xr3:uid="{405F610D-D7F1-4D12-BFB6-8CF4916638E5}" name="[qualite_location]" dataDxfId="151"/>
    <tableColumn id="280" xr3:uid="{0D732AAD-CB9B-4C4A-8D7A-65FB931A0E44}" name="[presence_reparateurs]" dataDxfId="150"/>
    <tableColumn id="281" xr3:uid="{AE1E8380-CD6C-44AA-9E3F-021A2C1BCB00}" name="[presence_recharge]" dataDxfId="149"/>
    <tableColumn id="282" xr3:uid="{762D5A6F-78B5-4E5D-B944-9B08B0D37387}" name="[presence_transp]" dataDxfId="148"/>
    <tableColumn id="283" xr3:uid="{3A723C96-0A1B-45D6-9AEB-FA9C143668CF}" name="[accueil_velo]" dataDxfId="147"/>
    <tableColumn id="284" xr3:uid="{D9308657-9F6E-4723-81A6-7706A3A92F6C}" name="[nuit_hors_domicile]" dataDxfId="146"/>
    <tableColumn id="285" xr3:uid="{D904F731-725B-4799-B2BA-600494BE62D1}" name="[tour_exc]" dataDxfId="145">
      <calculatedColumnFormula>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calculatedColumnFormula>
    </tableColumn>
    <tableColumn id="286" xr3:uid="{81C05D4F-9A08-4698-A657-6C7C29E91C0B}" name="[profil]" dataDxfId="144">
      <calculatedColumnFormula>IF(Tableau2[[#This Row],['[tour_exc']]]="excursionniste","exc",IF(Tableau2[[#This Row],['[categorie_corrige']]]="Itinérant","iti","tour"))</calculatedColumnFormula>
    </tableColumn>
    <tableColumn id="287" xr3:uid="{3BD4DE67-B288-4C61-804C-E851F27219A2}" name="[code_concat_troncon]" dataDxfId="143">
      <calculatedColumnFormula>CONCATENATE(Tableau2[[#This Row],['[id_troncon']]],"-",Tableau2[[#This Row],['[profil']]])</calculatedColumnFormula>
    </tableColumn>
    <tableColumn id="288" xr3:uid="{772E4359-78D8-4C23-8ED7-AAB40B788622}" name="[dms]" dataDxfId="142"/>
    <tableColumn id="289" xr3:uid="{20CFB06F-20AC-4F09-A136-A9B2758A0D77}" name="[dms_corrige]" dataDxfId="141"/>
    <tableColumn id="290" xr3:uid="{8A1B11EC-9749-4EA6-93BC-658720C3E61F}" name="[mode_heb]" dataDxfId="140"/>
    <tableColumn id="291" xr3:uid="{E8DB2509-7A99-414D-855C-3D16E4F82357}" name="[mode_heb_autre]" dataDxfId="139"/>
    <tableColumn id="292" xr3:uid="{27051C2A-1D37-434C-A84D-E5A4AF8A8AED}" name="[mode_heb_autre_recode]" dataDxfId="138"/>
    <tableColumn id="293" xr3:uid="{5E8873D8-071E-4313-AF2C-77F539B1B94A}" name="[mode_heb_regroupe]" dataDxfId="137"/>
    <tableColumn id="294" xr3:uid="{CE9BF4FB-97A4-4874-BC52-001CABCD09A8}" name="[mode_heb_regroupe2]" dataDxfId="136">
      <calculatedColumnFormula>IF(AND(ISTEXT(Tableau2[[#This Row],['[mode_heb_regroupe']]]),Tableau2[[#This Row],['[mode_heb_regroupe']]]="Non marchand"),"Non marchand",IF(AND(ISTEXT(Tableau2[[#This Row],['[mode_heb_regroupe']]]),Tableau2[[#This Row],['[mode_heb_regroupe']]]&lt;&gt;"Non marchand"),"Marchand",""))</calculatedColumnFormula>
    </tableColumn>
    <tableColumn id="295" xr3:uid="{5E213388-2B9B-4E7A-AC5E-278D3598D9D2}" name="[resa_heb]" dataDxfId="135"/>
    <tableColumn id="296" xr3:uid="{0CD20630-ADC3-4CF1-A3B1-C4550E663E1B}" name="[km_heb]" dataDxfId="134"/>
    <tableColumn id="297" xr3:uid="{9454D926-760C-418D-9A17-9A5A020EA27A}" name="[ville_heb]" dataDxfId="133"/>
    <tableColumn id="298" xr3:uid="{F420ADB6-7F5A-4D0B-955C-9C420DD2E130}" name="[ville_heb_cog_lau]" dataDxfId="132"/>
    <tableColumn id="299" xr3:uid="{BD362E72-5E91-4373-AB09-9D359C29016E}" name="[distance_heb_enq]" dataDxfId="131"/>
    <tableColumn id="300" xr3:uid="{F8E5FC22-E9F6-42F7-A084-0FB19F70A59A}" name="[distance_heb_enq_reelle]" dataDxfId="130">
      <calculatedColumnFormula>IF(ISNUMBER(Tableau2[[#This Row],['[distance_heb_enq']]]),Tableau2[[#This Row],['[distance_heb_enq']]]*(1.1+0.3*EXP(-Tableau2[[#This Row],['[distance_heb_enq']]]/20)),"")</calculatedColumnFormula>
    </tableColumn>
    <tableColumn id="301" xr3:uid="{B5F9005A-34B7-448B-AF37-74FED26C51FD}" name="[importance_choix]" dataDxfId="129"/>
    <tableColumn id="302" xr3:uid="{ADB285E2-06DB-40D8-936F-AF0A76384A5A}" name="[coef_imp_velo]" dataDxfId="128"/>
    <tableColumn id="303" xr3:uid="{20E39F8F-BF0A-44EF-882C-1D393AE2337D}" name="[frequence_sejour]" dataDxfId="127"/>
    <tableColumn id="304" xr3:uid="{59589E43-997F-4529-B09B-C59531777187}" name="[coef_pratique_sejour]" dataDxfId="126"/>
    <tableColumn id="305" xr3:uid="{9A211E2B-0A55-4D91-9419-4790102AD32E}" name="[iti_km_voyage]" dataDxfId="125"/>
    <tableColumn id="306" xr3:uid="{3950FA85-8D6D-4C2A-BAAE-F460612E7E0E}" name="[iti_depart_initial]" dataDxfId="124"/>
    <tableColumn id="307" xr3:uid="{E095D1D5-86FC-48A0-A317-E454E98177C3}" name="[iti_depart_itineraire]" dataDxfId="123"/>
    <tableColumn id="308" xr3:uid="{A50E5DD3-F634-44A8-AF49-99C8BFC2971E}" name="[iti_dep_iti_valide]" dataDxfId="122"/>
    <tableColumn id="309" xr3:uid="{199A3C7F-9C0A-4817-8C54-0826924B0C3A}" name="[id_section_origine]" dataDxfId="121"/>
    <tableColumn id="310" xr3:uid="{DD08E1B9-8C2B-48F3-B675-1578AF940B9E}" name="[iti_arrivee_itineraire]" dataDxfId="120"/>
    <tableColumn id="311" xr3:uid="{AC76C95A-9BF6-4C6F-9D5C-7DE6A41D0FD6}" name="[iti_arr_iti_valide]" dataDxfId="119"/>
    <tableColumn id="312" xr3:uid="{2C273669-FE9D-4329-8FB7-0C4618051D0C}" name="[id_section_dest]" dataDxfId="118"/>
    <tableColumn id="313" xr3:uid="{784E70C3-AA8B-4074-9F30-4FAB907E9FBB}" name="[iti_arrivee_final]" dataDxfId="117"/>
    <tableColumn id="314" xr3:uid="{1E56141E-5CAA-4347-B1DD-1C6FA2CD67C5}" name="[iti_experience]" dataDxfId="116"/>
    <tableColumn id="315" xr3:uid="{92847FB4-E91A-4F57-9D64-E5C1230D7338}" name="[tour_transp]" dataDxfId="115"/>
    <tableColumn id="316" xr3:uid="{5BE2C762-5DE1-4890-977D-2C99C8F02E4F}" name="[tour_transp_aucun]" dataDxfId="114"/>
    <tableColumn id="317" xr3:uid="{BA44D64B-B795-4620-803F-1C187C85CEB7}" name="[tour_transp_voiture]" dataDxfId="113"/>
    <tableColumn id="318" xr3:uid="{0511AD70-6417-4CF7-8F61-9A375FC12235}" name="[tour_transp_train]" dataDxfId="112"/>
    <tableColumn id="319" xr3:uid="{EF7ACEA9-2979-4A12-9212-CD367F517895}" name="[tour_transp_bus]" dataDxfId="111"/>
    <tableColumn id="320" xr3:uid="{05B967BA-74AA-450B-B545-3530E45F54EF}" name="[tour_transp_car]" dataDxfId="110"/>
    <tableColumn id="321" xr3:uid="{37F2DF38-CBC8-45ED-89B7-1A30F60834D9}" name="[tour_transp_bateau]" dataDxfId="109"/>
    <tableColumn id="322" xr3:uid="{2D20C949-1808-4C28-B557-BDB267681E35}" name="[tour_transp_camping_car]" dataDxfId="108"/>
    <tableColumn id="323" xr3:uid="{F307B846-080D-4B73-A9A1-466593E1EAB1}" name="[tour_transp_avion]" dataDxfId="107"/>
    <tableColumn id="324" xr3:uid="{4538506D-55E1-4768-AEED-DFC7CF50BB2D}" name="[tour_transp_autres]" dataDxfId="106"/>
    <tableColumn id="325" xr3:uid="{2A020225-2916-41BC-9622-4143EF092118}" name="[tour_transp_autres_detail]" dataDxfId="105"/>
    <tableColumn id="326" xr3:uid="{E78C425C-8D75-44A2-B426-1B483D0D7A2F}" name="[tour_transp_autre_recode]" dataDxfId="104"/>
    <tableColumn id="327" xr3:uid="{3A7C2BF3-46F9-4815-A325-17CA33F14857}" name="[tour_dep_to]" dataDxfId="103"/>
    <tableColumn id="328" xr3:uid="{83FA64C0-6931-40C3-80CC-9D9F733C2883}" name="[tour_to_nb_jour]" dataDxfId="102"/>
    <tableColumn id="329" xr3:uid="{C517D779-1CA7-4137-9B79-5F45F73B0FDE}" name="[tour_dep_to_jour]" dataDxfId="101">
      <calculatedColumnFormula>IF(ISNUMBER(Tableau2[[#This Row],['[tour_dep_to']]]),Tableau2[[#This Row],['[tour_dep_to']]]/Tableau2[[#This Row],['[tour_to_nb_jour']]],"")</calculatedColumnFormula>
    </tableColumn>
    <tableColumn id="330" xr3:uid="{CA5F0252-5419-415B-A0F7-63D7F03B6309}" name="[tour_dep_to_jour_valide]" dataDxfId="100"/>
    <tableColumn id="331" xr3:uid="{F0C6374F-76B7-47DF-88E5-C4663A77BE41}" name="[tour_dep_to_jour_corrige]" dataDxfId="99"/>
    <tableColumn id="332" xr3:uid="{B2DD4746-4AEC-47B4-90FE-5F671786944E}" name="[intention_dep]" dataDxfId="98"/>
    <tableColumn id="333" xr3:uid="{CC54B830-ECD4-4105-B65B-5FB19BC5A7DA}" name="[exc_intention_dep]" dataDxfId="97">
      <calculatedColumnFormula>IF(AND(ISTEXT(Tableau2[[#This Row],['[intention_dep']]]),Tableau2[[#This Row],['[tour_exc']]]="excursionniste"),Tableau2[[#This Row],['[intention_dep']]],"")</calculatedColumnFormula>
    </tableColumn>
    <tableColumn id="334" xr3:uid="{E2C0D225-6002-43E4-8D28-F510A48F97AC}" name="[tour_intention_dep]" dataDxfId="96">
      <calculatedColumnFormula>IF(AND(ISTEXT(Tableau2[[#This Row],['[intention_dep']]]),Tableau2[[#This Row],['[tour_exc']]]="touriste"),Tableau2[[#This Row],['[intention_dep']]],"")</calculatedColumnFormula>
    </tableColumn>
    <tableColumn id="335" xr3:uid="{62ADA2B4-E789-41D9-B37F-6AAA556EDEAF}" name="[intention_dep_heb]" dataDxfId="95"/>
    <tableColumn id="336" xr3:uid="{4C2F1DB7-B070-45F3-A98E-C665BBB0B5FA}" name="[tour_intention_dep_heb]" dataDxfId="94"/>
    <tableColumn id="337" xr3:uid="{DA9A11DC-7AAF-4836-8928-1FFB577A43B4}" name="[tour_dep_heb]" dataDxfId="93"/>
    <tableColumn id="338" xr3:uid="{4800F9DB-DBFA-4A40-8FDD-46D087D00620}" name="[tour_dep_heb_valide]" dataDxfId="92"/>
    <tableColumn id="339" xr3:uid="{A4ADC880-32E7-45BB-B845-383E6A3C015D}" name="[tour_dep_heb_corrige]" dataDxfId="91"/>
    <tableColumn id="340" xr3:uid="{0C1C1EE2-F5C0-48DF-B9CD-DCA3E2AACE7B}" name="[intention_dep_alim]" dataDxfId="90"/>
    <tableColumn id="341" xr3:uid="{6ADE2BDA-DF7A-485D-A7DF-A93F7A28C67A}" name="[dep_alim]" dataDxfId="89"/>
    <tableColumn id="342" xr3:uid="{B191C676-6197-4969-8B64-93A4259B8631}" name="[intention_dep_activites]" dataDxfId="88"/>
    <tableColumn id="343" xr3:uid="{9760808E-0DC9-402F-8064-21DE5EE54735}" name="[dep_activites]" dataDxfId="87"/>
    <tableColumn id="344" xr3:uid="{ED3EC310-F2C4-4252-877C-1AB287B7C63F}" name="[intention_dep_souvenirs]" dataDxfId="86"/>
    <tableColumn id="345" xr3:uid="{7590C646-8C2A-4AE9-8BFA-68383DE351C9}" name="[dep_souvenirs]" dataDxfId="85"/>
    <tableColumn id="346" xr3:uid="{FAC40860-564B-4C57-B458-AA2AE5ED6E3F}" name="[intention_dep_transp]" dataDxfId="84"/>
    <tableColumn id="347" xr3:uid="{7BBAE9A3-EBE6-4E36-95F3-AC4323D74807}" name="[dep_transp]" dataDxfId="83"/>
    <tableColumn id="348" xr3:uid="{CABB548C-6706-4F6F-B0CF-50310ED17AEE}" name="[intention_dep_location]" dataDxfId="82"/>
    <tableColumn id="349" xr3:uid="{47B7BE98-7F92-471F-B3D7-C6CD7CBF56D4}" name="[dep_location]" dataDxfId="81"/>
    <tableColumn id="350" xr3:uid="{EF351CF3-A8CA-4829-B1D6-B498D4DBF4DC}" name="[intention_dep_autres]" dataDxfId="80"/>
    <tableColumn id="351" xr3:uid="{30705116-A679-4A89-B61F-161E313490BD}" name="[dep_autres]" dataDxfId="79"/>
    <tableColumn id="352" xr3:uid="{668D58C6-DCB2-400C-A7A1-0BDB6E4FBC9B}" name="[exc_intention_dep_alim]" dataDxfId="78"/>
    <tableColumn id="353" xr3:uid="{351CB2AD-1AE9-440B-AE75-D916D011A4B7}" name="[exc_dep_alim]" dataDxfId="77"/>
    <tableColumn id="354" xr3:uid="{5219E5A7-D457-4964-A5A5-EA878B281224}" name="[exc_dep_alim_valide]" dataDxfId="76"/>
    <tableColumn id="355" xr3:uid="{98E66114-F95E-4E77-AE53-35380906D7A9}" name="[exc_dep_alim_corrige]" dataDxfId="75"/>
    <tableColumn id="356" xr3:uid="{6A33A63A-49AF-415B-B3F7-E0435D8291E7}" name="[exc_intention_dep_activites]" dataDxfId="74"/>
    <tableColumn id="357" xr3:uid="{D9ABF968-62B7-43BC-A792-3F5D4B1252B7}" name="[exc_dep_activites]" dataDxfId="73"/>
    <tableColumn id="358" xr3:uid="{66B7344C-B4B1-4D5C-8FBF-714D01303CEC}" name="[exc_dep_activites_valide]" dataDxfId="72"/>
    <tableColumn id="359" xr3:uid="{C73D4548-5FE7-4E71-A349-6BBAE05F9E94}" name="[exc_dep_activites_corrige]" dataDxfId="71"/>
    <tableColumn id="360" xr3:uid="{9E945554-9E88-488D-B4C3-51E156C73148}" name="[exc_intention_dep_souvenirs]" dataDxfId="70"/>
    <tableColumn id="361" xr3:uid="{24A7C68D-ED4D-43CA-8DCF-54ABCCA5E77D}" name="[exc_dep_souvenirs]" dataDxfId="69"/>
    <tableColumn id="362" xr3:uid="{D9537B5B-C6D1-4EB6-9F25-D54FB7BF3657}" name="[exc_dep_souvenirs_valide]" dataDxfId="68"/>
    <tableColumn id="363" xr3:uid="{E69828ED-89E4-49D4-8AB6-6DA011B1B9B4}" name="[exc_dep_souvenirs_corrige]" dataDxfId="67"/>
    <tableColumn id="364" xr3:uid="{40F70A73-011E-4D63-89CD-B06A2936C399}" name="[exc_intention_dep_transp]" dataDxfId="66"/>
    <tableColumn id="365" xr3:uid="{84BDB321-A862-4261-861E-CE446EE2BAA6}" name="[exc_dep_transp]" dataDxfId="65"/>
    <tableColumn id="366" xr3:uid="{6226E177-F27A-48F1-A87A-6867A4AB0B7B}" name="[exc_dep_transp_valide]" dataDxfId="64"/>
    <tableColumn id="367" xr3:uid="{5C740BD3-9653-4BCC-812B-7AAF9647FC03}" name="[exc_dep_transp_corrige]" dataDxfId="63"/>
    <tableColumn id="368" xr3:uid="{525C87DB-329C-4A6D-8524-B2FD4D099C41}" name="[exc_intention_dep_location]" dataDxfId="62"/>
    <tableColumn id="369" xr3:uid="{B85FD2CB-60A4-46F8-816D-2094D1ED411C}" name="[exc_dep_location]" dataDxfId="61"/>
    <tableColumn id="370" xr3:uid="{7F2770A1-56D0-4D11-8E9E-3840AA79A8D3}" name="[exc_dep_location_valide]" dataDxfId="60"/>
    <tableColumn id="371" xr3:uid="{7F2CFE2B-455D-48A7-BA5A-10800E13C6A3}" name="[exc_dep_location_corrige]" dataDxfId="59"/>
    <tableColumn id="372" xr3:uid="{25282C0C-A79B-450C-8F46-735944719AE4}" name="[exc_intention_dep_autres]" dataDxfId="58"/>
    <tableColumn id="373" xr3:uid="{80C9B58E-22DA-452E-8B0E-E8B56AD0E1D6}" name="[exc_dep_autres]" dataDxfId="57"/>
    <tableColumn id="374" xr3:uid="{486850EB-674B-4305-B77B-E5CB86E31780}" name="[exc_dep_autres_valide]" dataDxfId="56"/>
    <tableColumn id="30" xr3:uid="{7E95DA06-BB53-4DB7-B084-747DCCDFED16}" name="[exc_dep_autres_corrige]" dataDxfId="55"/>
    <tableColumn id="31" xr3:uid="{9001235B-7430-4496-888D-08E2587C4D18}" name="[exc_dep_tot]" dataDxfId="54"/>
    <tableColumn id="32" xr3:uid="{B6CE1F00-D9B7-4EA8-A4D0-821FA1B51E89}" name="[exc_dep_tot_impact]" dataDxfId="53"/>
    <tableColumn id="404" xr3:uid="{212CF299-762C-4AA2-B2E6-9ACFA5AA9F80}" name="[tour_intention_dep_alim]" dataDxfId="52"/>
    <tableColumn id="33" xr3:uid="{BE02573A-40B3-4104-905B-4F4AC6F60030}" name="[tour_dep_alim]" dataDxfId="51"/>
    <tableColumn id="380" xr3:uid="{E78D5570-D261-46E7-8F35-04A755473B99}" name="[tour_dep_alim_valide]" dataDxfId="50">
      <calculatedColumnFormula>IF(OR(Tableau2[[#This Row],['[type_groupe']]]="En famille",Tableau2[[#This Row],['[type_groupe']]]="Avec des amis",Tableau2[[#This Row],['[type_groupe']]]="En club",Tableau2[[#This Row],['[type_groupe']]]="En groupe avec une agence ou TO"),"En groupe",Tableau2[[#This Row],['[type_groupe']]])</calculatedColumnFormula>
    </tableColumn>
    <tableColumn id="382" xr3:uid="{B7F62E4B-DACB-4CCB-95B9-0925861863A9}" name="[tour_dep_alim_corrige]" dataDxfId="49">
      <calculatedColumnFormula>IF(AND(Tableau2[[#This Row],['[type_groupe_recode']]]="Seul",Tableau2[[#This Row],['[taille_totale_groupe']]]=1),"Seul",IF(AND(Tableau2[[#This Row],['[type_groupe_recode']]]="En couple",Tableau2[[#This Row],['[taille_totale_groupe']]]=2),"En couple",IF(AND(Tableau2[[#This Row],['[type_groupe_recode']]]="En groupe",Tableau2[[#This Row],['[taille_totale_groupe']]]&gt;1),"En groupe","?")))</calculatedColumnFormula>
    </tableColumn>
    <tableColumn id="34" xr3:uid="{F435ACA5-B202-41A7-931C-12CD82D605FE}" name="[tour_intention_dep_activites]" dataDxfId="48"/>
    <tableColumn id="35" xr3:uid="{51C7617E-311E-42D5-B2AC-E404954BE7E9}" name="[tour_dep_activites]" dataDxfId="47"/>
    <tableColumn id="36" xr3:uid="{F42CC6CF-C677-4F8E-9E8D-CC93D574A1F9}" name="[tour_dep_activites_valide]" dataDxfId="46"/>
    <tableColumn id="37" xr3:uid="{E21C344B-AC26-44CB-97D3-84987A05DC34}" name="[tour_dep_activites_corrige]" dataDxfId="45"/>
    <tableColumn id="38" xr3:uid="{F354C36E-C41A-4CB8-9C47-14C4458DD8F7}" name="[tour_intention_dep_souvenirs]" dataDxfId="44"/>
    <tableColumn id="39" xr3:uid="{C6838988-E16E-4AD4-8490-9F6E549BA2E0}" name="[tour_dep_souvenirs]" dataDxfId="43"/>
    <tableColumn id="40" xr3:uid="{952CF85B-D451-464B-9EBB-FDE568F0F916}" name="[tour_dep_souvenirs_valide]" dataDxfId="42"/>
    <tableColumn id="41" xr3:uid="{BFB3A836-1CE1-424D-AA64-4A2E4D431B01}" name="[tour_dep_souvenirs_corrige]" dataDxfId="41"/>
    <tableColumn id="42" xr3:uid="{7E8883DC-49AF-457B-9AFA-6067BBA6F429}" name="[tour_intention_dep_transp]" dataDxfId="40"/>
    <tableColumn id="405" xr3:uid="{808F48FF-CA11-41EC-9F28-4ECD817662FE}" name="[tour_dep_transp]" dataDxfId="39"/>
    <tableColumn id="378" xr3:uid="{55BEC4CE-E435-44EF-923E-62C0A803CC53}" name="[tour_dep_transp_valide]" dataDxfId="38">
      <calculatedColumnFormula>Tableau2[[#This Row],['[nb_enfants']]]+Tableau2[[#This Row],['[nb_adultes']]]</calculatedColumnFormula>
    </tableColumn>
    <tableColumn id="379" xr3:uid="{E7B0B669-83F0-4D93-AE8D-90B4567863A3}" name="[tour_dep_transp_corrige]" dataDxfId="37">
      <calculatedColumnFormula>IF(Tableau2[[#This Row],['[taille_totale_groupe']]]=0,VLOOKUP(Tableau2[[#This Row],['[id_quest']]],#REF!,11,FALSE),Tableau2[[#This Row],['[taille_totale_groupe']]])</calculatedColumnFormula>
    </tableColumn>
    <tableColumn id="43" xr3:uid="{591D7339-C687-4B16-A93E-C77B1BC2A9D7}" name="[tour_intention_dep_location]" dataDxfId="36"/>
    <tableColumn id="44" xr3:uid="{5E78EA7B-7F27-4E01-BDAA-4F7A1D0AA68D}" name="[tour_dep_location]" dataDxfId="35"/>
    <tableColumn id="45" xr3:uid="{B550CE9E-A06F-45F2-8439-1029DC09F7BB}" name="[tour_dep_location_valide]" dataDxfId="34"/>
    <tableColumn id="46" xr3:uid="{2DC7A5D4-C194-42A4-8B13-15BB7BCF8EDE}" name="[tour_dep_location_corrige]" dataDxfId="33"/>
    <tableColumn id="47" xr3:uid="{F01DF1E3-5400-41E3-BC81-FA93F9B79449}" name="[tour_intention_dep_autres]" dataDxfId="32"/>
    <tableColumn id="48" xr3:uid="{F831F2F4-4DB2-43B7-B2B7-FC5B9FC68D83}" name="[tour_dep_autres]" dataDxfId="31"/>
    <tableColumn id="49" xr3:uid="{DBC69AE3-475B-4F10-8729-3E7E917AEDE8}" name="[tour_dep_autres_valide]" dataDxfId="30"/>
    <tableColumn id="50" xr3:uid="{48C07734-CAB2-4F27-8665-D598261EE9CF}" name="[tour_dep_autres_corrige]" dataDxfId="29"/>
    <tableColumn id="51" xr3:uid="{F59FC50C-A8AE-420A-A004-66F935B5A0E7}" name="[degre_exploitable]" dataDxfId="28">
      <calculatedColumnFormula>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calculatedColumnFormula>
    </tableColumn>
    <tableColumn id="52" xr3:uid="{2D712FDA-50B4-4FC8-986C-98E72AB88B61}" name="[tour_dep_tot]" dataDxfId="27">
      <calculatedColumnFormula>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calculatedColumnFormula>
    </tableColumn>
    <tableColumn id="53" xr3:uid="{7DB615FA-C717-4EB4-8244-8A755ADC615B}" name="[tour_dep_tot_impact]" dataDxfId="26"/>
    <tableColumn id="54" xr3:uid="{51FE02F1-2B02-4AB1-80CC-38851A320EBB}" name="[autres_iti]" dataDxfId="25"/>
    <tableColumn id="55" xr3:uid="{EF8503C2-A21A-43B8-BBD7-4BE82732304B}" name="[autres_iti_non]" dataDxfId="24"/>
    <tableColumn id="56" xr3:uid="{808535F6-BF57-4B31-B294-E59F63F5E608}" name="[autres_iti_cet_iti]" dataDxfId="23"/>
    <tableColumn id="57" xr3:uid="{34BB3A85-9B46-4D8B-9671-B42F3EBF97D8}" name="[autres_iti_autre]" dataDxfId="22"/>
    <tableColumn id="58" xr3:uid="{21D59466-771D-4599-BB19-436EDA1DCDBC}" name="[autres_iti_autre_detail]" dataDxfId="21"/>
    <tableColumn id="59" xr3:uid="{71D6B7E1-23AE-41CE-8916-73DBC276FDFA}" name="[autres_iti_autre_recode]" dataDxfId="20"/>
    <tableColumn id="406" xr3:uid="{3E803B72-FA1D-4EAC-AC8B-1EDF5A027CC7}" name="[ville_res]" dataDxfId="19"/>
    <tableColumn id="60" xr3:uid="{A8875A36-C56B-4CD5-AC7A-43E749007CFE}" name="[ville_res_cog_lau]" dataDxfId="18"/>
    <tableColumn id="61" xr3:uid="{0B6DEA82-0CC8-4452-8EA5-03F1283F215A}" name="[cp_res]" dataDxfId="17"/>
    <tableColumn id="62" xr3:uid="{B355F1A0-FE00-4FA4-BDDE-A60E9A6F1FBA}" name="[pays_res]" dataDxfId="16"/>
    <tableColumn id="63" xr3:uid="{BFC6A751-7B20-44E0-9E29-6D6A5A5E89B4}" name="[pays_regroupe]" dataDxfId="15"/>
    <tableColumn id="64" xr3:uid="{2419C3CB-1122-4E72-B79F-F5ADD20E1D7E}" name="[distance_domicile_enq]" dataDxfId="14"/>
    <tableColumn id="65" xr3:uid="{C417ED56-ADF3-4514-B916-CBE5707970E1}" name="[distance_dom_enq_reelle]" dataDxfId="13">
      <calculatedColumnFormula>IF(ISNUMBER(Tableau2[[#This Row],['[distance_domicile_enq']]]),Tableau2[[#This Row],['[distance_domicile_enq']]]*(1.1+0.3*EXP(-Tableau2[[#This Row],['[distance_domicile_enq']]]/20)),"")</calculatedColumnFormula>
    </tableColumn>
    <tableColumn id="66" xr3:uid="{186ADA16-7C47-48A3-8D8A-1AD0BB075170}" name="[distance_dom_enq_reelle_regions]" dataDxfId="12"/>
    <tableColumn id="67" xr3:uid="{C17D6564-856E-40C1-9238-605DA5CBA772}" name="[distance_dom_enq_reelle_france]" dataDxfId="11"/>
    <tableColumn id="68" xr3:uid="{E50C87BB-73EA-4A39-A702-EF1861A65D45}" name="[distance_dom_enq_reelle_etranger]" dataDxfId="10"/>
    <tableColumn id="69" xr3:uid="{36C80FE3-E488-4181-8C58-2047BF3EE6BA}" name="[age]" dataDxfId="9"/>
    <tableColumn id="70" xr3:uid="{BC2741D8-8C25-45D4-8DE4-10A1ABFBD7B3}" name="[genre]" dataDxfId="8"/>
    <tableColumn id="71" xr3:uid="{72C4A1FC-AFD2-4101-8F70-0B04EC0AA496}" name="[profession]" dataDxfId="7"/>
    <tableColumn id="72" xr3:uid="{9663819D-E575-43F5-BC03-73BAD60C29D3}" name="[profession_autre]" dataDxfId="6"/>
    <tableColumn id="73" xr3:uid="{6DD6D3B1-1200-4DA4-A461-7C3DF0AB529D}" name="[profession_autre_recode]" dataDxfId="5"/>
    <tableColumn id="74" xr3:uid="{8C3ECF06-B0D5-417B-94A3-3853022A9F52}" name="[revenu]" dataDxfId="4"/>
    <tableColumn id="75" xr3:uid="{53D12183-08A2-4A1D-963B-74666EC773F4}" name="[revenu_corrige]" dataDxfId="3"/>
    <tableColumn id="76" xr3:uid="{8920727A-65F4-448F-9E1E-E7FCFB797EAF}" name="[pratique_habituelle]" dataDxfId="2"/>
    <tableColumn id="77" xr3:uid="{5F322008-CA72-4D1F-B063-6B705FA372B2}" name="[coef_pratique_habituelle]" dataDxfId="1"/>
    <tableColumn id="78" xr3:uid="{F38C2EF0-2241-44F0-9842-6977144FEE45}" name="[remarqu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2445-BB5C-4A84-9F1A-23FF6C87E506}">
  <dimension ref="A1:H201"/>
  <sheetViews>
    <sheetView workbookViewId="0">
      <selection activeCell="J48" sqref="J48"/>
    </sheetView>
  </sheetViews>
  <sheetFormatPr baseColWidth="10" defaultRowHeight="15" x14ac:dyDescent="0.2"/>
  <cols>
    <col min="2" max="2" width="25.83203125" bestFit="1" customWidth="1"/>
    <col min="3" max="3" width="9.6640625" bestFit="1" customWidth="1"/>
    <col min="5" max="5" width="11.6640625" bestFit="1" customWidth="1"/>
    <col min="6" max="6" width="15.5" bestFit="1" customWidth="1"/>
  </cols>
  <sheetData>
    <row r="1" spans="1:8" ht="94.75" customHeight="1" x14ac:dyDescent="0.2">
      <c r="A1" s="56" t="s">
        <v>51</v>
      </c>
      <c r="B1" s="56"/>
      <c r="C1" s="56"/>
      <c r="D1" s="56"/>
      <c r="E1" s="56"/>
      <c r="F1" s="56"/>
      <c r="G1" s="56"/>
      <c r="H1" s="56"/>
    </row>
    <row r="3" spans="1:8" x14ac:dyDescent="0.2">
      <c r="A3" t="s">
        <v>0</v>
      </c>
      <c r="B3" t="s">
        <v>448</v>
      </c>
      <c r="C3" t="s">
        <v>449</v>
      </c>
      <c r="D3" t="s">
        <v>842</v>
      </c>
      <c r="E3" t="s">
        <v>447</v>
      </c>
      <c r="F3" t="s">
        <v>843</v>
      </c>
      <c r="G3" t="s">
        <v>451</v>
      </c>
      <c r="H3" t="s">
        <v>452</v>
      </c>
    </row>
    <row r="4" spans="1:8" x14ac:dyDescent="0.2">
      <c r="A4" t="s">
        <v>52</v>
      </c>
      <c r="B4" t="s">
        <v>250</v>
      </c>
      <c r="E4" t="s">
        <v>444</v>
      </c>
      <c r="F4" t="s">
        <v>50</v>
      </c>
    </row>
    <row r="5" spans="1:8" x14ac:dyDescent="0.2">
      <c r="A5" t="s">
        <v>53</v>
      </c>
      <c r="B5" t="s">
        <v>251</v>
      </c>
      <c r="E5" s="1" t="s">
        <v>444</v>
      </c>
      <c r="F5" t="s">
        <v>50</v>
      </c>
    </row>
    <row r="6" spans="1:8" x14ac:dyDescent="0.2">
      <c r="A6" t="s">
        <v>54</v>
      </c>
      <c r="B6" t="s">
        <v>252</v>
      </c>
      <c r="E6" s="1" t="s">
        <v>444</v>
      </c>
      <c r="F6" t="s">
        <v>50</v>
      </c>
    </row>
    <row r="7" spans="1:8" x14ac:dyDescent="0.2">
      <c r="A7" t="s">
        <v>55</v>
      </c>
      <c r="B7" t="s">
        <v>253</v>
      </c>
      <c r="E7" s="1" t="s">
        <v>444</v>
      </c>
      <c r="F7" t="s">
        <v>50</v>
      </c>
    </row>
    <row r="8" spans="1:8" x14ac:dyDescent="0.2">
      <c r="A8" t="s">
        <v>56</v>
      </c>
      <c r="B8" t="s">
        <v>254</v>
      </c>
      <c r="E8" s="1" t="s">
        <v>444</v>
      </c>
      <c r="F8" t="s">
        <v>50</v>
      </c>
    </row>
    <row r="9" spans="1:8" x14ac:dyDescent="0.2">
      <c r="A9" t="s">
        <v>57</v>
      </c>
      <c r="B9" t="s">
        <v>255</v>
      </c>
      <c r="E9" s="1" t="s">
        <v>444</v>
      </c>
      <c r="F9" t="s">
        <v>50</v>
      </c>
    </row>
    <row r="10" spans="1:8" x14ac:dyDescent="0.2">
      <c r="A10" t="s">
        <v>58</v>
      </c>
      <c r="B10" t="s">
        <v>256</v>
      </c>
      <c r="E10" s="1" t="s">
        <v>444</v>
      </c>
      <c r="F10" t="s">
        <v>50</v>
      </c>
    </row>
    <row r="11" spans="1:8" x14ac:dyDescent="0.2">
      <c r="A11" t="s">
        <v>59</v>
      </c>
      <c r="B11" t="s">
        <v>257</v>
      </c>
      <c r="E11" s="1" t="s">
        <v>444</v>
      </c>
      <c r="F11" t="s">
        <v>50</v>
      </c>
    </row>
    <row r="12" spans="1:8" x14ac:dyDescent="0.2">
      <c r="A12" t="s">
        <v>60</v>
      </c>
      <c r="B12" t="s">
        <v>258</v>
      </c>
      <c r="E12" s="1" t="s">
        <v>444</v>
      </c>
      <c r="F12" t="s">
        <v>50</v>
      </c>
    </row>
    <row r="13" spans="1:8" x14ac:dyDescent="0.2">
      <c r="A13" t="s">
        <v>61</v>
      </c>
      <c r="B13" t="s">
        <v>259</v>
      </c>
      <c r="E13" s="1" t="s">
        <v>444</v>
      </c>
      <c r="F13" t="s">
        <v>50</v>
      </c>
    </row>
    <row r="14" spans="1:8" x14ac:dyDescent="0.2">
      <c r="A14" t="s">
        <v>62</v>
      </c>
      <c r="B14" t="s">
        <v>260</v>
      </c>
      <c r="E14" s="1" t="s">
        <v>444</v>
      </c>
      <c r="F14" t="s">
        <v>50</v>
      </c>
    </row>
    <row r="15" spans="1:8" x14ac:dyDescent="0.2">
      <c r="A15" t="s">
        <v>63</v>
      </c>
      <c r="B15" t="s">
        <v>261</v>
      </c>
      <c r="E15" s="1" t="s">
        <v>444</v>
      </c>
      <c r="F15" t="s">
        <v>50</v>
      </c>
    </row>
    <row r="16" spans="1:8" x14ac:dyDescent="0.2">
      <c r="A16" t="s">
        <v>64</v>
      </c>
      <c r="B16" t="s">
        <v>262</v>
      </c>
      <c r="E16" s="1" t="s">
        <v>444</v>
      </c>
      <c r="F16" t="s">
        <v>50</v>
      </c>
    </row>
    <row r="17" spans="1:6" x14ac:dyDescent="0.2">
      <c r="A17" t="s">
        <v>65</v>
      </c>
      <c r="B17" t="s">
        <v>263</v>
      </c>
      <c r="E17" s="1" t="s">
        <v>444</v>
      </c>
      <c r="F17" t="s">
        <v>50</v>
      </c>
    </row>
    <row r="18" spans="1:6" x14ac:dyDescent="0.2">
      <c r="A18" t="s">
        <v>66</v>
      </c>
      <c r="B18" t="s">
        <v>264</v>
      </c>
      <c r="E18" s="1" t="s">
        <v>444</v>
      </c>
      <c r="F18" t="s">
        <v>50</v>
      </c>
    </row>
    <row r="19" spans="1:6" x14ac:dyDescent="0.2">
      <c r="A19" t="s">
        <v>67</v>
      </c>
      <c r="B19" t="s">
        <v>265</v>
      </c>
      <c r="E19" s="1" t="s">
        <v>444</v>
      </c>
      <c r="F19" t="s">
        <v>50</v>
      </c>
    </row>
    <row r="20" spans="1:6" x14ac:dyDescent="0.2">
      <c r="A20" t="s">
        <v>68</v>
      </c>
      <c r="B20" t="s">
        <v>266</v>
      </c>
      <c r="E20" s="1" t="s">
        <v>444</v>
      </c>
      <c r="F20" t="s">
        <v>50</v>
      </c>
    </row>
    <row r="21" spans="1:6" x14ac:dyDescent="0.2">
      <c r="A21" t="s">
        <v>69</v>
      </c>
      <c r="B21" t="s">
        <v>267</v>
      </c>
      <c r="E21" s="1" t="s">
        <v>444</v>
      </c>
      <c r="F21" t="s">
        <v>50</v>
      </c>
    </row>
    <row r="22" spans="1:6" x14ac:dyDescent="0.2">
      <c r="A22" t="s">
        <v>70</v>
      </c>
      <c r="B22" t="s">
        <v>268</v>
      </c>
      <c r="E22" s="1" t="s">
        <v>444</v>
      </c>
      <c r="F22" t="s">
        <v>50</v>
      </c>
    </row>
    <row r="23" spans="1:6" x14ac:dyDescent="0.2">
      <c r="A23" t="s">
        <v>71</v>
      </c>
      <c r="B23" t="s">
        <v>269</v>
      </c>
      <c r="E23" s="1" t="s">
        <v>444</v>
      </c>
      <c r="F23" t="s">
        <v>50</v>
      </c>
    </row>
    <row r="24" spans="1:6" x14ac:dyDescent="0.2">
      <c r="A24" t="s">
        <v>72</v>
      </c>
      <c r="B24" t="s">
        <v>270</v>
      </c>
      <c r="E24" s="1" t="s">
        <v>444</v>
      </c>
      <c r="F24" t="s">
        <v>50</v>
      </c>
    </row>
    <row r="25" spans="1:6" x14ac:dyDescent="0.2">
      <c r="A25" t="s">
        <v>73</v>
      </c>
      <c r="B25" t="s">
        <v>271</v>
      </c>
      <c r="E25" s="1" t="s">
        <v>444</v>
      </c>
      <c r="F25" t="s">
        <v>50</v>
      </c>
    </row>
    <row r="26" spans="1:6" x14ac:dyDescent="0.2">
      <c r="A26" t="s">
        <v>74</v>
      </c>
      <c r="B26" t="s">
        <v>272</v>
      </c>
      <c r="E26" s="1" t="s">
        <v>444</v>
      </c>
      <c r="F26" t="s">
        <v>50</v>
      </c>
    </row>
    <row r="27" spans="1:6" x14ac:dyDescent="0.2">
      <c r="A27" t="s">
        <v>75</v>
      </c>
      <c r="B27" t="s">
        <v>273</v>
      </c>
      <c r="E27" s="1" t="s">
        <v>444</v>
      </c>
      <c r="F27" t="s">
        <v>50</v>
      </c>
    </row>
    <row r="28" spans="1:6" x14ac:dyDescent="0.2">
      <c r="A28" t="s">
        <v>76</v>
      </c>
      <c r="B28" t="s">
        <v>274</v>
      </c>
      <c r="E28" s="1" t="s">
        <v>444</v>
      </c>
      <c r="F28" t="s">
        <v>50</v>
      </c>
    </row>
    <row r="29" spans="1:6" x14ac:dyDescent="0.2">
      <c r="A29" t="s">
        <v>77</v>
      </c>
      <c r="B29" t="s">
        <v>275</v>
      </c>
      <c r="E29" s="1" t="s">
        <v>444</v>
      </c>
      <c r="F29" t="s">
        <v>50</v>
      </c>
    </row>
    <row r="30" spans="1:6" x14ac:dyDescent="0.2">
      <c r="A30" t="s">
        <v>78</v>
      </c>
      <c r="B30" t="s">
        <v>276</v>
      </c>
      <c r="E30" s="1" t="s">
        <v>444</v>
      </c>
      <c r="F30" t="s">
        <v>50</v>
      </c>
    </row>
    <row r="31" spans="1:6" x14ac:dyDescent="0.2">
      <c r="A31" t="s">
        <v>79</v>
      </c>
      <c r="B31" t="s">
        <v>277</v>
      </c>
      <c r="E31" s="1" t="s">
        <v>444</v>
      </c>
      <c r="F31" t="s">
        <v>50</v>
      </c>
    </row>
    <row r="32" spans="1:6" x14ac:dyDescent="0.2">
      <c r="A32" t="s">
        <v>80</v>
      </c>
      <c r="B32" t="s">
        <v>278</v>
      </c>
      <c r="E32" s="1" t="s">
        <v>444</v>
      </c>
      <c r="F32" t="s">
        <v>50</v>
      </c>
    </row>
    <row r="33" spans="1:6" x14ac:dyDescent="0.2">
      <c r="A33" t="s">
        <v>81</v>
      </c>
      <c r="B33" t="s">
        <v>279</v>
      </c>
      <c r="E33" s="1" t="s">
        <v>444</v>
      </c>
      <c r="F33" t="s">
        <v>50</v>
      </c>
    </row>
    <row r="34" spans="1:6" x14ac:dyDescent="0.2">
      <c r="A34" t="s">
        <v>82</v>
      </c>
      <c r="B34" t="s">
        <v>280</v>
      </c>
      <c r="E34" s="1" t="s">
        <v>444</v>
      </c>
      <c r="F34" t="s">
        <v>50</v>
      </c>
    </row>
    <row r="35" spans="1:6" x14ac:dyDescent="0.2">
      <c r="A35" t="s">
        <v>83</v>
      </c>
      <c r="B35" t="s">
        <v>281</v>
      </c>
      <c r="E35" s="1" t="s">
        <v>444</v>
      </c>
      <c r="F35" t="s">
        <v>50</v>
      </c>
    </row>
    <row r="36" spans="1:6" x14ac:dyDescent="0.2">
      <c r="A36" t="s">
        <v>84</v>
      </c>
      <c r="B36" t="s">
        <v>282</v>
      </c>
      <c r="E36" s="1" t="s">
        <v>444</v>
      </c>
      <c r="F36" t="s">
        <v>50</v>
      </c>
    </row>
    <row r="37" spans="1:6" x14ac:dyDescent="0.2">
      <c r="A37" t="s">
        <v>85</v>
      </c>
      <c r="B37" t="s">
        <v>283</v>
      </c>
      <c r="E37" s="1" t="s">
        <v>444</v>
      </c>
      <c r="F37" t="s">
        <v>50</v>
      </c>
    </row>
    <row r="38" spans="1:6" x14ac:dyDescent="0.2">
      <c r="A38" t="s">
        <v>86</v>
      </c>
      <c r="B38" t="s">
        <v>284</v>
      </c>
      <c r="E38" s="1" t="s">
        <v>444</v>
      </c>
      <c r="F38" t="s">
        <v>50</v>
      </c>
    </row>
    <row r="39" spans="1:6" x14ac:dyDescent="0.2">
      <c r="A39" t="s">
        <v>87</v>
      </c>
      <c r="B39" t="s">
        <v>285</v>
      </c>
      <c r="E39" s="1" t="s">
        <v>444</v>
      </c>
      <c r="F39" t="s">
        <v>50</v>
      </c>
    </row>
    <row r="40" spans="1:6" x14ac:dyDescent="0.2">
      <c r="A40" t="s">
        <v>88</v>
      </c>
      <c r="B40" t="s">
        <v>286</v>
      </c>
      <c r="E40" s="1" t="s">
        <v>444</v>
      </c>
      <c r="F40" t="s">
        <v>50</v>
      </c>
    </row>
    <row r="41" spans="1:6" x14ac:dyDescent="0.2">
      <c r="A41" t="s">
        <v>89</v>
      </c>
      <c r="B41" t="s">
        <v>287</v>
      </c>
      <c r="E41" s="1" t="s">
        <v>444</v>
      </c>
      <c r="F41" t="s">
        <v>50</v>
      </c>
    </row>
    <row r="42" spans="1:6" x14ac:dyDescent="0.2">
      <c r="A42" t="s">
        <v>90</v>
      </c>
      <c r="B42" t="s">
        <v>288</v>
      </c>
      <c r="E42" s="1" t="s">
        <v>444</v>
      </c>
      <c r="F42" t="s">
        <v>50</v>
      </c>
    </row>
    <row r="43" spans="1:6" x14ac:dyDescent="0.2">
      <c r="A43" t="s">
        <v>91</v>
      </c>
      <c r="B43" t="s">
        <v>289</v>
      </c>
      <c r="E43" s="1" t="s">
        <v>444</v>
      </c>
      <c r="F43" t="s">
        <v>50</v>
      </c>
    </row>
    <row r="44" spans="1:6" x14ac:dyDescent="0.2">
      <c r="A44" t="s">
        <v>92</v>
      </c>
      <c r="B44" t="s">
        <v>290</v>
      </c>
      <c r="E44" s="1" t="s">
        <v>444</v>
      </c>
      <c r="F44" t="s">
        <v>50</v>
      </c>
    </row>
    <row r="45" spans="1:6" x14ac:dyDescent="0.2">
      <c r="A45" t="s">
        <v>93</v>
      </c>
      <c r="B45" t="s">
        <v>291</v>
      </c>
      <c r="E45" s="1" t="s">
        <v>444</v>
      </c>
      <c r="F45" t="s">
        <v>50</v>
      </c>
    </row>
    <row r="46" spans="1:6" x14ac:dyDescent="0.2">
      <c r="A46" t="s">
        <v>94</v>
      </c>
      <c r="B46" t="s">
        <v>292</v>
      </c>
      <c r="E46" s="1" t="s">
        <v>444</v>
      </c>
      <c r="F46" t="s">
        <v>50</v>
      </c>
    </row>
    <row r="47" spans="1:6" x14ac:dyDescent="0.2">
      <c r="A47" t="s">
        <v>95</v>
      </c>
      <c r="B47" t="s">
        <v>293</v>
      </c>
      <c r="E47" s="1" t="s">
        <v>444</v>
      </c>
      <c r="F47" t="s">
        <v>50</v>
      </c>
    </row>
    <row r="48" spans="1:6" x14ac:dyDescent="0.2">
      <c r="A48" t="s">
        <v>96</v>
      </c>
      <c r="B48" t="s">
        <v>294</v>
      </c>
      <c r="E48" s="1" t="s">
        <v>444</v>
      </c>
      <c r="F48" t="s">
        <v>50</v>
      </c>
    </row>
    <row r="49" spans="1:6" x14ac:dyDescent="0.2">
      <c r="A49" t="s">
        <v>97</v>
      </c>
      <c r="B49" t="s">
        <v>295</v>
      </c>
      <c r="E49" s="1" t="s">
        <v>444</v>
      </c>
      <c r="F49" t="s">
        <v>50</v>
      </c>
    </row>
    <row r="50" spans="1:6" x14ac:dyDescent="0.2">
      <c r="A50" t="s">
        <v>98</v>
      </c>
      <c r="B50" t="s">
        <v>296</v>
      </c>
      <c r="E50" s="1" t="s">
        <v>444</v>
      </c>
      <c r="F50" t="s">
        <v>50</v>
      </c>
    </row>
    <row r="51" spans="1:6" x14ac:dyDescent="0.2">
      <c r="A51" t="s">
        <v>99</v>
      </c>
      <c r="B51" t="s">
        <v>297</v>
      </c>
      <c r="E51" s="1" t="s">
        <v>444</v>
      </c>
      <c r="F51" t="s">
        <v>50</v>
      </c>
    </row>
    <row r="52" spans="1:6" x14ac:dyDescent="0.2">
      <c r="A52" t="s">
        <v>100</v>
      </c>
      <c r="B52" t="s">
        <v>298</v>
      </c>
      <c r="E52" s="1" t="s">
        <v>444</v>
      </c>
      <c r="F52" t="s">
        <v>50</v>
      </c>
    </row>
    <row r="53" spans="1:6" x14ac:dyDescent="0.2">
      <c r="A53" t="s">
        <v>101</v>
      </c>
      <c r="B53" t="s">
        <v>299</v>
      </c>
      <c r="E53" s="1" t="s">
        <v>444</v>
      </c>
      <c r="F53" t="s">
        <v>50</v>
      </c>
    </row>
    <row r="54" spans="1:6" x14ac:dyDescent="0.2">
      <c r="A54" t="s">
        <v>102</v>
      </c>
      <c r="B54" t="s">
        <v>300</v>
      </c>
      <c r="E54" s="1" t="s">
        <v>444</v>
      </c>
      <c r="F54" t="s">
        <v>50</v>
      </c>
    </row>
    <row r="55" spans="1:6" x14ac:dyDescent="0.2">
      <c r="A55" t="s">
        <v>103</v>
      </c>
      <c r="B55" t="s">
        <v>301</v>
      </c>
      <c r="E55" s="1" t="s">
        <v>444</v>
      </c>
      <c r="F55" t="s">
        <v>50</v>
      </c>
    </row>
    <row r="56" spans="1:6" x14ac:dyDescent="0.2">
      <c r="A56" t="s">
        <v>104</v>
      </c>
      <c r="B56" t="s">
        <v>302</v>
      </c>
      <c r="E56" s="1" t="s">
        <v>444</v>
      </c>
      <c r="F56" t="s">
        <v>50</v>
      </c>
    </row>
    <row r="57" spans="1:6" x14ac:dyDescent="0.2">
      <c r="A57" t="s">
        <v>105</v>
      </c>
      <c r="B57" t="s">
        <v>303</v>
      </c>
      <c r="E57" s="1" t="s">
        <v>444</v>
      </c>
      <c r="F57" t="s">
        <v>50</v>
      </c>
    </row>
    <row r="58" spans="1:6" x14ac:dyDescent="0.2">
      <c r="A58" t="s">
        <v>106</v>
      </c>
      <c r="B58" t="s">
        <v>304</v>
      </c>
      <c r="E58" s="1" t="s">
        <v>444</v>
      </c>
      <c r="F58" t="s">
        <v>50</v>
      </c>
    </row>
    <row r="59" spans="1:6" x14ac:dyDescent="0.2">
      <c r="A59" t="s">
        <v>107</v>
      </c>
      <c r="B59" t="s">
        <v>305</v>
      </c>
      <c r="E59" s="1" t="s">
        <v>444</v>
      </c>
      <c r="F59" t="s">
        <v>50</v>
      </c>
    </row>
    <row r="60" spans="1:6" x14ac:dyDescent="0.2">
      <c r="A60" t="s">
        <v>108</v>
      </c>
      <c r="B60" t="s">
        <v>306</v>
      </c>
      <c r="E60" s="1" t="s">
        <v>444</v>
      </c>
      <c r="F60" t="s">
        <v>50</v>
      </c>
    </row>
    <row r="61" spans="1:6" x14ac:dyDescent="0.2">
      <c r="A61" t="s">
        <v>109</v>
      </c>
      <c r="B61" t="s">
        <v>307</v>
      </c>
      <c r="E61" s="1" t="s">
        <v>444</v>
      </c>
      <c r="F61" t="s">
        <v>50</v>
      </c>
    </row>
    <row r="62" spans="1:6" x14ac:dyDescent="0.2">
      <c r="A62" t="s">
        <v>110</v>
      </c>
      <c r="B62" t="s">
        <v>308</v>
      </c>
      <c r="E62" s="1" t="s">
        <v>444</v>
      </c>
      <c r="F62" t="s">
        <v>50</v>
      </c>
    </row>
    <row r="63" spans="1:6" x14ac:dyDescent="0.2">
      <c r="A63" t="s">
        <v>111</v>
      </c>
      <c r="B63" t="s">
        <v>309</v>
      </c>
      <c r="E63" s="1" t="s">
        <v>444</v>
      </c>
      <c r="F63" t="s">
        <v>50</v>
      </c>
    </row>
    <row r="64" spans="1:6" x14ac:dyDescent="0.2">
      <c r="A64" t="s">
        <v>112</v>
      </c>
      <c r="B64" t="s">
        <v>310</v>
      </c>
      <c r="E64" s="1" t="s">
        <v>444</v>
      </c>
      <c r="F64" t="s">
        <v>50</v>
      </c>
    </row>
    <row r="65" spans="1:6" x14ac:dyDescent="0.2">
      <c r="A65" t="s">
        <v>113</v>
      </c>
      <c r="B65" t="s">
        <v>311</v>
      </c>
      <c r="E65" s="1" t="s">
        <v>444</v>
      </c>
      <c r="F65" t="s">
        <v>50</v>
      </c>
    </row>
    <row r="66" spans="1:6" x14ac:dyDescent="0.2">
      <c r="A66" t="s">
        <v>114</v>
      </c>
      <c r="B66" t="s">
        <v>312</v>
      </c>
      <c r="E66" s="1" t="s">
        <v>444</v>
      </c>
      <c r="F66" t="s">
        <v>50</v>
      </c>
    </row>
    <row r="67" spans="1:6" x14ac:dyDescent="0.2">
      <c r="A67" t="s">
        <v>115</v>
      </c>
      <c r="B67" t="s">
        <v>313</v>
      </c>
      <c r="E67" s="1" t="s">
        <v>444</v>
      </c>
      <c r="F67" t="s">
        <v>50</v>
      </c>
    </row>
    <row r="68" spans="1:6" x14ac:dyDescent="0.2">
      <c r="A68" t="s">
        <v>116</v>
      </c>
      <c r="B68" t="s">
        <v>314</v>
      </c>
      <c r="E68" s="1" t="s">
        <v>444</v>
      </c>
      <c r="F68" t="s">
        <v>50</v>
      </c>
    </row>
    <row r="69" spans="1:6" x14ac:dyDescent="0.2">
      <c r="A69" t="s">
        <v>117</v>
      </c>
      <c r="B69" t="s">
        <v>315</v>
      </c>
      <c r="E69" s="1" t="s">
        <v>444</v>
      </c>
      <c r="F69" t="s">
        <v>50</v>
      </c>
    </row>
    <row r="70" spans="1:6" x14ac:dyDescent="0.2">
      <c r="A70" t="s">
        <v>118</v>
      </c>
      <c r="B70" t="s">
        <v>316</v>
      </c>
      <c r="E70" s="1" t="s">
        <v>444</v>
      </c>
      <c r="F70" t="s">
        <v>50</v>
      </c>
    </row>
    <row r="71" spans="1:6" x14ac:dyDescent="0.2">
      <c r="A71" t="s">
        <v>119</v>
      </c>
      <c r="B71" t="s">
        <v>317</v>
      </c>
      <c r="E71" s="1" t="s">
        <v>444</v>
      </c>
      <c r="F71" t="s">
        <v>50</v>
      </c>
    </row>
    <row r="72" spans="1:6" x14ac:dyDescent="0.2">
      <c r="A72" t="s">
        <v>120</v>
      </c>
      <c r="B72" t="s">
        <v>318</v>
      </c>
      <c r="E72" s="1" t="s">
        <v>444</v>
      </c>
      <c r="F72" t="s">
        <v>50</v>
      </c>
    </row>
    <row r="73" spans="1:6" x14ac:dyDescent="0.2">
      <c r="A73" t="s">
        <v>121</v>
      </c>
      <c r="B73" t="s">
        <v>319</v>
      </c>
      <c r="E73" s="1" t="s">
        <v>444</v>
      </c>
      <c r="F73" t="s">
        <v>50</v>
      </c>
    </row>
    <row r="74" spans="1:6" x14ac:dyDescent="0.2">
      <c r="A74" t="s">
        <v>122</v>
      </c>
      <c r="B74" t="s">
        <v>320</v>
      </c>
      <c r="E74" s="1" t="s">
        <v>444</v>
      </c>
      <c r="F74" t="s">
        <v>50</v>
      </c>
    </row>
    <row r="75" spans="1:6" x14ac:dyDescent="0.2">
      <c r="A75" t="s">
        <v>123</v>
      </c>
      <c r="B75" t="s">
        <v>321</v>
      </c>
      <c r="E75" s="1" t="s">
        <v>444</v>
      </c>
      <c r="F75" t="s">
        <v>50</v>
      </c>
    </row>
    <row r="76" spans="1:6" x14ac:dyDescent="0.2">
      <c r="A76" t="s">
        <v>124</v>
      </c>
      <c r="B76" t="s">
        <v>322</v>
      </c>
      <c r="E76" s="1" t="s">
        <v>444</v>
      </c>
      <c r="F76" t="s">
        <v>50</v>
      </c>
    </row>
    <row r="77" spans="1:6" x14ac:dyDescent="0.2">
      <c r="A77" t="s">
        <v>125</v>
      </c>
      <c r="B77" t="s">
        <v>323</v>
      </c>
      <c r="E77" s="1" t="s">
        <v>444</v>
      </c>
      <c r="F77" t="s">
        <v>50</v>
      </c>
    </row>
    <row r="78" spans="1:6" x14ac:dyDescent="0.2">
      <c r="A78" t="s">
        <v>126</v>
      </c>
      <c r="B78" t="s">
        <v>324</v>
      </c>
      <c r="E78" s="1" t="s">
        <v>444</v>
      </c>
      <c r="F78" t="s">
        <v>50</v>
      </c>
    </row>
    <row r="79" spans="1:6" x14ac:dyDescent="0.2">
      <c r="A79" t="s">
        <v>127</v>
      </c>
      <c r="B79" t="s">
        <v>325</v>
      </c>
      <c r="E79" s="1" t="s">
        <v>444</v>
      </c>
      <c r="F79" t="s">
        <v>50</v>
      </c>
    </row>
    <row r="80" spans="1:6" x14ac:dyDescent="0.2">
      <c r="A80" t="s">
        <v>128</v>
      </c>
      <c r="B80" t="s">
        <v>326</v>
      </c>
      <c r="E80" s="1" t="s">
        <v>444</v>
      </c>
      <c r="F80" t="s">
        <v>50</v>
      </c>
    </row>
    <row r="81" spans="1:6" x14ac:dyDescent="0.2">
      <c r="A81" t="s">
        <v>129</v>
      </c>
      <c r="B81" t="s">
        <v>327</v>
      </c>
      <c r="E81" s="1" t="s">
        <v>444</v>
      </c>
      <c r="F81" t="s">
        <v>50</v>
      </c>
    </row>
    <row r="82" spans="1:6" x14ac:dyDescent="0.2">
      <c r="A82" t="s">
        <v>130</v>
      </c>
      <c r="B82" t="s">
        <v>328</v>
      </c>
      <c r="E82" s="1" t="s">
        <v>444</v>
      </c>
      <c r="F82" t="s">
        <v>50</v>
      </c>
    </row>
    <row r="83" spans="1:6" x14ac:dyDescent="0.2">
      <c r="A83" t="s">
        <v>131</v>
      </c>
      <c r="B83" t="s">
        <v>329</v>
      </c>
      <c r="E83" s="1" t="s">
        <v>444</v>
      </c>
      <c r="F83" t="s">
        <v>50</v>
      </c>
    </row>
    <row r="84" spans="1:6" x14ac:dyDescent="0.2">
      <c r="A84" t="s">
        <v>132</v>
      </c>
      <c r="B84" t="s">
        <v>330</v>
      </c>
      <c r="E84" s="1" t="s">
        <v>444</v>
      </c>
      <c r="F84" t="s">
        <v>50</v>
      </c>
    </row>
    <row r="85" spans="1:6" x14ac:dyDescent="0.2">
      <c r="A85" t="s">
        <v>133</v>
      </c>
      <c r="B85" t="s">
        <v>331</v>
      </c>
      <c r="E85" s="1" t="s">
        <v>444</v>
      </c>
      <c r="F85" t="s">
        <v>50</v>
      </c>
    </row>
    <row r="86" spans="1:6" x14ac:dyDescent="0.2">
      <c r="A86" t="s">
        <v>134</v>
      </c>
      <c r="B86" t="s">
        <v>332</v>
      </c>
      <c r="E86" s="1" t="s">
        <v>444</v>
      </c>
      <c r="F86" t="s">
        <v>50</v>
      </c>
    </row>
    <row r="87" spans="1:6" x14ac:dyDescent="0.2">
      <c r="A87" t="s">
        <v>135</v>
      </c>
      <c r="B87" t="s">
        <v>333</v>
      </c>
      <c r="E87" s="1" t="s">
        <v>444</v>
      </c>
      <c r="F87" t="s">
        <v>50</v>
      </c>
    </row>
    <row r="88" spans="1:6" x14ac:dyDescent="0.2">
      <c r="A88" t="s">
        <v>136</v>
      </c>
      <c r="B88" t="s">
        <v>334</v>
      </c>
      <c r="E88" s="1" t="s">
        <v>444</v>
      </c>
      <c r="F88" t="s">
        <v>50</v>
      </c>
    </row>
    <row r="89" spans="1:6" x14ac:dyDescent="0.2">
      <c r="A89" t="s">
        <v>137</v>
      </c>
      <c r="B89" t="s">
        <v>335</v>
      </c>
      <c r="E89" s="1" t="s">
        <v>444</v>
      </c>
      <c r="F89" t="s">
        <v>50</v>
      </c>
    </row>
    <row r="90" spans="1:6" x14ac:dyDescent="0.2">
      <c r="A90" t="s">
        <v>138</v>
      </c>
      <c r="B90" t="s">
        <v>336</v>
      </c>
      <c r="E90" s="1" t="s">
        <v>444</v>
      </c>
      <c r="F90" t="s">
        <v>50</v>
      </c>
    </row>
    <row r="91" spans="1:6" x14ac:dyDescent="0.2">
      <c r="A91" t="s">
        <v>139</v>
      </c>
      <c r="B91" t="s">
        <v>337</v>
      </c>
      <c r="E91" s="1" t="s">
        <v>444</v>
      </c>
      <c r="F91" t="s">
        <v>50</v>
      </c>
    </row>
    <row r="92" spans="1:6" x14ac:dyDescent="0.2">
      <c r="A92" t="s">
        <v>140</v>
      </c>
      <c r="B92" t="s">
        <v>338</v>
      </c>
      <c r="E92" s="1" t="s">
        <v>444</v>
      </c>
      <c r="F92" t="s">
        <v>50</v>
      </c>
    </row>
    <row r="93" spans="1:6" x14ac:dyDescent="0.2">
      <c r="A93" t="s">
        <v>141</v>
      </c>
      <c r="B93" t="s">
        <v>339</v>
      </c>
      <c r="E93" s="1" t="s">
        <v>444</v>
      </c>
      <c r="F93" t="s">
        <v>50</v>
      </c>
    </row>
    <row r="94" spans="1:6" x14ac:dyDescent="0.2">
      <c r="A94" t="s">
        <v>142</v>
      </c>
      <c r="B94" t="s">
        <v>340</v>
      </c>
      <c r="E94" s="1" t="s">
        <v>444</v>
      </c>
      <c r="F94" t="s">
        <v>50</v>
      </c>
    </row>
    <row r="95" spans="1:6" x14ac:dyDescent="0.2">
      <c r="A95" t="s">
        <v>143</v>
      </c>
      <c r="B95" t="s">
        <v>341</v>
      </c>
      <c r="E95" s="1" t="s">
        <v>444</v>
      </c>
      <c r="F95" t="s">
        <v>50</v>
      </c>
    </row>
    <row r="96" spans="1:6" x14ac:dyDescent="0.2">
      <c r="A96" t="s">
        <v>144</v>
      </c>
      <c r="B96" t="s">
        <v>342</v>
      </c>
      <c r="E96" s="1" t="s">
        <v>444</v>
      </c>
      <c r="F96" t="s">
        <v>50</v>
      </c>
    </row>
    <row r="97" spans="1:6" x14ac:dyDescent="0.2">
      <c r="A97" t="s">
        <v>145</v>
      </c>
      <c r="B97" t="s">
        <v>343</v>
      </c>
      <c r="E97" s="1" t="s">
        <v>444</v>
      </c>
      <c r="F97" t="s">
        <v>50</v>
      </c>
    </row>
    <row r="98" spans="1:6" x14ac:dyDescent="0.2">
      <c r="A98" t="s">
        <v>146</v>
      </c>
      <c r="B98" t="s">
        <v>344</v>
      </c>
      <c r="E98" s="1" t="s">
        <v>444</v>
      </c>
      <c r="F98" t="s">
        <v>50</v>
      </c>
    </row>
    <row r="99" spans="1:6" x14ac:dyDescent="0.2">
      <c r="A99" t="s">
        <v>147</v>
      </c>
      <c r="B99" t="s">
        <v>345</v>
      </c>
      <c r="E99" s="1" t="s">
        <v>444</v>
      </c>
      <c r="F99" t="s">
        <v>50</v>
      </c>
    </row>
    <row r="100" spans="1:6" x14ac:dyDescent="0.2">
      <c r="A100" t="s">
        <v>148</v>
      </c>
      <c r="B100" t="s">
        <v>346</v>
      </c>
      <c r="E100" s="1" t="s">
        <v>444</v>
      </c>
      <c r="F100" t="s">
        <v>50</v>
      </c>
    </row>
    <row r="101" spans="1:6" x14ac:dyDescent="0.2">
      <c r="A101" t="s">
        <v>149</v>
      </c>
      <c r="B101" t="s">
        <v>347</v>
      </c>
      <c r="E101" s="1" t="s">
        <v>444</v>
      </c>
      <c r="F101" t="s">
        <v>50</v>
      </c>
    </row>
    <row r="102" spans="1:6" x14ac:dyDescent="0.2">
      <c r="A102" t="s">
        <v>150</v>
      </c>
      <c r="B102" t="s">
        <v>348</v>
      </c>
      <c r="E102" s="1" t="s">
        <v>444</v>
      </c>
      <c r="F102" t="s">
        <v>50</v>
      </c>
    </row>
    <row r="103" spans="1:6" x14ac:dyDescent="0.2">
      <c r="A103" t="s">
        <v>151</v>
      </c>
      <c r="B103" t="s">
        <v>349</v>
      </c>
      <c r="E103" s="1" t="s">
        <v>444</v>
      </c>
      <c r="F103" t="s">
        <v>50</v>
      </c>
    </row>
    <row r="104" spans="1:6" x14ac:dyDescent="0.2">
      <c r="A104" t="s">
        <v>152</v>
      </c>
      <c r="B104" t="s">
        <v>350</v>
      </c>
      <c r="E104" s="1" t="s">
        <v>444</v>
      </c>
      <c r="F104" t="s">
        <v>50</v>
      </c>
    </row>
    <row r="105" spans="1:6" x14ac:dyDescent="0.2">
      <c r="A105" t="s">
        <v>153</v>
      </c>
      <c r="B105" t="s">
        <v>351</v>
      </c>
      <c r="E105" s="1" t="s">
        <v>444</v>
      </c>
      <c r="F105" t="s">
        <v>50</v>
      </c>
    </row>
    <row r="106" spans="1:6" x14ac:dyDescent="0.2">
      <c r="A106" t="s">
        <v>154</v>
      </c>
      <c r="B106" t="s">
        <v>352</v>
      </c>
      <c r="E106" s="1" t="s">
        <v>444</v>
      </c>
      <c r="F106" t="s">
        <v>50</v>
      </c>
    </row>
    <row r="107" spans="1:6" x14ac:dyDescent="0.2">
      <c r="A107" t="s">
        <v>155</v>
      </c>
      <c r="B107" t="s">
        <v>353</v>
      </c>
      <c r="E107" s="1" t="s">
        <v>444</v>
      </c>
      <c r="F107" t="s">
        <v>50</v>
      </c>
    </row>
    <row r="108" spans="1:6" x14ac:dyDescent="0.2">
      <c r="A108" t="s">
        <v>156</v>
      </c>
      <c r="B108" t="s">
        <v>354</v>
      </c>
      <c r="E108" s="1" t="s">
        <v>444</v>
      </c>
      <c r="F108" t="s">
        <v>50</v>
      </c>
    </row>
    <row r="109" spans="1:6" x14ac:dyDescent="0.2">
      <c r="A109" t="s">
        <v>157</v>
      </c>
      <c r="B109" t="s">
        <v>355</v>
      </c>
      <c r="E109" s="1" t="s">
        <v>444</v>
      </c>
      <c r="F109" t="s">
        <v>50</v>
      </c>
    </row>
    <row r="110" spans="1:6" x14ac:dyDescent="0.2">
      <c r="A110" t="s">
        <v>158</v>
      </c>
      <c r="B110" t="s">
        <v>356</v>
      </c>
      <c r="E110" s="1" t="s">
        <v>444</v>
      </c>
      <c r="F110" t="s">
        <v>50</v>
      </c>
    </row>
    <row r="111" spans="1:6" x14ac:dyDescent="0.2">
      <c r="A111" t="s">
        <v>159</v>
      </c>
      <c r="B111" t="s">
        <v>357</v>
      </c>
      <c r="E111" s="1" t="s">
        <v>444</v>
      </c>
      <c r="F111" t="s">
        <v>50</v>
      </c>
    </row>
    <row r="112" spans="1:6" x14ac:dyDescent="0.2">
      <c r="A112" t="s">
        <v>160</v>
      </c>
      <c r="B112" t="s">
        <v>358</v>
      </c>
      <c r="E112" s="1" t="s">
        <v>444</v>
      </c>
      <c r="F112" t="s">
        <v>50</v>
      </c>
    </row>
    <row r="113" spans="1:6" x14ac:dyDescent="0.2">
      <c r="A113" t="s">
        <v>161</v>
      </c>
      <c r="B113" t="s">
        <v>359</v>
      </c>
      <c r="E113" s="1" t="s">
        <v>444</v>
      </c>
      <c r="F113" t="s">
        <v>50</v>
      </c>
    </row>
    <row r="114" spans="1:6" x14ac:dyDescent="0.2">
      <c r="A114" t="s">
        <v>162</v>
      </c>
      <c r="B114" t="s">
        <v>360</v>
      </c>
      <c r="E114" s="1" t="s">
        <v>444</v>
      </c>
      <c r="F114" t="s">
        <v>50</v>
      </c>
    </row>
    <row r="115" spans="1:6" x14ac:dyDescent="0.2">
      <c r="A115" t="s">
        <v>163</v>
      </c>
      <c r="B115" t="s">
        <v>361</v>
      </c>
      <c r="E115" s="1" t="s">
        <v>444</v>
      </c>
      <c r="F115" t="s">
        <v>50</v>
      </c>
    </row>
    <row r="116" spans="1:6" x14ac:dyDescent="0.2">
      <c r="A116" t="s">
        <v>164</v>
      </c>
      <c r="B116" t="s">
        <v>362</v>
      </c>
      <c r="E116" s="1" t="s">
        <v>444</v>
      </c>
      <c r="F116" t="s">
        <v>50</v>
      </c>
    </row>
    <row r="117" spans="1:6" x14ac:dyDescent="0.2">
      <c r="A117" t="s">
        <v>165</v>
      </c>
      <c r="B117" t="s">
        <v>363</v>
      </c>
      <c r="E117" s="1" t="s">
        <v>444</v>
      </c>
      <c r="F117" t="s">
        <v>50</v>
      </c>
    </row>
    <row r="118" spans="1:6" x14ac:dyDescent="0.2">
      <c r="A118" t="s">
        <v>166</v>
      </c>
      <c r="B118" t="s">
        <v>364</v>
      </c>
      <c r="E118" s="1" t="s">
        <v>444</v>
      </c>
      <c r="F118" t="s">
        <v>50</v>
      </c>
    </row>
    <row r="119" spans="1:6" x14ac:dyDescent="0.2">
      <c r="A119" t="s">
        <v>167</v>
      </c>
      <c r="B119" t="s">
        <v>365</v>
      </c>
      <c r="E119" s="1" t="s">
        <v>444</v>
      </c>
      <c r="F119" t="s">
        <v>50</v>
      </c>
    </row>
    <row r="120" spans="1:6" x14ac:dyDescent="0.2">
      <c r="A120" t="s">
        <v>168</v>
      </c>
      <c r="B120" t="s">
        <v>366</v>
      </c>
      <c r="E120" s="1" t="s">
        <v>444</v>
      </c>
      <c r="F120" t="s">
        <v>50</v>
      </c>
    </row>
    <row r="121" spans="1:6" x14ac:dyDescent="0.2">
      <c r="A121" t="s">
        <v>169</v>
      </c>
      <c r="B121" t="s">
        <v>367</v>
      </c>
      <c r="E121" s="1" t="s">
        <v>444</v>
      </c>
      <c r="F121" t="s">
        <v>50</v>
      </c>
    </row>
    <row r="122" spans="1:6" x14ac:dyDescent="0.2">
      <c r="A122" t="s">
        <v>170</v>
      </c>
      <c r="B122" t="s">
        <v>368</v>
      </c>
      <c r="E122" s="1" t="s">
        <v>444</v>
      </c>
      <c r="F122" t="s">
        <v>50</v>
      </c>
    </row>
    <row r="123" spans="1:6" x14ac:dyDescent="0.2">
      <c r="A123" t="s">
        <v>171</v>
      </c>
      <c r="B123" t="s">
        <v>369</v>
      </c>
      <c r="E123" s="1" t="s">
        <v>444</v>
      </c>
      <c r="F123" t="s">
        <v>50</v>
      </c>
    </row>
    <row r="124" spans="1:6" x14ac:dyDescent="0.2">
      <c r="A124" t="s">
        <v>172</v>
      </c>
      <c r="B124" t="s">
        <v>370</v>
      </c>
      <c r="E124" s="1" t="s">
        <v>444</v>
      </c>
      <c r="F124" t="s">
        <v>50</v>
      </c>
    </row>
    <row r="125" spans="1:6" x14ac:dyDescent="0.2">
      <c r="A125" t="s">
        <v>173</v>
      </c>
      <c r="B125" t="s">
        <v>371</v>
      </c>
      <c r="E125" s="1" t="s">
        <v>444</v>
      </c>
      <c r="F125" t="s">
        <v>50</v>
      </c>
    </row>
    <row r="126" spans="1:6" x14ac:dyDescent="0.2">
      <c r="A126" t="s">
        <v>174</v>
      </c>
      <c r="B126" t="s">
        <v>45</v>
      </c>
      <c r="E126" s="1" t="s">
        <v>444</v>
      </c>
      <c r="F126" t="s">
        <v>50</v>
      </c>
    </row>
    <row r="127" spans="1:6" x14ac:dyDescent="0.2">
      <c r="A127" t="s">
        <v>175</v>
      </c>
      <c r="B127" t="s">
        <v>372</v>
      </c>
      <c r="E127" s="1" t="s">
        <v>444</v>
      </c>
      <c r="F127" t="s">
        <v>50</v>
      </c>
    </row>
    <row r="128" spans="1:6" x14ac:dyDescent="0.2">
      <c r="A128" t="s">
        <v>176</v>
      </c>
      <c r="B128" t="s">
        <v>373</v>
      </c>
      <c r="E128" s="1" t="s">
        <v>444</v>
      </c>
      <c r="F128" t="s">
        <v>50</v>
      </c>
    </row>
    <row r="129" spans="1:6" x14ac:dyDescent="0.2">
      <c r="A129" t="s">
        <v>177</v>
      </c>
      <c r="B129" t="s">
        <v>374</v>
      </c>
      <c r="E129" s="1" t="s">
        <v>444</v>
      </c>
      <c r="F129" t="s">
        <v>50</v>
      </c>
    </row>
    <row r="130" spans="1:6" x14ac:dyDescent="0.2">
      <c r="A130" t="s">
        <v>178</v>
      </c>
      <c r="B130" t="s">
        <v>375</v>
      </c>
      <c r="E130" s="1" t="s">
        <v>444</v>
      </c>
      <c r="F130" t="s">
        <v>50</v>
      </c>
    </row>
    <row r="131" spans="1:6" x14ac:dyDescent="0.2">
      <c r="A131" t="s">
        <v>179</v>
      </c>
      <c r="B131" t="s">
        <v>376</v>
      </c>
      <c r="E131" s="1" t="s">
        <v>444</v>
      </c>
      <c r="F131" t="s">
        <v>50</v>
      </c>
    </row>
    <row r="132" spans="1:6" x14ac:dyDescent="0.2">
      <c r="A132" t="s">
        <v>180</v>
      </c>
      <c r="B132" t="s">
        <v>377</v>
      </c>
      <c r="E132" s="1" t="s">
        <v>444</v>
      </c>
      <c r="F132" t="s">
        <v>50</v>
      </c>
    </row>
    <row r="133" spans="1:6" x14ac:dyDescent="0.2">
      <c r="A133" t="s">
        <v>181</v>
      </c>
      <c r="B133" t="s">
        <v>378</v>
      </c>
      <c r="E133" s="1" t="s">
        <v>444</v>
      </c>
      <c r="F133" t="s">
        <v>50</v>
      </c>
    </row>
    <row r="134" spans="1:6" x14ac:dyDescent="0.2">
      <c r="A134" t="s">
        <v>182</v>
      </c>
      <c r="B134" t="s">
        <v>379</v>
      </c>
      <c r="E134" s="1" t="s">
        <v>444</v>
      </c>
      <c r="F134" t="s">
        <v>50</v>
      </c>
    </row>
    <row r="135" spans="1:6" x14ac:dyDescent="0.2">
      <c r="A135" t="s">
        <v>183</v>
      </c>
      <c r="B135" t="s">
        <v>380</v>
      </c>
      <c r="E135" s="1" t="s">
        <v>444</v>
      </c>
      <c r="F135" t="s">
        <v>50</v>
      </c>
    </row>
    <row r="136" spans="1:6" x14ac:dyDescent="0.2">
      <c r="A136" t="s">
        <v>184</v>
      </c>
      <c r="B136" t="s">
        <v>381</v>
      </c>
      <c r="E136" s="1" t="s">
        <v>444</v>
      </c>
      <c r="F136" t="s">
        <v>50</v>
      </c>
    </row>
    <row r="137" spans="1:6" x14ac:dyDescent="0.2">
      <c r="A137" t="s">
        <v>185</v>
      </c>
      <c r="B137" t="s">
        <v>382</v>
      </c>
      <c r="E137" s="1" t="s">
        <v>444</v>
      </c>
      <c r="F137" t="s">
        <v>50</v>
      </c>
    </row>
    <row r="138" spans="1:6" x14ac:dyDescent="0.2">
      <c r="A138" t="s">
        <v>186</v>
      </c>
      <c r="B138" t="s">
        <v>383</v>
      </c>
      <c r="E138" s="1" t="s">
        <v>444</v>
      </c>
      <c r="F138" t="s">
        <v>50</v>
      </c>
    </row>
    <row r="139" spans="1:6" x14ac:dyDescent="0.2">
      <c r="A139" t="s">
        <v>187</v>
      </c>
      <c r="B139" t="s">
        <v>384</v>
      </c>
      <c r="E139" s="1" t="s">
        <v>444</v>
      </c>
      <c r="F139" t="s">
        <v>50</v>
      </c>
    </row>
    <row r="140" spans="1:6" x14ac:dyDescent="0.2">
      <c r="A140" t="s">
        <v>188</v>
      </c>
      <c r="B140" t="s">
        <v>385</v>
      </c>
      <c r="E140" s="1" t="s">
        <v>444</v>
      </c>
      <c r="F140" t="s">
        <v>50</v>
      </c>
    </row>
    <row r="141" spans="1:6" x14ac:dyDescent="0.2">
      <c r="A141" t="s">
        <v>189</v>
      </c>
      <c r="B141" t="s">
        <v>386</v>
      </c>
      <c r="E141" s="1" t="s">
        <v>444</v>
      </c>
      <c r="F141" t="s">
        <v>50</v>
      </c>
    </row>
    <row r="142" spans="1:6" x14ac:dyDescent="0.2">
      <c r="A142" t="s">
        <v>190</v>
      </c>
      <c r="B142" t="s">
        <v>387</v>
      </c>
      <c r="E142" s="1" t="s">
        <v>444</v>
      </c>
      <c r="F142" t="s">
        <v>50</v>
      </c>
    </row>
    <row r="143" spans="1:6" x14ac:dyDescent="0.2">
      <c r="A143" t="s">
        <v>191</v>
      </c>
      <c r="B143" t="s">
        <v>388</v>
      </c>
      <c r="E143" s="1" t="s">
        <v>444</v>
      </c>
      <c r="F143" t="s">
        <v>50</v>
      </c>
    </row>
    <row r="144" spans="1:6" x14ac:dyDescent="0.2">
      <c r="A144" t="s">
        <v>192</v>
      </c>
      <c r="B144" t="s">
        <v>389</v>
      </c>
      <c r="E144" s="1" t="s">
        <v>444</v>
      </c>
      <c r="F144" t="s">
        <v>50</v>
      </c>
    </row>
    <row r="145" spans="1:6" x14ac:dyDescent="0.2">
      <c r="A145" t="s">
        <v>193</v>
      </c>
      <c r="B145" t="s">
        <v>390</v>
      </c>
      <c r="E145" s="1" t="s">
        <v>444</v>
      </c>
      <c r="F145" t="s">
        <v>50</v>
      </c>
    </row>
    <row r="146" spans="1:6" x14ac:dyDescent="0.2">
      <c r="A146" t="s">
        <v>194</v>
      </c>
      <c r="B146" t="s">
        <v>391</v>
      </c>
      <c r="E146" s="1" t="s">
        <v>444</v>
      </c>
      <c r="F146" t="s">
        <v>50</v>
      </c>
    </row>
    <row r="147" spans="1:6" x14ac:dyDescent="0.2">
      <c r="A147" t="s">
        <v>195</v>
      </c>
      <c r="B147" t="s">
        <v>392</v>
      </c>
      <c r="E147" s="1" t="s">
        <v>444</v>
      </c>
      <c r="F147" t="s">
        <v>50</v>
      </c>
    </row>
    <row r="148" spans="1:6" x14ac:dyDescent="0.2">
      <c r="A148" t="s">
        <v>196</v>
      </c>
      <c r="B148" t="s">
        <v>393</v>
      </c>
      <c r="E148" s="1" t="s">
        <v>444</v>
      </c>
      <c r="F148" t="s">
        <v>50</v>
      </c>
    </row>
    <row r="149" spans="1:6" x14ac:dyDescent="0.2">
      <c r="A149" t="s">
        <v>197</v>
      </c>
      <c r="B149" t="s">
        <v>394</v>
      </c>
      <c r="E149" s="1" t="s">
        <v>444</v>
      </c>
      <c r="F149" t="s">
        <v>50</v>
      </c>
    </row>
    <row r="150" spans="1:6" x14ac:dyDescent="0.2">
      <c r="A150" t="s">
        <v>198</v>
      </c>
      <c r="B150" t="s">
        <v>395</v>
      </c>
      <c r="E150" s="1" t="s">
        <v>444</v>
      </c>
      <c r="F150" t="s">
        <v>50</v>
      </c>
    </row>
    <row r="151" spans="1:6" x14ac:dyDescent="0.2">
      <c r="A151" t="s">
        <v>199</v>
      </c>
      <c r="B151" t="s">
        <v>396</v>
      </c>
      <c r="E151" s="1" t="s">
        <v>444</v>
      </c>
      <c r="F151" t="s">
        <v>50</v>
      </c>
    </row>
    <row r="152" spans="1:6" x14ac:dyDescent="0.2">
      <c r="A152" t="s">
        <v>200</v>
      </c>
      <c r="B152" t="s">
        <v>397</v>
      </c>
      <c r="E152" s="1" t="s">
        <v>444</v>
      </c>
      <c r="F152" t="s">
        <v>50</v>
      </c>
    </row>
    <row r="153" spans="1:6" x14ac:dyDescent="0.2">
      <c r="A153" t="s">
        <v>201</v>
      </c>
      <c r="B153" t="s">
        <v>398</v>
      </c>
      <c r="E153" s="1" t="s">
        <v>444</v>
      </c>
      <c r="F153" t="s">
        <v>50</v>
      </c>
    </row>
    <row r="154" spans="1:6" x14ac:dyDescent="0.2">
      <c r="A154" t="s">
        <v>202</v>
      </c>
      <c r="B154" t="s">
        <v>399</v>
      </c>
      <c r="E154" s="1" t="s">
        <v>444</v>
      </c>
      <c r="F154" t="s">
        <v>50</v>
      </c>
    </row>
    <row r="155" spans="1:6" x14ac:dyDescent="0.2">
      <c r="A155" t="s">
        <v>203</v>
      </c>
      <c r="B155" t="s">
        <v>400</v>
      </c>
      <c r="E155" s="1" t="s">
        <v>444</v>
      </c>
      <c r="F155" t="s">
        <v>50</v>
      </c>
    </row>
    <row r="156" spans="1:6" x14ac:dyDescent="0.2">
      <c r="A156" t="s">
        <v>204</v>
      </c>
      <c r="B156" t="s">
        <v>401</v>
      </c>
      <c r="E156" s="1" t="s">
        <v>444</v>
      </c>
      <c r="F156" t="s">
        <v>50</v>
      </c>
    </row>
    <row r="157" spans="1:6" x14ac:dyDescent="0.2">
      <c r="A157" t="s">
        <v>205</v>
      </c>
      <c r="B157" t="s">
        <v>402</v>
      </c>
      <c r="E157" s="1" t="s">
        <v>444</v>
      </c>
      <c r="F157" t="s">
        <v>50</v>
      </c>
    </row>
    <row r="158" spans="1:6" x14ac:dyDescent="0.2">
      <c r="A158" t="s">
        <v>206</v>
      </c>
      <c r="B158" t="s">
        <v>403</v>
      </c>
      <c r="E158" s="1" t="s">
        <v>444</v>
      </c>
      <c r="F158" t="s">
        <v>50</v>
      </c>
    </row>
    <row r="159" spans="1:6" x14ac:dyDescent="0.2">
      <c r="A159" t="s">
        <v>207</v>
      </c>
      <c r="B159" t="s">
        <v>404</v>
      </c>
      <c r="E159" s="1" t="s">
        <v>444</v>
      </c>
      <c r="F159" t="s">
        <v>50</v>
      </c>
    </row>
    <row r="160" spans="1:6" x14ac:dyDescent="0.2">
      <c r="A160" t="s">
        <v>208</v>
      </c>
      <c r="B160" t="s">
        <v>405</v>
      </c>
      <c r="E160" s="1" t="s">
        <v>444</v>
      </c>
      <c r="F160" t="s">
        <v>50</v>
      </c>
    </row>
    <row r="161" spans="1:6" x14ac:dyDescent="0.2">
      <c r="A161" t="s">
        <v>209</v>
      </c>
      <c r="B161" t="s">
        <v>406</v>
      </c>
      <c r="E161" s="1" t="s">
        <v>444</v>
      </c>
      <c r="F161" t="s">
        <v>50</v>
      </c>
    </row>
    <row r="162" spans="1:6" x14ac:dyDescent="0.2">
      <c r="A162" t="s">
        <v>210</v>
      </c>
      <c r="B162" t="s">
        <v>407</v>
      </c>
      <c r="E162" s="1" t="s">
        <v>444</v>
      </c>
      <c r="F162" t="s">
        <v>50</v>
      </c>
    </row>
    <row r="163" spans="1:6" x14ac:dyDescent="0.2">
      <c r="A163" t="s">
        <v>211</v>
      </c>
      <c r="B163" t="s">
        <v>408</v>
      </c>
      <c r="E163" s="1" t="s">
        <v>444</v>
      </c>
      <c r="F163" t="s">
        <v>50</v>
      </c>
    </row>
    <row r="164" spans="1:6" x14ac:dyDescent="0.2">
      <c r="A164" t="s">
        <v>212</v>
      </c>
      <c r="B164" t="s">
        <v>409</v>
      </c>
      <c r="E164" s="1" t="s">
        <v>444</v>
      </c>
      <c r="F164" t="s">
        <v>50</v>
      </c>
    </row>
    <row r="165" spans="1:6" x14ac:dyDescent="0.2">
      <c r="A165" t="s">
        <v>213</v>
      </c>
      <c r="B165" t="s">
        <v>410</v>
      </c>
      <c r="E165" s="1" t="s">
        <v>444</v>
      </c>
      <c r="F165" t="s">
        <v>50</v>
      </c>
    </row>
    <row r="166" spans="1:6" x14ac:dyDescent="0.2">
      <c r="A166" t="s">
        <v>214</v>
      </c>
      <c r="B166" t="s">
        <v>411</v>
      </c>
      <c r="E166" s="1" t="s">
        <v>444</v>
      </c>
      <c r="F166" t="s">
        <v>50</v>
      </c>
    </row>
    <row r="167" spans="1:6" x14ac:dyDescent="0.2">
      <c r="A167" t="s">
        <v>215</v>
      </c>
      <c r="B167" t="s">
        <v>412</v>
      </c>
      <c r="E167" s="1" t="s">
        <v>444</v>
      </c>
      <c r="F167" t="s">
        <v>50</v>
      </c>
    </row>
    <row r="168" spans="1:6" x14ac:dyDescent="0.2">
      <c r="A168" t="s">
        <v>216</v>
      </c>
      <c r="B168" t="s">
        <v>413</v>
      </c>
      <c r="E168" s="1" t="s">
        <v>444</v>
      </c>
      <c r="F168" t="s">
        <v>50</v>
      </c>
    </row>
    <row r="169" spans="1:6" x14ac:dyDescent="0.2">
      <c r="A169" t="s">
        <v>217</v>
      </c>
      <c r="B169" t="s">
        <v>414</v>
      </c>
      <c r="E169" s="1" t="s">
        <v>444</v>
      </c>
      <c r="F169" t="s">
        <v>50</v>
      </c>
    </row>
    <row r="170" spans="1:6" x14ac:dyDescent="0.2">
      <c r="A170" t="s">
        <v>218</v>
      </c>
      <c r="B170" t="s">
        <v>48</v>
      </c>
      <c r="E170" s="1" t="s">
        <v>444</v>
      </c>
      <c r="F170" t="s">
        <v>50</v>
      </c>
    </row>
    <row r="171" spans="1:6" x14ac:dyDescent="0.2">
      <c r="A171" t="s">
        <v>219</v>
      </c>
      <c r="B171" t="s">
        <v>415</v>
      </c>
      <c r="E171" s="1" t="s">
        <v>444</v>
      </c>
      <c r="F171" t="s">
        <v>50</v>
      </c>
    </row>
    <row r="172" spans="1:6" x14ac:dyDescent="0.2">
      <c r="A172" t="s">
        <v>220</v>
      </c>
      <c r="B172" t="s">
        <v>46</v>
      </c>
      <c r="E172" s="1" t="s">
        <v>444</v>
      </c>
      <c r="F172" t="s">
        <v>50</v>
      </c>
    </row>
    <row r="173" spans="1:6" x14ac:dyDescent="0.2">
      <c r="A173" t="s">
        <v>221</v>
      </c>
      <c r="B173" t="s">
        <v>416</v>
      </c>
      <c r="E173" s="1" t="s">
        <v>444</v>
      </c>
      <c r="F173" t="s">
        <v>50</v>
      </c>
    </row>
    <row r="174" spans="1:6" x14ac:dyDescent="0.2">
      <c r="A174" t="s">
        <v>222</v>
      </c>
      <c r="B174" t="s">
        <v>417</v>
      </c>
      <c r="E174" s="1" t="s">
        <v>444</v>
      </c>
      <c r="F174" t="s">
        <v>50</v>
      </c>
    </row>
    <row r="175" spans="1:6" x14ac:dyDescent="0.2">
      <c r="A175" t="s">
        <v>223</v>
      </c>
      <c r="B175" t="s">
        <v>418</v>
      </c>
      <c r="E175" s="1" t="s">
        <v>444</v>
      </c>
      <c r="F175" t="s">
        <v>50</v>
      </c>
    </row>
    <row r="176" spans="1:6" x14ac:dyDescent="0.2">
      <c r="A176" t="s">
        <v>224</v>
      </c>
      <c r="B176" t="s">
        <v>419</v>
      </c>
      <c r="E176" s="1" t="s">
        <v>444</v>
      </c>
      <c r="F176" t="s">
        <v>50</v>
      </c>
    </row>
    <row r="177" spans="1:6" x14ac:dyDescent="0.2">
      <c r="A177" t="s">
        <v>225</v>
      </c>
      <c r="B177" t="s">
        <v>420</v>
      </c>
      <c r="E177" s="1" t="s">
        <v>444</v>
      </c>
      <c r="F177" t="s">
        <v>50</v>
      </c>
    </row>
    <row r="178" spans="1:6" x14ac:dyDescent="0.2">
      <c r="A178" t="s">
        <v>226</v>
      </c>
      <c r="B178" t="s">
        <v>44</v>
      </c>
      <c r="E178" s="1" t="s">
        <v>444</v>
      </c>
      <c r="F178" t="s">
        <v>50</v>
      </c>
    </row>
    <row r="179" spans="1:6" x14ac:dyDescent="0.2">
      <c r="A179" t="s">
        <v>227</v>
      </c>
      <c r="B179" t="s">
        <v>421</v>
      </c>
      <c r="E179" s="1" t="s">
        <v>444</v>
      </c>
      <c r="F179" t="s">
        <v>50</v>
      </c>
    </row>
    <row r="180" spans="1:6" x14ac:dyDescent="0.2">
      <c r="A180" t="s">
        <v>228</v>
      </c>
      <c r="B180" t="s">
        <v>422</v>
      </c>
      <c r="E180" s="1" t="s">
        <v>444</v>
      </c>
      <c r="F180" t="s">
        <v>50</v>
      </c>
    </row>
    <row r="181" spans="1:6" x14ac:dyDescent="0.2">
      <c r="A181" t="s">
        <v>229</v>
      </c>
      <c r="B181" t="s">
        <v>423</v>
      </c>
      <c r="E181" s="1" t="s">
        <v>444</v>
      </c>
      <c r="F181" t="s">
        <v>50</v>
      </c>
    </row>
    <row r="182" spans="1:6" x14ac:dyDescent="0.2">
      <c r="A182" t="s">
        <v>230</v>
      </c>
      <c r="B182" t="s">
        <v>424</v>
      </c>
      <c r="E182" s="1" t="s">
        <v>444</v>
      </c>
      <c r="F182" t="s">
        <v>50</v>
      </c>
    </row>
    <row r="183" spans="1:6" x14ac:dyDescent="0.2">
      <c r="A183" t="s">
        <v>231</v>
      </c>
      <c r="B183" t="s">
        <v>425</v>
      </c>
      <c r="E183" s="1" t="s">
        <v>444</v>
      </c>
      <c r="F183" t="s">
        <v>50</v>
      </c>
    </row>
    <row r="184" spans="1:6" x14ac:dyDescent="0.2">
      <c r="A184" t="s">
        <v>232</v>
      </c>
      <c r="B184" t="s">
        <v>426</v>
      </c>
      <c r="E184" s="1" t="s">
        <v>444</v>
      </c>
      <c r="F184" t="s">
        <v>50</v>
      </c>
    </row>
    <row r="185" spans="1:6" x14ac:dyDescent="0.2">
      <c r="A185" t="s">
        <v>233</v>
      </c>
      <c r="B185" t="s">
        <v>427</v>
      </c>
      <c r="E185" s="1" t="s">
        <v>444</v>
      </c>
      <c r="F185" t="s">
        <v>50</v>
      </c>
    </row>
    <row r="186" spans="1:6" x14ac:dyDescent="0.2">
      <c r="A186" t="s">
        <v>234</v>
      </c>
      <c r="B186" t="s">
        <v>428</v>
      </c>
      <c r="E186" s="1" t="s">
        <v>444</v>
      </c>
      <c r="F186" t="s">
        <v>50</v>
      </c>
    </row>
    <row r="187" spans="1:6" x14ac:dyDescent="0.2">
      <c r="A187" t="s">
        <v>235</v>
      </c>
      <c r="B187" t="s">
        <v>429</v>
      </c>
      <c r="E187" s="1" t="s">
        <v>444</v>
      </c>
      <c r="F187" t="s">
        <v>50</v>
      </c>
    </row>
    <row r="188" spans="1:6" x14ac:dyDescent="0.2">
      <c r="A188" t="s">
        <v>236</v>
      </c>
      <c r="B188" t="s">
        <v>430</v>
      </c>
      <c r="E188" s="1" t="s">
        <v>444</v>
      </c>
      <c r="F188" t="s">
        <v>50</v>
      </c>
    </row>
    <row r="189" spans="1:6" x14ac:dyDescent="0.2">
      <c r="A189" t="s">
        <v>237</v>
      </c>
      <c r="B189" t="s">
        <v>431</v>
      </c>
      <c r="E189" s="1" t="s">
        <v>444</v>
      </c>
      <c r="F189" t="s">
        <v>50</v>
      </c>
    </row>
    <row r="190" spans="1:6" x14ac:dyDescent="0.2">
      <c r="A190" t="s">
        <v>238</v>
      </c>
      <c r="B190" t="s">
        <v>432</v>
      </c>
      <c r="E190" s="1" t="s">
        <v>444</v>
      </c>
      <c r="F190" t="s">
        <v>50</v>
      </c>
    </row>
    <row r="191" spans="1:6" x14ac:dyDescent="0.2">
      <c r="A191" t="s">
        <v>239</v>
      </c>
      <c r="B191" t="s">
        <v>433</v>
      </c>
      <c r="E191" s="1" t="s">
        <v>444</v>
      </c>
      <c r="F191" t="s">
        <v>50</v>
      </c>
    </row>
    <row r="192" spans="1:6" x14ac:dyDescent="0.2">
      <c r="A192" t="s">
        <v>240</v>
      </c>
      <c r="B192" t="s">
        <v>434</v>
      </c>
      <c r="E192" s="1" t="s">
        <v>444</v>
      </c>
      <c r="F192" t="s">
        <v>50</v>
      </c>
    </row>
    <row r="193" spans="1:6" x14ac:dyDescent="0.2">
      <c r="A193" t="s">
        <v>241</v>
      </c>
      <c r="B193" t="s">
        <v>435</v>
      </c>
      <c r="E193" s="1" t="s">
        <v>444</v>
      </c>
      <c r="F193" t="s">
        <v>50</v>
      </c>
    </row>
    <row r="194" spans="1:6" x14ac:dyDescent="0.2">
      <c r="A194" t="s">
        <v>242</v>
      </c>
      <c r="B194" t="s">
        <v>436</v>
      </c>
      <c r="E194" s="1" t="s">
        <v>444</v>
      </c>
      <c r="F194" t="s">
        <v>50</v>
      </c>
    </row>
    <row r="195" spans="1:6" x14ac:dyDescent="0.2">
      <c r="A195" t="s">
        <v>243</v>
      </c>
      <c r="B195" t="s">
        <v>437</v>
      </c>
      <c r="E195" s="1" t="s">
        <v>444</v>
      </c>
      <c r="F195" t="s">
        <v>50</v>
      </c>
    </row>
    <row r="196" spans="1:6" x14ac:dyDescent="0.2">
      <c r="A196" t="s">
        <v>244</v>
      </c>
      <c r="B196" t="s">
        <v>438</v>
      </c>
      <c r="E196" s="1" t="s">
        <v>444</v>
      </c>
      <c r="F196" t="s">
        <v>50</v>
      </c>
    </row>
    <row r="197" spans="1:6" x14ac:dyDescent="0.2">
      <c r="A197" t="s">
        <v>245</v>
      </c>
      <c r="B197" t="s">
        <v>439</v>
      </c>
      <c r="E197" s="1" t="s">
        <v>444</v>
      </c>
      <c r="F197" t="s">
        <v>50</v>
      </c>
    </row>
    <row r="198" spans="1:6" x14ac:dyDescent="0.2">
      <c r="A198" t="s">
        <v>246</v>
      </c>
      <c r="B198" t="s">
        <v>440</v>
      </c>
      <c r="E198" s="1" t="s">
        <v>444</v>
      </c>
      <c r="F198" t="s">
        <v>50</v>
      </c>
    </row>
    <row r="199" spans="1:6" x14ac:dyDescent="0.2">
      <c r="A199" t="s">
        <v>247</v>
      </c>
      <c r="B199" t="s">
        <v>441</v>
      </c>
      <c r="E199" s="1" t="s">
        <v>444</v>
      </c>
      <c r="F199" t="s">
        <v>50</v>
      </c>
    </row>
    <row r="200" spans="1:6" x14ac:dyDescent="0.2">
      <c r="A200" t="s">
        <v>248</v>
      </c>
      <c r="B200" t="s">
        <v>442</v>
      </c>
      <c r="E200" s="1" t="s">
        <v>444</v>
      </c>
      <c r="F200" t="s">
        <v>50</v>
      </c>
    </row>
    <row r="201" spans="1:6" x14ac:dyDescent="0.2">
      <c r="A201" t="s">
        <v>249</v>
      </c>
      <c r="B201" t="s">
        <v>443</v>
      </c>
      <c r="E201" s="1" t="s">
        <v>444</v>
      </c>
      <c r="F201" t="s">
        <v>50</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B6233-AE12-4372-8FE2-A26FA6199F9E}">
  <dimension ref="A1:R40"/>
  <sheetViews>
    <sheetView workbookViewId="0">
      <selection activeCell="E45" sqref="E45"/>
    </sheetView>
  </sheetViews>
  <sheetFormatPr baseColWidth="10" defaultRowHeight="15" x14ac:dyDescent="0.2"/>
  <cols>
    <col min="1" max="1" width="12.1640625" customWidth="1"/>
    <col min="2" max="2" width="14.5" customWidth="1"/>
    <col min="4" max="4" width="11.83203125" customWidth="1"/>
    <col min="5" max="5" width="16.83203125" style="1" customWidth="1"/>
    <col min="6" max="6" width="19.1640625" style="1" customWidth="1"/>
    <col min="7" max="7" width="12.5" bestFit="1" customWidth="1"/>
    <col min="8" max="8" width="12.5" style="1" customWidth="1"/>
    <col min="9" max="9" width="13.1640625" style="1" customWidth="1"/>
    <col min="11" max="11" width="14.33203125" style="1" customWidth="1"/>
    <col min="13" max="13" width="14.5" style="1" customWidth="1"/>
    <col min="14" max="14" width="26.5" customWidth="1"/>
    <col min="15" max="15" width="26" bestFit="1" customWidth="1"/>
    <col min="16" max="16" width="23.5" customWidth="1"/>
    <col min="17" max="17" width="21.5" customWidth="1"/>
  </cols>
  <sheetData>
    <row r="1" spans="1:18" ht="66.5" customHeight="1" x14ac:dyDescent="0.2">
      <c r="A1" s="56" t="s">
        <v>1</v>
      </c>
      <c r="B1" s="56"/>
      <c r="C1" s="56"/>
      <c r="D1" s="56"/>
      <c r="E1" s="56"/>
      <c r="F1" s="56"/>
      <c r="G1" s="56"/>
      <c r="H1" s="56"/>
      <c r="I1" s="56"/>
      <c r="J1" s="56"/>
      <c r="K1" s="56"/>
      <c r="L1" s="56"/>
      <c r="M1" s="56"/>
      <c r="N1" s="56"/>
    </row>
    <row r="3" spans="1:18" x14ac:dyDescent="0.2">
      <c r="A3" t="s">
        <v>445</v>
      </c>
      <c r="B3" t="s">
        <v>446</v>
      </c>
      <c r="C3" t="s">
        <v>449</v>
      </c>
      <c r="D3" t="s">
        <v>450</v>
      </c>
      <c r="E3" s="1" t="s">
        <v>455</v>
      </c>
      <c r="F3" s="1" t="s">
        <v>456</v>
      </c>
      <c r="G3" t="s">
        <v>457</v>
      </c>
      <c r="H3" s="1" t="s">
        <v>465</v>
      </c>
      <c r="I3" s="1" t="s">
        <v>466</v>
      </c>
      <c r="J3" t="s">
        <v>458</v>
      </c>
      <c r="K3" s="1" t="s">
        <v>459</v>
      </c>
      <c r="L3" t="s">
        <v>460</v>
      </c>
      <c r="M3" s="1" t="s">
        <v>461</v>
      </c>
      <c r="N3" t="s">
        <v>462</v>
      </c>
      <c r="O3" t="s">
        <v>463</v>
      </c>
      <c r="P3" s="1" t="s">
        <v>464</v>
      </c>
      <c r="Q3" t="s">
        <v>453</v>
      </c>
      <c r="R3" t="s">
        <v>454</v>
      </c>
    </row>
    <row r="4" spans="1:18" x14ac:dyDescent="0.2">
      <c r="A4">
        <v>50</v>
      </c>
      <c r="B4" t="s">
        <v>265</v>
      </c>
      <c r="C4">
        <v>43</v>
      </c>
      <c r="D4">
        <v>4</v>
      </c>
      <c r="G4" s="10">
        <v>43235</v>
      </c>
      <c r="H4" s="10" t="s">
        <v>467</v>
      </c>
      <c r="I4" s="10" t="s">
        <v>468</v>
      </c>
      <c r="J4" s="1">
        <v>55</v>
      </c>
      <c r="K4">
        <v>85</v>
      </c>
      <c r="L4">
        <v>13</v>
      </c>
      <c r="M4" s="1">
        <v>16</v>
      </c>
      <c r="N4">
        <v>123</v>
      </c>
      <c r="Q4" t="str">
        <f t="shared" ref="Q4" si="0">CONCATENATE(A4,"-",G4)</f>
        <v>50-43235</v>
      </c>
      <c r="R4" t="e">
        <f>Tableau4[[#This Row],[nb_comptages_auto_henq]]/Tableau4[[#This Row],[nb_comptages_auto_h24]]</f>
        <v>#DIV/0!</v>
      </c>
    </row>
    <row r="5" spans="1:18" x14ac:dyDescent="0.2">
      <c r="G5" s="10"/>
      <c r="H5" s="10"/>
      <c r="I5" s="10"/>
      <c r="J5" s="1"/>
      <c r="K5"/>
    </row>
    <row r="6" spans="1:18" x14ac:dyDescent="0.2">
      <c r="G6" s="10"/>
      <c r="H6" s="10"/>
      <c r="I6" s="10"/>
      <c r="J6" s="1"/>
      <c r="K6"/>
    </row>
    <row r="7" spans="1:18" x14ac:dyDescent="0.2">
      <c r="G7" s="10"/>
      <c r="H7" s="10"/>
      <c r="I7" s="10"/>
      <c r="J7" s="1"/>
      <c r="K7"/>
    </row>
    <row r="8" spans="1:18" x14ac:dyDescent="0.2">
      <c r="G8" s="10"/>
      <c r="H8" s="10"/>
      <c r="I8" s="10"/>
      <c r="J8" s="1"/>
      <c r="K8"/>
    </row>
    <row r="9" spans="1:18" x14ac:dyDescent="0.2">
      <c r="G9" s="10"/>
      <c r="H9" s="10"/>
      <c r="I9" s="10"/>
      <c r="J9" s="1"/>
      <c r="K9"/>
    </row>
    <row r="10" spans="1:18" x14ac:dyDescent="0.2">
      <c r="G10" s="10"/>
      <c r="H10" s="10"/>
      <c r="I10" s="10"/>
      <c r="J10" s="1"/>
      <c r="K10"/>
    </row>
    <row r="11" spans="1:18" x14ac:dyDescent="0.2">
      <c r="G11" s="10"/>
      <c r="H11" s="10"/>
      <c r="I11" s="10"/>
      <c r="J11" s="1"/>
      <c r="K11"/>
    </row>
    <row r="12" spans="1:18" x14ac:dyDescent="0.2">
      <c r="G12" s="10"/>
      <c r="H12" s="10"/>
      <c r="I12" s="10"/>
      <c r="J12" s="1"/>
      <c r="K12"/>
    </row>
    <row r="13" spans="1:18" x14ac:dyDescent="0.2">
      <c r="G13" s="10"/>
      <c r="H13" s="10"/>
      <c r="I13" s="10"/>
      <c r="J13" s="1"/>
      <c r="K13"/>
    </row>
    <row r="14" spans="1:18" x14ac:dyDescent="0.2">
      <c r="G14" s="10"/>
      <c r="H14" s="10"/>
      <c r="I14" s="10"/>
      <c r="J14" s="1"/>
      <c r="K14"/>
    </row>
    <row r="15" spans="1:18" x14ac:dyDescent="0.2">
      <c r="G15" s="10"/>
      <c r="H15" s="10"/>
      <c r="I15" s="10"/>
      <c r="J15" s="1"/>
      <c r="K15"/>
    </row>
    <row r="16" spans="1:18" x14ac:dyDescent="0.2">
      <c r="G16" s="10"/>
      <c r="H16" s="10"/>
      <c r="I16" s="10"/>
      <c r="J16" s="1"/>
      <c r="K16"/>
    </row>
    <row r="17" spans="7:11" x14ac:dyDescent="0.2">
      <c r="G17" s="10"/>
      <c r="H17" s="10"/>
      <c r="I17" s="10"/>
      <c r="J17" s="1"/>
      <c r="K17"/>
    </row>
    <row r="18" spans="7:11" x14ac:dyDescent="0.2">
      <c r="G18" s="10"/>
      <c r="H18" s="10"/>
      <c r="I18" s="10"/>
      <c r="J18" s="1"/>
      <c r="K18"/>
    </row>
    <row r="19" spans="7:11" x14ac:dyDescent="0.2">
      <c r="G19" s="10"/>
      <c r="H19" s="10"/>
      <c r="I19" s="10"/>
      <c r="J19" s="1"/>
      <c r="K19"/>
    </row>
    <row r="20" spans="7:11" x14ac:dyDescent="0.2">
      <c r="G20" s="10"/>
      <c r="H20" s="10"/>
      <c r="I20" s="10"/>
      <c r="J20" s="1"/>
      <c r="K20"/>
    </row>
    <row r="21" spans="7:11" x14ac:dyDescent="0.2">
      <c r="G21" s="10"/>
      <c r="H21" s="10"/>
      <c r="I21" s="10"/>
      <c r="J21" s="1"/>
      <c r="K21"/>
    </row>
    <row r="22" spans="7:11" x14ac:dyDescent="0.2">
      <c r="G22" s="10"/>
      <c r="H22" s="10"/>
      <c r="I22" s="10"/>
      <c r="J22" s="1"/>
      <c r="K22"/>
    </row>
    <row r="23" spans="7:11" x14ac:dyDescent="0.2">
      <c r="G23" s="10"/>
      <c r="H23" s="10"/>
      <c r="I23" s="10"/>
      <c r="J23" s="1"/>
      <c r="K23"/>
    </row>
    <row r="24" spans="7:11" x14ac:dyDescent="0.2">
      <c r="G24" s="10"/>
      <c r="H24" s="10"/>
      <c r="I24" s="10"/>
      <c r="J24" s="1"/>
      <c r="K24"/>
    </row>
    <row r="25" spans="7:11" x14ac:dyDescent="0.2">
      <c r="G25" s="10"/>
      <c r="H25" s="10"/>
      <c r="I25" s="10"/>
      <c r="J25" s="1"/>
      <c r="K25"/>
    </row>
    <row r="26" spans="7:11" x14ac:dyDescent="0.2">
      <c r="G26" s="10"/>
      <c r="H26" s="10"/>
      <c r="I26" s="10"/>
      <c r="J26" s="1"/>
      <c r="K26"/>
    </row>
    <row r="27" spans="7:11" x14ac:dyDescent="0.2">
      <c r="G27" s="10"/>
      <c r="H27" s="10"/>
      <c r="I27" s="10"/>
      <c r="J27" s="1"/>
      <c r="K27"/>
    </row>
    <row r="28" spans="7:11" x14ac:dyDescent="0.2">
      <c r="G28" s="10"/>
      <c r="H28" s="10"/>
      <c r="I28" s="10"/>
      <c r="J28" s="1"/>
      <c r="K28"/>
    </row>
    <row r="29" spans="7:11" x14ac:dyDescent="0.2">
      <c r="G29" s="10"/>
      <c r="H29" s="10"/>
      <c r="I29" s="10"/>
      <c r="J29" s="1"/>
      <c r="K29"/>
    </row>
    <row r="30" spans="7:11" x14ac:dyDescent="0.2">
      <c r="G30" s="10"/>
      <c r="H30" s="10"/>
      <c r="I30" s="10"/>
      <c r="J30" s="1"/>
      <c r="K30"/>
    </row>
    <row r="31" spans="7:11" x14ac:dyDescent="0.2">
      <c r="G31" s="10"/>
      <c r="H31" s="10"/>
      <c r="I31" s="10"/>
      <c r="J31" s="1"/>
      <c r="K31"/>
    </row>
    <row r="32" spans="7:11" x14ac:dyDescent="0.2">
      <c r="G32" s="10"/>
      <c r="H32" s="10"/>
      <c r="I32" s="10"/>
      <c r="J32" s="1"/>
      <c r="K32"/>
    </row>
    <row r="33" spans="7:11" x14ac:dyDescent="0.2">
      <c r="G33" s="10"/>
      <c r="H33" s="10"/>
      <c r="I33" s="10"/>
      <c r="J33" s="1"/>
      <c r="K33"/>
    </row>
    <row r="34" spans="7:11" x14ac:dyDescent="0.2">
      <c r="G34" s="10"/>
      <c r="H34" s="10"/>
      <c r="I34" s="10"/>
      <c r="J34" s="1"/>
      <c r="K34"/>
    </row>
    <row r="35" spans="7:11" x14ac:dyDescent="0.2">
      <c r="G35" s="10"/>
      <c r="H35" s="10"/>
      <c r="I35" s="10"/>
      <c r="J35" s="1"/>
      <c r="K35"/>
    </row>
    <row r="36" spans="7:11" x14ac:dyDescent="0.2">
      <c r="G36" s="10"/>
      <c r="H36" s="10"/>
      <c r="I36" s="10"/>
      <c r="J36" s="1"/>
      <c r="K36"/>
    </row>
    <row r="37" spans="7:11" x14ac:dyDescent="0.2">
      <c r="G37" s="10"/>
      <c r="H37" s="10"/>
      <c r="I37" s="10"/>
      <c r="J37" s="1"/>
      <c r="K37"/>
    </row>
    <row r="38" spans="7:11" x14ac:dyDescent="0.2">
      <c r="G38" s="10"/>
      <c r="H38" s="10"/>
      <c r="I38" s="10"/>
      <c r="J38" s="1"/>
      <c r="K38"/>
    </row>
    <row r="39" spans="7:11" x14ac:dyDescent="0.2">
      <c r="G39" s="10"/>
      <c r="H39" s="10"/>
      <c r="I39" s="10"/>
      <c r="J39" s="1"/>
      <c r="K39"/>
    </row>
    <row r="40" spans="7:11" x14ac:dyDescent="0.2">
      <c r="G40" s="10"/>
      <c r="H40" s="10"/>
      <c r="I40" s="10"/>
      <c r="J40" s="1"/>
      <c r="K40"/>
    </row>
  </sheetData>
  <mergeCells count="1">
    <mergeCell ref="A1:N1"/>
  </mergeCells>
  <printOptions gridLines="1"/>
  <pageMargins left="0.70866141732283472" right="0.70866141732283472" top="0.74803149606299213" bottom="0.74803149606299213" header="0.31496062992125984" footer="0.31496062992125984"/>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E7B8E-31E6-4760-803B-10CB544D98C9}">
  <dimension ref="A1:BD20"/>
  <sheetViews>
    <sheetView workbookViewId="0">
      <selection activeCell="R20" sqref="R2:R20"/>
    </sheetView>
  </sheetViews>
  <sheetFormatPr baseColWidth="10" defaultRowHeight="15" x14ac:dyDescent="0.2"/>
  <cols>
    <col min="1" max="2" width="11.5" style="1"/>
    <col min="5" max="27" width="11.5" style="1"/>
    <col min="28" max="28" width="11.5" style="3"/>
    <col min="29" max="30" width="12.33203125" style="3" customWidth="1"/>
    <col min="31" max="37" width="11.5" style="3"/>
    <col min="38" max="38" width="16.5" style="3" customWidth="1"/>
    <col min="39" max="39" width="21.1640625" style="3" customWidth="1"/>
    <col min="40" max="40" width="19" style="3" bestFit="1" customWidth="1"/>
    <col min="41" max="42" width="11.5" style="3"/>
    <col min="43" max="43" width="13" style="3" customWidth="1"/>
    <col min="44" max="44" width="17.83203125" style="3" customWidth="1"/>
    <col min="45" max="45" width="14.5" style="3" customWidth="1"/>
    <col min="46" max="46" width="15.6640625" style="3" customWidth="1"/>
    <col min="47" max="47" width="49.83203125" style="3" customWidth="1"/>
    <col min="48" max="48" width="24" style="3" customWidth="1"/>
    <col min="49" max="49" width="28.33203125" style="3" customWidth="1"/>
    <col min="50" max="50" width="15.83203125" style="3" customWidth="1"/>
    <col min="51" max="51" width="19" style="3" customWidth="1"/>
    <col min="52" max="52" width="18" style="3" customWidth="1"/>
    <col min="53" max="53" width="16.1640625" style="3" customWidth="1"/>
    <col min="54" max="54" width="15.6640625" style="3" customWidth="1"/>
    <col min="55" max="55" width="13.1640625" style="3" customWidth="1"/>
    <col min="56" max="56" width="14.33203125" style="3" customWidth="1"/>
    <col min="57" max="57" width="13" customWidth="1"/>
    <col min="58" max="58" width="15.5" customWidth="1"/>
  </cols>
  <sheetData>
    <row r="1" spans="1:56" s="3" customFormat="1" ht="56" x14ac:dyDescent="0.2">
      <c r="A1" s="3" t="s">
        <v>498</v>
      </c>
      <c r="B1" s="3" t="s">
        <v>821</v>
      </c>
      <c r="C1" s="3" t="s">
        <v>501</v>
      </c>
      <c r="D1" s="3" t="s">
        <v>500</v>
      </c>
      <c r="E1" s="3" t="s">
        <v>502</v>
      </c>
      <c r="F1" s="3" t="s">
        <v>503</v>
      </c>
      <c r="G1" s="3" t="s">
        <v>701</v>
      </c>
      <c r="H1" s="3" t="s">
        <v>702</v>
      </c>
      <c r="I1" s="3" t="s">
        <v>703</v>
      </c>
      <c r="J1" s="3" t="s">
        <v>704</v>
      </c>
      <c r="K1" s="3" t="s">
        <v>700</v>
      </c>
      <c r="L1" s="3" t="s">
        <v>705</v>
      </c>
      <c r="M1" s="3" t="s">
        <v>707</v>
      </c>
      <c r="N1" s="3" t="s">
        <v>708</v>
      </c>
      <c r="O1" s="3" t="s">
        <v>706</v>
      </c>
      <c r="P1" s="3" t="s">
        <v>711</v>
      </c>
      <c r="Q1" s="3" t="s">
        <v>709</v>
      </c>
      <c r="R1" s="3" t="s">
        <v>710</v>
      </c>
      <c r="S1" s="3" t="s">
        <v>712</v>
      </c>
      <c r="T1" s="3" t="s">
        <v>499</v>
      </c>
      <c r="U1" s="3" t="s">
        <v>713</v>
      </c>
      <c r="V1" s="3" t="s">
        <v>714</v>
      </c>
      <c r="W1" s="3" t="s">
        <v>670</v>
      </c>
      <c r="X1" s="3" t="s">
        <v>715</v>
      </c>
      <c r="Y1" s="3" t="s">
        <v>717</v>
      </c>
      <c r="Z1" s="3" t="s">
        <v>718</v>
      </c>
      <c r="AA1" s="3" t="s">
        <v>719</v>
      </c>
      <c r="AB1" s="3" t="s">
        <v>2</v>
      </c>
      <c r="AC1" s="4" t="s">
        <v>3</v>
      </c>
      <c r="AD1" s="4" t="s">
        <v>4</v>
      </c>
      <c r="AE1" s="4" t="s">
        <v>5</v>
      </c>
      <c r="AF1" s="4" t="s">
        <v>6</v>
      </c>
      <c r="AG1" s="4" t="s">
        <v>7</v>
      </c>
      <c r="AH1" s="4" t="s">
        <v>8</v>
      </c>
      <c r="AI1" s="4" t="s">
        <v>9</v>
      </c>
      <c r="AJ1" s="4" t="s">
        <v>698</v>
      </c>
      <c r="AK1" s="4" t="s">
        <v>699</v>
      </c>
      <c r="AL1" s="4" t="s">
        <v>469</v>
      </c>
      <c r="AM1" s="4" t="s">
        <v>10</v>
      </c>
      <c r="AN1" s="4" t="s">
        <v>11</v>
      </c>
      <c r="AO1" s="4" t="s">
        <v>12</v>
      </c>
      <c r="AP1" s="5" t="s">
        <v>13</v>
      </c>
      <c r="AQ1" s="5" t="s">
        <v>14</v>
      </c>
      <c r="AR1" s="4" t="s">
        <v>15</v>
      </c>
      <c r="AS1" s="5" t="s">
        <v>16</v>
      </c>
      <c r="AT1" s="5" t="s">
        <v>17</v>
      </c>
      <c r="AU1" s="6" t="s">
        <v>18</v>
      </c>
      <c r="AV1" s="7" t="s">
        <v>19</v>
      </c>
      <c r="AW1" s="8" t="s">
        <v>20</v>
      </c>
      <c r="AX1" s="8" t="s">
        <v>21</v>
      </c>
      <c r="AY1" s="3" t="s">
        <v>22</v>
      </c>
      <c r="AZ1" s="3" t="s">
        <v>23</v>
      </c>
      <c r="BA1" s="3" t="s">
        <v>24</v>
      </c>
      <c r="BB1" s="3" t="s">
        <v>25</v>
      </c>
      <c r="BC1" s="3" t="s">
        <v>26</v>
      </c>
      <c r="BD1" s="3" t="s">
        <v>27</v>
      </c>
    </row>
    <row r="2" spans="1:56" x14ac:dyDescent="0.2">
      <c r="A2" s="1" t="s">
        <v>509</v>
      </c>
      <c r="B2" s="1" t="s">
        <v>49</v>
      </c>
      <c r="C2" s="1"/>
      <c r="D2" s="1">
        <v>50</v>
      </c>
      <c r="E2" s="2">
        <v>43235</v>
      </c>
      <c r="F2" s="1">
        <v>43235</v>
      </c>
      <c r="G2" s="1" t="s">
        <v>40</v>
      </c>
      <c r="K2" s="1">
        <v>9</v>
      </c>
      <c r="O2" s="1" t="s">
        <v>28</v>
      </c>
      <c r="P2" s="1">
        <v>1</v>
      </c>
      <c r="R2" s="1">
        <v>1</v>
      </c>
      <c r="S2" s="1" t="s">
        <v>497</v>
      </c>
      <c r="T2" s="1" t="s">
        <v>497</v>
      </c>
      <c r="U2" s="1" t="s">
        <v>497</v>
      </c>
      <c r="V2" s="1" t="s">
        <v>497</v>
      </c>
      <c r="Y2" s="1" t="s">
        <v>497</v>
      </c>
      <c r="AA2" s="1" t="s">
        <v>497</v>
      </c>
      <c r="AB2" s="3" t="s">
        <v>39</v>
      </c>
      <c r="AC2" s="3">
        <v>189</v>
      </c>
      <c r="AD2" s="3">
        <v>50</v>
      </c>
      <c r="AE2" s="3" t="e">
        <f>VLOOKUP(AD2,#REF!,10,TRUE)</f>
        <v>#REF!</v>
      </c>
      <c r="AF2" s="3" t="s">
        <v>40</v>
      </c>
      <c r="AG2" s="11">
        <v>43235</v>
      </c>
      <c r="AH2" s="3">
        <v>9</v>
      </c>
      <c r="AI2" s="3">
        <v>2</v>
      </c>
      <c r="AJ2" s="3" t="s">
        <v>28</v>
      </c>
      <c r="AL2" s="3">
        <v>1</v>
      </c>
      <c r="AP2" s="3">
        <v>1</v>
      </c>
      <c r="AW2" s="3">
        <v>2</v>
      </c>
      <c r="AX2" s="3">
        <v>1</v>
      </c>
      <c r="AY2" s="3" t="s">
        <v>37</v>
      </c>
      <c r="AZ2" s="3">
        <v>148</v>
      </c>
      <c r="BA2" s="3" t="s">
        <v>38</v>
      </c>
      <c r="BB2" s="3">
        <v>11555</v>
      </c>
      <c r="BC2" s="3">
        <v>23</v>
      </c>
    </row>
    <row r="3" spans="1:56" x14ac:dyDescent="0.2">
      <c r="A3" s="1" t="s">
        <v>509</v>
      </c>
      <c r="B3" s="1" t="s">
        <v>49</v>
      </c>
      <c r="C3" s="1"/>
      <c r="D3" s="1">
        <v>50</v>
      </c>
      <c r="E3" s="2">
        <v>43235</v>
      </c>
      <c r="F3" s="1">
        <v>43235</v>
      </c>
      <c r="G3" s="1" t="s">
        <v>40</v>
      </c>
      <c r="K3" s="1">
        <v>9</v>
      </c>
      <c r="O3" s="1" t="s">
        <v>30</v>
      </c>
      <c r="P3" s="1">
        <v>1</v>
      </c>
      <c r="R3" s="1">
        <v>1</v>
      </c>
      <c r="S3" s="1" t="s">
        <v>497</v>
      </c>
      <c r="T3" s="1" t="s">
        <v>497</v>
      </c>
      <c r="U3" s="1" t="s">
        <v>497</v>
      </c>
      <c r="V3" s="1" t="s">
        <v>497</v>
      </c>
      <c r="Y3" s="1" t="s">
        <v>497</v>
      </c>
      <c r="AA3" s="1" t="s">
        <v>497</v>
      </c>
      <c r="AB3" s="3" t="s">
        <v>39</v>
      </c>
      <c r="AC3" s="3">
        <v>190</v>
      </c>
      <c r="AD3" s="3">
        <v>50</v>
      </c>
      <c r="AE3" s="3" t="e">
        <f>VLOOKUP(AD3,#REF!,10,TRUE)</f>
        <v>#REF!</v>
      </c>
      <c r="AF3" s="3" t="s">
        <v>40</v>
      </c>
      <c r="AG3" s="11">
        <v>43235</v>
      </c>
      <c r="AH3" s="3">
        <v>9</v>
      </c>
      <c r="AI3" s="3">
        <v>1</v>
      </c>
      <c r="AJ3" s="3" t="s">
        <v>30</v>
      </c>
      <c r="AL3" s="3">
        <v>1</v>
      </c>
      <c r="AP3" s="3">
        <v>1</v>
      </c>
      <c r="AW3" s="3">
        <v>2</v>
      </c>
      <c r="AX3" s="3">
        <v>1</v>
      </c>
      <c r="AY3" s="3" t="s">
        <v>37</v>
      </c>
      <c r="AZ3" s="3">
        <v>148</v>
      </c>
      <c r="BA3" s="3" t="s">
        <v>38</v>
      </c>
      <c r="BB3" s="3">
        <v>11555</v>
      </c>
      <c r="BC3" s="3">
        <v>23</v>
      </c>
    </row>
    <row r="4" spans="1:56" x14ac:dyDescent="0.2">
      <c r="A4" s="1" t="s">
        <v>509</v>
      </c>
      <c r="B4" s="1" t="s">
        <v>49</v>
      </c>
      <c r="C4" s="1"/>
      <c r="D4" s="1">
        <v>50</v>
      </c>
      <c r="E4" s="2">
        <v>43235</v>
      </c>
      <c r="F4" s="1">
        <v>43235</v>
      </c>
      <c r="G4" s="1" t="s">
        <v>40</v>
      </c>
      <c r="K4" s="1">
        <v>9</v>
      </c>
      <c r="O4" s="1" t="s">
        <v>30</v>
      </c>
      <c r="P4" s="1">
        <v>1</v>
      </c>
      <c r="R4" s="1">
        <v>2</v>
      </c>
      <c r="S4" s="1" t="s">
        <v>497</v>
      </c>
      <c r="T4" s="1" t="s">
        <v>497</v>
      </c>
      <c r="U4" s="1" t="s">
        <v>497</v>
      </c>
      <c r="V4" s="1" t="s">
        <v>497</v>
      </c>
      <c r="Y4" s="1" t="s">
        <v>497</v>
      </c>
      <c r="AA4" s="1" t="s">
        <v>497</v>
      </c>
      <c r="AB4" s="3" t="s">
        <v>39</v>
      </c>
      <c r="AC4" s="3">
        <v>191</v>
      </c>
      <c r="AD4" s="3">
        <v>50</v>
      </c>
      <c r="AE4" s="3" t="e">
        <f>VLOOKUP(AD4,#REF!,10,TRUE)</f>
        <v>#REF!</v>
      </c>
      <c r="AF4" s="3" t="s">
        <v>40</v>
      </c>
      <c r="AG4" s="11">
        <v>43235</v>
      </c>
      <c r="AH4" s="3">
        <v>9</v>
      </c>
      <c r="AI4" s="3">
        <v>1</v>
      </c>
      <c r="AJ4" s="3" t="s">
        <v>30</v>
      </c>
      <c r="AL4" s="3">
        <v>1</v>
      </c>
      <c r="AP4" s="3">
        <v>2</v>
      </c>
      <c r="AW4" s="3">
        <v>2</v>
      </c>
      <c r="AX4" s="3">
        <v>1</v>
      </c>
      <c r="AY4" s="3" t="s">
        <v>37</v>
      </c>
      <c r="AZ4" s="3">
        <v>148</v>
      </c>
      <c r="BA4" s="3" t="s">
        <v>38</v>
      </c>
      <c r="BB4" s="3">
        <v>11555</v>
      </c>
      <c r="BC4" s="3">
        <v>23</v>
      </c>
    </row>
    <row r="5" spans="1:56" x14ac:dyDescent="0.2">
      <c r="A5" s="1" t="s">
        <v>509</v>
      </c>
      <c r="B5" s="1" t="s">
        <v>49</v>
      </c>
      <c r="C5" s="1"/>
      <c r="D5" s="1">
        <v>50</v>
      </c>
      <c r="E5" s="2">
        <v>43235</v>
      </c>
      <c r="F5" s="1">
        <v>43235</v>
      </c>
      <c r="G5" s="1" t="s">
        <v>40</v>
      </c>
      <c r="K5" s="1">
        <v>9</v>
      </c>
      <c r="O5" s="1" t="s">
        <v>36</v>
      </c>
      <c r="P5" s="1">
        <v>1</v>
      </c>
      <c r="R5" s="1">
        <v>1</v>
      </c>
      <c r="S5" s="1" t="s">
        <v>497</v>
      </c>
      <c r="T5" s="1" t="s">
        <v>497</v>
      </c>
      <c r="U5" s="1" t="s">
        <v>497</v>
      </c>
      <c r="V5" s="1" t="s">
        <v>497</v>
      </c>
      <c r="Y5" s="1" t="s">
        <v>497</v>
      </c>
      <c r="AA5" s="1" t="s">
        <v>497</v>
      </c>
      <c r="AB5" s="3" t="s">
        <v>39</v>
      </c>
      <c r="AC5" s="3">
        <v>192</v>
      </c>
      <c r="AD5" s="3">
        <v>50</v>
      </c>
      <c r="AE5" s="3" t="e">
        <f>VLOOKUP(AD5,#REF!,10,TRUE)</f>
        <v>#REF!</v>
      </c>
      <c r="AF5" s="3" t="s">
        <v>40</v>
      </c>
      <c r="AG5" s="11">
        <v>43235</v>
      </c>
      <c r="AH5" s="3">
        <v>9</v>
      </c>
      <c r="AI5" s="3">
        <v>5</v>
      </c>
      <c r="AJ5" s="3" t="s">
        <v>36</v>
      </c>
      <c r="AK5" s="3" t="str">
        <f>AJ5</f>
        <v>Sportif</v>
      </c>
      <c r="AL5" s="3">
        <v>1</v>
      </c>
      <c r="AP5" s="3">
        <v>1</v>
      </c>
      <c r="AV5" s="3" t="str">
        <f>CONCATENATE(AD5,"-",AG5,"-",AJ5)</f>
        <v>50-43235-Sportif</v>
      </c>
      <c r="AW5" s="3">
        <v>1</v>
      </c>
      <c r="AX5" s="3">
        <v>1</v>
      </c>
      <c r="AY5" s="3" t="s">
        <v>37</v>
      </c>
      <c r="AZ5" s="3">
        <v>148</v>
      </c>
      <c r="BA5" s="3" t="s">
        <v>38</v>
      </c>
      <c r="BB5" s="3">
        <v>11555</v>
      </c>
      <c r="BC5" s="3">
        <v>23</v>
      </c>
    </row>
    <row r="6" spans="1:56" x14ac:dyDescent="0.2">
      <c r="A6" s="1" t="s">
        <v>509</v>
      </c>
      <c r="B6" s="1" t="s">
        <v>49</v>
      </c>
      <c r="C6" s="1"/>
      <c r="D6" s="1">
        <v>50</v>
      </c>
      <c r="E6" s="2">
        <v>43235</v>
      </c>
      <c r="F6" s="1">
        <v>43235</v>
      </c>
      <c r="G6" s="1" t="s">
        <v>40</v>
      </c>
      <c r="K6" s="1">
        <v>9</v>
      </c>
      <c r="O6" s="1" t="s">
        <v>33</v>
      </c>
      <c r="P6" s="1">
        <v>1</v>
      </c>
      <c r="R6" s="1">
        <v>1</v>
      </c>
      <c r="S6" s="1" t="s">
        <v>35</v>
      </c>
      <c r="T6" s="1" t="s">
        <v>41</v>
      </c>
      <c r="U6" s="1" t="s">
        <v>497</v>
      </c>
      <c r="V6" s="1" t="s">
        <v>497</v>
      </c>
      <c r="Y6" s="1" t="s">
        <v>497</v>
      </c>
      <c r="AA6" s="1" t="s">
        <v>497</v>
      </c>
      <c r="AB6" s="3" t="s">
        <v>41</v>
      </c>
      <c r="AC6" s="3">
        <v>193</v>
      </c>
      <c r="AD6" s="3">
        <v>50</v>
      </c>
      <c r="AE6" s="3" t="e">
        <f>VLOOKUP(AD6,#REF!,10,TRUE)</f>
        <v>#REF!</v>
      </c>
      <c r="AF6" s="3" t="s">
        <v>40</v>
      </c>
      <c r="AG6" s="11">
        <v>43235</v>
      </c>
      <c r="AH6" s="3">
        <v>9</v>
      </c>
      <c r="AI6" s="3">
        <v>6</v>
      </c>
      <c r="AJ6" s="3" t="s">
        <v>33</v>
      </c>
      <c r="AK6" s="3" t="str">
        <f>AJ6</f>
        <v>Itinérant</v>
      </c>
      <c r="AL6" s="3">
        <v>1</v>
      </c>
      <c r="AP6" s="3">
        <v>1</v>
      </c>
      <c r="AQ6" s="3">
        <v>1</v>
      </c>
      <c r="AV6" s="3" t="str">
        <f>CONCATENATE(AD6,"-",AG6,"-",AJ6)</f>
        <v>50-43235-Itinérant</v>
      </c>
      <c r="AW6" s="3">
        <v>1</v>
      </c>
      <c r="AX6" s="3">
        <v>1</v>
      </c>
      <c r="AY6" s="3" t="s">
        <v>37</v>
      </c>
      <c r="AZ6" s="3">
        <v>148</v>
      </c>
      <c r="BA6" s="3" t="s">
        <v>38</v>
      </c>
      <c r="BB6" s="3">
        <v>11555</v>
      </c>
      <c r="BC6" s="3">
        <v>23</v>
      </c>
    </row>
    <row r="7" spans="1:56" x14ac:dyDescent="0.2">
      <c r="A7" s="1" t="s">
        <v>509</v>
      </c>
      <c r="B7" s="1" t="s">
        <v>49</v>
      </c>
      <c r="C7" s="1"/>
      <c r="D7" s="1">
        <v>50</v>
      </c>
      <c r="E7" s="2">
        <v>43235</v>
      </c>
      <c r="F7" s="1">
        <v>43235</v>
      </c>
      <c r="G7" s="1" t="s">
        <v>40</v>
      </c>
      <c r="K7" s="1">
        <v>9</v>
      </c>
      <c r="O7" s="1" t="s">
        <v>33</v>
      </c>
      <c r="P7" s="1">
        <v>1</v>
      </c>
      <c r="R7" s="1">
        <v>1</v>
      </c>
      <c r="S7" s="1" t="s">
        <v>35</v>
      </c>
      <c r="T7" s="1" t="s">
        <v>42</v>
      </c>
      <c r="U7" s="1" t="s">
        <v>497</v>
      </c>
      <c r="V7" s="1" t="s">
        <v>497</v>
      </c>
      <c r="Y7" s="1" t="s">
        <v>497</v>
      </c>
      <c r="AA7" s="1" t="s">
        <v>497</v>
      </c>
      <c r="AB7" s="3" t="s">
        <v>42</v>
      </c>
      <c r="AC7" s="3">
        <v>194</v>
      </c>
      <c r="AD7" s="3">
        <v>50</v>
      </c>
      <c r="AE7" s="3" t="e">
        <f>VLOOKUP(AD7,#REF!,10,TRUE)</f>
        <v>#REF!</v>
      </c>
      <c r="AF7" s="3" t="s">
        <v>40</v>
      </c>
      <c r="AG7" s="11">
        <v>43235</v>
      </c>
      <c r="AH7" s="3">
        <v>9</v>
      </c>
      <c r="AI7" s="3">
        <v>6</v>
      </c>
      <c r="AJ7" s="3" t="s">
        <v>33</v>
      </c>
      <c r="AK7" s="3" t="str">
        <f>AJ7</f>
        <v>Itinérant</v>
      </c>
      <c r="AL7" s="3">
        <v>1</v>
      </c>
      <c r="AP7" s="3">
        <v>1</v>
      </c>
      <c r="AQ7" s="3">
        <v>2</v>
      </c>
      <c r="AV7" s="3" t="str">
        <f>CONCATENATE(AD7,"-",AG7,"-",AJ7)</f>
        <v>50-43235-Itinérant</v>
      </c>
      <c r="AW7" s="3">
        <v>1</v>
      </c>
      <c r="AX7" s="3">
        <v>1</v>
      </c>
      <c r="AY7" s="3" t="s">
        <v>37</v>
      </c>
      <c r="AZ7" s="3">
        <v>148</v>
      </c>
      <c r="BA7" s="3" t="s">
        <v>38</v>
      </c>
      <c r="BB7" s="3">
        <v>11555</v>
      </c>
      <c r="BC7" s="3">
        <v>23</v>
      </c>
    </row>
    <row r="8" spans="1:56" x14ac:dyDescent="0.2">
      <c r="A8" s="1" t="s">
        <v>509</v>
      </c>
      <c r="B8" s="1" t="s">
        <v>49</v>
      </c>
      <c r="C8" s="1"/>
      <c r="D8" s="1">
        <v>50</v>
      </c>
      <c r="E8" s="2">
        <v>43235</v>
      </c>
      <c r="F8" s="1">
        <v>43235</v>
      </c>
      <c r="G8" s="1" t="s">
        <v>40</v>
      </c>
      <c r="K8" s="1">
        <v>9</v>
      </c>
      <c r="O8" s="1" t="s">
        <v>34</v>
      </c>
      <c r="P8" s="1">
        <v>1</v>
      </c>
      <c r="R8" s="1">
        <v>2</v>
      </c>
      <c r="S8" s="1" t="s">
        <v>497</v>
      </c>
      <c r="T8" s="1" t="s">
        <v>497</v>
      </c>
      <c r="U8" s="1" t="s">
        <v>497</v>
      </c>
      <c r="V8" s="1" t="s">
        <v>497</v>
      </c>
      <c r="Y8" s="1" t="s">
        <v>497</v>
      </c>
      <c r="AA8" s="1" t="s">
        <v>497</v>
      </c>
      <c r="AB8" s="3" t="s">
        <v>39</v>
      </c>
      <c r="AC8" s="3">
        <v>195</v>
      </c>
      <c r="AD8" s="3">
        <v>50</v>
      </c>
      <c r="AE8" s="3" t="e">
        <f>VLOOKUP(AD8,#REF!,10,TRUE)</f>
        <v>#REF!</v>
      </c>
      <c r="AF8" s="3" t="s">
        <v>40</v>
      </c>
      <c r="AG8" s="11">
        <v>43235</v>
      </c>
      <c r="AH8" s="3">
        <v>9</v>
      </c>
      <c r="AI8" s="3">
        <v>7</v>
      </c>
      <c r="AJ8" s="3" t="s">
        <v>34</v>
      </c>
      <c r="AK8" s="3" t="s">
        <v>34</v>
      </c>
      <c r="AL8" s="3">
        <v>1</v>
      </c>
      <c r="AP8" s="3">
        <v>2</v>
      </c>
      <c r="AV8" s="3" t="str">
        <f>CONCATENATE(AD8,"-",AG8,"-","Loisir")</f>
        <v>50-43235-Loisir</v>
      </c>
      <c r="AW8" s="3">
        <v>1</v>
      </c>
      <c r="AX8" s="3">
        <v>1</v>
      </c>
      <c r="AY8" s="3" t="s">
        <v>37</v>
      </c>
      <c r="AZ8" s="3">
        <v>148</v>
      </c>
      <c r="BA8" s="3" t="s">
        <v>38</v>
      </c>
      <c r="BB8" s="3">
        <v>11555</v>
      </c>
      <c r="BC8" s="3">
        <v>23</v>
      </c>
    </row>
    <row r="9" spans="1:56" x14ac:dyDescent="0.2">
      <c r="A9" s="1" t="s">
        <v>509</v>
      </c>
      <c r="B9" s="1" t="s">
        <v>49</v>
      </c>
      <c r="C9" s="1"/>
      <c r="D9" s="1">
        <v>50</v>
      </c>
      <c r="E9" s="2">
        <v>43235</v>
      </c>
      <c r="F9" s="1">
        <v>43235</v>
      </c>
      <c r="G9" s="1" t="s">
        <v>40</v>
      </c>
      <c r="K9" s="1">
        <v>9</v>
      </c>
      <c r="O9" s="1" t="s">
        <v>28</v>
      </c>
      <c r="P9" s="1">
        <v>1</v>
      </c>
      <c r="R9" s="1">
        <v>1</v>
      </c>
      <c r="S9" s="1" t="s">
        <v>497</v>
      </c>
      <c r="T9" s="1" t="s">
        <v>497</v>
      </c>
      <c r="U9" s="1" t="s">
        <v>497</v>
      </c>
      <c r="V9" s="1" t="s">
        <v>497</v>
      </c>
      <c r="Y9" s="1" t="s">
        <v>497</v>
      </c>
      <c r="AA9" s="1" t="s">
        <v>497</v>
      </c>
      <c r="AB9" s="3" t="s">
        <v>39</v>
      </c>
      <c r="AC9" s="3">
        <v>196</v>
      </c>
      <c r="AD9" s="3">
        <v>50</v>
      </c>
      <c r="AE9" s="3" t="e">
        <f>VLOOKUP(AD9,#REF!,10,TRUE)</f>
        <v>#REF!</v>
      </c>
      <c r="AF9" s="3" t="s">
        <v>40</v>
      </c>
      <c r="AG9" s="11">
        <v>43235</v>
      </c>
      <c r="AH9" s="3">
        <v>9</v>
      </c>
      <c r="AI9" s="3">
        <v>2</v>
      </c>
      <c r="AJ9" s="3" t="s">
        <v>28</v>
      </c>
      <c r="AL9" s="3">
        <v>1</v>
      </c>
      <c r="AP9" s="3">
        <v>1</v>
      </c>
      <c r="AW9" s="3">
        <v>2</v>
      </c>
      <c r="AX9" s="3">
        <v>1</v>
      </c>
      <c r="AY9" s="3" t="s">
        <v>37</v>
      </c>
      <c r="AZ9" s="3">
        <v>148</v>
      </c>
      <c r="BA9" s="3" t="s">
        <v>38</v>
      </c>
      <c r="BB9" s="3">
        <v>11555</v>
      </c>
      <c r="BC9" s="3">
        <v>23</v>
      </c>
    </row>
    <row r="10" spans="1:56" x14ac:dyDescent="0.2">
      <c r="A10" s="1" t="s">
        <v>509</v>
      </c>
      <c r="B10" s="1" t="s">
        <v>49</v>
      </c>
      <c r="C10" s="1"/>
      <c r="D10" s="1">
        <v>50</v>
      </c>
      <c r="E10" s="2">
        <v>43235</v>
      </c>
      <c r="F10" s="1">
        <v>43235</v>
      </c>
      <c r="G10" s="1" t="s">
        <v>40</v>
      </c>
      <c r="K10" s="1">
        <v>9</v>
      </c>
      <c r="O10" s="1" t="s">
        <v>30</v>
      </c>
      <c r="P10" s="1">
        <v>1</v>
      </c>
      <c r="R10" s="1">
        <v>1</v>
      </c>
      <c r="S10" s="1" t="s">
        <v>497</v>
      </c>
      <c r="T10" s="1" t="s">
        <v>497</v>
      </c>
      <c r="U10" s="1" t="s">
        <v>497</v>
      </c>
      <c r="V10" s="1" t="s">
        <v>497</v>
      </c>
      <c r="Y10" s="1" t="s">
        <v>497</v>
      </c>
      <c r="AA10" s="1" t="s">
        <v>497</v>
      </c>
      <c r="AB10" s="3" t="s">
        <v>39</v>
      </c>
      <c r="AC10" s="3">
        <v>197</v>
      </c>
      <c r="AD10" s="3">
        <v>50</v>
      </c>
      <c r="AE10" s="3" t="e">
        <f>VLOOKUP(AD10,#REF!,10,TRUE)</f>
        <v>#REF!</v>
      </c>
      <c r="AF10" s="3" t="s">
        <v>40</v>
      </c>
      <c r="AG10" s="11">
        <v>43235</v>
      </c>
      <c r="AH10" s="3">
        <v>9</v>
      </c>
      <c r="AI10" s="3">
        <v>1</v>
      </c>
      <c r="AJ10" s="3" t="s">
        <v>30</v>
      </c>
      <c r="AL10" s="3">
        <v>1</v>
      </c>
      <c r="AP10" s="3">
        <v>1</v>
      </c>
      <c r="AW10" s="3">
        <v>2</v>
      </c>
      <c r="AX10" s="3">
        <v>1</v>
      </c>
      <c r="AY10" s="3" t="s">
        <v>37</v>
      </c>
      <c r="AZ10" s="3">
        <v>148</v>
      </c>
      <c r="BA10" s="3" t="s">
        <v>38</v>
      </c>
      <c r="BB10" s="3">
        <v>11555</v>
      </c>
      <c r="BC10" s="3">
        <v>23</v>
      </c>
    </row>
    <row r="11" spans="1:56" x14ac:dyDescent="0.2">
      <c r="A11" s="1" t="s">
        <v>509</v>
      </c>
      <c r="B11" s="1" t="s">
        <v>49</v>
      </c>
      <c r="C11" s="1"/>
      <c r="D11" s="1">
        <v>50</v>
      </c>
      <c r="E11" s="2">
        <v>43235</v>
      </c>
      <c r="F11" s="1">
        <v>43235</v>
      </c>
      <c r="G11" s="1" t="s">
        <v>40</v>
      </c>
      <c r="K11" s="1">
        <v>9</v>
      </c>
      <c r="O11" s="1" t="s">
        <v>28</v>
      </c>
      <c r="P11" s="1">
        <v>1</v>
      </c>
      <c r="R11" s="1">
        <v>1</v>
      </c>
      <c r="S11" s="1" t="s">
        <v>497</v>
      </c>
      <c r="T11" s="1" t="s">
        <v>497</v>
      </c>
      <c r="U11" s="1" t="s">
        <v>497</v>
      </c>
      <c r="V11" s="1" t="s">
        <v>497</v>
      </c>
      <c r="Y11" s="1" t="s">
        <v>497</v>
      </c>
      <c r="AA11" s="1" t="s">
        <v>497</v>
      </c>
      <c r="AB11" s="3" t="s">
        <v>39</v>
      </c>
      <c r="AC11" s="3">
        <v>198</v>
      </c>
      <c r="AD11" s="3">
        <v>50</v>
      </c>
      <c r="AE11" s="3" t="e">
        <f>VLOOKUP(AD11,#REF!,10,TRUE)</f>
        <v>#REF!</v>
      </c>
      <c r="AF11" s="3" t="s">
        <v>40</v>
      </c>
      <c r="AG11" s="11">
        <v>43235</v>
      </c>
      <c r="AH11" s="3">
        <v>9</v>
      </c>
      <c r="AI11" s="3">
        <v>2</v>
      </c>
      <c r="AJ11" s="3" t="s">
        <v>28</v>
      </c>
      <c r="AL11" s="3">
        <v>1</v>
      </c>
      <c r="AP11" s="3">
        <v>1</v>
      </c>
      <c r="AW11" s="3">
        <v>2</v>
      </c>
      <c r="AX11" s="3">
        <v>1</v>
      </c>
      <c r="AY11" s="3" t="s">
        <v>37</v>
      </c>
      <c r="AZ11" s="3">
        <v>148</v>
      </c>
      <c r="BA11" s="3" t="s">
        <v>38</v>
      </c>
      <c r="BB11" s="3">
        <v>11555</v>
      </c>
      <c r="BC11" s="3">
        <v>23</v>
      </c>
    </row>
    <row r="12" spans="1:56" x14ac:dyDescent="0.2">
      <c r="A12" s="1" t="s">
        <v>509</v>
      </c>
      <c r="B12" s="1" t="s">
        <v>49</v>
      </c>
      <c r="C12" s="1"/>
      <c r="D12" s="1">
        <v>50</v>
      </c>
      <c r="E12" s="2">
        <v>43235</v>
      </c>
      <c r="F12" s="1">
        <v>43235</v>
      </c>
      <c r="G12" s="1" t="s">
        <v>40</v>
      </c>
      <c r="K12" s="1">
        <v>9</v>
      </c>
      <c r="O12" s="1" t="s">
        <v>28</v>
      </c>
      <c r="P12" s="1">
        <v>1</v>
      </c>
      <c r="R12" s="1">
        <v>1</v>
      </c>
      <c r="S12" s="1" t="s">
        <v>497</v>
      </c>
      <c r="T12" s="1" t="s">
        <v>497</v>
      </c>
      <c r="U12" s="1" t="s">
        <v>497</v>
      </c>
      <c r="V12" s="1" t="s">
        <v>497</v>
      </c>
      <c r="Y12" s="1" t="s">
        <v>497</v>
      </c>
      <c r="AA12" s="1" t="s">
        <v>497</v>
      </c>
      <c r="AB12" s="3" t="s">
        <v>39</v>
      </c>
      <c r="AC12" s="3">
        <v>199</v>
      </c>
      <c r="AD12" s="3">
        <v>50</v>
      </c>
      <c r="AE12" s="3" t="e">
        <f>VLOOKUP(AD12,#REF!,10,TRUE)</f>
        <v>#REF!</v>
      </c>
      <c r="AF12" s="3" t="s">
        <v>40</v>
      </c>
      <c r="AG12" s="11">
        <v>43235</v>
      </c>
      <c r="AH12" s="3">
        <v>9</v>
      </c>
      <c r="AI12" s="3">
        <v>2</v>
      </c>
      <c r="AJ12" s="3" t="s">
        <v>28</v>
      </c>
      <c r="AL12" s="3">
        <v>1</v>
      </c>
      <c r="AP12" s="3">
        <v>1</v>
      </c>
      <c r="AW12" s="3">
        <v>2</v>
      </c>
      <c r="AX12" s="3">
        <v>1</v>
      </c>
      <c r="AY12" s="3" t="s">
        <v>37</v>
      </c>
      <c r="AZ12" s="3">
        <v>148</v>
      </c>
      <c r="BA12" s="3" t="s">
        <v>38</v>
      </c>
      <c r="BB12" s="3">
        <v>11555</v>
      </c>
      <c r="BC12" s="3">
        <v>23</v>
      </c>
    </row>
    <row r="13" spans="1:56" x14ac:dyDescent="0.2">
      <c r="A13" s="1" t="s">
        <v>509</v>
      </c>
      <c r="B13" s="1" t="s">
        <v>49</v>
      </c>
      <c r="C13" s="1"/>
      <c r="D13" s="1">
        <v>50</v>
      </c>
      <c r="E13" s="2">
        <v>43235</v>
      </c>
      <c r="F13" s="1">
        <v>43235</v>
      </c>
      <c r="G13" s="1" t="s">
        <v>40</v>
      </c>
      <c r="K13" s="1">
        <v>9</v>
      </c>
      <c r="O13" s="1" t="s">
        <v>34</v>
      </c>
      <c r="P13" s="1">
        <v>1</v>
      </c>
      <c r="R13" s="1">
        <v>2</v>
      </c>
      <c r="S13" s="1" t="s">
        <v>35</v>
      </c>
      <c r="T13" s="1" t="s">
        <v>43</v>
      </c>
      <c r="U13" s="1" t="s">
        <v>497</v>
      </c>
      <c r="V13" s="1" t="s">
        <v>497</v>
      </c>
      <c r="Y13" s="1" t="s">
        <v>497</v>
      </c>
      <c r="AA13" s="1" t="s">
        <v>497</v>
      </c>
      <c r="AB13" s="3" t="s">
        <v>43</v>
      </c>
      <c r="AC13" s="3">
        <v>200</v>
      </c>
      <c r="AD13" s="3">
        <v>50</v>
      </c>
      <c r="AE13" s="3" t="e">
        <f>VLOOKUP(AD13,#REF!,10,TRUE)</f>
        <v>#REF!</v>
      </c>
      <c r="AF13" s="3" t="s">
        <v>40</v>
      </c>
      <c r="AG13" s="11">
        <v>43235</v>
      </c>
      <c r="AH13" s="3">
        <v>9</v>
      </c>
      <c r="AI13" s="3">
        <v>9</v>
      </c>
      <c r="AJ13" s="3" t="s">
        <v>34</v>
      </c>
      <c r="AK13" s="3" t="s">
        <v>34</v>
      </c>
      <c r="AL13" s="3">
        <v>1</v>
      </c>
      <c r="AP13" s="3">
        <v>2</v>
      </c>
      <c r="AQ13" s="3">
        <v>3</v>
      </c>
      <c r="AV13" s="3" t="str">
        <f>CONCATENATE(AD13,"-",AG13,"-","Loisir")</f>
        <v>50-43235-Loisir</v>
      </c>
      <c r="AW13" s="3">
        <v>1</v>
      </c>
      <c r="AX13" s="3">
        <v>1</v>
      </c>
      <c r="AY13" s="3" t="s">
        <v>37</v>
      </c>
      <c r="AZ13" s="3">
        <v>148</v>
      </c>
      <c r="BA13" s="3" t="s">
        <v>38</v>
      </c>
      <c r="BB13" s="3">
        <v>11555</v>
      </c>
      <c r="BC13" s="3">
        <v>23</v>
      </c>
    </row>
    <row r="14" spans="1:56" x14ac:dyDescent="0.2">
      <c r="A14" s="1" t="s">
        <v>509</v>
      </c>
      <c r="B14" s="1" t="s">
        <v>49</v>
      </c>
      <c r="C14" s="1"/>
      <c r="D14" s="1">
        <v>50</v>
      </c>
      <c r="E14" s="2">
        <v>43235</v>
      </c>
      <c r="F14" s="1">
        <v>43235</v>
      </c>
      <c r="G14" s="1" t="s">
        <v>40</v>
      </c>
      <c r="K14" s="1">
        <v>9</v>
      </c>
      <c r="O14" s="1" t="s">
        <v>30</v>
      </c>
      <c r="P14" s="1">
        <v>2</v>
      </c>
      <c r="R14" s="1">
        <v>2</v>
      </c>
      <c r="S14" s="1" t="s">
        <v>497</v>
      </c>
      <c r="T14" s="1" t="s">
        <v>497</v>
      </c>
      <c r="U14" s="1" t="s">
        <v>720</v>
      </c>
      <c r="V14" s="1">
        <v>17000</v>
      </c>
      <c r="Y14" s="1" t="s">
        <v>721</v>
      </c>
      <c r="AA14" s="1" t="s">
        <v>32</v>
      </c>
      <c r="AB14" s="3" t="s">
        <v>39</v>
      </c>
      <c r="AC14" s="3">
        <v>201</v>
      </c>
      <c r="AD14" s="3">
        <v>50</v>
      </c>
      <c r="AE14" s="3" t="e">
        <f>VLOOKUP(AD14,#REF!,10,TRUE)</f>
        <v>#REF!</v>
      </c>
      <c r="AF14" s="3" t="s">
        <v>40</v>
      </c>
      <c r="AG14" s="11">
        <v>43235</v>
      </c>
      <c r="AH14" s="3">
        <v>9</v>
      </c>
      <c r="AI14" s="3">
        <v>1</v>
      </c>
      <c r="AJ14" s="3" t="s">
        <v>30</v>
      </c>
      <c r="AL14" s="3">
        <v>2</v>
      </c>
      <c r="AP14" s="3">
        <v>2</v>
      </c>
      <c r="AR14" s="3">
        <v>17000</v>
      </c>
      <c r="AS14" s="3" t="s">
        <v>32</v>
      </c>
      <c r="AT14" s="3">
        <v>2</v>
      </c>
      <c r="AU14" s="3">
        <v>2</v>
      </c>
      <c r="AW14" s="3">
        <v>2</v>
      </c>
      <c r="AX14" s="3">
        <v>1</v>
      </c>
      <c r="AY14" s="3" t="s">
        <v>37</v>
      </c>
      <c r="AZ14" s="3">
        <v>148</v>
      </c>
      <c r="BA14" s="3" t="s">
        <v>38</v>
      </c>
      <c r="BB14" s="3">
        <v>11555</v>
      </c>
      <c r="BC14" s="3">
        <v>23</v>
      </c>
    </row>
    <row r="15" spans="1:56" x14ac:dyDescent="0.2">
      <c r="A15" s="1" t="s">
        <v>509</v>
      </c>
      <c r="B15" s="1" t="s">
        <v>49</v>
      </c>
      <c r="C15" s="1"/>
      <c r="D15" s="1">
        <v>50</v>
      </c>
      <c r="E15" s="2">
        <v>43235</v>
      </c>
      <c r="F15" s="1">
        <v>43235</v>
      </c>
      <c r="G15" s="1" t="s">
        <v>40</v>
      </c>
      <c r="K15" s="1">
        <v>9</v>
      </c>
      <c r="O15" s="1" t="s">
        <v>31</v>
      </c>
      <c r="P15" s="1">
        <v>1</v>
      </c>
      <c r="R15" s="1">
        <v>2</v>
      </c>
      <c r="S15" s="1" t="s">
        <v>497</v>
      </c>
      <c r="T15" s="1" t="s">
        <v>497</v>
      </c>
      <c r="U15" s="1" t="s">
        <v>720</v>
      </c>
      <c r="V15" s="1">
        <v>17000</v>
      </c>
      <c r="Y15" s="1" t="s">
        <v>721</v>
      </c>
      <c r="AA15" s="1" t="s">
        <v>32</v>
      </c>
      <c r="AB15" s="3" t="s">
        <v>39</v>
      </c>
      <c r="AC15" s="3">
        <v>202</v>
      </c>
      <c r="AD15" s="3">
        <v>50</v>
      </c>
      <c r="AE15" s="3" t="e">
        <f>VLOOKUP(AD15,#REF!,10,TRUE)</f>
        <v>#REF!</v>
      </c>
      <c r="AF15" s="3" t="s">
        <v>40</v>
      </c>
      <c r="AG15" s="11">
        <v>43235</v>
      </c>
      <c r="AH15" s="3">
        <v>9</v>
      </c>
      <c r="AI15" s="3">
        <v>8</v>
      </c>
      <c r="AJ15" s="3" t="s">
        <v>31</v>
      </c>
      <c r="AK15" s="3" t="str">
        <f>AJ15</f>
        <v>Utilitaire</v>
      </c>
      <c r="AL15" s="3">
        <v>1</v>
      </c>
      <c r="AP15" s="3">
        <v>2</v>
      </c>
      <c r="AR15" s="3">
        <v>17000</v>
      </c>
      <c r="AS15" s="3" t="s">
        <v>32</v>
      </c>
      <c r="AT15" s="3">
        <v>2</v>
      </c>
      <c r="AU15" s="3">
        <v>2</v>
      </c>
      <c r="AV15" s="3" t="str">
        <f>CONCATENATE(AD15,"-",AG15,"-",AJ15)</f>
        <v>50-43235-Utilitaire</v>
      </c>
      <c r="AW15" s="3">
        <v>1</v>
      </c>
      <c r="AX15" s="3">
        <v>1</v>
      </c>
      <c r="AY15" s="3" t="s">
        <v>37</v>
      </c>
      <c r="AZ15" s="3">
        <v>148</v>
      </c>
      <c r="BA15" s="3" t="s">
        <v>38</v>
      </c>
      <c r="BB15" s="3">
        <v>11555</v>
      </c>
      <c r="BC15" s="3">
        <v>23</v>
      </c>
    </row>
    <row r="16" spans="1:56" x14ac:dyDescent="0.2">
      <c r="A16" s="1" t="s">
        <v>509</v>
      </c>
      <c r="B16" s="1" t="s">
        <v>49</v>
      </c>
      <c r="C16" s="1"/>
      <c r="D16" s="1">
        <v>50</v>
      </c>
      <c r="E16" s="2">
        <v>43235</v>
      </c>
      <c r="F16" s="1">
        <v>43235</v>
      </c>
      <c r="G16" s="1" t="s">
        <v>40</v>
      </c>
      <c r="K16" s="1">
        <v>9</v>
      </c>
      <c r="O16" s="1" t="s">
        <v>31</v>
      </c>
      <c r="P16" s="1">
        <v>1</v>
      </c>
      <c r="R16" s="1">
        <v>1</v>
      </c>
      <c r="S16" s="1" t="s">
        <v>497</v>
      </c>
      <c r="T16" s="1" t="s">
        <v>497</v>
      </c>
      <c r="U16" s="1" t="s">
        <v>720</v>
      </c>
      <c r="V16" s="1">
        <v>17000</v>
      </c>
      <c r="Y16" s="1" t="s">
        <v>721</v>
      </c>
      <c r="AA16" s="1" t="s">
        <v>32</v>
      </c>
      <c r="AB16" s="3" t="s">
        <v>39</v>
      </c>
      <c r="AC16" s="3">
        <v>203</v>
      </c>
      <c r="AD16" s="3">
        <v>50</v>
      </c>
      <c r="AE16" s="3" t="e">
        <f>VLOOKUP(AD16,#REF!,10,TRUE)</f>
        <v>#REF!</v>
      </c>
      <c r="AF16" s="3" t="s">
        <v>40</v>
      </c>
      <c r="AG16" s="11">
        <v>43235</v>
      </c>
      <c r="AH16" s="3">
        <v>9</v>
      </c>
      <c r="AI16" s="3">
        <v>8</v>
      </c>
      <c r="AJ16" s="3" t="s">
        <v>31</v>
      </c>
      <c r="AK16" s="3" t="str">
        <f>AJ16</f>
        <v>Utilitaire</v>
      </c>
      <c r="AL16" s="3">
        <v>1</v>
      </c>
      <c r="AP16" s="3">
        <v>1</v>
      </c>
      <c r="AR16" s="3">
        <v>17000</v>
      </c>
      <c r="AS16" s="3" t="s">
        <v>32</v>
      </c>
      <c r="AT16" s="3">
        <v>2</v>
      </c>
      <c r="AU16" s="3">
        <v>2</v>
      </c>
      <c r="AV16" s="3" t="str">
        <f>CONCATENATE(AD16,"-",AG16,"-",AJ16)</f>
        <v>50-43235-Utilitaire</v>
      </c>
      <c r="AW16" s="3">
        <v>1</v>
      </c>
      <c r="AX16" s="3">
        <v>1</v>
      </c>
      <c r="AY16" s="3" t="s">
        <v>37</v>
      </c>
      <c r="AZ16" s="3">
        <v>148</v>
      </c>
      <c r="BA16" s="3" t="s">
        <v>38</v>
      </c>
      <c r="BB16" s="3">
        <v>11555</v>
      </c>
      <c r="BC16" s="3">
        <v>23</v>
      </c>
    </row>
    <row r="17" spans="1:56" x14ac:dyDescent="0.2">
      <c r="A17" s="1" t="s">
        <v>509</v>
      </c>
      <c r="B17" s="1" t="s">
        <v>49</v>
      </c>
      <c r="C17" s="1"/>
      <c r="D17" s="1">
        <v>50</v>
      </c>
      <c r="E17" s="2">
        <v>43235</v>
      </c>
      <c r="F17" s="1">
        <v>43235</v>
      </c>
      <c r="G17" s="1" t="s">
        <v>40</v>
      </c>
      <c r="K17" s="1">
        <v>9</v>
      </c>
      <c r="O17" s="1" t="s">
        <v>28</v>
      </c>
      <c r="P17" s="1">
        <v>1</v>
      </c>
      <c r="R17" s="1">
        <v>2</v>
      </c>
      <c r="S17" s="1" t="s">
        <v>497</v>
      </c>
      <c r="T17" s="1" t="s">
        <v>497</v>
      </c>
      <c r="U17" s="1" t="s">
        <v>497</v>
      </c>
      <c r="V17" s="1" t="s">
        <v>497</v>
      </c>
      <c r="Y17" s="1" t="s">
        <v>497</v>
      </c>
      <c r="AA17" s="1" t="s">
        <v>497</v>
      </c>
      <c r="AB17" s="3" t="s">
        <v>39</v>
      </c>
      <c r="AC17" s="3">
        <v>204</v>
      </c>
      <c r="AD17" s="3">
        <v>50</v>
      </c>
      <c r="AE17" s="3" t="e">
        <f>VLOOKUP(AD17,#REF!,10,TRUE)</f>
        <v>#REF!</v>
      </c>
      <c r="AF17" s="3" t="s">
        <v>40</v>
      </c>
      <c r="AG17" s="11">
        <v>43235</v>
      </c>
      <c r="AH17" s="3">
        <v>9</v>
      </c>
      <c r="AI17" s="3">
        <v>2</v>
      </c>
      <c r="AJ17" s="3" t="s">
        <v>28</v>
      </c>
      <c r="AL17" s="3">
        <v>1</v>
      </c>
      <c r="AP17" s="3">
        <v>2</v>
      </c>
      <c r="AW17" s="3">
        <v>2</v>
      </c>
      <c r="AX17" s="3">
        <v>1</v>
      </c>
      <c r="AY17" s="3" t="s">
        <v>37</v>
      </c>
      <c r="AZ17" s="3">
        <v>148</v>
      </c>
      <c r="BA17" s="3" t="s">
        <v>38</v>
      </c>
      <c r="BB17" s="3">
        <v>11555</v>
      </c>
      <c r="BC17" s="3">
        <v>23</v>
      </c>
    </row>
    <row r="18" spans="1:56" x14ac:dyDescent="0.2">
      <c r="A18" s="1" t="s">
        <v>509</v>
      </c>
      <c r="B18" s="1" t="s">
        <v>49</v>
      </c>
      <c r="C18" s="1"/>
      <c r="D18" s="1">
        <v>50</v>
      </c>
      <c r="E18" s="2">
        <v>43235</v>
      </c>
      <c r="F18" s="1">
        <v>43235</v>
      </c>
      <c r="G18" s="1" t="s">
        <v>40</v>
      </c>
      <c r="K18" s="1">
        <v>9</v>
      </c>
      <c r="O18" s="1" t="s">
        <v>28</v>
      </c>
      <c r="P18" s="1">
        <v>1</v>
      </c>
      <c r="R18" s="1">
        <v>2</v>
      </c>
      <c r="S18" s="1" t="s">
        <v>497</v>
      </c>
      <c r="T18" s="1" t="s">
        <v>497</v>
      </c>
      <c r="U18" s="1" t="s">
        <v>497</v>
      </c>
      <c r="V18" s="1" t="s">
        <v>497</v>
      </c>
      <c r="Y18" s="1" t="s">
        <v>497</v>
      </c>
      <c r="AA18" s="1" t="s">
        <v>497</v>
      </c>
      <c r="AB18" s="3" t="s">
        <v>39</v>
      </c>
      <c r="AC18" s="3">
        <v>205</v>
      </c>
      <c r="AD18" s="3">
        <v>50</v>
      </c>
      <c r="AE18" s="3" t="e">
        <f>VLOOKUP(AD18,#REF!,10,TRUE)</f>
        <v>#REF!</v>
      </c>
      <c r="AF18" s="3" t="s">
        <v>40</v>
      </c>
      <c r="AG18" s="11">
        <v>43235</v>
      </c>
      <c r="AH18" s="3">
        <v>9</v>
      </c>
      <c r="AI18" s="3">
        <v>2</v>
      </c>
      <c r="AJ18" s="3" t="s">
        <v>28</v>
      </c>
      <c r="AL18" s="3">
        <v>1</v>
      </c>
      <c r="AP18" s="3">
        <v>2</v>
      </c>
      <c r="AW18" s="3">
        <v>2</v>
      </c>
      <c r="AX18" s="3">
        <v>1</v>
      </c>
      <c r="AY18" s="3" t="s">
        <v>37</v>
      </c>
      <c r="AZ18" s="3">
        <v>148</v>
      </c>
      <c r="BA18" s="3" t="s">
        <v>38</v>
      </c>
      <c r="BB18" s="3">
        <v>11555</v>
      </c>
      <c r="BC18" s="3">
        <v>23</v>
      </c>
    </row>
    <row r="19" spans="1:56" x14ac:dyDescent="0.2">
      <c r="A19" s="1" t="s">
        <v>509</v>
      </c>
      <c r="B19" s="1" t="s">
        <v>49</v>
      </c>
      <c r="C19" s="1"/>
      <c r="D19" s="1">
        <v>50</v>
      </c>
      <c r="E19" s="2">
        <v>43235</v>
      </c>
      <c r="F19" s="1">
        <v>43235</v>
      </c>
      <c r="G19" s="1" t="s">
        <v>40</v>
      </c>
      <c r="K19" s="1">
        <v>9</v>
      </c>
      <c r="O19" s="1" t="s">
        <v>36</v>
      </c>
      <c r="P19" s="1">
        <v>1</v>
      </c>
      <c r="R19" s="1">
        <v>1</v>
      </c>
      <c r="S19" s="1" t="s">
        <v>497</v>
      </c>
      <c r="T19" s="1" t="s">
        <v>497</v>
      </c>
      <c r="U19" s="1" t="s">
        <v>720</v>
      </c>
      <c r="V19" s="1">
        <v>17000</v>
      </c>
      <c r="Y19" s="1" t="s">
        <v>721</v>
      </c>
      <c r="AA19" s="1" t="s">
        <v>32</v>
      </c>
      <c r="AB19" s="3" t="s">
        <v>39</v>
      </c>
      <c r="AC19" s="3">
        <v>206</v>
      </c>
      <c r="AD19" s="3">
        <v>50</v>
      </c>
      <c r="AE19" s="3" t="e">
        <f>VLOOKUP(AD19,#REF!,10,TRUE)</f>
        <v>#REF!</v>
      </c>
      <c r="AF19" s="3" t="s">
        <v>40</v>
      </c>
      <c r="AG19" s="11">
        <v>43235</v>
      </c>
      <c r="AH19" s="3">
        <v>9</v>
      </c>
      <c r="AI19" s="3">
        <v>5</v>
      </c>
      <c r="AJ19" s="3" t="s">
        <v>36</v>
      </c>
      <c r="AK19" s="3" t="str">
        <f>AJ19</f>
        <v>Sportif</v>
      </c>
      <c r="AL19" s="3">
        <v>1</v>
      </c>
      <c r="AP19" s="3">
        <v>1</v>
      </c>
      <c r="AR19" s="3">
        <v>17000</v>
      </c>
      <c r="AS19" s="3" t="s">
        <v>32</v>
      </c>
      <c r="AT19" s="3">
        <v>2</v>
      </c>
      <c r="AU19" s="3">
        <v>2</v>
      </c>
      <c r="AV19" s="3" t="str">
        <f>CONCATENATE(AD19,"-",AG19,"-",AJ19)</f>
        <v>50-43235-Sportif</v>
      </c>
      <c r="AW19" s="3">
        <v>1</v>
      </c>
      <c r="AX19" s="3">
        <v>1</v>
      </c>
      <c r="AY19" s="3" t="s">
        <v>37</v>
      </c>
      <c r="AZ19" s="3">
        <v>148</v>
      </c>
      <c r="BA19" s="3" t="s">
        <v>38</v>
      </c>
      <c r="BB19" s="3">
        <v>11555</v>
      </c>
      <c r="BC19" s="3">
        <v>23</v>
      </c>
    </row>
    <row r="20" spans="1:56" x14ac:dyDescent="0.2">
      <c r="A20" s="1" t="s">
        <v>509</v>
      </c>
      <c r="B20" s="1" t="s">
        <v>49</v>
      </c>
      <c r="C20" s="1"/>
      <c r="D20" s="1">
        <v>50</v>
      </c>
      <c r="E20" s="2">
        <v>43235</v>
      </c>
      <c r="F20" s="1">
        <v>43235</v>
      </c>
      <c r="G20" s="1" t="s">
        <v>40</v>
      </c>
      <c r="K20" s="1">
        <v>9</v>
      </c>
      <c r="O20" s="1" t="s">
        <v>34</v>
      </c>
      <c r="P20" s="1">
        <v>2</v>
      </c>
      <c r="R20" s="1">
        <v>1</v>
      </c>
      <c r="S20" s="1" t="s">
        <v>497</v>
      </c>
      <c r="T20" s="1" t="s">
        <v>497</v>
      </c>
      <c r="U20" s="1" t="s">
        <v>720</v>
      </c>
      <c r="V20" s="1">
        <v>17000</v>
      </c>
      <c r="Y20" s="1" t="s">
        <v>721</v>
      </c>
      <c r="AA20" s="1" t="s">
        <v>32</v>
      </c>
      <c r="AB20" s="3" t="s">
        <v>39</v>
      </c>
      <c r="AC20" s="3">
        <v>207</v>
      </c>
      <c r="AD20" s="3">
        <v>50</v>
      </c>
      <c r="AE20" s="3" t="e">
        <f>VLOOKUP(AD20,#REF!,10,TRUE)</f>
        <v>#REF!</v>
      </c>
      <c r="AF20" s="3" t="s">
        <v>40</v>
      </c>
      <c r="AG20" s="11">
        <v>43235</v>
      </c>
      <c r="AH20" s="3">
        <v>9</v>
      </c>
      <c r="AI20" s="3">
        <v>9</v>
      </c>
      <c r="AJ20" s="3" t="s">
        <v>34</v>
      </c>
      <c r="AK20" s="3" t="s">
        <v>34</v>
      </c>
      <c r="AL20" s="3">
        <v>2</v>
      </c>
      <c r="AP20" s="3">
        <v>1</v>
      </c>
      <c r="AR20" s="3">
        <v>17000</v>
      </c>
      <c r="AS20" s="3" t="s">
        <v>32</v>
      </c>
      <c r="AT20" s="3">
        <v>2</v>
      </c>
      <c r="AU20" s="3">
        <v>2</v>
      </c>
      <c r="AV20" s="3" t="str">
        <f>CONCATENATE(AD20,"-",AG20,"-","Loisir")</f>
        <v>50-43235-Loisir</v>
      </c>
      <c r="AW20" s="3">
        <v>1</v>
      </c>
      <c r="AX20" s="3">
        <v>1</v>
      </c>
      <c r="AY20" s="3" t="s">
        <v>37</v>
      </c>
      <c r="AZ20" s="3">
        <v>148</v>
      </c>
      <c r="BA20" s="3" t="s">
        <v>38</v>
      </c>
      <c r="BB20" s="3">
        <v>11555</v>
      </c>
      <c r="BC20" s="3">
        <v>23</v>
      </c>
      <c r="BD20" s="3" t="s">
        <v>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659DE-97AD-4590-8234-8C33F1D6405F}">
  <dimension ref="A1:BH20"/>
  <sheetViews>
    <sheetView workbookViewId="0">
      <selection activeCell="N25" sqref="N25"/>
    </sheetView>
  </sheetViews>
  <sheetFormatPr baseColWidth="10" defaultColWidth="11.5" defaultRowHeight="15" x14ac:dyDescent="0.2"/>
  <cols>
    <col min="1" max="14" width="11.5" style="1"/>
    <col min="15" max="15" width="26.1640625" style="30" bestFit="1" customWidth="1"/>
    <col min="16" max="16" width="32.6640625" style="30" bestFit="1" customWidth="1"/>
    <col min="17" max="17" width="11.5" style="1"/>
    <col min="18" max="19" width="11.5" style="30"/>
    <col min="20" max="31" width="11.5" style="1"/>
    <col min="32" max="32" width="11.5" style="3"/>
    <col min="33" max="34" width="12.33203125" style="3" customWidth="1"/>
    <col min="35" max="41" width="11.5" style="3"/>
    <col min="42" max="42" width="16.5" style="3" customWidth="1"/>
    <col min="43" max="43" width="21.1640625" style="3" customWidth="1"/>
    <col min="44" max="44" width="19" style="3" bestFit="1" customWidth="1"/>
    <col min="45" max="46" width="11.5" style="3"/>
    <col min="47" max="47" width="13" style="3" customWidth="1"/>
    <col min="48" max="48" width="17.83203125" style="3" customWidth="1"/>
    <col min="49" max="49" width="14.5" style="3" customWidth="1"/>
    <col min="50" max="50" width="15.6640625" style="3" customWidth="1"/>
    <col min="51" max="51" width="49.83203125" style="3" customWidth="1"/>
    <col min="52" max="52" width="24" style="3" customWidth="1"/>
    <col min="53" max="53" width="28.33203125" style="3" customWidth="1"/>
    <col min="54" max="54" width="15.83203125" style="3" customWidth="1"/>
    <col min="55" max="55" width="19" style="3" customWidth="1"/>
    <col min="56" max="56" width="18" style="3" customWidth="1"/>
    <col min="57" max="57" width="16.1640625" style="3" customWidth="1"/>
    <col min="58" max="58" width="15.6640625" style="3" customWidth="1"/>
    <col min="59" max="59" width="13.1640625" style="3" customWidth="1"/>
    <col min="60" max="60" width="14.33203125" style="3" customWidth="1"/>
    <col min="61" max="61" width="13" style="1" customWidth="1"/>
    <col min="62" max="62" width="15.5" style="1" customWidth="1"/>
    <col min="63" max="16384" width="11.5" style="1"/>
  </cols>
  <sheetData>
    <row r="1" spans="1:60" s="3" customFormat="1" ht="56" x14ac:dyDescent="0.2">
      <c r="A1" s="3" t="s">
        <v>498</v>
      </c>
      <c r="B1" s="3" t="s">
        <v>821</v>
      </c>
      <c r="C1" s="3" t="s">
        <v>501</v>
      </c>
      <c r="D1" s="3" t="s">
        <v>500</v>
      </c>
      <c r="E1" s="3" t="s">
        <v>502</v>
      </c>
      <c r="F1" s="3" t="s">
        <v>503</v>
      </c>
      <c r="G1" s="3" t="s">
        <v>701</v>
      </c>
      <c r="H1" s="3" t="s">
        <v>702</v>
      </c>
      <c r="I1" s="3" t="s">
        <v>703</v>
      </c>
      <c r="J1" s="3" t="s">
        <v>704</v>
      </c>
      <c r="K1" s="3" t="s">
        <v>700</v>
      </c>
      <c r="L1" s="3" t="s">
        <v>705</v>
      </c>
      <c r="M1" s="3" t="s">
        <v>707</v>
      </c>
      <c r="N1" s="3" t="s">
        <v>708</v>
      </c>
      <c r="O1" s="30" t="s">
        <v>723</v>
      </c>
      <c r="P1" s="30" t="s">
        <v>722</v>
      </c>
      <c r="Q1" s="3" t="s">
        <v>711</v>
      </c>
      <c r="R1" s="30" t="s">
        <v>724</v>
      </c>
      <c r="S1" s="30" t="s">
        <v>725</v>
      </c>
      <c r="T1" s="3" t="s">
        <v>709</v>
      </c>
      <c r="U1" s="3" t="s">
        <v>710</v>
      </c>
      <c r="V1" s="3" t="s">
        <v>712</v>
      </c>
      <c r="W1" s="3" t="s">
        <v>499</v>
      </c>
      <c r="X1" s="3" t="s">
        <v>713</v>
      </c>
      <c r="Y1" s="3" t="s">
        <v>714</v>
      </c>
      <c r="Z1" s="3" t="s">
        <v>670</v>
      </c>
      <c r="AA1" s="3" t="s">
        <v>715</v>
      </c>
      <c r="AB1" s="3" t="s">
        <v>717</v>
      </c>
      <c r="AC1" s="3" t="s">
        <v>718</v>
      </c>
      <c r="AD1" s="3" t="s">
        <v>719</v>
      </c>
      <c r="AE1" s="3" t="s">
        <v>2</v>
      </c>
      <c r="AF1" s="4" t="s">
        <v>3</v>
      </c>
      <c r="AG1" s="4" t="s">
        <v>4</v>
      </c>
      <c r="AH1" s="4" t="s">
        <v>5</v>
      </c>
      <c r="AI1" s="4" t="s">
        <v>6</v>
      </c>
      <c r="AJ1" s="4" t="s">
        <v>7</v>
      </c>
      <c r="AK1" s="4" t="s">
        <v>8</v>
      </c>
      <c r="AL1" s="4" t="s">
        <v>9</v>
      </c>
      <c r="AM1" s="4" t="s">
        <v>698</v>
      </c>
      <c r="AN1" s="4" t="s">
        <v>699</v>
      </c>
      <c r="AO1" s="4" t="s">
        <v>469</v>
      </c>
      <c r="AP1" s="4" t="s">
        <v>10</v>
      </c>
      <c r="AQ1" s="4" t="s">
        <v>11</v>
      </c>
      <c r="AR1" s="4" t="s">
        <v>12</v>
      </c>
      <c r="AS1" s="5" t="s">
        <v>13</v>
      </c>
      <c r="AT1" s="5" t="s">
        <v>14</v>
      </c>
      <c r="AU1" s="4" t="s">
        <v>15</v>
      </c>
      <c r="AV1" s="5" t="s">
        <v>16</v>
      </c>
      <c r="AW1" s="5" t="s">
        <v>17</v>
      </c>
      <c r="AX1" s="6" t="s">
        <v>18</v>
      </c>
      <c r="AY1" s="7" t="s">
        <v>19</v>
      </c>
      <c r="AZ1" s="8" t="s">
        <v>20</v>
      </c>
      <c r="BA1" s="8" t="s">
        <v>21</v>
      </c>
      <c r="BB1" s="3" t="s">
        <v>22</v>
      </c>
      <c r="BC1" s="3" t="s">
        <v>23</v>
      </c>
      <c r="BD1" s="3" t="s">
        <v>24</v>
      </c>
      <c r="BE1" s="3" t="s">
        <v>25</v>
      </c>
      <c r="BF1" s="3" t="s">
        <v>26</v>
      </c>
      <c r="BG1" s="3" t="s">
        <v>27</v>
      </c>
    </row>
    <row r="2" spans="1:60" x14ac:dyDescent="0.2">
      <c r="A2" s="1" t="s">
        <v>509</v>
      </c>
      <c r="B2" s="1" t="s">
        <v>49</v>
      </c>
      <c r="D2" s="1">
        <v>50</v>
      </c>
      <c r="E2" s="2">
        <v>43235</v>
      </c>
      <c r="F2" s="1">
        <v>43235</v>
      </c>
      <c r="G2" s="1" t="s">
        <v>40</v>
      </c>
      <c r="K2" s="1">
        <v>9</v>
      </c>
      <c r="Q2" s="1">
        <v>1</v>
      </c>
      <c r="R2" s="30" t="s">
        <v>497</v>
      </c>
      <c r="U2" s="1">
        <v>1</v>
      </c>
      <c r="V2" s="1" t="s">
        <v>497</v>
      </c>
      <c r="W2" s="1" t="s">
        <v>497</v>
      </c>
      <c r="X2" s="1" t="s">
        <v>497</v>
      </c>
      <c r="Y2" s="1" t="s">
        <v>497</v>
      </c>
      <c r="AB2" s="1" t="s">
        <v>497</v>
      </c>
      <c r="AD2" s="1" t="s">
        <v>497</v>
      </c>
      <c r="AE2" s="3" t="s">
        <v>39</v>
      </c>
      <c r="AF2" s="3">
        <v>189</v>
      </c>
      <c r="AG2" s="3">
        <v>50</v>
      </c>
      <c r="AH2" s="3" t="e">
        <f>VLOOKUP(AG2,#REF!,10,TRUE)</f>
        <v>#REF!</v>
      </c>
      <c r="AI2" s="3" t="s">
        <v>40</v>
      </c>
      <c r="AJ2" s="11">
        <v>43235</v>
      </c>
      <c r="AK2" s="3">
        <v>9</v>
      </c>
      <c r="AL2" s="3">
        <v>2</v>
      </c>
      <c r="AM2" s="3" t="s">
        <v>28</v>
      </c>
      <c r="AO2" s="3">
        <v>1</v>
      </c>
      <c r="AS2" s="3">
        <v>1</v>
      </c>
      <c r="AZ2" s="3">
        <v>2</v>
      </c>
      <c r="BA2" s="3">
        <v>1</v>
      </c>
      <c r="BB2" s="3" t="s">
        <v>37</v>
      </c>
      <c r="BC2" s="3">
        <v>148</v>
      </c>
      <c r="BD2" s="3" t="s">
        <v>38</v>
      </c>
      <c r="BE2" s="3">
        <v>11555</v>
      </c>
      <c r="BF2" s="3">
        <v>23</v>
      </c>
      <c r="BH2" s="1"/>
    </row>
    <row r="3" spans="1:60" x14ac:dyDescent="0.2">
      <c r="A3" s="1" t="s">
        <v>509</v>
      </c>
      <c r="B3" s="1" t="s">
        <v>49</v>
      </c>
      <c r="D3" s="1">
        <v>50</v>
      </c>
      <c r="E3" s="2">
        <v>43235</v>
      </c>
      <c r="F3" s="1">
        <v>43235</v>
      </c>
      <c r="G3" s="1" t="s">
        <v>40</v>
      </c>
      <c r="K3" s="1">
        <v>9</v>
      </c>
      <c r="Q3" s="1">
        <v>1</v>
      </c>
      <c r="R3" s="30" t="s">
        <v>497</v>
      </c>
      <c r="U3" s="1">
        <v>1</v>
      </c>
      <c r="V3" s="1" t="s">
        <v>497</v>
      </c>
      <c r="W3" s="1" t="s">
        <v>497</v>
      </c>
      <c r="X3" s="1" t="s">
        <v>497</v>
      </c>
      <c r="Y3" s="1" t="s">
        <v>497</v>
      </c>
      <c r="AB3" s="1" t="s">
        <v>497</v>
      </c>
      <c r="AD3" s="1" t="s">
        <v>497</v>
      </c>
      <c r="AE3" s="3" t="s">
        <v>39</v>
      </c>
      <c r="AF3" s="3">
        <v>190</v>
      </c>
      <c r="AG3" s="3">
        <v>50</v>
      </c>
      <c r="AH3" s="3" t="e">
        <f>VLOOKUP(AG3,#REF!,10,TRUE)</f>
        <v>#REF!</v>
      </c>
      <c r="AI3" s="3" t="s">
        <v>40</v>
      </c>
      <c r="AJ3" s="11">
        <v>43235</v>
      </c>
      <c r="AK3" s="3">
        <v>9</v>
      </c>
      <c r="AL3" s="3">
        <v>1</v>
      </c>
      <c r="AM3" s="3" t="s">
        <v>30</v>
      </c>
      <c r="AO3" s="3">
        <v>1</v>
      </c>
      <c r="AS3" s="3">
        <v>1</v>
      </c>
      <c r="AZ3" s="3">
        <v>2</v>
      </c>
      <c r="BA3" s="3">
        <v>1</v>
      </c>
      <c r="BB3" s="3" t="s">
        <v>37</v>
      </c>
      <c r="BC3" s="3">
        <v>148</v>
      </c>
      <c r="BD3" s="3" t="s">
        <v>38</v>
      </c>
      <c r="BE3" s="3">
        <v>11555</v>
      </c>
      <c r="BF3" s="3">
        <v>23</v>
      </c>
      <c r="BH3" s="1"/>
    </row>
    <row r="4" spans="1:60" x14ac:dyDescent="0.2">
      <c r="A4" s="1" t="s">
        <v>509</v>
      </c>
      <c r="B4" s="1" t="s">
        <v>49</v>
      </c>
      <c r="D4" s="1">
        <v>50</v>
      </c>
      <c r="E4" s="2">
        <v>43235</v>
      </c>
      <c r="F4" s="1">
        <v>43235</v>
      </c>
      <c r="G4" s="1" t="s">
        <v>40</v>
      </c>
      <c r="K4" s="1">
        <v>9</v>
      </c>
      <c r="Q4" s="1">
        <v>1</v>
      </c>
      <c r="R4" s="30" t="s">
        <v>497</v>
      </c>
      <c r="U4" s="1">
        <v>2</v>
      </c>
      <c r="V4" s="1" t="s">
        <v>497</v>
      </c>
      <c r="W4" s="1" t="s">
        <v>497</v>
      </c>
      <c r="X4" s="1" t="s">
        <v>497</v>
      </c>
      <c r="Y4" s="1" t="s">
        <v>497</v>
      </c>
      <c r="AB4" s="1" t="s">
        <v>497</v>
      </c>
      <c r="AD4" s="1" t="s">
        <v>497</v>
      </c>
      <c r="AE4" s="3" t="s">
        <v>39</v>
      </c>
      <c r="AF4" s="3">
        <v>191</v>
      </c>
      <c r="AG4" s="3">
        <v>50</v>
      </c>
      <c r="AH4" s="3" t="e">
        <f>VLOOKUP(AG4,#REF!,10,TRUE)</f>
        <v>#REF!</v>
      </c>
      <c r="AI4" s="3" t="s">
        <v>40</v>
      </c>
      <c r="AJ4" s="11">
        <v>43235</v>
      </c>
      <c r="AK4" s="3">
        <v>9</v>
      </c>
      <c r="AL4" s="3">
        <v>1</v>
      </c>
      <c r="AM4" s="3" t="s">
        <v>30</v>
      </c>
      <c r="AO4" s="3">
        <v>1</v>
      </c>
      <c r="AS4" s="3">
        <v>2</v>
      </c>
      <c r="AZ4" s="3">
        <v>2</v>
      </c>
      <c r="BA4" s="3">
        <v>1</v>
      </c>
      <c r="BB4" s="3" t="s">
        <v>37</v>
      </c>
      <c r="BC4" s="3">
        <v>148</v>
      </c>
      <c r="BD4" s="3" t="s">
        <v>38</v>
      </c>
      <c r="BE4" s="3">
        <v>11555</v>
      </c>
      <c r="BF4" s="3">
        <v>23</v>
      </c>
      <c r="BH4" s="1"/>
    </row>
    <row r="5" spans="1:60" x14ac:dyDescent="0.2">
      <c r="A5" s="1" t="s">
        <v>509</v>
      </c>
      <c r="B5" s="1" t="s">
        <v>49</v>
      </c>
      <c r="D5" s="1">
        <v>50</v>
      </c>
      <c r="E5" s="2">
        <v>43235</v>
      </c>
      <c r="F5" s="1">
        <v>43235</v>
      </c>
      <c r="G5" s="1" t="s">
        <v>40</v>
      </c>
      <c r="K5" s="1">
        <v>9</v>
      </c>
      <c r="O5" s="30" t="s">
        <v>36</v>
      </c>
      <c r="Q5" s="1">
        <v>1</v>
      </c>
      <c r="R5" s="30" t="s">
        <v>497</v>
      </c>
      <c r="U5" s="1">
        <v>1</v>
      </c>
      <c r="V5" s="1" t="s">
        <v>497</v>
      </c>
      <c r="W5" s="1" t="s">
        <v>497</v>
      </c>
      <c r="X5" s="1" t="s">
        <v>497</v>
      </c>
      <c r="Y5" s="1" t="s">
        <v>497</v>
      </c>
      <c r="AB5" s="1" t="s">
        <v>497</v>
      </c>
      <c r="AD5" s="1" t="s">
        <v>497</v>
      </c>
      <c r="AE5" s="3" t="s">
        <v>39</v>
      </c>
      <c r="AF5" s="3">
        <v>192</v>
      </c>
      <c r="AG5" s="3">
        <v>50</v>
      </c>
      <c r="AH5" s="3" t="e">
        <f>VLOOKUP(AG5,#REF!,10,TRUE)</f>
        <v>#REF!</v>
      </c>
      <c r="AI5" s="3" t="s">
        <v>40</v>
      </c>
      <c r="AJ5" s="11">
        <v>43235</v>
      </c>
      <c r="AK5" s="3">
        <v>9</v>
      </c>
      <c r="AL5" s="3">
        <v>5</v>
      </c>
      <c r="AM5" s="3" t="s">
        <v>36</v>
      </c>
      <c r="AN5" s="3" t="str">
        <f>AM5</f>
        <v>Sportif</v>
      </c>
      <c r="AO5" s="3">
        <v>1</v>
      </c>
      <c r="AS5" s="3">
        <v>1</v>
      </c>
      <c r="AY5" s="3" t="str">
        <f>CONCATENATE(AG5,"-",AJ5,"-",AM5)</f>
        <v>50-43235-Sportif</v>
      </c>
      <c r="AZ5" s="3">
        <v>1</v>
      </c>
      <c r="BA5" s="3">
        <v>1</v>
      </c>
      <c r="BB5" s="3" t="s">
        <v>37</v>
      </c>
      <c r="BC5" s="3">
        <v>148</v>
      </c>
      <c r="BD5" s="3" t="s">
        <v>38</v>
      </c>
      <c r="BE5" s="3">
        <v>11555</v>
      </c>
      <c r="BF5" s="3">
        <v>23</v>
      </c>
      <c r="BH5" s="1"/>
    </row>
    <row r="6" spans="1:60" x14ac:dyDescent="0.2">
      <c r="A6" s="1" t="s">
        <v>509</v>
      </c>
      <c r="B6" s="1" t="s">
        <v>49</v>
      </c>
      <c r="D6" s="1">
        <v>50</v>
      </c>
      <c r="E6" s="2">
        <v>43235</v>
      </c>
      <c r="F6" s="1">
        <v>43235</v>
      </c>
      <c r="G6" s="1" t="s">
        <v>40</v>
      </c>
      <c r="K6" s="1">
        <v>9</v>
      </c>
      <c r="O6" s="30" t="s">
        <v>33</v>
      </c>
      <c r="Q6" s="1">
        <v>1</v>
      </c>
      <c r="R6" s="30">
        <v>1</v>
      </c>
      <c r="U6" s="1">
        <v>1</v>
      </c>
      <c r="V6" s="1" t="s">
        <v>35</v>
      </c>
      <c r="W6" s="1" t="s">
        <v>41</v>
      </c>
      <c r="X6" s="1" t="s">
        <v>497</v>
      </c>
      <c r="Y6" s="1" t="s">
        <v>497</v>
      </c>
      <c r="AB6" s="1" t="s">
        <v>497</v>
      </c>
      <c r="AD6" s="1" t="s">
        <v>497</v>
      </c>
      <c r="AE6" s="3" t="s">
        <v>41</v>
      </c>
      <c r="AF6" s="3">
        <v>193</v>
      </c>
      <c r="AG6" s="3">
        <v>50</v>
      </c>
      <c r="AH6" s="3" t="e">
        <f>VLOOKUP(AG6,#REF!,10,TRUE)</f>
        <v>#REF!</v>
      </c>
      <c r="AI6" s="3" t="s">
        <v>40</v>
      </c>
      <c r="AJ6" s="11">
        <v>43235</v>
      </c>
      <c r="AK6" s="3">
        <v>9</v>
      </c>
      <c r="AL6" s="3">
        <v>6</v>
      </c>
      <c r="AM6" s="3" t="s">
        <v>33</v>
      </c>
      <c r="AN6" s="3" t="str">
        <f>AM6</f>
        <v>Itinérant</v>
      </c>
      <c r="AO6" s="3">
        <v>1</v>
      </c>
      <c r="AS6" s="3">
        <v>1</v>
      </c>
      <c r="AT6" s="3">
        <v>1</v>
      </c>
      <c r="AY6" s="3" t="str">
        <f>CONCATENATE(AG6,"-",AJ6,"-",AM6)</f>
        <v>50-43235-Itinérant</v>
      </c>
      <c r="AZ6" s="3">
        <v>1</v>
      </c>
      <c r="BA6" s="3">
        <v>1</v>
      </c>
      <c r="BB6" s="3" t="s">
        <v>37</v>
      </c>
      <c r="BC6" s="3">
        <v>148</v>
      </c>
      <c r="BD6" s="3" t="s">
        <v>38</v>
      </c>
      <c r="BE6" s="3">
        <v>11555</v>
      </c>
      <c r="BF6" s="3">
        <v>23</v>
      </c>
      <c r="BH6" s="1"/>
    </row>
    <row r="7" spans="1:60" x14ac:dyDescent="0.2">
      <c r="A7" s="1" t="s">
        <v>509</v>
      </c>
      <c r="B7" s="1" t="s">
        <v>49</v>
      </c>
      <c r="D7" s="1">
        <v>50</v>
      </c>
      <c r="E7" s="2">
        <v>43235</v>
      </c>
      <c r="F7" s="1">
        <v>43235</v>
      </c>
      <c r="G7" s="1" t="s">
        <v>40</v>
      </c>
      <c r="K7" s="1">
        <v>9</v>
      </c>
      <c r="O7" s="30" t="s">
        <v>33</v>
      </c>
      <c r="Q7" s="1">
        <v>1</v>
      </c>
      <c r="R7" s="30">
        <v>1</v>
      </c>
      <c r="U7" s="1">
        <v>1</v>
      </c>
      <c r="V7" s="1" t="s">
        <v>35</v>
      </c>
      <c r="W7" s="1" t="s">
        <v>42</v>
      </c>
      <c r="X7" s="1" t="s">
        <v>497</v>
      </c>
      <c r="Y7" s="1" t="s">
        <v>497</v>
      </c>
      <c r="AB7" s="1" t="s">
        <v>497</v>
      </c>
      <c r="AD7" s="1" t="s">
        <v>497</v>
      </c>
      <c r="AE7" s="3" t="s">
        <v>42</v>
      </c>
      <c r="AF7" s="3">
        <v>194</v>
      </c>
      <c r="AG7" s="3">
        <v>50</v>
      </c>
      <c r="AH7" s="3" t="e">
        <f>VLOOKUP(AG7,#REF!,10,TRUE)</f>
        <v>#REF!</v>
      </c>
      <c r="AI7" s="3" t="s">
        <v>40</v>
      </c>
      <c r="AJ7" s="11">
        <v>43235</v>
      </c>
      <c r="AK7" s="3">
        <v>9</v>
      </c>
      <c r="AL7" s="3">
        <v>6</v>
      </c>
      <c r="AM7" s="3" t="s">
        <v>33</v>
      </c>
      <c r="AN7" s="3" t="str">
        <f>AM7</f>
        <v>Itinérant</v>
      </c>
      <c r="AO7" s="3">
        <v>1</v>
      </c>
      <c r="AS7" s="3">
        <v>1</v>
      </c>
      <c r="AT7" s="3">
        <v>2</v>
      </c>
      <c r="AY7" s="3" t="str">
        <f>CONCATENATE(AG7,"-",AJ7,"-",AM7)</f>
        <v>50-43235-Itinérant</v>
      </c>
      <c r="AZ7" s="3">
        <v>1</v>
      </c>
      <c r="BA7" s="3">
        <v>1</v>
      </c>
      <c r="BB7" s="3" t="s">
        <v>37</v>
      </c>
      <c r="BC7" s="3">
        <v>148</v>
      </c>
      <c r="BD7" s="3" t="s">
        <v>38</v>
      </c>
      <c r="BE7" s="3">
        <v>11555</v>
      </c>
      <c r="BF7" s="3">
        <v>23</v>
      </c>
      <c r="BH7" s="1"/>
    </row>
    <row r="8" spans="1:60" x14ac:dyDescent="0.2">
      <c r="A8" s="1" t="s">
        <v>509</v>
      </c>
      <c r="B8" s="1" t="s">
        <v>49</v>
      </c>
      <c r="D8" s="1">
        <v>50</v>
      </c>
      <c r="E8" s="2">
        <v>43235</v>
      </c>
      <c r="F8" s="1">
        <v>43235</v>
      </c>
      <c r="G8" s="1" t="s">
        <v>40</v>
      </c>
      <c r="K8" s="1">
        <v>9</v>
      </c>
      <c r="O8" s="30" t="s">
        <v>34</v>
      </c>
      <c r="Q8" s="1">
        <v>1</v>
      </c>
      <c r="R8" s="30" t="s">
        <v>497</v>
      </c>
      <c r="U8" s="1">
        <v>2</v>
      </c>
      <c r="V8" s="1" t="s">
        <v>497</v>
      </c>
      <c r="W8" s="1" t="s">
        <v>497</v>
      </c>
      <c r="X8" s="1" t="s">
        <v>497</v>
      </c>
      <c r="Y8" s="1" t="s">
        <v>497</v>
      </c>
      <c r="AB8" s="1" t="s">
        <v>497</v>
      </c>
      <c r="AD8" s="1" t="s">
        <v>497</v>
      </c>
      <c r="AE8" s="3" t="s">
        <v>39</v>
      </c>
      <c r="AF8" s="3">
        <v>195</v>
      </c>
      <c r="AG8" s="3">
        <v>50</v>
      </c>
      <c r="AH8" s="3" t="e">
        <f>VLOOKUP(AG8,#REF!,10,TRUE)</f>
        <v>#REF!</v>
      </c>
      <c r="AI8" s="3" t="s">
        <v>40</v>
      </c>
      <c r="AJ8" s="11">
        <v>43235</v>
      </c>
      <c r="AK8" s="3">
        <v>9</v>
      </c>
      <c r="AL8" s="3">
        <v>7</v>
      </c>
      <c r="AM8" s="3" t="s">
        <v>34</v>
      </c>
      <c r="AN8" s="3" t="s">
        <v>34</v>
      </c>
      <c r="AO8" s="3">
        <v>1</v>
      </c>
      <c r="AS8" s="3">
        <v>2</v>
      </c>
      <c r="AY8" s="3" t="str">
        <f>CONCATENATE(AG8,"-",AJ8,"-","Loisir")</f>
        <v>50-43235-Loisir</v>
      </c>
      <c r="AZ8" s="3">
        <v>1</v>
      </c>
      <c r="BA8" s="3">
        <v>1</v>
      </c>
      <c r="BB8" s="3" t="s">
        <v>37</v>
      </c>
      <c r="BC8" s="3">
        <v>148</v>
      </c>
      <c r="BD8" s="3" t="s">
        <v>38</v>
      </c>
      <c r="BE8" s="3">
        <v>11555</v>
      </c>
      <c r="BF8" s="3">
        <v>23</v>
      </c>
      <c r="BH8" s="1"/>
    </row>
    <row r="9" spans="1:60" x14ac:dyDescent="0.2">
      <c r="A9" s="1" t="s">
        <v>509</v>
      </c>
      <c r="B9" s="1" t="s">
        <v>49</v>
      </c>
      <c r="D9" s="1">
        <v>50</v>
      </c>
      <c r="E9" s="2">
        <v>43235</v>
      </c>
      <c r="F9" s="1">
        <v>43235</v>
      </c>
      <c r="G9" s="1" t="s">
        <v>40</v>
      </c>
      <c r="K9" s="1">
        <v>9</v>
      </c>
      <c r="Q9" s="1">
        <v>1</v>
      </c>
      <c r="R9" s="30" t="s">
        <v>497</v>
      </c>
      <c r="U9" s="1">
        <v>1</v>
      </c>
      <c r="V9" s="1" t="s">
        <v>497</v>
      </c>
      <c r="W9" s="1" t="s">
        <v>497</v>
      </c>
      <c r="X9" s="1" t="s">
        <v>497</v>
      </c>
      <c r="Y9" s="1" t="s">
        <v>497</v>
      </c>
      <c r="AB9" s="1" t="s">
        <v>497</v>
      </c>
      <c r="AD9" s="1" t="s">
        <v>497</v>
      </c>
      <c r="AE9" s="3" t="s">
        <v>39</v>
      </c>
      <c r="AF9" s="3">
        <v>196</v>
      </c>
      <c r="AG9" s="3">
        <v>50</v>
      </c>
      <c r="AH9" s="3" t="e">
        <f>VLOOKUP(AG9,#REF!,10,TRUE)</f>
        <v>#REF!</v>
      </c>
      <c r="AI9" s="3" t="s">
        <v>40</v>
      </c>
      <c r="AJ9" s="11">
        <v>43235</v>
      </c>
      <c r="AK9" s="3">
        <v>9</v>
      </c>
      <c r="AL9" s="3">
        <v>2</v>
      </c>
      <c r="AM9" s="3" t="s">
        <v>28</v>
      </c>
      <c r="AO9" s="3">
        <v>1</v>
      </c>
      <c r="AS9" s="3">
        <v>1</v>
      </c>
      <c r="AZ9" s="3">
        <v>2</v>
      </c>
      <c r="BA9" s="3">
        <v>1</v>
      </c>
      <c r="BB9" s="3" t="s">
        <v>37</v>
      </c>
      <c r="BC9" s="3">
        <v>148</v>
      </c>
      <c r="BD9" s="3" t="s">
        <v>38</v>
      </c>
      <c r="BE9" s="3">
        <v>11555</v>
      </c>
      <c r="BF9" s="3">
        <v>23</v>
      </c>
      <c r="BH9" s="1"/>
    </row>
    <row r="10" spans="1:60" x14ac:dyDescent="0.2">
      <c r="A10" s="1" t="s">
        <v>509</v>
      </c>
      <c r="B10" s="1" t="s">
        <v>49</v>
      </c>
      <c r="D10" s="1">
        <v>50</v>
      </c>
      <c r="E10" s="2">
        <v>43235</v>
      </c>
      <c r="F10" s="1">
        <v>43235</v>
      </c>
      <c r="G10" s="1" t="s">
        <v>40</v>
      </c>
      <c r="K10" s="1">
        <v>9</v>
      </c>
      <c r="Q10" s="1">
        <v>1</v>
      </c>
      <c r="R10" s="30" t="s">
        <v>497</v>
      </c>
      <c r="U10" s="1">
        <v>1</v>
      </c>
      <c r="V10" s="1" t="s">
        <v>497</v>
      </c>
      <c r="W10" s="1" t="s">
        <v>497</v>
      </c>
      <c r="X10" s="1" t="s">
        <v>497</v>
      </c>
      <c r="Y10" s="1" t="s">
        <v>497</v>
      </c>
      <c r="AB10" s="1" t="s">
        <v>497</v>
      </c>
      <c r="AD10" s="1" t="s">
        <v>497</v>
      </c>
      <c r="AE10" s="3" t="s">
        <v>39</v>
      </c>
      <c r="AF10" s="3">
        <v>197</v>
      </c>
      <c r="AG10" s="3">
        <v>50</v>
      </c>
      <c r="AH10" s="3" t="e">
        <f>VLOOKUP(AG10,#REF!,10,TRUE)</f>
        <v>#REF!</v>
      </c>
      <c r="AI10" s="3" t="s">
        <v>40</v>
      </c>
      <c r="AJ10" s="11">
        <v>43235</v>
      </c>
      <c r="AK10" s="3">
        <v>9</v>
      </c>
      <c r="AL10" s="3">
        <v>1</v>
      </c>
      <c r="AM10" s="3" t="s">
        <v>30</v>
      </c>
      <c r="AO10" s="3">
        <v>1</v>
      </c>
      <c r="AS10" s="3">
        <v>1</v>
      </c>
      <c r="AZ10" s="3">
        <v>2</v>
      </c>
      <c r="BA10" s="3">
        <v>1</v>
      </c>
      <c r="BB10" s="3" t="s">
        <v>37</v>
      </c>
      <c r="BC10" s="3">
        <v>148</v>
      </c>
      <c r="BD10" s="3" t="s">
        <v>38</v>
      </c>
      <c r="BE10" s="3">
        <v>11555</v>
      </c>
      <c r="BF10" s="3">
        <v>23</v>
      </c>
      <c r="BH10" s="1"/>
    </row>
    <row r="11" spans="1:60" x14ac:dyDescent="0.2">
      <c r="A11" s="1" t="s">
        <v>509</v>
      </c>
      <c r="B11" s="1" t="s">
        <v>49</v>
      </c>
      <c r="D11" s="1">
        <v>50</v>
      </c>
      <c r="E11" s="2">
        <v>43235</v>
      </c>
      <c r="F11" s="1">
        <v>43235</v>
      </c>
      <c r="G11" s="1" t="s">
        <v>40</v>
      </c>
      <c r="K11" s="1">
        <v>9</v>
      </c>
      <c r="Q11" s="1">
        <v>1</v>
      </c>
      <c r="R11" s="30" t="s">
        <v>497</v>
      </c>
      <c r="U11" s="1">
        <v>1</v>
      </c>
      <c r="V11" s="1" t="s">
        <v>497</v>
      </c>
      <c r="W11" s="1" t="s">
        <v>497</v>
      </c>
      <c r="X11" s="1" t="s">
        <v>497</v>
      </c>
      <c r="Y11" s="1" t="s">
        <v>497</v>
      </c>
      <c r="AB11" s="1" t="s">
        <v>497</v>
      </c>
      <c r="AD11" s="1" t="s">
        <v>497</v>
      </c>
      <c r="AE11" s="3" t="s">
        <v>39</v>
      </c>
      <c r="AF11" s="3">
        <v>198</v>
      </c>
      <c r="AG11" s="3">
        <v>50</v>
      </c>
      <c r="AH11" s="3" t="e">
        <f>VLOOKUP(AG11,#REF!,10,TRUE)</f>
        <v>#REF!</v>
      </c>
      <c r="AI11" s="3" t="s">
        <v>40</v>
      </c>
      <c r="AJ11" s="11">
        <v>43235</v>
      </c>
      <c r="AK11" s="3">
        <v>9</v>
      </c>
      <c r="AL11" s="3">
        <v>2</v>
      </c>
      <c r="AM11" s="3" t="s">
        <v>28</v>
      </c>
      <c r="AO11" s="3">
        <v>1</v>
      </c>
      <c r="AS11" s="3">
        <v>1</v>
      </c>
      <c r="AZ11" s="3">
        <v>2</v>
      </c>
      <c r="BA11" s="3">
        <v>1</v>
      </c>
      <c r="BB11" s="3" t="s">
        <v>37</v>
      </c>
      <c r="BC11" s="3">
        <v>148</v>
      </c>
      <c r="BD11" s="3" t="s">
        <v>38</v>
      </c>
      <c r="BE11" s="3">
        <v>11555</v>
      </c>
      <c r="BF11" s="3">
        <v>23</v>
      </c>
      <c r="BH11" s="1"/>
    </row>
    <row r="12" spans="1:60" x14ac:dyDescent="0.2">
      <c r="A12" s="1" t="s">
        <v>509</v>
      </c>
      <c r="B12" s="1" t="s">
        <v>49</v>
      </c>
      <c r="D12" s="1">
        <v>50</v>
      </c>
      <c r="E12" s="2">
        <v>43235</v>
      </c>
      <c r="F12" s="1">
        <v>43235</v>
      </c>
      <c r="G12" s="1" t="s">
        <v>40</v>
      </c>
      <c r="K12" s="1">
        <v>9</v>
      </c>
      <c r="Q12" s="1">
        <v>1</v>
      </c>
      <c r="R12" s="30" t="s">
        <v>497</v>
      </c>
      <c r="U12" s="1">
        <v>1</v>
      </c>
      <c r="V12" s="1" t="s">
        <v>497</v>
      </c>
      <c r="W12" s="1" t="s">
        <v>497</v>
      </c>
      <c r="X12" s="1" t="s">
        <v>497</v>
      </c>
      <c r="Y12" s="1" t="s">
        <v>497</v>
      </c>
      <c r="AB12" s="1" t="s">
        <v>497</v>
      </c>
      <c r="AD12" s="1" t="s">
        <v>497</v>
      </c>
      <c r="AE12" s="3" t="s">
        <v>39</v>
      </c>
      <c r="AF12" s="3">
        <v>199</v>
      </c>
      <c r="AG12" s="3">
        <v>50</v>
      </c>
      <c r="AH12" s="3" t="e">
        <f>VLOOKUP(AG12,#REF!,10,TRUE)</f>
        <v>#REF!</v>
      </c>
      <c r="AI12" s="3" t="s">
        <v>40</v>
      </c>
      <c r="AJ12" s="11">
        <v>43235</v>
      </c>
      <c r="AK12" s="3">
        <v>9</v>
      </c>
      <c r="AL12" s="3">
        <v>2</v>
      </c>
      <c r="AM12" s="3" t="s">
        <v>28</v>
      </c>
      <c r="AO12" s="3">
        <v>1</v>
      </c>
      <c r="AS12" s="3">
        <v>1</v>
      </c>
      <c r="AZ12" s="3">
        <v>2</v>
      </c>
      <c r="BA12" s="3">
        <v>1</v>
      </c>
      <c r="BB12" s="3" t="s">
        <v>37</v>
      </c>
      <c r="BC12" s="3">
        <v>148</v>
      </c>
      <c r="BD12" s="3" t="s">
        <v>38</v>
      </c>
      <c r="BE12" s="3">
        <v>11555</v>
      </c>
      <c r="BF12" s="3">
        <v>23</v>
      </c>
      <c r="BH12" s="1"/>
    </row>
    <row r="13" spans="1:60" x14ac:dyDescent="0.2">
      <c r="A13" s="1" t="s">
        <v>509</v>
      </c>
      <c r="B13" s="1" t="s">
        <v>49</v>
      </c>
      <c r="D13" s="1">
        <v>50</v>
      </c>
      <c r="E13" s="2">
        <v>43235</v>
      </c>
      <c r="F13" s="1">
        <v>43235</v>
      </c>
      <c r="G13" s="1" t="s">
        <v>40</v>
      </c>
      <c r="K13" s="1">
        <v>9</v>
      </c>
      <c r="O13" s="30" t="s">
        <v>34</v>
      </c>
      <c r="Q13" s="1">
        <v>1</v>
      </c>
      <c r="R13" s="30">
        <v>1</v>
      </c>
      <c r="U13" s="1">
        <v>2</v>
      </c>
      <c r="V13" s="1" t="s">
        <v>35</v>
      </c>
      <c r="W13" s="1" t="s">
        <v>43</v>
      </c>
      <c r="X13" s="1" t="s">
        <v>497</v>
      </c>
      <c r="Y13" s="1" t="s">
        <v>497</v>
      </c>
      <c r="AB13" s="1" t="s">
        <v>497</v>
      </c>
      <c r="AD13" s="1" t="s">
        <v>497</v>
      </c>
      <c r="AE13" s="3" t="s">
        <v>43</v>
      </c>
      <c r="AF13" s="3">
        <v>200</v>
      </c>
      <c r="AG13" s="3">
        <v>50</v>
      </c>
      <c r="AH13" s="3" t="e">
        <f>VLOOKUP(AG13,#REF!,10,TRUE)</f>
        <v>#REF!</v>
      </c>
      <c r="AI13" s="3" t="s">
        <v>40</v>
      </c>
      <c r="AJ13" s="11">
        <v>43235</v>
      </c>
      <c r="AK13" s="3">
        <v>9</v>
      </c>
      <c r="AL13" s="3">
        <v>9</v>
      </c>
      <c r="AM13" s="3" t="s">
        <v>34</v>
      </c>
      <c r="AN13" s="3" t="s">
        <v>34</v>
      </c>
      <c r="AO13" s="3">
        <v>1</v>
      </c>
      <c r="AS13" s="3">
        <v>2</v>
      </c>
      <c r="AT13" s="3">
        <v>3</v>
      </c>
      <c r="AY13" s="3" t="str">
        <f>CONCATENATE(AG13,"-",AJ13,"-","Loisir")</f>
        <v>50-43235-Loisir</v>
      </c>
      <c r="AZ13" s="3">
        <v>1</v>
      </c>
      <c r="BA13" s="3">
        <v>1</v>
      </c>
      <c r="BB13" s="3" t="s">
        <v>37</v>
      </c>
      <c r="BC13" s="3">
        <v>148</v>
      </c>
      <c r="BD13" s="3" t="s">
        <v>38</v>
      </c>
      <c r="BE13" s="3">
        <v>11555</v>
      </c>
      <c r="BF13" s="3">
        <v>23</v>
      </c>
      <c r="BH13" s="1"/>
    </row>
    <row r="14" spans="1:60" x14ac:dyDescent="0.2">
      <c r="A14" s="1" t="s">
        <v>509</v>
      </c>
      <c r="B14" s="1" t="s">
        <v>49</v>
      </c>
      <c r="D14" s="1">
        <v>50</v>
      </c>
      <c r="E14" s="2">
        <v>43235</v>
      </c>
      <c r="F14" s="1">
        <v>43235</v>
      </c>
      <c r="G14" s="1" t="s">
        <v>40</v>
      </c>
      <c r="K14" s="1">
        <v>9</v>
      </c>
      <c r="Q14" s="1">
        <v>2</v>
      </c>
      <c r="R14" s="30" t="s">
        <v>497</v>
      </c>
      <c r="U14" s="1">
        <v>2</v>
      </c>
      <c r="V14" s="1" t="s">
        <v>497</v>
      </c>
      <c r="W14" s="1" t="s">
        <v>497</v>
      </c>
      <c r="X14" s="1" t="s">
        <v>720</v>
      </c>
      <c r="Y14" s="1">
        <v>17000</v>
      </c>
      <c r="AB14" s="1" t="s">
        <v>721</v>
      </c>
      <c r="AD14" s="1" t="s">
        <v>32</v>
      </c>
      <c r="AE14" s="3" t="s">
        <v>39</v>
      </c>
      <c r="AF14" s="3">
        <v>201</v>
      </c>
      <c r="AG14" s="3">
        <v>50</v>
      </c>
      <c r="AH14" s="3" t="e">
        <f>VLOOKUP(AG14,#REF!,10,TRUE)</f>
        <v>#REF!</v>
      </c>
      <c r="AI14" s="3" t="s">
        <v>40</v>
      </c>
      <c r="AJ14" s="11">
        <v>43235</v>
      </c>
      <c r="AK14" s="3">
        <v>9</v>
      </c>
      <c r="AL14" s="3">
        <v>1</v>
      </c>
      <c r="AM14" s="3" t="s">
        <v>30</v>
      </c>
      <c r="AO14" s="3">
        <v>2</v>
      </c>
      <c r="AS14" s="3">
        <v>2</v>
      </c>
      <c r="AU14" s="3">
        <v>17000</v>
      </c>
      <c r="AV14" s="3" t="s">
        <v>32</v>
      </c>
      <c r="AW14" s="3">
        <v>2</v>
      </c>
      <c r="AX14" s="3">
        <v>2</v>
      </c>
      <c r="AZ14" s="3">
        <v>2</v>
      </c>
      <c r="BA14" s="3">
        <v>1</v>
      </c>
      <c r="BB14" s="3" t="s">
        <v>37</v>
      </c>
      <c r="BC14" s="3">
        <v>148</v>
      </c>
      <c r="BD14" s="3" t="s">
        <v>38</v>
      </c>
      <c r="BE14" s="3">
        <v>11555</v>
      </c>
      <c r="BF14" s="3">
        <v>23</v>
      </c>
      <c r="BH14" s="1"/>
    </row>
    <row r="15" spans="1:60" x14ac:dyDescent="0.2">
      <c r="A15" s="1" t="s">
        <v>509</v>
      </c>
      <c r="B15" s="1" t="s">
        <v>49</v>
      </c>
      <c r="D15" s="1">
        <v>50</v>
      </c>
      <c r="E15" s="2">
        <v>43235</v>
      </c>
      <c r="F15" s="1">
        <v>43235</v>
      </c>
      <c r="G15" s="1" t="s">
        <v>40</v>
      </c>
      <c r="K15" s="1">
        <v>9</v>
      </c>
      <c r="O15" s="30" t="s">
        <v>31</v>
      </c>
      <c r="Q15" s="1">
        <v>1</v>
      </c>
      <c r="R15" s="30" t="s">
        <v>497</v>
      </c>
      <c r="U15" s="1">
        <v>2</v>
      </c>
      <c r="V15" s="1" t="s">
        <v>497</v>
      </c>
      <c r="W15" s="1" t="s">
        <v>497</v>
      </c>
      <c r="X15" s="1" t="s">
        <v>720</v>
      </c>
      <c r="Y15" s="1">
        <v>17000</v>
      </c>
      <c r="AB15" s="1" t="s">
        <v>721</v>
      </c>
      <c r="AD15" s="1" t="s">
        <v>32</v>
      </c>
      <c r="AE15" s="3" t="s">
        <v>39</v>
      </c>
      <c r="AF15" s="3">
        <v>202</v>
      </c>
      <c r="AG15" s="3">
        <v>50</v>
      </c>
      <c r="AH15" s="3" t="e">
        <f>VLOOKUP(AG15,#REF!,10,TRUE)</f>
        <v>#REF!</v>
      </c>
      <c r="AI15" s="3" t="s">
        <v>40</v>
      </c>
      <c r="AJ15" s="11">
        <v>43235</v>
      </c>
      <c r="AK15" s="3">
        <v>9</v>
      </c>
      <c r="AL15" s="3">
        <v>8</v>
      </c>
      <c r="AM15" s="3" t="s">
        <v>31</v>
      </c>
      <c r="AN15" s="3" t="str">
        <f>AM15</f>
        <v>Utilitaire</v>
      </c>
      <c r="AO15" s="3">
        <v>1</v>
      </c>
      <c r="AS15" s="3">
        <v>2</v>
      </c>
      <c r="AU15" s="3">
        <v>17000</v>
      </c>
      <c r="AV15" s="3" t="s">
        <v>32</v>
      </c>
      <c r="AW15" s="3">
        <v>2</v>
      </c>
      <c r="AX15" s="3">
        <v>2</v>
      </c>
      <c r="AY15" s="3" t="str">
        <f>CONCATENATE(AG15,"-",AJ15,"-",AM15)</f>
        <v>50-43235-Utilitaire</v>
      </c>
      <c r="AZ15" s="3">
        <v>1</v>
      </c>
      <c r="BA15" s="3">
        <v>1</v>
      </c>
      <c r="BB15" s="3" t="s">
        <v>37</v>
      </c>
      <c r="BC15" s="3">
        <v>148</v>
      </c>
      <c r="BD15" s="3" t="s">
        <v>38</v>
      </c>
      <c r="BE15" s="3">
        <v>11555</v>
      </c>
      <c r="BF15" s="3">
        <v>23</v>
      </c>
      <c r="BH15" s="1"/>
    </row>
    <row r="16" spans="1:60" x14ac:dyDescent="0.2">
      <c r="A16" s="1" t="s">
        <v>509</v>
      </c>
      <c r="B16" s="1" t="s">
        <v>49</v>
      </c>
      <c r="D16" s="1">
        <v>50</v>
      </c>
      <c r="E16" s="2">
        <v>43235</v>
      </c>
      <c r="F16" s="1">
        <v>43235</v>
      </c>
      <c r="G16" s="1" t="s">
        <v>40</v>
      </c>
      <c r="K16" s="1">
        <v>9</v>
      </c>
      <c r="O16" s="30" t="s">
        <v>31</v>
      </c>
      <c r="Q16" s="1">
        <v>1</v>
      </c>
      <c r="R16" s="30" t="s">
        <v>497</v>
      </c>
      <c r="U16" s="1">
        <v>1</v>
      </c>
      <c r="V16" s="1" t="s">
        <v>497</v>
      </c>
      <c r="W16" s="1" t="s">
        <v>497</v>
      </c>
      <c r="X16" s="1" t="s">
        <v>720</v>
      </c>
      <c r="Y16" s="1">
        <v>17000</v>
      </c>
      <c r="AB16" s="1" t="s">
        <v>721</v>
      </c>
      <c r="AD16" s="1" t="s">
        <v>32</v>
      </c>
      <c r="AE16" s="3" t="s">
        <v>39</v>
      </c>
      <c r="AF16" s="3">
        <v>203</v>
      </c>
      <c r="AG16" s="3">
        <v>50</v>
      </c>
      <c r="AH16" s="3" t="e">
        <f>VLOOKUP(AG16,#REF!,10,TRUE)</f>
        <v>#REF!</v>
      </c>
      <c r="AI16" s="3" t="s">
        <v>40</v>
      </c>
      <c r="AJ16" s="11">
        <v>43235</v>
      </c>
      <c r="AK16" s="3">
        <v>9</v>
      </c>
      <c r="AL16" s="3">
        <v>8</v>
      </c>
      <c r="AM16" s="3" t="s">
        <v>31</v>
      </c>
      <c r="AN16" s="3" t="str">
        <f>AM16</f>
        <v>Utilitaire</v>
      </c>
      <c r="AO16" s="3">
        <v>1</v>
      </c>
      <c r="AS16" s="3">
        <v>1</v>
      </c>
      <c r="AU16" s="3">
        <v>17000</v>
      </c>
      <c r="AV16" s="3" t="s">
        <v>32</v>
      </c>
      <c r="AW16" s="3">
        <v>2</v>
      </c>
      <c r="AX16" s="3">
        <v>2</v>
      </c>
      <c r="AY16" s="3" t="str">
        <f>CONCATENATE(AG16,"-",AJ16,"-",AM16)</f>
        <v>50-43235-Utilitaire</v>
      </c>
      <c r="AZ16" s="3">
        <v>1</v>
      </c>
      <c r="BA16" s="3">
        <v>1</v>
      </c>
      <c r="BB16" s="3" t="s">
        <v>37</v>
      </c>
      <c r="BC16" s="3">
        <v>148</v>
      </c>
      <c r="BD16" s="3" t="s">
        <v>38</v>
      </c>
      <c r="BE16" s="3">
        <v>11555</v>
      </c>
      <c r="BF16" s="3">
        <v>23</v>
      </c>
      <c r="BH16" s="1"/>
    </row>
    <row r="17" spans="1:60" x14ac:dyDescent="0.2">
      <c r="A17" s="1" t="s">
        <v>509</v>
      </c>
      <c r="B17" s="1" t="s">
        <v>49</v>
      </c>
      <c r="D17" s="1">
        <v>50</v>
      </c>
      <c r="E17" s="2">
        <v>43235</v>
      </c>
      <c r="F17" s="1">
        <v>43235</v>
      </c>
      <c r="G17" s="1" t="s">
        <v>40</v>
      </c>
      <c r="K17" s="1">
        <v>9</v>
      </c>
      <c r="Q17" s="1">
        <v>1</v>
      </c>
      <c r="R17" s="30" t="s">
        <v>497</v>
      </c>
      <c r="U17" s="1">
        <v>2</v>
      </c>
      <c r="V17" s="1" t="s">
        <v>497</v>
      </c>
      <c r="W17" s="1" t="s">
        <v>497</v>
      </c>
      <c r="X17" s="1" t="s">
        <v>497</v>
      </c>
      <c r="Y17" s="1" t="s">
        <v>497</v>
      </c>
      <c r="AB17" s="1" t="s">
        <v>497</v>
      </c>
      <c r="AD17" s="1" t="s">
        <v>497</v>
      </c>
      <c r="AE17" s="3" t="s">
        <v>39</v>
      </c>
      <c r="AF17" s="3">
        <v>204</v>
      </c>
      <c r="AG17" s="3">
        <v>50</v>
      </c>
      <c r="AH17" s="3" t="e">
        <f>VLOOKUP(AG17,#REF!,10,TRUE)</f>
        <v>#REF!</v>
      </c>
      <c r="AI17" s="3" t="s">
        <v>40</v>
      </c>
      <c r="AJ17" s="11">
        <v>43235</v>
      </c>
      <c r="AK17" s="3">
        <v>9</v>
      </c>
      <c r="AL17" s="3">
        <v>2</v>
      </c>
      <c r="AM17" s="3" t="s">
        <v>28</v>
      </c>
      <c r="AO17" s="3">
        <v>1</v>
      </c>
      <c r="AS17" s="3">
        <v>2</v>
      </c>
      <c r="AZ17" s="3">
        <v>2</v>
      </c>
      <c r="BA17" s="3">
        <v>1</v>
      </c>
      <c r="BB17" s="3" t="s">
        <v>37</v>
      </c>
      <c r="BC17" s="3">
        <v>148</v>
      </c>
      <c r="BD17" s="3" t="s">
        <v>38</v>
      </c>
      <c r="BE17" s="3">
        <v>11555</v>
      </c>
      <c r="BF17" s="3">
        <v>23</v>
      </c>
      <c r="BH17" s="1"/>
    </row>
    <row r="18" spans="1:60" x14ac:dyDescent="0.2">
      <c r="A18" s="1" t="s">
        <v>509</v>
      </c>
      <c r="B18" s="1" t="s">
        <v>49</v>
      </c>
      <c r="D18" s="1">
        <v>50</v>
      </c>
      <c r="E18" s="2">
        <v>43235</v>
      </c>
      <c r="F18" s="1">
        <v>43235</v>
      </c>
      <c r="G18" s="1" t="s">
        <v>40</v>
      </c>
      <c r="K18" s="1">
        <v>9</v>
      </c>
      <c r="Q18" s="1">
        <v>1</v>
      </c>
      <c r="R18" s="30" t="s">
        <v>497</v>
      </c>
      <c r="U18" s="1">
        <v>2</v>
      </c>
      <c r="V18" s="1" t="s">
        <v>497</v>
      </c>
      <c r="W18" s="1" t="s">
        <v>497</v>
      </c>
      <c r="X18" s="1" t="s">
        <v>497</v>
      </c>
      <c r="Y18" s="1" t="s">
        <v>497</v>
      </c>
      <c r="AB18" s="1" t="s">
        <v>497</v>
      </c>
      <c r="AD18" s="1" t="s">
        <v>497</v>
      </c>
      <c r="AE18" s="3" t="s">
        <v>39</v>
      </c>
      <c r="AF18" s="3">
        <v>205</v>
      </c>
      <c r="AG18" s="3">
        <v>50</v>
      </c>
      <c r="AH18" s="3" t="e">
        <f>VLOOKUP(AG18,#REF!,10,TRUE)</f>
        <v>#REF!</v>
      </c>
      <c r="AI18" s="3" t="s">
        <v>40</v>
      </c>
      <c r="AJ18" s="11">
        <v>43235</v>
      </c>
      <c r="AK18" s="3">
        <v>9</v>
      </c>
      <c r="AL18" s="3">
        <v>2</v>
      </c>
      <c r="AM18" s="3" t="s">
        <v>28</v>
      </c>
      <c r="AO18" s="3">
        <v>1</v>
      </c>
      <c r="AS18" s="3">
        <v>2</v>
      </c>
      <c r="AZ18" s="3">
        <v>2</v>
      </c>
      <c r="BA18" s="3">
        <v>1</v>
      </c>
      <c r="BB18" s="3" t="s">
        <v>37</v>
      </c>
      <c r="BC18" s="3">
        <v>148</v>
      </c>
      <c r="BD18" s="3" t="s">
        <v>38</v>
      </c>
      <c r="BE18" s="3">
        <v>11555</v>
      </c>
      <c r="BF18" s="3">
        <v>23</v>
      </c>
      <c r="BH18" s="1"/>
    </row>
    <row r="19" spans="1:60" x14ac:dyDescent="0.2">
      <c r="A19" s="1" t="s">
        <v>509</v>
      </c>
      <c r="B19" s="1" t="s">
        <v>49</v>
      </c>
      <c r="D19" s="1">
        <v>50</v>
      </c>
      <c r="E19" s="2">
        <v>43235</v>
      </c>
      <c r="F19" s="1">
        <v>43235</v>
      </c>
      <c r="G19" s="1" t="s">
        <v>40</v>
      </c>
      <c r="K19" s="1">
        <v>9</v>
      </c>
      <c r="O19" s="30" t="s">
        <v>36</v>
      </c>
      <c r="Q19" s="1">
        <v>1</v>
      </c>
      <c r="R19" s="30" t="s">
        <v>497</v>
      </c>
      <c r="U19" s="1">
        <v>1</v>
      </c>
      <c r="V19" s="1" t="s">
        <v>497</v>
      </c>
      <c r="W19" s="1" t="s">
        <v>497</v>
      </c>
      <c r="X19" s="1" t="s">
        <v>720</v>
      </c>
      <c r="Y19" s="1">
        <v>17000</v>
      </c>
      <c r="AB19" s="1" t="s">
        <v>721</v>
      </c>
      <c r="AD19" s="1" t="s">
        <v>32</v>
      </c>
      <c r="AE19" s="3" t="s">
        <v>39</v>
      </c>
      <c r="AF19" s="3">
        <v>206</v>
      </c>
      <c r="AG19" s="3">
        <v>50</v>
      </c>
      <c r="AH19" s="3" t="e">
        <f>VLOOKUP(AG19,#REF!,10,TRUE)</f>
        <v>#REF!</v>
      </c>
      <c r="AI19" s="3" t="s">
        <v>40</v>
      </c>
      <c r="AJ19" s="11">
        <v>43235</v>
      </c>
      <c r="AK19" s="3">
        <v>9</v>
      </c>
      <c r="AL19" s="3">
        <v>5</v>
      </c>
      <c r="AM19" s="3" t="s">
        <v>36</v>
      </c>
      <c r="AN19" s="3" t="str">
        <f>AM19</f>
        <v>Sportif</v>
      </c>
      <c r="AO19" s="3">
        <v>1</v>
      </c>
      <c r="AS19" s="3">
        <v>1</v>
      </c>
      <c r="AU19" s="3">
        <v>17000</v>
      </c>
      <c r="AV19" s="3" t="s">
        <v>32</v>
      </c>
      <c r="AW19" s="3">
        <v>2</v>
      </c>
      <c r="AX19" s="3">
        <v>2</v>
      </c>
      <c r="AY19" s="3" t="str">
        <f>CONCATENATE(AG19,"-",AJ19,"-",AM19)</f>
        <v>50-43235-Sportif</v>
      </c>
      <c r="AZ19" s="3">
        <v>1</v>
      </c>
      <c r="BA19" s="3">
        <v>1</v>
      </c>
      <c r="BB19" s="3" t="s">
        <v>37</v>
      </c>
      <c r="BC19" s="3">
        <v>148</v>
      </c>
      <c r="BD19" s="3" t="s">
        <v>38</v>
      </c>
      <c r="BE19" s="3">
        <v>11555</v>
      </c>
      <c r="BF19" s="3">
        <v>23</v>
      </c>
      <c r="BH19" s="1"/>
    </row>
    <row r="20" spans="1:60" x14ac:dyDescent="0.2">
      <c r="A20" s="1" t="s">
        <v>509</v>
      </c>
      <c r="B20" s="1" t="s">
        <v>49</v>
      </c>
      <c r="D20" s="1">
        <v>50</v>
      </c>
      <c r="E20" s="2">
        <v>43235</v>
      </c>
      <c r="F20" s="1">
        <v>43235</v>
      </c>
      <c r="G20" s="1" t="s">
        <v>40</v>
      </c>
      <c r="K20" s="1">
        <v>9</v>
      </c>
      <c r="O20" s="30" t="s">
        <v>34</v>
      </c>
      <c r="Q20" s="1">
        <v>2</v>
      </c>
      <c r="R20" s="30" t="s">
        <v>497</v>
      </c>
      <c r="U20" s="1">
        <v>1</v>
      </c>
      <c r="V20" s="1" t="s">
        <v>497</v>
      </c>
      <c r="W20" s="1" t="s">
        <v>497</v>
      </c>
      <c r="X20" s="1" t="s">
        <v>720</v>
      </c>
      <c r="Y20" s="1">
        <v>17000</v>
      </c>
      <c r="AB20" s="1" t="s">
        <v>721</v>
      </c>
      <c r="AD20" s="1" t="s">
        <v>32</v>
      </c>
      <c r="AE20" s="3" t="s">
        <v>39</v>
      </c>
      <c r="AF20" s="3">
        <v>207</v>
      </c>
      <c r="AG20" s="3">
        <v>50</v>
      </c>
      <c r="AH20" s="3" t="e">
        <f>VLOOKUP(AG20,#REF!,10,TRUE)</f>
        <v>#REF!</v>
      </c>
      <c r="AI20" s="3" t="s">
        <v>40</v>
      </c>
      <c r="AJ20" s="11">
        <v>43235</v>
      </c>
      <c r="AK20" s="3">
        <v>9</v>
      </c>
      <c r="AL20" s="3">
        <v>9</v>
      </c>
      <c r="AM20" s="3" t="s">
        <v>34</v>
      </c>
      <c r="AN20" s="3" t="s">
        <v>34</v>
      </c>
      <c r="AO20" s="3">
        <v>2</v>
      </c>
      <c r="AS20" s="3">
        <v>1</v>
      </c>
      <c r="AU20" s="3">
        <v>17000</v>
      </c>
      <c r="AV20" s="3" t="s">
        <v>32</v>
      </c>
      <c r="AW20" s="3">
        <v>2</v>
      </c>
      <c r="AX20" s="3">
        <v>2</v>
      </c>
      <c r="AY20" s="3" t="str">
        <f>CONCATENATE(AG20,"-",AJ20,"-","Loisir")</f>
        <v>50-43235-Loisir</v>
      </c>
      <c r="AZ20" s="3">
        <v>1</v>
      </c>
      <c r="BA20" s="3">
        <v>1</v>
      </c>
      <c r="BB20" s="3" t="s">
        <v>37</v>
      </c>
      <c r="BC20" s="3">
        <v>148</v>
      </c>
      <c r="BD20" s="3" t="s">
        <v>38</v>
      </c>
      <c r="BE20" s="3">
        <v>11555</v>
      </c>
      <c r="BF20" s="3">
        <v>23</v>
      </c>
      <c r="BG20" s="3" t="s">
        <v>29</v>
      </c>
      <c r="BH20"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D4C99-868C-4996-82D7-0396949AFA34}">
  <dimension ref="A1:FZ4"/>
  <sheetViews>
    <sheetView tabSelected="1" workbookViewId="0">
      <selection activeCell="H14" sqref="H14"/>
    </sheetView>
  </sheetViews>
  <sheetFormatPr baseColWidth="10" defaultColWidth="11.5" defaultRowHeight="15" x14ac:dyDescent="0.2"/>
  <cols>
    <col min="1" max="1" width="18.83203125" style="13" bestFit="1" customWidth="1"/>
    <col min="2" max="2" width="18.83203125" style="13" customWidth="1"/>
    <col min="3" max="4" width="11.5" style="13"/>
    <col min="5" max="5" width="13.1640625" style="13" bestFit="1" customWidth="1"/>
    <col min="6" max="13" width="11.5" style="13"/>
    <col min="14" max="19" width="11.5" style="9"/>
    <col min="20" max="21" width="11.5" style="13"/>
    <col min="22" max="23" width="11.5" style="13" customWidth="1"/>
    <col min="24" max="45" width="19.6640625" style="13" customWidth="1"/>
    <col min="46" max="46" width="26.5" style="13" customWidth="1"/>
    <col min="47" max="152" width="19.6640625" style="13" customWidth="1"/>
    <col min="153" max="167" width="19.6640625" style="9" customWidth="1"/>
    <col min="168" max="168" width="33.83203125" style="13" customWidth="1"/>
    <col min="169" max="174" width="28.1640625" style="13" customWidth="1"/>
    <col min="175" max="175" width="15.33203125" style="13" bestFit="1" customWidth="1"/>
    <col min="176" max="176" width="8.1640625" style="13" bestFit="1" customWidth="1"/>
    <col min="177" max="182" width="8.1640625" style="13" customWidth="1"/>
    <col min="183" max="16384" width="11.5" style="3"/>
  </cols>
  <sheetData>
    <row r="1" spans="1:182" x14ac:dyDescent="0.2">
      <c r="A1" s="12" t="s">
        <v>498</v>
      </c>
      <c r="B1" s="12" t="s">
        <v>821</v>
      </c>
      <c r="C1" s="12" t="s">
        <v>499</v>
      </c>
      <c r="D1" s="12" t="s">
        <v>687</v>
      </c>
      <c r="E1" s="12" t="s">
        <v>500</v>
      </c>
      <c r="F1" s="12" t="s">
        <v>501</v>
      </c>
      <c r="G1" s="12" t="s">
        <v>502</v>
      </c>
      <c r="H1" s="12" t="s">
        <v>503</v>
      </c>
      <c r="I1" s="12" t="s">
        <v>504</v>
      </c>
      <c r="J1" s="12" t="s">
        <v>505</v>
      </c>
      <c r="K1" s="12" t="s">
        <v>506</v>
      </c>
      <c r="L1" s="12" t="s">
        <v>507</v>
      </c>
      <c r="M1" s="12" t="s">
        <v>508</v>
      </c>
      <c r="N1" s="17" t="s">
        <v>510</v>
      </c>
      <c r="O1" s="23" t="s">
        <v>511</v>
      </c>
      <c r="P1" s="23" t="s">
        <v>512</v>
      </c>
      <c r="Q1" s="23" t="s">
        <v>513</v>
      </c>
      <c r="R1" s="23" t="s">
        <v>514</v>
      </c>
      <c r="S1" s="24" t="s">
        <v>515</v>
      </c>
      <c r="T1" s="12" t="s">
        <v>516</v>
      </c>
      <c r="U1" s="16" t="s">
        <v>517</v>
      </c>
      <c r="V1" s="16" t="s">
        <v>518</v>
      </c>
      <c r="W1" s="16" t="s">
        <v>519</v>
      </c>
      <c r="X1" s="16" t="s">
        <v>520</v>
      </c>
      <c r="Y1" s="16" t="s">
        <v>522</v>
      </c>
      <c r="Z1" s="16" t="s">
        <v>523</v>
      </c>
      <c r="AA1" s="16" t="s">
        <v>524</v>
      </c>
      <c r="AB1" s="16" t="s">
        <v>525</v>
      </c>
      <c r="AC1" s="16" t="s">
        <v>526</v>
      </c>
      <c r="AD1" s="16" t="s">
        <v>527</v>
      </c>
      <c r="AE1" s="16" t="s">
        <v>528</v>
      </c>
      <c r="AF1" s="16" t="s">
        <v>529</v>
      </c>
      <c r="AG1" s="16" t="s">
        <v>530</v>
      </c>
      <c r="AH1" s="16" t="s">
        <v>531</v>
      </c>
      <c r="AI1" s="12" t="s">
        <v>532</v>
      </c>
      <c r="AJ1" s="20" t="s">
        <v>533</v>
      </c>
      <c r="AK1" s="20" t="s">
        <v>534</v>
      </c>
      <c r="AL1" s="20" t="s">
        <v>535</v>
      </c>
      <c r="AM1" s="20" t="s">
        <v>536</v>
      </c>
      <c r="AN1" s="20" t="s">
        <v>537</v>
      </c>
      <c r="AO1" s="20" t="s">
        <v>538</v>
      </c>
      <c r="AP1" s="21" t="s">
        <v>539</v>
      </c>
      <c r="AQ1" s="16" t="s">
        <v>540</v>
      </c>
      <c r="AR1" s="12" t="s">
        <v>541</v>
      </c>
      <c r="AS1" s="21" t="s">
        <v>542</v>
      </c>
      <c r="AT1" s="12" t="s">
        <v>543</v>
      </c>
      <c r="AU1" s="20" t="s">
        <v>544</v>
      </c>
      <c r="AV1" s="20" t="s">
        <v>545</v>
      </c>
      <c r="AW1" s="20" t="s">
        <v>546</v>
      </c>
      <c r="AX1" s="20" t="s">
        <v>547</v>
      </c>
      <c r="AY1" s="20" t="s">
        <v>548</v>
      </c>
      <c r="AZ1" s="20" t="s">
        <v>549</v>
      </c>
      <c r="BA1" s="20" t="s">
        <v>550</v>
      </c>
      <c r="BB1" s="20" t="s">
        <v>551</v>
      </c>
      <c r="BC1" s="20" t="s">
        <v>552</v>
      </c>
      <c r="BD1" s="20" t="s">
        <v>553</v>
      </c>
      <c r="BE1" s="20" t="s">
        <v>554</v>
      </c>
      <c r="BF1" s="20" t="s">
        <v>555</v>
      </c>
      <c r="BG1" s="21" t="s">
        <v>556</v>
      </c>
      <c r="BH1" s="16" t="s">
        <v>558</v>
      </c>
      <c r="BI1" s="16" t="s">
        <v>559</v>
      </c>
      <c r="BJ1" s="16" t="s">
        <v>560</v>
      </c>
      <c r="BK1" s="12" t="s">
        <v>561</v>
      </c>
      <c r="BL1" s="20" t="s">
        <v>562</v>
      </c>
      <c r="BM1" s="20" t="s">
        <v>563</v>
      </c>
      <c r="BN1" s="20" t="s">
        <v>564</v>
      </c>
      <c r="BO1" s="20" t="s">
        <v>565</v>
      </c>
      <c r="BP1" s="20" t="s">
        <v>566</v>
      </c>
      <c r="BQ1" s="20" t="s">
        <v>567</v>
      </c>
      <c r="BR1" s="20" t="s">
        <v>568</v>
      </c>
      <c r="BS1" s="20" t="s">
        <v>569</v>
      </c>
      <c r="BT1" s="20" t="s">
        <v>570</v>
      </c>
      <c r="BU1" s="20" t="s">
        <v>571</v>
      </c>
      <c r="BV1" s="20" t="s">
        <v>572</v>
      </c>
      <c r="BW1" s="20" t="s">
        <v>573</v>
      </c>
      <c r="BX1" s="21" t="s">
        <v>574</v>
      </c>
      <c r="BY1" s="19" t="s">
        <v>578</v>
      </c>
      <c r="BZ1" s="19" t="s">
        <v>579</v>
      </c>
      <c r="CA1" s="19" t="s">
        <v>580</v>
      </c>
      <c r="CB1" s="19" t="s">
        <v>581</v>
      </c>
      <c r="CC1" s="19" t="s">
        <v>582</v>
      </c>
      <c r="CD1" s="12" t="s">
        <v>583</v>
      </c>
      <c r="CE1" s="20" t="s">
        <v>584</v>
      </c>
      <c r="CF1" s="20" t="s">
        <v>585</v>
      </c>
      <c r="CG1" s="20" t="s">
        <v>586</v>
      </c>
      <c r="CH1" s="20" t="s">
        <v>587</v>
      </c>
      <c r="CI1" s="20" t="s">
        <v>588</v>
      </c>
      <c r="CJ1" s="20" t="s">
        <v>589</v>
      </c>
      <c r="CK1" s="20" t="s">
        <v>590</v>
      </c>
      <c r="CL1" s="20" t="s">
        <v>591</v>
      </c>
      <c r="CM1" s="20" t="s">
        <v>592</v>
      </c>
      <c r="CN1" s="20" t="s">
        <v>593</v>
      </c>
      <c r="CO1" s="20" t="s">
        <v>594</v>
      </c>
      <c r="CP1" s="20" t="s">
        <v>595</v>
      </c>
      <c r="CQ1" s="20" t="s">
        <v>596</v>
      </c>
      <c r="CR1" s="20" t="s">
        <v>597</v>
      </c>
      <c r="CS1" s="20" t="s">
        <v>598</v>
      </c>
      <c r="CT1" s="21" t="s">
        <v>599</v>
      </c>
      <c r="CU1" s="12" t="s">
        <v>602</v>
      </c>
      <c r="CV1" s="20" t="s">
        <v>603</v>
      </c>
      <c r="CW1" s="21" t="s">
        <v>604</v>
      </c>
      <c r="CX1" s="16" t="s">
        <v>605</v>
      </c>
      <c r="CY1" s="12" t="s">
        <v>606</v>
      </c>
      <c r="CZ1" s="12" t="s">
        <v>607</v>
      </c>
      <c r="DA1" s="12" t="s">
        <v>608</v>
      </c>
      <c r="DB1" s="12" t="s">
        <v>609</v>
      </c>
      <c r="DC1" s="12" t="s">
        <v>610</v>
      </c>
      <c r="DD1" s="12" t="s">
        <v>611</v>
      </c>
      <c r="DE1" s="12" t="s">
        <v>612</v>
      </c>
      <c r="DF1" s="12" t="s">
        <v>613</v>
      </c>
      <c r="DG1" s="12" t="s">
        <v>614</v>
      </c>
      <c r="DH1" s="12" t="s">
        <v>615</v>
      </c>
      <c r="DI1" s="12" t="s">
        <v>616</v>
      </c>
      <c r="DJ1" s="12" t="s">
        <v>617</v>
      </c>
      <c r="DK1" s="12" t="s">
        <v>618</v>
      </c>
      <c r="DL1" s="12" t="s">
        <v>619</v>
      </c>
      <c r="DM1" s="12" t="s">
        <v>620</v>
      </c>
      <c r="DN1" s="12" t="s">
        <v>621</v>
      </c>
      <c r="DO1" s="12" t="s">
        <v>622</v>
      </c>
      <c r="DP1" s="12" t="s">
        <v>623</v>
      </c>
      <c r="DQ1" s="12" t="s">
        <v>624</v>
      </c>
      <c r="DR1" s="12" t="s">
        <v>625</v>
      </c>
      <c r="DS1" s="12" t="s">
        <v>626</v>
      </c>
      <c r="DT1" s="12" t="s">
        <v>627</v>
      </c>
      <c r="DU1" s="12" t="s">
        <v>629</v>
      </c>
      <c r="DV1" s="19" t="s">
        <v>630</v>
      </c>
      <c r="DW1" s="16" t="s">
        <v>631</v>
      </c>
      <c r="DX1" s="19" t="s">
        <v>632</v>
      </c>
      <c r="DY1" s="12" t="s">
        <v>633</v>
      </c>
      <c r="DZ1" s="19" t="s">
        <v>634</v>
      </c>
      <c r="EA1" s="19" t="s">
        <v>635</v>
      </c>
      <c r="EB1" s="12" t="s">
        <v>636</v>
      </c>
      <c r="EC1" s="12" t="s">
        <v>637</v>
      </c>
      <c r="ED1" s="19" t="s">
        <v>638</v>
      </c>
      <c r="EE1" s="19" t="s">
        <v>639</v>
      </c>
      <c r="EF1" s="19" t="s">
        <v>640</v>
      </c>
      <c r="EG1" s="19" t="s">
        <v>641</v>
      </c>
      <c r="EH1" s="19" t="s">
        <v>642</v>
      </c>
      <c r="EI1" s="12" t="s">
        <v>643</v>
      </c>
      <c r="EJ1" s="12" t="s">
        <v>644</v>
      </c>
      <c r="EK1" s="20" t="s">
        <v>645</v>
      </c>
      <c r="EL1" s="20" t="s">
        <v>646</v>
      </c>
      <c r="EM1" s="20" t="s">
        <v>647</v>
      </c>
      <c r="EN1" s="20" t="s">
        <v>648</v>
      </c>
      <c r="EO1" s="20" t="s">
        <v>649</v>
      </c>
      <c r="EP1" s="20" t="s">
        <v>650</v>
      </c>
      <c r="EQ1" s="20" t="s">
        <v>651</v>
      </c>
      <c r="ER1" s="20" t="s">
        <v>652</v>
      </c>
      <c r="ES1" s="21" t="s">
        <v>653</v>
      </c>
      <c r="ET1" s="19" t="s">
        <v>654</v>
      </c>
      <c r="EU1" s="19" t="s">
        <v>655</v>
      </c>
      <c r="EV1" s="19" t="s">
        <v>656</v>
      </c>
      <c r="EW1" s="17" t="s">
        <v>657</v>
      </c>
      <c r="EX1" s="17" t="s">
        <v>822</v>
      </c>
      <c r="EY1" s="18" t="s">
        <v>658</v>
      </c>
      <c r="EZ1" s="17" t="s">
        <v>823</v>
      </c>
      <c r="FA1" s="18" t="s">
        <v>659</v>
      </c>
      <c r="FB1" s="17" t="s">
        <v>824</v>
      </c>
      <c r="FC1" s="18" t="s">
        <v>660</v>
      </c>
      <c r="FD1" s="17" t="s">
        <v>825</v>
      </c>
      <c r="FE1" s="18" t="s">
        <v>661</v>
      </c>
      <c r="FF1" s="17" t="s">
        <v>826</v>
      </c>
      <c r="FG1" s="18" t="s">
        <v>662</v>
      </c>
      <c r="FH1" s="17" t="s">
        <v>827</v>
      </c>
      <c r="FI1" s="18" t="s">
        <v>663</v>
      </c>
      <c r="FJ1" s="17" t="s">
        <v>828</v>
      </c>
      <c r="FK1" s="18" t="s">
        <v>664</v>
      </c>
      <c r="FL1" s="12" t="s">
        <v>665</v>
      </c>
      <c r="FM1" s="20" t="s">
        <v>666</v>
      </c>
      <c r="FN1" s="20" t="s">
        <v>667</v>
      </c>
      <c r="FO1" s="21" t="s">
        <v>668</v>
      </c>
      <c r="FP1" s="16" t="s">
        <v>669</v>
      </c>
      <c r="FQ1" s="19" t="s">
        <v>670</v>
      </c>
      <c r="FR1" s="19" t="s">
        <v>671</v>
      </c>
      <c r="FS1" s="19" t="s">
        <v>672</v>
      </c>
      <c r="FT1" s="19" t="s">
        <v>673</v>
      </c>
      <c r="FU1" s="12" t="s">
        <v>674</v>
      </c>
      <c r="FV1" s="12" t="s">
        <v>675</v>
      </c>
      <c r="FW1" s="19" t="s">
        <v>676</v>
      </c>
      <c r="FX1" s="19" t="s">
        <v>677</v>
      </c>
      <c r="FY1" s="12" t="s">
        <v>678</v>
      </c>
      <c r="FZ1" s="19" t="s">
        <v>679</v>
      </c>
    </row>
    <row r="2" spans="1:182" x14ac:dyDescent="0.2">
      <c r="A2" s="13" t="s">
        <v>509</v>
      </c>
      <c r="B2" s="13" t="s">
        <v>49</v>
      </c>
      <c r="C2" s="13" t="s">
        <v>41</v>
      </c>
      <c r="D2" s="13">
        <v>2</v>
      </c>
      <c r="E2" s="13">
        <v>50</v>
      </c>
      <c r="F2" s="13" t="s">
        <v>265</v>
      </c>
      <c r="G2" s="14">
        <v>43235</v>
      </c>
      <c r="H2" s="15">
        <f t="shared" ref="H2:H4" si="0">G2</f>
        <v>43235</v>
      </c>
      <c r="I2" s="13">
        <v>9</v>
      </c>
      <c r="J2" s="13">
        <v>17</v>
      </c>
      <c r="L2" s="13">
        <v>43</v>
      </c>
      <c r="M2" s="13">
        <v>4</v>
      </c>
      <c r="T2" s="13" t="s">
        <v>479</v>
      </c>
      <c r="U2" s="13" t="s">
        <v>33</v>
      </c>
      <c r="V2" s="13">
        <v>60</v>
      </c>
      <c r="W2" s="13" t="s">
        <v>480</v>
      </c>
      <c r="X2" s="13" t="s">
        <v>472</v>
      </c>
      <c r="Y2" s="13">
        <v>1</v>
      </c>
      <c r="Z2" s="13">
        <v>0</v>
      </c>
      <c r="AA2" s="13">
        <v>0</v>
      </c>
      <c r="AB2" s="13">
        <v>0</v>
      </c>
      <c r="AC2" s="13">
        <v>0</v>
      </c>
      <c r="AD2" s="13">
        <v>0</v>
      </c>
      <c r="AE2" s="13">
        <v>0</v>
      </c>
      <c r="AF2" s="13">
        <v>0</v>
      </c>
      <c r="AH2" s="13">
        <v>3</v>
      </c>
      <c r="AI2" s="13" t="s">
        <v>487</v>
      </c>
      <c r="AJ2" s="13">
        <v>0</v>
      </c>
      <c r="AK2" s="13">
        <v>1</v>
      </c>
      <c r="AL2" s="13">
        <v>0</v>
      </c>
      <c r="AM2" s="13">
        <v>0</v>
      </c>
      <c r="AN2" s="13">
        <v>0</v>
      </c>
      <c r="AO2" s="13">
        <v>0</v>
      </c>
      <c r="AP2" s="13">
        <v>0</v>
      </c>
      <c r="AR2" s="13">
        <v>0</v>
      </c>
      <c r="AS2" s="13">
        <v>2</v>
      </c>
      <c r="AT2" s="13" t="s">
        <v>485</v>
      </c>
      <c r="AU2" s="13">
        <v>0</v>
      </c>
      <c r="AV2" s="13">
        <v>1</v>
      </c>
      <c r="AW2" s="13">
        <v>0</v>
      </c>
      <c r="AX2" s="13">
        <v>0</v>
      </c>
      <c r="AY2" s="13">
        <v>0</v>
      </c>
      <c r="AZ2" s="13">
        <v>0</v>
      </c>
      <c r="BA2" s="13">
        <v>0</v>
      </c>
      <c r="BB2" s="13">
        <v>0</v>
      </c>
      <c r="BC2" s="13">
        <v>0</v>
      </c>
      <c r="BD2" s="13">
        <v>0</v>
      </c>
      <c r="BE2" s="13">
        <v>0</v>
      </c>
      <c r="BF2" s="13">
        <v>0</v>
      </c>
      <c r="BG2" s="13">
        <v>0</v>
      </c>
      <c r="BI2" s="13" t="s">
        <v>481</v>
      </c>
      <c r="BJ2" s="13">
        <v>5</v>
      </c>
      <c r="BK2" s="13" t="s">
        <v>576</v>
      </c>
      <c r="BL2" s="13">
        <v>0</v>
      </c>
      <c r="BM2" s="13">
        <v>0</v>
      </c>
      <c r="BN2" s="13">
        <v>0</v>
      </c>
      <c r="BO2" s="13">
        <v>1</v>
      </c>
      <c r="BP2" s="13">
        <v>0</v>
      </c>
      <c r="BQ2" s="13">
        <v>1</v>
      </c>
      <c r="BR2" s="13">
        <v>0</v>
      </c>
      <c r="BS2" s="13">
        <v>0</v>
      </c>
      <c r="BT2" s="13">
        <v>0</v>
      </c>
      <c r="BU2" s="13">
        <v>0</v>
      </c>
      <c r="BV2" s="13">
        <v>0</v>
      </c>
      <c r="BW2" s="13">
        <v>0</v>
      </c>
      <c r="BX2" s="13">
        <v>0</v>
      </c>
      <c r="CB2" s="13" t="s">
        <v>495</v>
      </c>
      <c r="CD2" s="13" t="s">
        <v>601</v>
      </c>
      <c r="CE2" s="13">
        <v>1</v>
      </c>
      <c r="CF2" s="13">
        <v>0</v>
      </c>
      <c r="CG2" s="13">
        <v>0</v>
      </c>
      <c r="CH2" s="13">
        <v>0</v>
      </c>
      <c r="CI2" s="13">
        <v>0</v>
      </c>
      <c r="CJ2" s="13">
        <v>0</v>
      </c>
      <c r="CK2" s="13">
        <v>0</v>
      </c>
      <c r="CL2" s="13">
        <v>0</v>
      </c>
      <c r="CM2" s="13">
        <v>1</v>
      </c>
      <c r="CN2" s="13">
        <v>1</v>
      </c>
      <c r="CO2" s="13">
        <v>1</v>
      </c>
      <c r="CP2" s="13">
        <v>0</v>
      </c>
      <c r="CQ2" s="13">
        <v>1</v>
      </c>
      <c r="CR2" s="13">
        <v>0</v>
      </c>
      <c r="CS2" s="13">
        <v>0</v>
      </c>
      <c r="CT2" s="13">
        <v>0</v>
      </c>
      <c r="CX2" s="13">
        <v>4</v>
      </c>
      <c r="CY2" s="13">
        <v>4</v>
      </c>
      <c r="CZ2" s="13">
        <v>4</v>
      </c>
      <c r="DA2" s="13">
        <v>4</v>
      </c>
      <c r="DB2" s="13">
        <v>4</v>
      </c>
      <c r="DC2" s="13">
        <v>4</v>
      </c>
      <c r="DD2" s="13">
        <v>4</v>
      </c>
      <c r="DE2" s="13">
        <v>4</v>
      </c>
      <c r="DF2" s="13">
        <v>4</v>
      </c>
      <c r="DG2" s="13">
        <v>4</v>
      </c>
      <c r="DH2" s="13">
        <v>4</v>
      </c>
      <c r="DI2" s="13">
        <v>4</v>
      </c>
      <c r="DJ2" s="13">
        <v>3</v>
      </c>
      <c r="DK2" s="13" t="s">
        <v>497</v>
      </c>
      <c r="DL2" s="13">
        <v>4</v>
      </c>
      <c r="DM2" s="13">
        <v>4</v>
      </c>
      <c r="DN2" s="13">
        <v>3</v>
      </c>
      <c r="DO2" s="13" t="s">
        <v>497</v>
      </c>
      <c r="DP2" s="13" t="s">
        <v>497</v>
      </c>
      <c r="DQ2" s="13">
        <v>3</v>
      </c>
      <c r="DR2" s="13" t="s">
        <v>497</v>
      </c>
      <c r="DS2" s="13">
        <v>3</v>
      </c>
      <c r="DT2" s="13" t="s">
        <v>482</v>
      </c>
      <c r="DU2" s="13" t="s">
        <v>35</v>
      </c>
      <c r="DV2" s="13">
        <v>8</v>
      </c>
      <c r="DW2" s="13" t="s">
        <v>488</v>
      </c>
      <c r="DY2" s="13" t="s">
        <v>35</v>
      </c>
      <c r="DZ2" s="13">
        <v>5</v>
      </c>
      <c r="EA2" s="13" t="s">
        <v>265</v>
      </c>
      <c r="EB2" s="13" t="s">
        <v>482</v>
      </c>
      <c r="EC2" s="13" t="s">
        <v>478</v>
      </c>
      <c r="ED2" s="13">
        <v>400</v>
      </c>
      <c r="EE2" s="13" t="s">
        <v>372</v>
      </c>
      <c r="EF2" s="13" t="s">
        <v>265</v>
      </c>
      <c r="EG2" s="13" t="s">
        <v>276</v>
      </c>
      <c r="EH2" s="13" t="s">
        <v>266</v>
      </c>
      <c r="EI2" s="13" t="s">
        <v>493</v>
      </c>
      <c r="EJ2" s="13" t="s">
        <v>521</v>
      </c>
      <c r="EK2" s="13">
        <v>0</v>
      </c>
      <c r="EL2" s="13">
        <v>1</v>
      </c>
      <c r="EM2" s="13">
        <v>1</v>
      </c>
      <c r="EN2" s="13">
        <v>0</v>
      </c>
      <c r="EO2" s="13">
        <v>0</v>
      </c>
      <c r="EP2" s="13">
        <v>0</v>
      </c>
      <c r="EQ2" s="13">
        <v>0</v>
      </c>
      <c r="ER2" s="13">
        <v>0</v>
      </c>
      <c r="ES2" s="13">
        <v>0</v>
      </c>
      <c r="EY2" s="9">
        <v>60</v>
      </c>
      <c r="FA2" s="9">
        <v>60</v>
      </c>
      <c r="FC2" s="9" t="s">
        <v>497</v>
      </c>
      <c r="FE2" s="9" t="s">
        <v>497</v>
      </c>
      <c r="FG2" s="9" t="s">
        <v>497</v>
      </c>
      <c r="FK2" s="9" t="s">
        <v>497</v>
      </c>
      <c r="FL2" s="13" t="s">
        <v>490</v>
      </c>
      <c r="FM2" s="13">
        <v>1</v>
      </c>
      <c r="FN2" s="13">
        <v>0</v>
      </c>
      <c r="FO2" s="13">
        <v>0</v>
      </c>
      <c r="FQ2" s="13" t="s">
        <v>496</v>
      </c>
      <c r="FR2" s="22">
        <v>90100</v>
      </c>
      <c r="FS2" s="13" t="s">
        <v>476</v>
      </c>
      <c r="FT2" s="13">
        <v>45</v>
      </c>
      <c r="FU2" s="13" t="s">
        <v>483</v>
      </c>
      <c r="FV2" s="13" t="s">
        <v>484</v>
      </c>
      <c r="FY2" s="13" t="s">
        <v>486</v>
      </c>
    </row>
    <row r="3" spans="1:182" x14ac:dyDescent="0.2">
      <c r="A3" s="13" t="s">
        <v>509</v>
      </c>
      <c r="B3" s="13" t="s">
        <v>49</v>
      </c>
      <c r="C3" s="13" t="s">
        <v>42</v>
      </c>
      <c r="D3" s="13">
        <v>2</v>
      </c>
      <c r="E3" s="13">
        <v>50</v>
      </c>
      <c r="F3" s="13" t="s">
        <v>265</v>
      </c>
      <c r="G3" s="14">
        <v>43235</v>
      </c>
      <c r="H3" s="15">
        <f t="shared" si="0"/>
        <v>43235</v>
      </c>
      <c r="I3" s="13">
        <v>9</v>
      </c>
      <c r="J3" s="13">
        <v>17</v>
      </c>
      <c r="L3" s="13">
        <v>43</v>
      </c>
      <c r="M3" s="13">
        <v>4</v>
      </c>
      <c r="T3" s="13" t="s">
        <v>479</v>
      </c>
      <c r="U3" s="13" t="s">
        <v>33</v>
      </c>
      <c r="V3" s="13">
        <v>60</v>
      </c>
      <c r="W3" s="13" t="s">
        <v>480</v>
      </c>
      <c r="X3" s="13" t="s">
        <v>47</v>
      </c>
      <c r="Y3" s="13">
        <v>0</v>
      </c>
      <c r="Z3" s="13">
        <v>1</v>
      </c>
      <c r="AA3" s="13">
        <v>0</v>
      </c>
      <c r="AB3" s="13">
        <v>0</v>
      </c>
      <c r="AC3" s="13">
        <v>0</v>
      </c>
      <c r="AD3" s="13">
        <v>0</v>
      </c>
      <c r="AE3" s="13">
        <v>0</v>
      </c>
      <c r="AF3" s="13">
        <v>0</v>
      </c>
      <c r="AH3" s="13">
        <v>3</v>
      </c>
      <c r="AI3" s="13" t="s">
        <v>487</v>
      </c>
      <c r="AJ3" s="13">
        <v>0</v>
      </c>
      <c r="AK3" s="13">
        <v>1</v>
      </c>
      <c r="AL3" s="13">
        <v>0</v>
      </c>
      <c r="AM3" s="13">
        <v>0</v>
      </c>
      <c r="AN3" s="13">
        <v>0</v>
      </c>
      <c r="AO3" s="13">
        <v>0</v>
      </c>
      <c r="AP3" s="13">
        <v>0</v>
      </c>
      <c r="AR3" s="13">
        <v>0</v>
      </c>
      <c r="AS3" s="13">
        <v>2</v>
      </c>
      <c r="AT3" s="13" t="s">
        <v>557</v>
      </c>
      <c r="AU3" s="13">
        <v>1</v>
      </c>
      <c r="AV3" s="13">
        <v>0</v>
      </c>
      <c r="AW3" s="13">
        <v>0</v>
      </c>
      <c r="AX3" s="13">
        <v>0</v>
      </c>
      <c r="AY3" s="13">
        <v>0</v>
      </c>
      <c r="AZ3" s="13">
        <v>0</v>
      </c>
      <c r="BA3" s="13">
        <v>0</v>
      </c>
      <c r="BB3" s="13">
        <v>1</v>
      </c>
      <c r="BC3" s="13">
        <v>1</v>
      </c>
      <c r="BD3" s="13">
        <v>0</v>
      </c>
      <c r="BE3" s="13">
        <v>0</v>
      </c>
      <c r="BF3" s="13">
        <v>0</v>
      </c>
      <c r="BG3" s="13">
        <v>0</v>
      </c>
      <c r="BI3" s="13" t="s">
        <v>481</v>
      </c>
      <c r="BK3" s="13" t="s">
        <v>577</v>
      </c>
      <c r="BL3" s="13">
        <v>1</v>
      </c>
      <c r="BM3" s="13">
        <v>0</v>
      </c>
      <c r="BN3" s="13">
        <v>0</v>
      </c>
      <c r="BO3" s="13">
        <v>1</v>
      </c>
      <c r="BP3" s="13">
        <v>0</v>
      </c>
      <c r="BQ3" s="13">
        <v>1</v>
      </c>
      <c r="BR3" s="13">
        <v>0</v>
      </c>
      <c r="BS3" s="13">
        <v>1</v>
      </c>
      <c r="BT3" s="13">
        <v>0</v>
      </c>
      <c r="BU3" s="13">
        <v>0</v>
      </c>
      <c r="BV3" s="13">
        <v>0</v>
      </c>
      <c r="BW3" s="13">
        <v>0</v>
      </c>
      <c r="BX3" s="13">
        <v>0</v>
      </c>
      <c r="CB3" s="13" t="s">
        <v>489</v>
      </c>
      <c r="CD3" s="13" t="s">
        <v>600</v>
      </c>
      <c r="CE3" s="13">
        <v>1</v>
      </c>
      <c r="CF3" s="13">
        <v>1</v>
      </c>
      <c r="CG3" s="13">
        <v>1</v>
      </c>
      <c r="CH3" s="13">
        <v>0</v>
      </c>
      <c r="CI3" s="13">
        <v>0</v>
      </c>
      <c r="CJ3" s="13">
        <v>0</v>
      </c>
      <c r="CK3" s="13">
        <v>0</v>
      </c>
      <c r="CL3" s="13">
        <v>0</v>
      </c>
      <c r="CM3" s="13">
        <v>1</v>
      </c>
      <c r="CN3" s="13">
        <v>0</v>
      </c>
      <c r="CO3" s="13">
        <v>1</v>
      </c>
      <c r="CP3" s="13">
        <v>0</v>
      </c>
      <c r="CQ3" s="13">
        <v>0</v>
      </c>
      <c r="CR3" s="13">
        <v>0</v>
      </c>
      <c r="CS3" s="13">
        <v>0</v>
      </c>
      <c r="CT3" s="13">
        <v>0</v>
      </c>
      <c r="CX3" s="13">
        <v>4</v>
      </c>
      <c r="CY3" s="13">
        <v>4</v>
      </c>
      <c r="CZ3" s="13">
        <v>3</v>
      </c>
      <c r="DA3" s="13">
        <v>3</v>
      </c>
      <c r="DB3" s="13">
        <v>3</v>
      </c>
      <c r="DC3" s="13">
        <v>4</v>
      </c>
      <c r="DD3" s="13" t="s">
        <v>497</v>
      </c>
      <c r="DE3" s="13">
        <v>4</v>
      </c>
      <c r="DF3" s="13">
        <v>4</v>
      </c>
      <c r="DG3" s="13">
        <v>4</v>
      </c>
      <c r="DH3" s="13">
        <v>3</v>
      </c>
      <c r="DI3" s="13">
        <v>4</v>
      </c>
      <c r="DJ3" s="13">
        <v>3</v>
      </c>
      <c r="DK3" s="13">
        <v>3</v>
      </c>
      <c r="DL3" s="13">
        <v>3</v>
      </c>
      <c r="DM3" s="13">
        <v>4</v>
      </c>
      <c r="DN3" s="13">
        <v>3</v>
      </c>
      <c r="DO3" s="13">
        <v>3</v>
      </c>
      <c r="DP3" s="13" t="s">
        <v>497</v>
      </c>
      <c r="DQ3" s="13">
        <v>2</v>
      </c>
      <c r="DR3" s="13">
        <v>3</v>
      </c>
      <c r="DS3" s="13" t="s">
        <v>497</v>
      </c>
      <c r="DT3" s="13" t="s">
        <v>482</v>
      </c>
      <c r="DU3" s="13" t="s">
        <v>35</v>
      </c>
      <c r="DV3" s="13">
        <v>8</v>
      </c>
      <c r="DW3" s="13" t="s">
        <v>488</v>
      </c>
      <c r="DY3" s="13" t="s">
        <v>35</v>
      </c>
      <c r="DZ3" s="13">
        <v>5</v>
      </c>
      <c r="EA3" s="13" t="s">
        <v>265</v>
      </c>
      <c r="EB3" s="13" t="s">
        <v>482</v>
      </c>
      <c r="EC3" s="13" t="s">
        <v>478</v>
      </c>
      <c r="ED3" s="13">
        <v>400</v>
      </c>
      <c r="EE3" s="13" t="s">
        <v>372</v>
      </c>
      <c r="EF3" s="13" t="s">
        <v>265</v>
      </c>
      <c r="EG3" s="13" t="s">
        <v>276</v>
      </c>
      <c r="EH3" s="13" t="s">
        <v>266</v>
      </c>
      <c r="EI3" s="13" t="s">
        <v>493</v>
      </c>
      <c r="EJ3" s="13" t="s">
        <v>521</v>
      </c>
      <c r="EK3" s="13">
        <v>0</v>
      </c>
      <c r="EL3" s="13">
        <v>1</v>
      </c>
      <c r="EM3" s="13">
        <v>1</v>
      </c>
      <c r="EN3" s="13">
        <v>0</v>
      </c>
      <c r="EO3" s="13">
        <v>0</v>
      </c>
      <c r="EP3" s="13">
        <v>0</v>
      </c>
      <c r="EQ3" s="13">
        <v>0</v>
      </c>
      <c r="ER3" s="13">
        <v>0</v>
      </c>
      <c r="ES3" s="13">
        <v>0</v>
      </c>
      <c r="EY3" s="9">
        <v>60</v>
      </c>
      <c r="FA3" s="9">
        <v>60</v>
      </c>
      <c r="FC3" s="9" t="s">
        <v>497</v>
      </c>
      <c r="FE3" s="9" t="s">
        <v>497</v>
      </c>
      <c r="FG3" s="9" t="s">
        <v>497</v>
      </c>
      <c r="FK3" s="9" t="s">
        <v>497</v>
      </c>
      <c r="FL3" s="13" t="s">
        <v>490</v>
      </c>
      <c r="FM3" s="13">
        <v>1</v>
      </c>
      <c r="FN3" s="13">
        <v>0</v>
      </c>
      <c r="FO3" s="13">
        <v>0</v>
      </c>
      <c r="FQ3" s="13" t="s">
        <v>496</v>
      </c>
      <c r="FR3" s="22">
        <v>90100</v>
      </c>
      <c r="FS3" s="13" t="s">
        <v>476</v>
      </c>
      <c r="FT3" s="13">
        <v>46</v>
      </c>
      <c r="FU3" s="13" t="s">
        <v>477</v>
      </c>
      <c r="FV3" s="13" t="s">
        <v>494</v>
      </c>
      <c r="FY3" s="13" t="s">
        <v>486</v>
      </c>
    </row>
    <row r="4" spans="1:182" x14ac:dyDescent="0.2">
      <c r="A4" s="13" t="s">
        <v>509</v>
      </c>
      <c r="B4" s="13" t="s">
        <v>49</v>
      </c>
      <c r="C4" s="57" t="s">
        <v>43</v>
      </c>
      <c r="D4" s="13">
        <v>1</v>
      </c>
      <c r="E4" s="13">
        <v>50</v>
      </c>
      <c r="F4" s="13" t="s">
        <v>265</v>
      </c>
      <c r="G4" s="14">
        <v>43235</v>
      </c>
      <c r="H4" s="15">
        <f t="shared" si="0"/>
        <v>43235</v>
      </c>
      <c r="I4" s="13">
        <v>9</v>
      </c>
      <c r="J4" s="13">
        <v>17</v>
      </c>
      <c r="L4" s="13">
        <v>43</v>
      </c>
      <c r="M4" s="13">
        <v>4</v>
      </c>
      <c r="T4" s="13" t="s">
        <v>470</v>
      </c>
      <c r="U4" s="13" t="s">
        <v>471</v>
      </c>
      <c r="V4" s="13">
        <v>26</v>
      </c>
      <c r="W4" s="13" t="s">
        <v>491</v>
      </c>
      <c r="X4" s="13" t="s">
        <v>472</v>
      </c>
      <c r="Y4" s="13">
        <v>1</v>
      </c>
      <c r="Z4" s="13">
        <v>0</v>
      </c>
      <c r="AA4" s="13">
        <v>0</v>
      </c>
      <c r="AB4" s="13">
        <v>0</v>
      </c>
      <c r="AC4" s="13">
        <v>0</v>
      </c>
      <c r="AD4" s="13">
        <v>0</v>
      </c>
      <c r="AE4" s="13">
        <v>0</v>
      </c>
      <c r="AF4" s="13">
        <v>0</v>
      </c>
      <c r="AH4" s="13">
        <v>15</v>
      </c>
      <c r="AI4" s="13" t="s">
        <v>473</v>
      </c>
      <c r="AJ4" s="13">
        <v>1</v>
      </c>
      <c r="AK4" s="13">
        <v>0</v>
      </c>
      <c r="AL4" s="13">
        <v>0</v>
      </c>
      <c r="AM4" s="13">
        <v>0</v>
      </c>
      <c r="AN4" s="13">
        <v>0</v>
      </c>
      <c r="AO4" s="13">
        <v>0</v>
      </c>
      <c r="AP4" s="13">
        <v>0</v>
      </c>
      <c r="AR4" s="13">
        <v>0</v>
      </c>
      <c r="AS4" s="13">
        <v>1</v>
      </c>
      <c r="AT4" s="13" t="s">
        <v>474</v>
      </c>
      <c r="AU4" s="13">
        <v>0</v>
      </c>
      <c r="AV4" s="13">
        <v>0</v>
      </c>
      <c r="AW4" s="13">
        <v>0</v>
      </c>
      <c r="AX4" s="13">
        <v>0</v>
      </c>
      <c r="AY4" s="13">
        <v>0</v>
      </c>
      <c r="AZ4" s="13">
        <v>0</v>
      </c>
      <c r="BA4" s="13">
        <v>0</v>
      </c>
      <c r="BB4" s="13">
        <v>0</v>
      </c>
      <c r="BC4" s="13">
        <v>0</v>
      </c>
      <c r="BD4" s="13">
        <v>0</v>
      </c>
      <c r="BE4" s="13">
        <v>0</v>
      </c>
      <c r="BF4" s="13">
        <v>0</v>
      </c>
      <c r="BG4" s="13">
        <v>1</v>
      </c>
      <c r="BK4" s="13" t="s">
        <v>575</v>
      </c>
      <c r="BL4" s="13">
        <v>1</v>
      </c>
      <c r="BM4" s="13">
        <v>0</v>
      </c>
      <c r="BN4" s="13">
        <v>0</v>
      </c>
      <c r="BO4" s="13">
        <v>0</v>
      </c>
      <c r="BP4" s="13">
        <v>1</v>
      </c>
      <c r="BQ4" s="13">
        <v>0</v>
      </c>
      <c r="BR4" s="13">
        <v>0</v>
      </c>
      <c r="BS4" s="13">
        <v>0</v>
      </c>
      <c r="BT4" s="13">
        <v>0</v>
      </c>
      <c r="BU4" s="13">
        <v>0</v>
      </c>
      <c r="BV4" s="13">
        <v>0</v>
      </c>
      <c r="BW4" s="13">
        <v>0</v>
      </c>
      <c r="BX4" s="13">
        <v>0</v>
      </c>
      <c r="CA4" s="13" t="s">
        <v>489</v>
      </c>
      <c r="CD4" s="13" t="s">
        <v>475</v>
      </c>
      <c r="CE4" s="13">
        <v>0</v>
      </c>
      <c r="CF4" s="13">
        <v>0</v>
      </c>
      <c r="CG4" s="13">
        <v>0</v>
      </c>
      <c r="CH4" s="13">
        <v>0</v>
      </c>
      <c r="CI4" s="13">
        <v>0</v>
      </c>
      <c r="CJ4" s="13">
        <v>0</v>
      </c>
      <c r="CK4" s="13">
        <v>0</v>
      </c>
      <c r="CL4" s="13">
        <v>0</v>
      </c>
      <c r="CM4" s="13">
        <v>0</v>
      </c>
      <c r="CN4" s="13">
        <v>0</v>
      </c>
      <c r="CO4" s="13">
        <v>0</v>
      </c>
      <c r="CP4" s="13">
        <v>0</v>
      </c>
      <c r="CQ4" s="13">
        <v>0</v>
      </c>
      <c r="CR4" s="13">
        <v>0</v>
      </c>
      <c r="CS4" s="13">
        <v>1</v>
      </c>
      <c r="CT4" s="13">
        <v>0</v>
      </c>
      <c r="CX4" s="13">
        <v>4</v>
      </c>
      <c r="CY4" s="13">
        <v>4</v>
      </c>
      <c r="CZ4" s="13">
        <v>2</v>
      </c>
      <c r="DA4" s="13">
        <v>2</v>
      </c>
      <c r="DB4" s="13">
        <v>4</v>
      </c>
      <c r="DC4" s="13">
        <v>2</v>
      </c>
      <c r="DD4" s="13" t="s">
        <v>497</v>
      </c>
      <c r="DE4" s="13" t="s">
        <v>497</v>
      </c>
      <c r="DF4" s="13" t="s">
        <v>497</v>
      </c>
      <c r="DG4" s="13" t="s">
        <v>497</v>
      </c>
      <c r="DH4" s="13" t="s">
        <v>497</v>
      </c>
      <c r="DI4" s="13" t="s">
        <v>497</v>
      </c>
      <c r="DJ4" s="13" t="s">
        <v>497</v>
      </c>
      <c r="DK4" s="13" t="s">
        <v>497</v>
      </c>
      <c r="DL4" s="13" t="s">
        <v>497</v>
      </c>
      <c r="DM4" s="13" t="s">
        <v>497</v>
      </c>
      <c r="DN4" s="13" t="s">
        <v>497</v>
      </c>
      <c r="DO4" s="13" t="s">
        <v>497</v>
      </c>
      <c r="DP4" s="13" t="s">
        <v>497</v>
      </c>
      <c r="DQ4" s="13" t="s">
        <v>497</v>
      </c>
      <c r="DR4" s="13" t="s">
        <v>497</v>
      </c>
      <c r="DS4" s="13" t="s">
        <v>497</v>
      </c>
      <c r="DT4" s="13" t="s">
        <v>628</v>
      </c>
      <c r="DU4" s="13" t="s">
        <v>32</v>
      </c>
      <c r="EJ4" s="13" t="s">
        <v>497</v>
      </c>
      <c r="EW4" s="9" t="s">
        <v>32</v>
      </c>
      <c r="FA4" s="9" t="s">
        <v>497</v>
      </c>
      <c r="FC4" s="9" t="s">
        <v>497</v>
      </c>
      <c r="FE4" s="9" t="s">
        <v>497</v>
      </c>
      <c r="FG4" s="9" t="s">
        <v>497</v>
      </c>
      <c r="FK4" s="9" t="s">
        <v>497</v>
      </c>
      <c r="FL4" s="13" t="s">
        <v>490</v>
      </c>
      <c r="FM4" s="13">
        <v>1</v>
      </c>
      <c r="FN4" s="13">
        <v>0</v>
      </c>
      <c r="FO4" s="13">
        <v>0</v>
      </c>
      <c r="FQ4" s="13" t="s">
        <v>265</v>
      </c>
      <c r="FR4" s="22">
        <v>17000</v>
      </c>
      <c r="FS4" s="13" t="s">
        <v>476</v>
      </c>
      <c r="FT4" s="13">
        <v>46</v>
      </c>
      <c r="FU4" s="13" t="s">
        <v>477</v>
      </c>
      <c r="FV4" s="13" t="s">
        <v>492</v>
      </c>
      <c r="FY4" s="13" t="s">
        <v>486</v>
      </c>
    </row>
  </sheetData>
  <autoFilter ref="A1:FZ4" xr:uid="{41A66A11-1C46-43C9-B121-15B841B0F4A7}"/>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25424-FB05-483A-B69B-BC3FE7A94CC1}">
  <dimension ref="A1:KY4"/>
  <sheetViews>
    <sheetView workbookViewId="0">
      <selection activeCell="C4" sqref="C4"/>
    </sheetView>
  </sheetViews>
  <sheetFormatPr baseColWidth="10" defaultColWidth="11.5" defaultRowHeight="15" x14ac:dyDescent="0.2"/>
  <cols>
    <col min="1" max="2" width="20.6640625" style="13" customWidth="1"/>
    <col min="3" max="3" width="12.5" style="13" customWidth="1"/>
    <col min="4" max="4" width="12.5" style="40" customWidth="1"/>
    <col min="5" max="7" width="12.5" style="29" customWidth="1"/>
    <col min="8" max="8" width="12.5" style="38" customWidth="1"/>
    <col min="9" max="9" width="15.1640625" style="13" customWidth="1"/>
    <col min="10" max="10" width="17.5" style="13" customWidth="1"/>
    <col min="11" max="11" width="13.1640625" style="13" customWidth="1"/>
    <col min="12" max="12" width="18.5" style="13" customWidth="1"/>
    <col min="13" max="13" width="14.5" style="13" customWidth="1"/>
    <col min="14" max="14" width="16.5" style="13" customWidth="1"/>
    <col min="15" max="15" width="11.5" style="13" customWidth="1"/>
    <col min="16" max="16" width="14" style="13" customWidth="1"/>
    <col min="17" max="17" width="14.5" style="13" customWidth="1"/>
    <col min="18" max="31" width="16.83203125" style="37" customWidth="1"/>
    <col min="32" max="32" width="18.6640625" style="46" customWidth="1"/>
    <col min="33" max="33" width="16.6640625" style="46" customWidth="1"/>
    <col min="34" max="34" width="14.5" style="46" customWidth="1"/>
    <col min="35" max="35" width="12.5" style="46" customWidth="1"/>
    <col min="36" max="36" width="13.5" style="46" customWidth="1"/>
    <col min="37" max="37" width="11.5" style="46" customWidth="1"/>
    <col min="38" max="38" width="14.6640625" style="13" customWidth="1"/>
    <col min="39" max="39" width="14.6640625" style="26" customWidth="1"/>
    <col min="40" max="40" width="13.1640625" style="13" customWidth="1"/>
    <col min="41" max="41" width="13.1640625" style="26" customWidth="1"/>
    <col min="42" max="42" width="13.6640625" style="15" customWidth="1"/>
    <col min="43" max="46" width="13.6640625" style="49" customWidth="1"/>
    <col min="47" max="47" width="14.33203125" style="13" customWidth="1"/>
    <col min="48" max="48" width="14.33203125" style="26" customWidth="1"/>
    <col min="49" max="49" width="21.5" style="13" customWidth="1"/>
    <col min="50" max="50" width="28.33203125" style="13" customWidth="1"/>
    <col min="51" max="51" width="28.83203125" style="13" customWidth="1"/>
    <col min="52" max="52" width="26.83203125" style="13" customWidth="1"/>
    <col min="53" max="53" width="25.83203125" style="13" customWidth="1"/>
    <col min="54" max="54" width="29.5" style="13" customWidth="1"/>
    <col min="55" max="55" width="28.83203125" style="13" customWidth="1"/>
    <col min="56" max="56" width="34.6640625" style="13" customWidth="1"/>
    <col min="57" max="57" width="28.33203125" style="13" customWidth="1"/>
    <col min="58" max="58" width="34.5" style="13" customWidth="1"/>
    <col min="59" max="59" width="34.5" style="26" customWidth="1"/>
    <col min="60" max="60" width="19.6640625" style="15" customWidth="1"/>
    <col min="61" max="62" width="19.6640625" style="26" customWidth="1"/>
    <col min="63" max="63" width="19.6640625" style="13" customWidth="1"/>
    <col min="64" max="64" width="20.83203125" style="13" customWidth="1"/>
    <col min="65" max="65" width="23.33203125" style="13" customWidth="1"/>
    <col min="66" max="66" width="22.83203125" style="13" customWidth="1"/>
    <col min="67" max="67" width="21.5" style="13" customWidth="1"/>
    <col min="68" max="68" width="21.1640625" style="13" customWidth="1"/>
    <col min="69" max="69" width="19.6640625" style="13" customWidth="1"/>
    <col min="70" max="70" width="22.83203125" style="13" customWidth="1"/>
    <col min="71" max="71" width="29.1640625" style="13" customWidth="1"/>
    <col min="72" max="72" width="29.1640625" style="26" customWidth="1"/>
    <col min="73" max="74" width="11.5" style="49" customWidth="1"/>
    <col min="75" max="76" width="19.6640625" style="15" customWidth="1"/>
    <col min="77" max="77" width="26.5" style="13" customWidth="1"/>
    <col min="78" max="78" width="21.83203125" style="13" customWidth="1"/>
    <col min="79" max="79" width="22.83203125" style="13" customWidth="1"/>
    <col min="80" max="80" width="30.1640625" style="13" customWidth="1"/>
    <col min="81" max="81" width="25.1640625" style="13" customWidth="1"/>
    <col min="82" max="82" width="24.83203125" style="13" customWidth="1"/>
    <col min="83" max="83" width="24.6640625" style="13" customWidth="1"/>
    <col min="84" max="84" width="21.6640625" style="13" customWidth="1"/>
    <col min="85" max="85" width="22" style="13" customWidth="1"/>
    <col min="86" max="86" width="22.83203125" style="13" customWidth="1"/>
    <col min="87" max="87" width="26" style="13" customWidth="1"/>
    <col min="88" max="89" width="19.6640625" style="13" customWidth="1"/>
    <col min="90" max="90" width="20.1640625" style="13" customWidth="1"/>
    <col min="91" max="91" width="25.33203125" style="13" customWidth="1"/>
    <col min="92" max="92" width="25.33203125" style="26" customWidth="1"/>
    <col min="93" max="95" width="19.6640625" style="13" customWidth="1"/>
    <col min="96" max="96" width="21.1640625" style="13" customWidth="1"/>
    <col min="97" max="97" width="20.5" style="13" customWidth="1"/>
    <col min="98" max="98" width="21.5" style="13" customWidth="1"/>
    <col min="99" max="99" width="27.1640625" style="13" customWidth="1"/>
    <col min="100" max="100" width="30.33203125" style="13" customWidth="1"/>
    <col min="101" max="101" width="21" style="13" customWidth="1"/>
    <col min="102" max="102" width="25" style="13" customWidth="1"/>
    <col min="103" max="104" width="19.6640625" style="13" customWidth="1"/>
    <col min="105" max="105" width="23" style="13" customWidth="1"/>
    <col min="106" max="106" width="19.83203125" style="13" customWidth="1"/>
    <col min="107" max="107" width="26.83203125" style="13" customWidth="1"/>
    <col min="108" max="108" width="22.1640625" style="13" customWidth="1"/>
    <col min="109" max="109" width="26.6640625" style="13" customWidth="1"/>
    <col min="110" max="110" width="27.83203125" style="13" customWidth="1"/>
    <col min="111" max="111" width="30.6640625" style="13" customWidth="1"/>
    <col min="112" max="112" width="27.1640625" style="13" customWidth="1"/>
    <col min="113" max="113" width="28.5" style="13" customWidth="1"/>
    <col min="114" max="118" width="28.5" style="26" customWidth="1"/>
    <col min="119" max="119" width="19.6640625" style="13" customWidth="1"/>
    <col min="120" max="120" width="25.5" style="13" customWidth="1"/>
    <col min="121" max="121" width="19.6640625" style="13" customWidth="1"/>
    <col min="122" max="122" width="26.83203125" style="13" customWidth="1"/>
    <col min="123" max="123" width="25.5" style="13" customWidth="1"/>
    <col min="124" max="125" width="19.6640625" style="13" customWidth="1"/>
    <col min="126" max="126" width="22.5" style="13" customWidth="1"/>
    <col min="127" max="129" width="19.6640625" style="13" customWidth="1"/>
    <col min="130" max="130" width="24.6640625" style="13" customWidth="1"/>
    <col min="131" max="131" width="27.83203125" style="13" customWidth="1"/>
    <col min="132" max="132" width="20.5" style="13" customWidth="1"/>
    <col min="133" max="133" width="22.6640625" style="13" customWidth="1"/>
    <col min="134" max="134" width="24.33203125" style="13" customWidth="1"/>
    <col min="135" max="135" width="19.6640625" style="13" customWidth="1"/>
    <col min="136" max="136" width="24.6640625" style="13" customWidth="1"/>
    <col min="137" max="137" width="28.1640625" style="13" customWidth="1"/>
    <col min="138" max="138" width="25.83203125" style="13" customWidth="1"/>
    <col min="139" max="141" width="25.83203125" style="26" customWidth="1"/>
    <col min="142" max="152" width="19.6640625" style="13" customWidth="1"/>
    <col min="153" max="153" width="24.5" style="13" customWidth="1"/>
    <col min="154" max="154" width="21.6640625" style="13" customWidth="1"/>
    <col min="155" max="155" width="23.1640625" style="13" customWidth="1"/>
    <col min="156" max="158" width="19.6640625" style="13" customWidth="1"/>
    <col min="159" max="159" width="21.5" style="13" customWidth="1"/>
    <col min="160" max="160" width="19.6640625" style="13" customWidth="1"/>
    <col min="161" max="161" width="25" style="13" customWidth="1"/>
    <col min="162" max="162" width="22.5" style="13" customWidth="1"/>
    <col min="163" max="163" width="20.1640625" style="13" customWidth="1"/>
    <col min="164" max="164" width="19.6640625" style="13" customWidth="1"/>
    <col min="165" max="165" width="22.5" style="13" customWidth="1"/>
    <col min="166" max="166" width="22.5" style="26" customWidth="1"/>
    <col min="167" max="167" width="10" style="26" bestFit="1" customWidth="1"/>
    <col min="168" max="168" width="10" style="26" customWidth="1"/>
    <col min="169" max="170" width="22.5" style="49" customWidth="1"/>
    <col min="171" max="172" width="19.6640625" style="13" customWidth="1"/>
    <col min="173" max="175" width="19.6640625" style="26" customWidth="1"/>
    <col min="176" max="176" width="20.33203125" style="13" customWidth="1"/>
    <col min="177" max="177" width="19.6640625" style="15" customWidth="1"/>
    <col min="178" max="178" width="19.6640625" style="13" customWidth="1"/>
    <col min="179" max="180" width="19.6640625" style="26" customWidth="1"/>
    <col min="181" max="181" width="19.6640625" style="37" customWidth="1"/>
    <col min="182" max="182" width="19.6640625" style="13" customWidth="1"/>
    <col min="183" max="183" width="19.6640625" style="26" customWidth="1"/>
    <col min="184" max="184" width="21.33203125" style="13" customWidth="1"/>
    <col min="185" max="185" width="21.33203125" style="26" customWidth="1"/>
    <col min="186" max="186" width="20.6640625" style="13" customWidth="1"/>
    <col min="187" max="188" width="19.6640625" style="13" customWidth="1"/>
    <col min="189" max="190" width="19.6640625" style="26" customWidth="1"/>
    <col min="191" max="191" width="22.83203125" style="13" customWidth="1"/>
    <col min="192" max="193" width="22.83203125" style="26" customWidth="1"/>
    <col min="194" max="194" width="23.1640625" style="13" customWidth="1"/>
    <col min="195" max="199" width="11.5" customWidth="1"/>
    <col min="200" max="202" width="19.6640625" style="13" customWidth="1"/>
    <col min="203" max="203" width="22.1640625" style="13" customWidth="1"/>
    <col min="204" max="204" width="22.6640625" style="13" customWidth="1"/>
    <col min="205" max="205" width="20.5" style="13" customWidth="1"/>
    <col min="206" max="207" width="19.6640625" style="13" customWidth="1"/>
    <col min="208" max="208" width="22.6640625" style="13" customWidth="1"/>
    <col min="209" max="209" width="28.5" style="13" customWidth="1"/>
    <col min="210" max="212" width="28.5" style="26" customWidth="1"/>
    <col min="213" max="213" width="21.1640625" style="13" customWidth="1"/>
    <col min="214" max="215" width="21.1640625" style="26" customWidth="1"/>
    <col min="216" max="216" width="21.1640625" style="35" customWidth="1"/>
    <col min="217" max="217" width="21.1640625" style="26" customWidth="1"/>
    <col min="218" max="218" width="22.1640625" style="13" customWidth="1"/>
    <col min="219" max="220" width="22.1640625" style="26" customWidth="1"/>
    <col min="221" max="221" width="22.1640625" style="35" customWidth="1"/>
    <col min="222" max="223" width="22.1640625" style="26" customWidth="1"/>
    <col min="224" max="225" width="28.33203125" style="13" customWidth="1"/>
    <col min="226" max="229" width="19.6640625" style="13" customWidth="1"/>
    <col min="230" max="232" width="19.6640625" style="9" customWidth="1"/>
    <col min="233" max="285" width="19.6640625" style="26" customWidth="1"/>
    <col min="286" max="291" width="19.6640625" style="9" customWidth="1"/>
    <col min="292" max="292" width="33.83203125" style="13" customWidth="1"/>
    <col min="293" max="295" width="28.1640625" style="13" customWidth="1"/>
    <col min="296" max="297" width="28.1640625" style="26" customWidth="1"/>
    <col min="298" max="298" width="28.1640625" style="13" customWidth="1"/>
    <col min="299" max="299" width="28.1640625" style="26" customWidth="1"/>
    <col min="300" max="301" width="28.1640625" style="13" customWidth="1"/>
    <col min="302" max="306" width="23.1640625" style="26" customWidth="1"/>
    <col min="307" max="307" width="15.33203125" style="13" bestFit="1" customWidth="1"/>
    <col min="308" max="308" width="15.33203125" style="26" customWidth="1"/>
    <col min="309" max="309" width="23.83203125" style="13" bestFit="1" customWidth="1"/>
    <col min="310" max="310" width="29.1640625" style="26" bestFit="1" customWidth="1"/>
    <col min="311" max="311" width="37.6640625" style="13" customWidth="1"/>
    <col min="312" max="312" width="27.33203125" style="3" customWidth="1"/>
    <col min="313" max="313" width="21.1640625" style="3" customWidth="1"/>
    <col min="314" max="314" width="50.83203125" style="3" customWidth="1"/>
    <col min="315" max="315" width="57.1640625" style="3" customWidth="1"/>
    <col min="316" max="316" width="49.83203125" style="3" customWidth="1"/>
    <col min="317" max="317" width="24.5" style="3" customWidth="1"/>
    <col min="318" max="16384" width="11.5" style="3"/>
  </cols>
  <sheetData>
    <row r="1" spans="1:311" x14ac:dyDescent="0.2">
      <c r="A1" s="12" t="s">
        <v>498</v>
      </c>
      <c r="B1" s="12" t="s">
        <v>821</v>
      </c>
      <c r="C1" s="12" t="s">
        <v>499</v>
      </c>
      <c r="D1" s="39" t="s">
        <v>695</v>
      </c>
      <c r="E1" s="28" t="s">
        <v>696</v>
      </c>
      <c r="F1" s="28" t="s">
        <v>817</v>
      </c>
      <c r="G1" s="28" t="s">
        <v>818</v>
      </c>
      <c r="H1" s="41" t="s">
        <v>687</v>
      </c>
      <c r="I1" s="12" t="s">
        <v>500</v>
      </c>
      <c r="J1" s="12" t="s">
        <v>501</v>
      </c>
      <c r="K1" s="12" t="s">
        <v>502</v>
      </c>
      <c r="L1" s="12" t="s">
        <v>503</v>
      </c>
      <c r="M1" s="12" t="s">
        <v>504</v>
      </c>
      <c r="N1" s="12" t="s">
        <v>505</v>
      </c>
      <c r="O1" s="12" t="s">
        <v>506</v>
      </c>
      <c r="P1" s="12" t="s">
        <v>507</v>
      </c>
      <c r="Q1" s="12" t="s">
        <v>508</v>
      </c>
      <c r="R1" s="42" t="s">
        <v>680</v>
      </c>
      <c r="S1" s="42" t="s">
        <v>681</v>
      </c>
      <c r="T1" s="42" t="s">
        <v>682</v>
      </c>
      <c r="U1" s="42" t="s">
        <v>683</v>
      </c>
      <c r="V1" s="42" t="s">
        <v>689</v>
      </c>
      <c r="W1" s="42" t="s">
        <v>690</v>
      </c>
      <c r="X1" s="42" t="s">
        <v>691</v>
      </c>
      <c r="Y1" s="42" t="s">
        <v>692</v>
      </c>
      <c r="Z1" s="42" t="s">
        <v>693</v>
      </c>
      <c r="AA1" s="42" t="s">
        <v>694</v>
      </c>
      <c r="AB1" s="42" t="s">
        <v>726</v>
      </c>
      <c r="AC1" s="42" t="s">
        <v>727</v>
      </c>
      <c r="AD1" s="42" t="s">
        <v>728</v>
      </c>
      <c r="AE1" s="42" t="s">
        <v>729</v>
      </c>
      <c r="AF1" s="43" t="s">
        <v>510</v>
      </c>
      <c r="AG1" s="44" t="s">
        <v>511</v>
      </c>
      <c r="AH1" s="44" t="s">
        <v>512</v>
      </c>
      <c r="AI1" s="44" t="s">
        <v>513</v>
      </c>
      <c r="AJ1" s="44" t="s">
        <v>514</v>
      </c>
      <c r="AK1" s="45" t="s">
        <v>515</v>
      </c>
      <c r="AL1" s="12" t="s">
        <v>516</v>
      </c>
      <c r="AM1" s="27" t="s">
        <v>730</v>
      </c>
      <c r="AN1" s="16" t="s">
        <v>517</v>
      </c>
      <c r="AO1" s="27" t="s">
        <v>697</v>
      </c>
      <c r="AP1" s="47" t="s">
        <v>518</v>
      </c>
      <c r="AQ1" s="48" t="s">
        <v>731</v>
      </c>
      <c r="AR1" s="48" t="s">
        <v>732</v>
      </c>
      <c r="AS1" s="48" t="s">
        <v>819</v>
      </c>
      <c r="AT1" s="48" t="s">
        <v>820</v>
      </c>
      <c r="AU1" s="16" t="s">
        <v>519</v>
      </c>
      <c r="AV1" s="27" t="s">
        <v>809</v>
      </c>
      <c r="AW1" s="16" t="s">
        <v>520</v>
      </c>
      <c r="AX1" s="16" t="s">
        <v>522</v>
      </c>
      <c r="AY1" s="16" t="s">
        <v>523</v>
      </c>
      <c r="AZ1" s="16" t="s">
        <v>524</v>
      </c>
      <c r="BA1" s="16" t="s">
        <v>525</v>
      </c>
      <c r="BB1" s="16" t="s">
        <v>526</v>
      </c>
      <c r="BC1" s="16" t="s">
        <v>527</v>
      </c>
      <c r="BD1" s="16" t="s">
        <v>528</v>
      </c>
      <c r="BE1" s="16" t="s">
        <v>529</v>
      </c>
      <c r="BF1" s="16" t="s">
        <v>530</v>
      </c>
      <c r="BG1" s="27" t="s">
        <v>735</v>
      </c>
      <c r="BH1" s="47" t="s">
        <v>531</v>
      </c>
      <c r="BI1" s="27" t="s">
        <v>686</v>
      </c>
      <c r="BJ1" s="27" t="s">
        <v>688</v>
      </c>
      <c r="BK1" s="12" t="s">
        <v>532</v>
      </c>
      <c r="BL1" s="20" t="s">
        <v>533</v>
      </c>
      <c r="BM1" s="20" t="s">
        <v>534</v>
      </c>
      <c r="BN1" s="20" t="s">
        <v>535</v>
      </c>
      <c r="BO1" s="20" t="s">
        <v>536</v>
      </c>
      <c r="BP1" s="20" t="s">
        <v>537</v>
      </c>
      <c r="BQ1" s="20" t="s">
        <v>538</v>
      </c>
      <c r="BR1" s="21" t="s">
        <v>539</v>
      </c>
      <c r="BS1" s="16" t="s">
        <v>540</v>
      </c>
      <c r="BT1" s="27" t="s">
        <v>737</v>
      </c>
      <c r="BU1" s="48" t="s">
        <v>684</v>
      </c>
      <c r="BV1" s="48" t="s">
        <v>685</v>
      </c>
      <c r="BW1" s="50" t="s">
        <v>541</v>
      </c>
      <c r="BX1" s="51" t="s">
        <v>542</v>
      </c>
      <c r="BY1" s="12" t="s">
        <v>543</v>
      </c>
      <c r="BZ1" s="20" t="s">
        <v>544</v>
      </c>
      <c r="CA1" s="20" t="s">
        <v>545</v>
      </c>
      <c r="CB1" s="20" t="s">
        <v>546</v>
      </c>
      <c r="CC1" s="20" t="s">
        <v>547</v>
      </c>
      <c r="CD1" s="20" t="s">
        <v>548</v>
      </c>
      <c r="CE1" s="20" t="s">
        <v>549</v>
      </c>
      <c r="CF1" s="20" t="s">
        <v>550</v>
      </c>
      <c r="CG1" s="20" t="s">
        <v>551</v>
      </c>
      <c r="CH1" s="20" t="s">
        <v>552</v>
      </c>
      <c r="CI1" s="20" t="s">
        <v>553</v>
      </c>
      <c r="CJ1" s="20" t="s">
        <v>554</v>
      </c>
      <c r="CK1" s="20" t="s">
        <v>555</v>
      </c>
      <c r="CL1" s="21" t="s">
        <v>556</v>
      </c>
      <c r="CM1" s="16" t="s">
        <v>558</v>
      </c>
      <c r="CN1" s="27" t="s">
        <v>738</v>
      </c>
      <c r="CO1" s="16" t="s">
        <v>559</v>
      </c>
      <c r="CP1" s="16" t="s">
        <v>560</v>
      </c>
      <c r="CQ1" s="12" t="s">
        <v>561</v>
      </c>
      <c r="CR1" s="20" t="s">
        <v>562</v>
      </c>
      <c r="CS1" s="20" t="s">
        <v>563</v>
      </c>
      <c r="CT1" s="20" t="s">
        <v>564</v>
      </c>
      <c r="CU1" s="20" t="s">
        <v>565</v>
      </c>
      <c r="CV1" s="20" t="s">
        <v>566</v>
      </c>
      <c r="CW1" s="20" t="s">
        <v>567</v>
      </c>
      <c r="CX1" s="20" t="s">
        <v>568</v>
      </c>
      <c r="CY1" s="20" t="s">
        <v>569</v>
      </c>
      <c r="CZ1" s="20" t="s">
        <v>570</v>
      </c>
      <c r="DA1" s="20" t="s">
        <v>571</v>
      </c>
      <c r="DB1" s="20" t="s">
        <v>572</v>
      </c>
      <c r="DC1" s="20" t="s">
        <v>573</v>
      </c>
      <c r="DD1" s="21" t="s">
        <v>574</v>
      </c>
      <c r="DE1" s="19" t="s">
        <v>578</v>
      </c>
      <c r="DF1" s="19" t="s">
        <v>579</v>
      </c>
      <c r="DG1" s="19" t="s">
        <v>580</v>
      </c>
      <c r="DH1" s="19" t="s">
        <v>581</v>
      </c>
      <c r="DI1" s="19" t="s">
        <v>582</v>
      </c>
      <c r="DJ1" s="31" t="s">
        <v>745</v>
      </c>
      <c r="DK1" s="31" t="s">
        <v>742</v>
      </c>
      <c r="DL1" s="31" t="s">
        <v>743</v>
      </c>
      <c r="DM1" s="31" t="s">
        <v>744</v>
      </c>
      <c r="DN1" s="31" t="s">
        <v>736</v>
      </c>
      <c r="DO1" s="12" t="s">
        <v>583</v>
      </c>
      <c r="DP1" s="20" t="s">
        <v>584</v>
      </c>
      <c r="DQ1" s="20" t="s">
        <v>585</v>
      </c>
      <c r="DR1" s="20" t="s">
        <v>586</v>
      </c>
      <c r="DS1" s="20" t="s">
        <v>587</v>
      </c>
      <c r="DT1" s="20" t="s">
        <v>588</v>
      </c>
      <c r="DU1" s="20" t="s">
        <v>589</v>
      </c>
      <c r="DV1" s="20" t="s">
        <v>590</v>
      </c>
      <c r="DW1" s="20" t="s">
        <v>591</v>
      </c>
      <c r="DX1" s="20" t="s">
        <v>592</v>
      </c>
      <c r="DY1" s="20" t="s">
        <v>593</v>
      </c>
      <c r="DZ1" s="20" t="s">
        <v>594</v>
      </c>
      <c r="EA1" s="20" t="s">
        <v>595</v>
      </c>
      <c r="EB1" s="20" t="s">
        <v>596</v>
      </c>
      <c r="EC1" s="20" t="s">
        <v>597</v>
      </c>
      <c r="ED1" s="20" t="s">
        <v>598</v>
      </c>
      <c r="EE1" s="21" t="s">
        <v>599</v>
      </c>
      <c r="EF1" s="12" t="s">
        <v>602</v>
      </c>
      <c r="EG1" s="20" t="s">
        <v>603</v>
      </c>
      <c r="EH1" s="21" t="s">
        <v>604</v>
      </c>
      <c r="EI1" s="25" t="s">
        <v>740</v>
      </c>
      <c r="EJ1" s="33" t="s">
        <v>741</v>
      </c>
      <c r="EK1" s="32" t="s">
        <v>739</v>
      </c>
      <c r="EL1" s="16" t="s">
        <v>605</v>
      </c>
      <c r="EM1" s="12" t="s">
        <v>606</v>
      </c>
      <c r="EN1" s="12" t="s">
        <v>607</v>
      </c>
      <c r="EO1" s="12" t="s">
        <v>608</v>
      </c>
      <c r="EP1" s="12" t="s">
        <v>609</v>
      </c>
      <c r="EQ1" s="12" t="s">
        <v>610</v>
      </c>
      <c r="ER1" s="12" t="s">
        <v>611</v>
      </c>
      <c r="ES1" s="12" t="s">
        <v>612</v>
      </c>
      <c r="ET1" s="12" t="s">
        <v>613</v>
      </c>
      <c r="EU1" s="12" t="s">
        <v>614</v>
      </c>
      <c r="EV1" s="12" t="s">
        <v>615</v>
      </c>
      <c r="EW1" s="12" t="s">
        <v>616</v>
      </c>
      <c r="EX1" s="12" t="s">
        <v>617</v>
      </c>
      <c r="EY1" s="12" t="s">
        <v>618</v>
      </c>
      <c r="EZ1" s="12" t="s">
        <v>619</v>
      </c>
      <c r="FA1" s="12" t="s">
        <v>620</v>
      </c>
      <c r="FB1" s="12" t="s">
        <v>621</v>
      </c>
      <c r="FC1" s="12" t="s">
        <v>622</v>
      </c>
      <c r="FD1" s="12" t="s">
        <v>623</v>
      </c>
      <c r="FE1" s="12" t="s">
        <v>624</v>
      </c>
      <c r="FF1" s="12" t="s">
        <v>625</v>
      </c>
      <c r="FG1" s="12" t="s">
        <v>626</v>
      </c>
      <c r="FH1" s="12" t="s">
        <v>627</v>
      </c>
      <c r="FI1" s="12" t="s">
        <v>629</v>
      </c>
      <c r="FJ1" s="25" t="s">
        <v>716</v>
      </c>
      <c r="FK1" s="25" t="s">
        <v>733</v>
      </c>
      <c r="FL1" s="25" t="s">
        <v>844</v>
      </c>
      <c r="FM1" s="52" t="s">
        <v>630</v>
      </c>
      <c r="FN1" s="48" t="s">
        <v>734</v>
      </c>
      <c r="FO1" s="16" t="s">
        <v>631</v>
      </c>
      <c r="FP1" s="19" t="s">
        <v>632</v>
      </c>
      <c r="FQ1" s="31" t="s">
        <v>746</v>
      </c>
      <c r="FR1" s="27" t="s">
        <v>755</v>
      </c>
      <c r="FS1" s="27" t="s">
        <v>756</v>
      </c>
      <c r="FT1" s="12" t="s">
        <v>633</v>
      </c>
      <c r="FU1" s="52" t="s">
        <v>634</v>
      </c>
      <c r="FV1" s="19" t="s">
        <v>635</v>
      </c>
      <c r="FW1" s="31" t="s">
        <v>750</v>
      </c>
      <c r="FX1" s="25" t="s">
        <v>754</v>
      </c>
      <c r="FY1" s="42" t="s">
        <v>753</v>
      </c>
      <c r="FZ1" s="12" t="s">
        <v>636</v>
      </c>
      <c r="GA1" s="25" t="s">
        <v>810</v>
      </c>
      <c r="GB1" s="12" t="s">
        <v>637</v>
      </c>
      <c r="GC1" s="25" t="s">
        <v>811</v>
      </c>
      <c r="GD1" s="19" t="s">
        <v>638</v>
      </c>
      <c r="GE1" s="19" t="s">
        <v>639</v>
      </c>
      <c r="GF1" s="19" t="s">
        <v>640</v>
      </c>
      <c r="GG1" s="31" t="s">
        <v>846</v>
      </c>
      <c r="GH1" s="31" t="s">
        <v>812</v>
      </c>
      <c r="GI1" s="19" t="s">
        <v>641</v>
      </c>
      <c r="GJ1" s="31" t="s">
        <v>847</v>
      </c>
      <c r="GK1" s="31" t="s">
        <v>813</v>
      </c>
      <c r="GL1" s="19" t="s">
        <v>642</v>
      </c>
      <c r="GM1" s="12" t="s">
        <v>643</v>
      </c>
      <c r="GN1" s="12" t="s">
        <v>644</v>
      </c>
      <c r="GO1" s="20" t="s">
        <v>645</v>
      </c>
      <c r="GP1" s="20" t="s">
        <v>646</v>
      </c>
      <c r="GQ1" s="20" t="s">
        <v>647</v>
      </c>
      <c r="GR1" s="20" t="s">
        <v>648</v>
      </c>
      <c r="GS1" s="20" t="s">
        <v>649</v>
      </c>
      <c r="GT1" s="20" t="s">
        <v>650</v>
      </c>
      <c r="GU1" s="20" t="s">
        <v>651</v>
      </c>
      <c r="GV1" s="20" t="s">
        <v>652</v>
      </c>
      <c r="GW1" s="21" t="s">
        <v>653</v>
      </c>
      <c r="GX1" s="19" t="s">
        <v>654</v>
      </c>
      <c r="GY1" s="31" t="s">
        <v>747</v>
      </c>
      <c r="GZ1" s="19" t="s">
        <v>655</v>
      </c>
      <c r="HA1" s="19" t="s">
        <v>656</v>
      </c>
      <c r="HB1" s="31" t="s">
        <v>801</v>
      </c>
      <c r="HC1" s="31" t="s">
        <v>802</v>
      </c>
      <c r="HD1" s="31" t="s">
        <v>803</v>
      </c>
      <c r="HE1" s="17" t="s">
        <v>657</v>
      </c>
      <c r="HF1" s="25" t="s">
        <v>804</v>
      </c>
      <c r="HG1" s="25" t="s">
        <v>805</v>
      </c>
      <c r="HH1" s="34" t="s">
        <v>822</v>
      </c>
      <c r="HI1" s="25" t="s">
        <v>829</v>
      </c>
      <c r="HJ1" s="18" t="s">
        <v>658</v>
      </c>
      <c r="HK1" s="31" t="s">
        <v>770</v>
      </c>
      <c r="HL1" s="31" t="s">
        <v>771</v>
      </c>
      <c r="HM1" s="36" t="s">
        <v>823</v>
      </c>
      <c r="HN1" s="18" t="s">
        <v>659</v>
      </c>
      <c r="HO1" s="36" t="s">
        <v>824</v>
      </c>
      <c r="HP1" s="18" t="s">
        <v>660</v>
      </c>
      <c r="HQ1" s="18" t="s">
        <v>825</v>
      </c>
      <c r="HR1" s="18" t="s">
        <v>661</v>
      </c>
      <c r="HS1" s="18" t="s">
        <v>826</v>
      </c>
      <c r="HT1" s="18" t="s">
        <v>662</v>
      </c>
      <c r="HU1" s="18" t="s">
        <v>827</v>
      </c>
      <c r="HV1" s="18" t="s">
        <v>663</v>
      </c>
      <c r="HW1" s="18" t="s">
        <v>828</v>
      </c>
      <c r="HX1" s="18" t="s">
        <v>664</v>
      </c>
      <c r="HY1" s="25" t="s">
        <v>830</v>
      </c>
      <c r="HZ1" s="25" t="s">
        <v>758</v>
      </c>
      <c r="IA1" s="25" t="s">
        <v>772</v>
      </c>
      <c r="IB1" s="25" t="s">
        <v>773</v>
      </c>
      <c r="IC1" s="25" t="s">
        <v>831</v>
      </c>
      <c r="ID1" s="25" t="s">
        <v>759</v>
      </c>
      <c r="IE1" s="25" t="s">
        <v>777</v>
      </c>
      <c r="IF1" s="25" t="s">
        <v>778</v>
      </c>
      <c r="IG1" s="25" t="s">
        <v>832</v>
      </c>
      <c r="IH1" s="25" t="s">
        <v>760</v>
      </c>
      <c r="II1" s="25" t="s">
        <v>779</v>
      </c>
      <c r="IJ1" s="25" t="s">
        <v>780</v>
      </c>
      <c r="IK1" s="25" t="s">
        <v>833</v>
      </c>
      <c r="IL1" s="25" t="s">
        <v>761</v>
      </c>
      <c r="IM1" s="25" t="s">
        <v>781</v>
      </c>
      <c r="IN1" s="25" t="s">
        <v>782</v>
      </c>
      <c r="IO1" s="25" t="s">
        <v>834</v>
      </c>
      <c r="IP1" s="25" t="s">
        <v>762</v>
      </c>
      <c r="IQ1" s="25" t="s">
        <v>783</v>
      </c>
      <c r="IR1" s="25" t="s">
        <v>784</v>
      </c>
      <c r="IS1" s="25" t="s">
        <v>835</v>
      </c>
      <c r="IT1" s="25" t="s">
        <v>763</v>
      </c>
      <c r="IU1" s="25" t="s">
        <v>785</v>
      </c>
      <c r="IV1" s="25" t="s">
        <v>786</v>
      </c>
      <c r="IW1" s="25" t="s">
        <v>799</v>
      </c>
      <c r="IX1" s="25" t="s">
        <v>800</v>
      </c>
      <c r="IY1" s="25" t="s">
        <v>836</v>
      </c>
      <c r="IZ1" s="25" t="s">
        <v>764</v>
      </c>
      <c r="JA1" s="25" t="s">
        <v>787</v>
      </c>
      <c r="JB1" s="25" t="s">
        <v>788</v>
      </c>
      <c r="JC1" s="25" t="s">
        <v>837</v>
      </c>
      <c r="JD1" s="25" t="s">
        <v>765</v>
      </c>
      <c r="JE1" s="25" t="s">
        <v>789</v>
      </c>
      <c r="JF1" s="25" t="s">
        <v>790</v>
      </c>
      <c r="JG1" s="25" t="s">
        <v>838</v>
      </c>
      <c r="JH1" s="25" t="s">
        <v>766</v>
      </c>
      <c r="JI1" s="25" t="s">
        <v>791</v>
      </c>
      <c r="JJ1" s="25" t="s">
        <v>792</v>
      </c>
      <c r="JK1" s="25" t="s">
        <v>839</v>
      </c>
      <c r="JL1" s="25" t="s">
        <v>767</v>
      </c>
      <c r="JM1" s="25" t="s">
        <v>793</v>
      </c>
      <c r="JN1" s="25" t="s">
        <v>794</v>
      </c>
      <c r="JO1" s="25" t="s">
        <v>840</v>
      </c>
      <c r="JP1" s="25" t="s">
        <v>768</v>
      </c>
      <c r="JQ1" s="25" t="s">
        <v>795</v>
      </c>
      <c r="JR1" s="25" t="s">
        <v>796</v>
      </c>
      <c r="JS1" s="25" t="s">
        <v>841</v>
      </c>
      <c r="JT1" s="25" t="s">
        <v>769</v>
      </c>
      <c r="JU1" s="25" t="s">
        <v>797</v>
      </c>
      <c r="JV1" s="25" t="s">
        <v>798</v>
      </c>
      <c r="JW1" s="25" t="s">
        <v>806</v>
      </c>
      <c r="JX1" s="25" t="s">
        <v>807</v>
      </c>
      <c r="JY1" s="25" t="s">
        <v>808</v>
      </c>
      <c r="JZ1" s="12" t="s">
        <v>665</v>
      </c>
      <c r="KA1" s="20" t="s">
        <v>666</v>
      </c>
      <c r="KB1" s="20" t="s">
        <v>667</v>
      </c>
      <c r="KC1" s="21" t="s">
        <v>668</v>
      </c>
      <c r="KD1" s="16" t="s">
        <v>669</v>
      </c>
      <c r="KE1" s="27" t="s">
        <v>748</v>
      </c>
      <c r="KF1" s="19" t="s">
        <v>670</v>
      </c>
      <c r="KG1" s="31" t="s">
        <v>751</v>
      </c>
      <c r="KH1" s="19" t="s">
        <v>671</v>
      </c>
      <c r="KI1" s="19" t="s">
        <v>672</v>
      </c>
      <c r="KJ1" s="25" t="s">
        <v>814</v>
      </c>
      <c r="KK1" s="25" t="s">
        <v>752</v>
      </c>
      <c r="KL1" s="25" t="s">
        <v>845</v>
      </c>
      <c r="KM1" s="25" t="s">
        <v>774</v>
      </c>
      <c r="KN1" s="25" t="s">
        <v>775</v>
      </c>
      <c r="KO1" s="25" t="s">
        <v>776</v>
      </c>
      <c r="KP1" s="19" t="s">
        <v>673</v>
      </c>
      <c r="KQ1" s="12" t="s">
        <v>674</v>
      </c>
      <c r="KR1" s="12" t="s">
        <v>675</v>
      </c>
      <c r="KS1" s="19" t="s">
        <v>676</v>
      </c>
      <c r="KT1" s="31" t="s">
        <v>749</v>
      </c>
      <c r="KU1" s="19" t="s">
        <v>677</v>
      </c>
      <c r="KV1" s="25" t="s">
        <v>816</v>
      </c>
      <c r="KW1" s="12" t="s">
        <v>678</v>
      </c>
      <c r="KX1" s="25" t="s">
        <v>815</v>
      </c>
      <c r="KY1" s="19" t="s">
        <v>679</v>
      </c>
    </row>
    <row r="2" spans="1:311" x14ac:dyDescent="0.2">
      <c r="A2" s="13" t="s">
        <v>509</v>
      </c>
      <c r="B2" s="13" t="s">
        <v>49</v>
      </c>
      <c r="C2" s="13" t="s">
        <v>41</v>
      </c>
      <c r="D2" s="37">
        <v>2</v>
      </c>
      <c r="E2" s="26">
        <f>Tableau2[[#This Row],['[taille_totale_groupe_corrige']]]/Tableau2[[#This Row],['[nb_repondant_groupe']]]</f>
        <v>1</v>
      </c>
      <c r="F2" s="26"/>
      <c r="G2" s="26" t="str">
        <f>CONCATENATE(Tableau2[[#This Row],['[id_site_enq']]],"-",Tableau2[[#This Row],['[date_enq_num']]],"-",Tableau2[[#This Row],['[categorie_corrige']]])</f>
        <v>50-43235-Itinérant</v>
      </c>
      <c r="H2" s="38">
        <v>2</v>
      </c>
      <c r="I2" s="13">
        <v>50</v>
      </c>
      <c r="J2" s="13" t="s">
        <v>265</v>
      </c>
      <c r="K2" s="14">
        <v>43235</v>
      </c>
      <c r="L2" s="15">
        <f t="shared" ref="L2:L4" si="0">K2</f>
        <v>43235</v>
      </c>
      <c r="M2" s="13">
        <v>9</v>
      </c>
      <c r="N2" s="13">
        <v>17</v>
      </c>
      <c r="P2" s="13">
        <v>43</v>
      </c>
      <c r="Q2" s="13">
        <v>4</v>
      </c>
      <c r="R2" s="37" t="str">
        <f>IF(OR(ISNUMBER(Tableau2[[#This Row],['[monvelo_musc']]]),ISNUMBER(Tableau2[[#This Row],['[monvelo_vae']]]),ISNUMBER(Tableau2[[#This Row],['[pret_musc']]]),ISNUMBER(Tableau2[[#This Row],['[pret_vae']]]),ISNUMBER(Tableau2[[#This Row],['[loc_vae']]]),ISNUMBER(Tableau2[[#This Row],['[loc_musc']]])),SUM(Tableau2[[#This Row],['[monvelo_musc']]:['[loc_vae']]]),"")</f>
        <v/>
      </c>
      <c r="S2" s="37" t="str">
        <f>IF(OR(ISNUMBER(Tableau2[[#This Row],['[monvelo_vae']]]),ISNUMBER(Tableau2[[#This Row],['[pret_vae']]]),ISNUMBER(Tableau2[[#This Row],['[loc_vae']]])),Tableau2[[#This Row],['[monvelo_vae']]]+Tableau2[[#This Row],['[pret_vae']]]+Tableau2[[#This Row],['[loc_vae']]],"")</f>
        <v/>
      </c>
      <c r="T2" s="37" t="str">
        <f>IF(OR(ISNUMBER(Tableau2[[#This Row],['[monvelo_musc']]]),ISNUMBER(Tableau2[[#This Row],['[pret_musc']]]),ISNUMBER(Tableau2[[#This Row],['[loc_musc']]])),Tableau2[[#This Row],['[monvelo_musc']]]+Tableau2[[#This Row],['[pret_musc']]]+Tableau2[[#This Row],['[loc_musc']]],"")</f>
        <v/>
      </c>
      <c r="U2" s="37" t="str">
        <f>IF(OR(ISNUMBER(Tableau2[[#This Row],['[loc_musc']]]),ISNUMBER(Tableau2[[#This Row],['[loc_vae']]])),Tableau2[[#This Row],['[loc_musc']]]+Tableau2[[#This Row],['[loc_vae']]],"")</f>
        <v/>
      </c>
      <c r="AL2" s="13" t="s">
        <v>479</v>
      </c>
      <c r="AM2" s="26" t="s">
        <v>479</v>
      </c>
      <c r="AN2" s="13" t="s">
        <v>33</v>
      </c>
      <c r="AO2" s="26" t="s">
        <v>33</v>
      </c>
      <c r="AP2" s="15">
        <v>60</v>
      </c>
      <c r="AQ2" s="49">
        <v>60</v>
      </c>
      <c r="AR2" s="49">
        <v>60</v>
      </c>
      <c r="AS2" s="49">
        <f>Tableau2[[#This Row],['[km_sortie_corrige']]]*Tableau2[[#This Row],['[coef_red']]]</f>
        <v>0</v>
      </c>
      <c r="AT2" s="49">
        <f>Tableau2[[#This Row],['[km_sortie_corrige']]]*Tableau2[[#This Row],['[coef_red']]]*IF(Tableau2[[#This Row],['[type_trajet']]]="Boucle",0.4,1)</f>
        <v>0</v>
      </c>
      <c r="AU2" s="13" t="s">
        <v>480</v>
      </c>
      <c r="AW2" s="13" t="s">
        <v>472</v>
      </c>
      <c r="AX2" s="13">
        <v>1</v>
      </c>
      <c r="AY2" s="13">
        <v>0</v>
      </c>
      <c r="AZ2" s="13">
        <v>0</v>
      </c>
      <c r="BA2" s="13">
        <v>0</v>
      </c>
      <c r="BB2" s="13">
        <v>0</v>
      </c>
      <c r="BC2" s="13">
        <v>0</v>
      </c>
      <c r="BD2" s="13">
        <v>0</v>
      </c>
      <c r="BE2" s="13">
        <v>0</v>
      </c>
      <c r="BH2" s="15">
        <v>3</v>
      </c>
      <c r="BI2" s="26" t="str">
        <f>IF(OR(Tableau2[[#This Row],['[type_groupe']]]="En famille",Tableau2[[#This Row],['[type_groupe']]]="Avec des amis",Tableau2[[#This Row],['[type_groupe']]]="En club",Tableau2[[#This Row],['[type_groupe']]]="En groupe avec une agence ou TO"),"En groupe",Tableau2[[#This Row],['[type_groupe']]])</f>
        <v>En couple</v>
      </c>
      <c r="BJ2" s="2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couple</v>
      </c>
      <c r="BK2" s="13" t="s">
        <v>487</v>
      </c>
      <c r="BL2" s="13">
        <v>0</v>
      </c>
      <c r="BM2" s="13">
        <v>1</v>
      </c>
      <c r="BN2" s="13">
        <v>0</v>
      </c>
      <c r="BO2" s="13">
        <v>0</v>
      </c>
      <c r="BP2" s="13">
        <v>0</v>
      </c>
      <c r="BQ2" s="13">
        <v>0</v>
      </c>
      <c r="BR2" s="13">
        <v>0</v>
      </c>
      <c r="BU2" s="49">
        <f>Tableau2[[#This Row],['[nb_enfants']]]+Tableau2[[#This Row],['[nb_adultes']]]</f>
        <v>2</v>
      </c>
      <c r="BV2" s="49">
        <f>Tableau2[[#This Row],['[taille_totale_groupe']]]</f>
        <v>2</v>
      </c>
      <c r="BW2" s="15">
        <v>0</v>
      </c>
      <c r="BX2" s="15">
        <v>2</v>
      </c>
      <c r="BY2" s="13" t="s">
        <v>485</v>
      </c>
      <c r="BZ2" s="13">
        <v>0</v>
      </c>
      <c r="CA2" s="13">
        <v>1</v>
      </c>
      <c r="CB2" s="13">
        <v>0</v>
      </c>
      <c r="CC2" s="13">
        <v>0</v>
      </c>
      <c r="CD2" s="13">
        <v>0</v>
      </c>
      <c r="CE2" s="13">
        <v>0</v>
      </c>
      <c r="CF2" s="13">
        <v>0</v>
      </c>
      <c r="CG2" s="13">
        <v>0</v>
      </c>
      <c r="CH2" s="13">
        <v>0</v>
      </c>
      <c r="CI2" s="13">
        <v>0</v>
      </c>
      <c r="CJ2" s="13">
        <v>0</v>
      </c>
      <c r="CK2" s="13">
        <v>0</v>
      </c>
      <c r="CL2" s="13">
        <v>0</v>
      </c>
      <c r="CO2" s="13" t="s">
        <v>481</v>
      </c>
      <c r="CP2" s="13">
        <v>5</v>
      </c>
      <c r="CQ2" s="13" t="s">
        <v>576</v>
      </c>
      <c r="CR2" s="13">
        <v>0</v>
      </c>
      <c r="CS2" s="13">
        <v>0</v>
      </c>
      <c r="CT2" s="13">
        <v>0</v>
      </c>
      <c r="CU2" s="13">
        <v>1</v>
      </c>
      <c r="CV2" s="13">
        <v>0</v>
      </c>
      <c r="CW2" s="13">
        <v>1</v>
      </c>
      <c r="CX2" s="13">
        <v>0</v>
      </c>
      <c r="CY2" s="13">
        <v>0</v>
      </c>
      <c r="CZ2" s="13">
        <v>0</v>
      </c>
      <c r="DA2" s="13">
        <v>0</v>
      </c>
      <c r="DB2" s="13">
        <v>0</v>
      </c>
      <c r="DC2" s="13">
        <v>0</v>
      </c>
      <c r="DD2" s="13">
        <v>0</v>
      </c>
      <c r="DH2" s="13" t="s">
        <v>495</v>
      </c>
      <c r="DO2" s="13" t="s">
        <v>601</v>
      </c>
      <c r="DP2" s="13">
        <v>1</v>
      </c>
      <c r="DQ2" s="13">
        <v>0</v>
      </c>
      <c r="DR2" s="13">
        <v>0</v>
      </c>
      <c r="DS2" s="13">
        <v>0</v>
      </c>
      <c r="DT2" s="13">
        <v>0</v>
      </c>
      <c r="DU2" s="13">
        <v>0</v>
      </c>
      <c r="DV2" s="13">
        <v>0</v>
      </c>
      <c r="DW2" s="13">
        <v>0</v>
      </c>
      <c r="DX2" s="13">
        <v>1</v>
      </c>
      <c r="DY2" s="13">
        <v>1</v>
      </c>
      <c r="DZ2" s="13">
        <v>1</v>
      </c>
      <c r="EA2" s="13">
        <v>0</v>
      </c>
      <c r="EB2" s="13">
        <v>1</v>
      </c>
      <c r="EC2" s="13">
        <v>0</v>
      </c>
      <c r="ED2" s="13">
        <v>0</v>
      </c>
      <c r="EE2" s="13">
        <v>0</v>
      </c>
      <c r="EL2" s="13">
        <v>4</v>
      </c>
      <c r="EM2" s="13">
        <v>4</v>
      </c>
      <c r="EN2" s="13">
        <v>4</v>
      </c>
      <c r="EO2" s="13">
        <v>4</v>
      </c>
      <c r="EP2" s="13">
        <v>4</v>
      </c>
      <c r="EQ2" s="13">
        <v>4</v>
      </c>
      <c r="ER2" s="13">
        <v>4</v>
      </c>
      <c r="ES2" s="13">
        <v>4</v>
      </c>
      <c r="ET2" s="13">
        <v>4</v>
      </c>
      <c r="EU2" s="13">
        <v>4</v>
      </c>
      <c r="EV2" s="13">
        <v>4</v>
      </c>
      <c r="EW2" s="13">
        <v>4</v>
      </c>
      <c r="EX2" s="13">
        <v>3</v>
      </c>
      <c r="EY2" s="13" t="s">
        <v>497</v>
      </c>
      <c r="EZ2" s="13">
        <v>4</v>
      </c>
      <c r="FA2" s="13">
        <v>4</v>
      </c>
      <c r="FB2" s="13">
        <v>3</v>
      </c>
      <c r="FC2" s="13" t="s">
        <v>497</v>
      </c>
      <c r="FD2" s="13" t="s">
        <v>497</v>
      </c>
      <c r="FE2" s="13">
        <v>3</v>
      </c>
      <c r="FF2" s="13" t="s">
        <v>497</v>
      </c>
      <c r="FG2" s="13">
        <v>3</v>
      </c>
      <c r="FH2" s="13" t="s">
        <v>482</v>
      </c>
      <c r="FI2" s="13" t="s">
        <v>35</v>
      </c>
      <c r="FJ2" s="2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touriste</v>
      </c>
      <c r="FK2" s="26" t="str">
        <f>IF(Tableau2[[#This Row],['[tour_exc']]]="excursionniste","exc",IF(Tableau2[[#This Row],['[categorie_corrige']]]="Itinérant","iti","tour"))</f>
        <v>iti</v>
      </c>
      <c r="FL2" s="26" t="str">
        <f>CONCATENATE(Tableau2[[#This Row],['[id_troncon']]],"-",Tableau2[[#This Row],['[profil']]])</f>
        <v>4-iti</v>
      </c>
      <c r="FM2" s="15">
        <v>8</v>
      </c>
      <c r="FN2" s="49">
        <v>8</v>
      </c>
      <c r="FO2" s="13" t="s">
        <v>488</v>
      </c>
      <c r="FR2" s="26" t="s">
        <v>757</v>
      </c>
      <c r="FS2" s="26" t="str">
        <f>IF(AND(ISTEXT(Tableau2[[#This Row],['[mode_heb_regroupe']]]),Tableau2[[#This Row],['[mode_heb_regroupe']]]="Non marchand"),"Non marchand",IF(AND(ISTEXT(Tableau2[[#This Row],['[mode_heb_regroupe']]]),Tableau2[[#This Row],['[mode_heb_regroupe']]]&lt;&gt;"Non marchand"),"Marchand",""))</f>
        <v>Marchand</v>
      </c>
      <c r="FT2" s="13" t="s">
        <v>35</v>
      </c>
      <c r="FU2" s="15">
        <v>5</v>
      </c>
      <c r="FV2" s="13" t="s">
        <v>265</v>
      </c>
      <c r="FY2" s="37" t="str">
        <f>IF(ISNUMBER(Tableau2[[#This Row],['[distance_heb_enq']]]),Tableau2[[#This Row],['[distance_heb_enq']]]*(1.1+0.3*EXP(-Tableau2[[#This Row],['[distance_heb_enq']]]/20)),"")</f>
        <v/>
      </c>
      <c r="FZ2" s="13" t="s">
        <v>482</v>
      </c>
      <c r="GB2" s="13" t="s">
        <v>478</v>
      </c>
      <c r="GD2" s="13">
        <v>400</v>
      </c>
      <c r="GE2" s="13" t="s">
        <v>372</v>
      </c>
      <c r="GF2" s="13" t="s">
        <v>265</v>
      </c>
      <c r="GH2" s="26">
        <v>43</v>
      </c>
      <c r="GI2" s="13" t="s">
        <v>276</v>
      </c>
      <c r="GK2" s="26">
        <v>45</v>
      </c>
      <c r="GL2" s="13" t="s">
        <v>266</v>
      </c>
      <c r="GM2" s="13" t="s">
        <v>493</v>
      </c>
      <c r="GN2" s="13" t="s">
        <v>521</v>
      </c>
      <c r="GO2" s="13">
        <v>0</v>
      </c>
      <c r="GP2" s="13">
        <v>1</v>
      </c>
      <c r="GQ2" s="13">
        <v>1</v>
      </c>
      <c r="GR2" s="13">
        <v>0</v>
      </c>
      <c r="GS2" s="13">
        <v>0</v>
      </c>
      <c r="GT2" s="13">
        <v>0</v>
      </c>
      <c r="GU2" s="13">
        <v>0</v>
      </c>
      <c r="GV2" s="13">
        <v>0</v>
      </c>
      <c r="GW2" s="13">
        <v>0</v>
      </c>
      <c r="GY2" s="26"/>
      <c r="HB2" s="26" t="str">
        <f>IF(ISNUMBER(Tableau2[[#This Row],['[tour_dep_to']]]),Tableau2[[#This Row],['[tour_dep_to']]]/Tableau2[[#This Row],['[tour_to_nb_jour']]],"")</f>
        <v/>
      </c>
      <c r="HE2" s="9"/>
      <c r="HF2" s="26" t="str">
        <f>IF(AND(ISTEXT(Tableau2[[#This Row],['[intention_dep']]]),Tableau2[[#This Row],['[tour_exc']]]="excursionniste"),Tableau2[[#This Row],['[intention_dep']]],"")</f>
        <v/>
      </c>
      <c r="HG2" s="26" t="str">
        <f>IF(AND(ISTEXT(Tableau2[[#This Row],['[intention_dep']]]),Tableau2[[#This Row],['[tour_exc']]]="touriste"),Tableau2[[#This Row],['[intention_dep']]],"")</f>
        <v/>
      </c>
      <c r="HJ2" s="9">
        <v>60</v>
      </c>
      <c r="HN2" s="9">
        <v>60</v>
      </c>
      <c r="HO2" s="9"/>
      <c r="HP2" s="9" t="s">
        <v>497</v>
      </c>
      <c r="HQ2" s="9"/>
      <c r="HR2" s="9" t="s">
        <v>497</v>
      </c>
      <c r="HS2" s="9"/>
      <c r="HT2" s="9" t="s">
        <v>497</v>
      </c>
      <c r="HU2" s="9"/>
      <c r="HX2" s="9" t="s">
        <v>497</v>
      </c>
      <c r="JW2" s="2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pas exploitable</v>
      </c>
      <c r="JX2" s="2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2" s="13" t="s">
        <v>490</v>
      </c>
      <c r="KA2" s="13">
        <v>1</v>
      </c>
      <c r="KB2" s="13">
        <v>0</v>
      </c>
      <c r="KC2" s="13">
        <v>0</v>
      </c>
      <c r="KD2" s="13"/>
      <c r="KE2" s="26"/>
      <c r="KF2" s="13" t="s">
        <v>496</v>
      </c>
      <c r="KG2" s="26"/>
      <c r="KH2" s="22">
        <v>90100</v>
      </c>
      <c r="KI2" s="13" t="s">
        <v>476</v>
      </c>
      <c r="KL2" s="26" t="str">
        <f>IF(ISNUMBER(Tableau2[[#This Row],['[distance_domicile_enq']]]),Tableau2[[#This Row],['[distance_domicile_enq']]]*(1.1+0.3*EXP(-Tableau2[[#This Row],['[distance_domicile_enq']]]/20)),"")</f>
        <v/>
      </c>
      <c r="KN2" s="26"/>
      <c r="KO2" s="26"/>
      <c r="KP2" s="13">
        <v>45</v>
      </c>
      <c r="KQ2" s="13" t="s">
        <v>483</v>
      </c>
      <c r="KR2" s="13" t="s">
        <v>484</v>
      </c>
      <c r="KS2" s="13"/>
      <c r="KW2" s="13" t="s">
        <v>486</v>
      </c>
    </row>
    <row r="3" spans="1:311" x14ac:dyDescent="0.2">
      <c r="A3" s="13" t="s">
        <v>509</v>
      </c>
      <c r="B3" s="13" t="s">
        <v>49</v>
      </c>
      <c r="C3" s="13" t="s">
        <v>42</v>
      </c>
      <c r="D3" s="37">
        <v>2</v>
      </c>
      <c r="E3" s="26">
        <f>Tableau2[[#This Row],['[taille_totale_groupe_corrige']]]/Tableau2[[#This Row],['[nb_repondant_groupe']]]</f>
        <v>1</v>
      </c>
      <c r="F3" s="26"/>
      <c r="G3" s="26" t="str">
        <f>CONCATENATE(Tableau2[[#This Row],['[id_site_enq']]],"-",Tableau2[[#This Row],['[date_enq_num']]],"-",Tableau2[[#This Row],['[categorie_corrige']]])</f>
        <v>50-43235-Itinérant</v>
      </c>
      <c r="H3" s="38">
        <v>2</v>
      </c>
      <c r="I3" s="13">
        <v>50</v>
      </c>
      <c r="J3" s="13" t="s">
        <v>265</v>
      </c>
      <c r="K3" s="14">
        <v>43235</v>
      </c>
      <c r="L3" s="15">
        <f t="shared" si="0"/>
        <v>43235</v>
      </c>
      <c r="M3" s="13">
        <v>9</v>
      </c>
      <c r="N3" s="13">
        <v>17</v>
      </c>
      <c r="P3" s="13">
        <v>43</v>
      </c>
      <c r="Q3" s="13">
        <v>4</v>
      </c>
      <c r="R3" s="37" t="str">
        <f>IF(OR(ISNUMBER(Tableau2[[#This Row],['[monvelo_musc']]]),ISNUMBER(Tableau2[[#This Row],['[monvelo_vae']]]),ISNUMBER(Tableau2[[#This Row],['[pret_musc']]]),ISNUMBER(Tableau2[[#This Row],['[pret_vae']]]),ISNUMBER(Tableau2[[#This Row],['[loc_vae']]]),ISNUMBER(Tableau2[[#This Row],['[loc_musc']]])),SUM(Tableau2[[#This Row],['[monvelo_musc']]:['[loc_vae']]]),"")</f>
        <v/>
      </c>
      <c r="S3" s="37" t="str">
        <f>IF(OR(ISNUMBER(Tableau2[[#This Row],['[monvelo_vae']]]),ISNUMBER(Tableau2[[#This Row],['[pret_vae']]]),ISNUMBER(Tableau2[[#This Row],['[loc_vae']]])),Tableau2[[#This Row],['[monvelo_vae']]]+Tableau2[[#This Row],['[pret_vae']]]+Tableau2[[#This Row],['[loc_vae']]],"")</f>
        <v/>
      </c>
      <c r="T3" s="37" t="str">
        <f>IF(OR(ISNUMBER(Tableau2[[#This Row],['[monvelo_musc']]]),ISNUMBER(Tableau2[[#This Row],['[pret_musc']]]),ISNUMBER(Tableau2[[#This Row],['[loc_musc']]])),Tableau2[[#This Row],['[monvelo_musc']]]+Tableau2[[#This Row],['[pret_musc']]]+Tableau2[[#This Row],['[loc_musc']]],"")</f>
        <v/>
      </c>
      <c r="U3" s="37" t="str">
        <f>IF(OR(ISNUMBER(Tableau2[[#This Row],['[loc_musc']]]),ISNUMBER(Tableau2[[#This Row],['[loc_vae']]])),Tableau2[[#This Row],['[loc_musc']]]+Tableau2[[#This Row],['[loc_vae']]],"")</f>
        <v/>
      </c>
      <c r="AL3" s="13" t="s">
        <v>479</v>
      </c>
      <c r="AM3" s="26" t="s">
        <v>479</v>
      </c>
      <c r="AN3" s="13" t="s">
        <v>33</v>
      </c>
      <c r="AO3" s="26" t="s">
        <v>33</v>
      </c>
      <c r="AP3" s="15">
        <v>60</v>
      </c>
      <c r="AQ3" s="49">
        <v>60</v>
      </c>
      <c r="AR3" s="49">
        <v>60</v>
      </c>
      <c r="AS3" s="49">
        <f>Tableau2[[#This Row],['[km_sortie_corrige']]]*Tableau2[[#This Row],['[coef_red']]]</f>
        <v>0</v>
      </c>
      <c r="AT3" s="49">
        <f>Tableau2[[#This Row],['[km_sortie_corrige']]]*Tableau2[[#This Row],['[coef_red']]]*IF(Tableau2[[#This Row],['[type_trajet']]]="Boucle",0.4,1)</f>
        <v>0</v>
      </c>
      <c r="AU3" s="13" t="s">
        <v>480</v>
      </c>
      <c r="AW3" s="13" t="s">
        <v>47</v>
      </c>
      <c r="AX3" s="13">
        <v>0</v>
      </c>
      <c r="AY3" s="13">
        <v>1</v>
      </c>
      <c r="AZ3" s="13">
        <v>0</v>
      </c>
      <c r="BA3" s="13">
        <v>0</v>
      </c>
      <c r="BB3" s="13">
        <v>0</v>
      </c>
      <c r="BC3" s="13">
        <v>0</v>
      </c>
      <c r="BD3" s="13">
        <v>0</v>
      </c>
      <c r="BE3" s="13">
        <v>0</v>
      </c>
      <c r="BH3" s="15">
        <v>3</v>
      </c>
      <c r="BI3" s="26" t="str">
        <f>IF(OR(Tableau2[[#This Row],['[type_groupe']]]="En famille",Tableau2[[#This Row],['[type_groupe']]]="Avec des amis",Tableau2[[#This Row],['[type_groupe']]]="En club",Tableau2[[#This Row],['[type_groupe']]]="En groupe avec une agence ou TO"),"En groupe",Tableau2[[#This Row],['[type_groupe']]])</f>
        <v>En couple</v>
      </c>
      <c r="BJ3" s="2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couple</v>
      </c>
      <c r="BK3" s="13" t="s">
        <v>487</v>
      </c>
      <c r="BL3" s="13">
        <v>0</v>
      </c>
      <c r="BM3" s="13">
        <v>1</v>
      </c>
      <c r="BN3" s="13">
        <v>0</v>
      </c>
      <c r="BO3" s="13">
        <v>0</v>
      </c>
      <c r="BP3" s="13">
        <v>0</v>
      </c>
      <c r="BQ3" s="13">
        <v>0</v>
      </c>
      <c r="BR3" s="13">
        <v>0</v>
      </c>
      <c r="BU3" s="49">
        <f>Tableau2[[#This Row],['[nb_enfants']]]+Tableau2[[#This Row],['[nb_adultes']]]</f>
        <v>2</v>
      </c>
      <c r="BV3" s="49">
        <f>Tableau2[[#This Row],['[taille_totale_groupe']]]</f>
        <v>2</v>
      </c>
      <c r="BW3" s="15">
        <v>0</v>
      </c>
      <c r="BX3" s="15">
        <v>2</v>
      </c>
      <c r="BY3" s="13" t="s">
        <v>557</v>
      </c>
      <c r="BZ3" s="13">
        <v>1</v>
      </c>
      <c r="CA3" s="13">
        <v>0</v>
      </c>
      <c r="CB3" s="13">
        <v>0</v>
      </c>
      <c r="CC3" s="13">
        <v>0</v>
      </c>
      <c r="CD3" s="13">
        <v>0</v>
      </c>
      <c r="CE3" s="13">
        <v>0</v>
      </c>
      <c r="CF3" s="13">
        <v>0</v>
      </c>
      <c r="CG3" s="13">
        <v>1</v>
      </c>
      <c r="CH3" s="13">
        <v>1</v>
      </c>
      <c r="CI3" s="13">
        <v>0</v>
      </c>
      <c r="CJ3" s="13">
        <v>0</v>
      </c>
      <c r="CK3" s="13">
        <v>0</v>
      </c>
      <c r="CL3" s="13">
        <v>0</v>
      </c>
      <c r="CO3" s="13" t="s">
        <v>481</v>
      </c>
      <c r="CQ3" s="13" t="s">
        <v>577</v>
      </c>
      <c r="CR3" s="13">
        <v>1</v>
      </c>
      <c r="CS3" s="13">
        <v>0</v>
      </c>
      <c r="CT3" s="13">
        <v>0</v>
      </c>
      <c r="CU3" s="13">
        <v>1</v>
      </c>
      <c r="CV3" s="13">
        <v>0</v>
      </c>
      <c r="CW3" s="13">
        <v>1</v>
      </c>
      <c r="CX3" s="13">
        <v>0</v>
      </c>
      <c r="CY3" s="13">
        <v>1</v>
      </c>
      <c r="CZ3" s="13">
        <v>0</v>
      </c>
      <c r="DA3" s="13">
        <v>0</v>
      </c>
      <c r="DB3" s="13">
        <v>0</v>
      </c>
      <c r="DC3" s="13">
        <v>0</v>
      </c>
      <c r="DD3" s="13">
        <v>0</v>
      </c>
      <c r="DH3" s="13" t="s">
        <v>489</v>
      </c>
      <c r="DO3" s="13" t="s">
        <v>600</v>
      </c>
      <c r="DP3" s="13">
        <v>1</v>
      </c>
      <c r="DQ3" s="13">
        <v>1</v>
      </c>
      <c r="DR3" s="13">
        <v>1</v>
      </c>
      <c r="DS3" s="13">
        <v>0</v>
      </c>
      <c r="DT3" s="13">
        <v>0</v>
      </c>
      <c r="DU3" s="13">
        <v>0</v>
      </c>
      <c r="DV3" s="13">
        <v>0</v>
      </c>
      <c r="DW3" s="13">
        <v>0</v>
      </c>
      <c r="DX3" s="13">
        <v>1</v>
      </c>
      <c r="DY3" s="13">
        <v>0</v>
      </c>
      <c r="DZ3" s="13">
        <v>1</v>
      </c>
      <c r="EA3" s="13">
        <v>0</v>
      </c>
      <c r="EB3" s="13">
        <v>0</v>
      </c>
      <c r="EC3" s="13">
        <v>0</v>
      </c>
      <c r="ED3" s="13">
        <v>0</v>
      </c>
      <c r="EE3" s="13">
        <v>0</v>
      </c>
      <c r="EL3" s="13">
        <v>4</v>
      </c>
      <c r="EM3" s="13">
        <v>4</v>
      </c>
      <c r="EN3" s="13">
        <v>3</v>
      </c>
      <c r="EO3" s="13">
        <v>3</v>
      </c>
      <c r="EP3" s="13">
        <v>3</v>
      </c>
      <c r="EQ3" s="13">
        <v>4</v>
      </c>
      <c r="ER3" s="13" t="s">
        <v>497</v>
      </c>
      <c r="ES3" s="13">
        <v>4</v>
      </c>
      <c r="ET3" s="13">
        <v>4</v>
      </c>
      <c r="EU3" s="13">
        <v>4</v>
      </c>
      <c r="EV3" s="13">
        <v>3</v>
      </c>
      <c r="EW3" s="13">
        <v>4</v>
      </c>
      <c r="EX3" s="13">
        <v>3</v>
      </c>
      <c r="EY3" s="13">
        <v>3</v>
      </c>
      <c r="EZ3" s="13">
        <v>3</v>
      </c>
      <c r="FA3" s="13">
        <v>4</v>
      </c>
      <c r="FB3" s="13">
        <v>3</v>
      </c>
      <c r="FC3" s="13">
        <v>3</v>
      </c>
      <c r="FD3" s="13" t="s">
        <v>497</v>
      </c>
      <c r="FE3" s="13">
        <v>2</v>
      </c>
      <c r="FF3" s="13">
        <v>3</v>
      </c>
      <c r="FG3" s="13" t="s">
        <v>497</v>
      </c>
      <c r="FH3" s="13" t="s">
        <v>482</v>
      </c>
      <c r="FI3" s="13" t="s">
        <v>35</v>
      </c>
      <c r="FJ3" s="2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touriste</v>
      </c>
      <c r="FK3" s="26" t="str">
        <f>IF(Tableau2[[#This Row],['[tour_exc']]]="excursionniste","exc",IF(Tableau2[[#This Row],['[categorie_corrige']]]="Itinérant","iti","tour"))</f>
        <v>iti</v>
      </c>
      <c r="FL3" s="26" t="str">
        <f>CONCATENATE(Tableau2[[#This Row],['[id_troncon']]],"-",Tableau2[[#This Row],['[profil']]])</f>
        <v>4-iti</v>
      </c>
      <c r="FM3" s="15">
        <v>8</v>
      </c>
      <c r="FN3" s="49">
        <v>8</v>
      </c>
      <c r="FO3" s="13" t="s">
        <v>488</v>
      </c>
      <c r="FR3" s="26" t="s">
        <v>757</v>
      </c>
      <c r="FS3" s="26" t="str">
        <f>IF(AND(ISTEXT(Tableau2[[#This Row],['[mode_heb_regroupe']]]),Tableau2[[#This Row],['[mode_heb_regroupe']]]="Non marchand"),"Non marchand",IF(AND(ISTEXT(Tableau2[[#This Row],['[mode_heb_regroupe']]]),Tableau2[[#This Row],['[mode_heb_regroupe']]]&lt;&gt;"Non marchand"),"Marchand",""))</f>
        <v>Marchand</v>
      </c>
      <c r="FT3" s="13" t="s">
        <v>35</v>
      </c>
      <c r="FU3" s="15">
        <v>5</v>
      </c>
      <c r="FV3" s="13" t="s">
        <v>265</v>
      </c>
      <c r="FY3" s="37" t="str">
        <f>IF(ISNUMBER(Tableau2[[#This Row],['[distance_heb_enq']]]),Tableau2[[#This Row],['[distance_heb_enq']]]*(1.1+0.3*EXP(-Tableau2[[#This Row],['[distance_heb_enq']]]/20)),"")</f>
        <v/>
      </c>
      <c r="FZ3" s="13" t="s">
        <v>482</v>
      </c>
      <c r="GB3" s="13" t="s">
        <v>478</v>
      </c>
      <c r="GD3" s="13">
        <v>400</v>
      </c>
      <c r="GE3" s="13" t="s">
        <v>372</v>
      </c>
      <c r="GF3" s="13" t="s">
        <v>265</v>
      </c>
      <c r="GH3" s="26">
        <v>43</v>
      </c>
      <c r="GI3" s="13" t="s">
        <v>276</v>
      </c>
      <c r="GK3" s="26">
        <v>45</v>
      </c>
      <c r="GL3" s="13" t="s">
        <v>266</v>
      </c>
      <c r="GM3" s="13" t="s">
        <v>493</v>
      </c>
      <c r="GN3" s="13" t="s">
        <v>521</v>
      </c>
      <c r="GO3" s="13">
        <v>0</v>
      </c>
      <c r="GP3" s="13">
        <v>1</v>
      </c>
      <c r="GQ3" s="13">
        <v>1</v>
      </c>
      <c r="GR3" s="13">
        <v>0</v>
      </c>
      <c r="GS3" s="13">
        <v>0</v>
      </c>
      <c r="GT3" s="13">
        <v>0</v>
      </c>
      <c r="GU3" s="13">
        <v>0</v>
      </c>
      <c r="GV3" s="13">
        <v>0</v>
      </c>
      <c r="GW3" s="13">
        <v>0</v>
      </c>
      <c r="GY3" s="26"/>
      <c r="HB3" s="26" t="str">
        <f>IF(ISNUMBER(Tableau2[[#This Row],['[tour_dep_to']]]),Tableau2[[#This Row],['[tour_dep_to']]]/Tableau2[[#This Row],['[tour_to_nb_jour']]],"")</f>
        <v/>
      </c>
      <c r="HE3" s="9"/>
      <c r="HF3" s="26" t="str">
        <f>IF(AND(ISTEXT(Tableau2[[#This Row],['[intention_dep']]]),Tableau2[[#This Row],['[tour_exc']]]="excursionniste"),Tableau2[[#This Row],['[intention_dep']]],"")</f>
        <v/>
      </c>
      <c r="HG3" s="26" t="str">
        <f>IF(AND(ISTEXT(Tableau2[[#This Row],['[intention_dep']]]),Tableau2[[#This Row],['[tour_exc']]]="touriste"),Tableau2[[#This Row],['[intention_dep']]],"")</f>
        <v/>
      </c>
      <c r="HJ3" s="9">
        <v>60</v>
      </c>
      <c r="HN3" s="9">
        <v>60</v>
      </c>
      <c r="HO3" s="9"/>
      <c r="HP3" s="9" t="s">
        <v>497</v>
      </c>
      <c r="HQ3" s="9"/>
      <c r="HR3" s="9" t="s">
        <v>497</v>
      </c>
      <c r="HS3" s="9"/>
      <c r="HT3" s="9" t="s">
        <v>497</v>
      </c>
      <c r="HU3" s="9"/>
      <c r="HX3" s="9" t="s">
        <v>497</v>
      </c>
      <c r="JW3" s="2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pas exploitable</v>
      </c>
      <c r="JX3" s="2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3" s="13" t="s">
        <v>490</v>
      </c>
      <c r="KA3" s="13">
        <v>1</v>
      </c>
      <c r="KB3" s="13">
        <v>0</v>
      </c>
      <c r="KC3" s="13">
        <v>0</v>
      </c>
      <c r="KD3" s="13"/>
      <c r="KE3" s="26"/>
      <c r="KF3" s="13" t="s">
        <v>496</v>
      </c>
      <c r="KG3" s="26"/>
      <c r="KH3" s="22">
        <v>90100</v>
      </c>
      <c r="KI3" s="13" t="s">
        <v>476</v>
      </c>
      <c r="KL3" s="26" t="str">
        <f>IF(ISNUMBER(Tableau2[[#This Row],['[distance_domicile_enq']]]),Tableau2[[#This Row],['[distance_domicile_enq']]]*(1.1+0.3*EXP(-Tableau2[[#This Row],['[distance_domicile_enq']]]/20)),"")</f>
        <v/>
      </c>
      <c r="KN3" s="26"/>
      <c r="KO3" s="26"/>
      <c r="KP3" s="13">
        <v>46</v>
      </c>
      <c r="KQ3" s="13" t="s">
        <v>477</v>
      </c>
      <c r="KR3" s="13" t="s">
        <v>494</v>
      </c>
      <c r="KS3" s="13"/>
      <c r="KW3" s="13" t="s">
        <v>486</v>
      </c>
    </row>
    <row r="4" spans="1:311" x14ac:dyDescent="0.2">
      <c r="A4" s="13" t="s">
        <v>509</v>
      </c>
      <c r="B4" s="13" t="s">
        <v>49</v>
      </c>
      <c r="C4" s="13" t="s">
        <v>43</v>
      </c>
      <c r="D4" s="37">
        <v>1</v>
      </c>
      <c r="E4" s="26">
        <f>Tableau2[[#This Row],['[taille_totale_groupe_corrige']]]/Tableau2[[#This Row],['[nb_repondant_groupe']]]</f>
        <v>1</v>
      </c>
      <c r="F4" s="26"/>
      <c r="G4" s="26" t="str">
        <f>CONCATENATE(Tableau2[[#This Row],['[id_site_enq']]],"-",Tableau2[[#This Row],['[date_enq_num']]],"-",Tableau2[[#This Row],['[categorie_corrige']]])</f>
        <v>50-43235-Loisir</v>
      </c>
      <c r="H4" s="38">
        <v>1</v>
      </c>
      <c r="I4" s="13">
        <v>50</v>
      </c>
      <c r="J4" s="13" t="s">
        <v>265</v>
      </c>
      <c r="K4" s="14">
        <v>43235</v>
      </c>
      <c r="L4" s="15">
        <f t="shared" si="0"/>
        <v>43235</v>
      </c>
      <c r="M4" s="13">
        <v>9</v>
      </c>
      <c r="N4" s="13">
        <v>17</v>
      </c>
      <c r="P4" s="13">
        <v>43</v>
      </c>
      <c r="Q4" s="13">
        <v>4</v>
      </c>
      <c r="R4" s="37" t="str">
        <f>IF(OR(ISNUMBER(Tableau2[[#This Row],['[monvelo_musc']]]),ISNUMBER(Tableau2[[#This Row],['[monvelo_vae']]]),ISNUMBER(Tableau2[[#This Row],['[pret_musc']]]),ISNUMBER(Tableau2[[#This Row],['[pret_vae']]]),ISNUMBER(Tableau2[[#This Row],['[loc_vae']]]),ISNUMBER(Tableau2[[#This Row],['[loc_musc']]])),SUM(Tableau2[[#This Row],['[monvelo_musc']]:['[loc_vae']]]),"")</f>
        <v/>
      </c>
      <c r="S4" s="37" t="str">
        <f>IF(OR(ISNUMBER(Tableau2[[#This Row],['[monvelo_vae']]]),ISNUMBER(Tableau2[[#This Row],['[pret_vae']]]),ISNUMBER(Tableau2[[#This Row],['[loc_vae']]])),Tableau2[[#This Row],['[monvelo_vae']]]+Tableau2[[#This Row],['[pret_vae']]]+Tableau2[[#This Row],['[loc_vae']]],"")</f>
        <v/>
      </c>
      <c r="T4" s="37" t="str">
        <f>IF(OR(ISNUMBER(Tableau2[[#This Row],['[monvelo_musc']]]),ISNUMBER(Tableau2[[#This Row],['[pret_musc']]]),ISNUMBER(Tableau2[[#This Row],['[loc_musc']]])),Tableau2[[#This Row],['[monvelo_musc']]]+Tableau2[[#This Row],['[pret_musc']]]+Tableau2[[#This Row],['[loc_musc']]],"")</f>
        <v/>
      </c>
      <c r="U4" s="37" t="str">
        <f>IF(OR(ISNUMBER(Tableau2[[#This Row],['[loc_musc']]]),ISNUMBER(Tableau2[[#This Row],['[loc_vae']]])),Tableau2[[#This Row],['[loc_musc']]]+Tableau2[[#This Row],['[loc_vae']]],"")</f>
        <v/>
      </c>
      <c r="AL4" s="13" t="s">
        <v>470</v>
      </c>
      <c r="AM4" s="26" t="s">
        <v>470</v>
      </c>
      <c r="AN4" s="13" t="s">
        <v>471</v>
      </c>
      <c r="AO4" s="26" t="s">
        <v>471</v>
      </c>
      <c r="AP4" s="15">
        <v>26</v>
      </c>
      <c r="AQ4" s="49">
        <v>26</v>
      </c>
      <c r="AR4" s="49">
        <v>26</v>
      </c>
      <c r="AS4" s="49">
        <f>Tableau2[[#This Row],['[km_sortie_corrige']]]*Tableau2[[#This Row],['[coef_red']]]</f>
        <v>0</v>
      </c>
      <c r="AT4" s="49">
        <f>Tableau2[[#This Row],['[km_sortie_corrige']]]*Tableau2[[#This Row],['[coef_red']]]*IF(Tableau2[[#This Row],['[type_trajet']]]="Boucle",0.4,1)</f>
        <v>0</v>
      </c>
      <c r="AU4" s="13" t="s">
        <v>491</v>
      </c>
      <c r="AW4" s="13" t="s">
        <v>472</v>
      </c>
      <c r="AX4" s="13">
        <v>1</v>
      </c>
      <c r="AY4" s="13">
        <v>0</v>
      </c>
      <c r="AZ4" s="13">
        <v>0</v>
      </c>
      <c r="BA4" s="13">
        <v>0</v>
      </c>
      <c r="BB4" s="13">
        <v>0</v>
      </c>
      <c r="BC4" s="13">
        <v>0</v>
      </c>
      <c r="BD4" s="13">
        <v>0</v>
      </c>
      <c r="BE4" s="13">
        <v>0</v>
      </c>
      <c r="BH4" s="15">
        <v>15</v>
      </c>
      <c r="BI4" s="26" t="str">
        <f>IF(OR(Tableau2[[#This Row],['[type_groupe']]]="En famille",Tableau2[[#This Row],['[type_groupe']]]="Avec des amis",Tableau2[[#This Row],['[type_groupe']]]="En club",Tableau2[[#This Row],['[type_groupe']]]="En groupe avec une agence ou TO"),"En groupe",Tableau2[[#This Row],['[type_groupe']]])</f>
        <v>Seul</v>
      </c>
      <c r="BJ4" s="2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Seul</v>
      </c>
      <c r="BK4" s="13" t="s">
        <v>473</v>
      </c>
      <c r="BL4" s="13">
        <v>1</v>
      </c>
      <c r="BM4" s="13">
        <v>0</v>
      </c>
      <c r="BN4" s="13">
        <v>0</v>
      </c>
      <c r="BO4" s="13">
        <v>0</v>
      </c>
      <c r="BP4" s="13">
        <v>0</v>
      </c>
      <c r="BQ4" s="13">
        <v>0</v>
      </c>
      <c r="BR4" s="13">
        <v>0</v>
      </c>
      <c r="BU4" s="49">
        <f>Tableau2[[#This Row],['[nb_enfants']]]+Tableau2[[#This Row],['[nb_adultes']]]</f>
        <v>1</v>
      </c>
      <c r="BV4" s="49">
        <f>Tableau2[[#This Row],['[taille_totale_groupe']]]</f>
        <v>1</v>
      </c>
      <c r="BW4" s="15">
        <v>0</v>
      </c>
      <c r="BX4" s="15">
        <v>1</v>
      </c>
      <c r="BY4" s="13" t="s">
        <v>474</v>
      </c>
      <c r="BZ4" s="13">
        <v>0</v>
      </c>
      <c r="CA4" s="13">
        <v>0</v>
      </c>
      <c r="CB4" s="13">
        <v>0</v>
      </c>
      <c r="CC4" s="13">
        <v>0</v>
      </c>
      <c r="CD4" s="13">
        <v>0</v>
      </c>
      <c r="CE4" s="13">
        <v>0</v>
      </c>
      <c r="CF4" s="13">
        <v>0</v>
      </c>
      <c r="CG4" s="13">
        <v>0</v>
      </c>
      <c r="CH4" s="13">
        <v>0</v>
      </c>
      <c r="CI4" s="13">
        <v>0</v>
      </c>
      <c r="CJ4" s="13">
        <v>0</v>
      </c>
      <c r="CK4" s="13">
        <v>0</v>
      </c>
      <c r="CL4" s="13">
        <v>1</v>
      </c>
      <c r="CQ4" s="13" t="s">
        <v>575</v>
      </c>
      <c r="CR4" s="13">
        <v>1</v>
      </c>
      <c r="CS4" s="13">
        <v>0</v>
      </c>
      <c r="CT4" s="13">
        <v>0</v>
      </c>
      <c r="CU4" s="13">
        <v>0</v>
      </c>
      <c r="CV4" s="13">
        <v>1</v>
      </c>
      <c r="CW4" s="13">
        <v>0</v>
      </c>
      <c r="CX4" s="13">
        <v>0</v>
      </c>
      <c r="CY4" s="13">
        <v>0</v>
      </c>
      <c r="CZ4" s="13">
        <v>0</v>
      </c>
      <c r="DA4" s="13">
        <v>0</v>
      </c>
      <c r="DB4" s="13">
        <v>0</v>
      </c>
      <c r="DC4" s="13">
        <v>0</v>
      </c>
      <c r="DD4" s="13">
        <v>0</v>
      </c>
      <c r="DG4" s="13" t="s">
        <v>489</v>
      </c>
      <c r="DO4" s="13" t="s">
        <v>475</v>
      </c>
      <c r="DP4" s="13">
        <v>0</v>
      </c>
      <c r="DQ4" s="13">
        <v>0</v>
      </c>
      <c r="DR4" s="13">
        <v>0</v>
      </c>
      <c r="DS4" s="13">
        <v>0</v>
      </c>
      <c r="DT4" s="13">
        <v>0</v>
      </c>
      <c r="DU4" s="13">
        <v>0</v>
      </c>
      <c r="DV4" s="13">
        <v>0</v>
      </c>
      <c r="DW4" s="13">
        <v>0</v>
      </c>
      <c r="DX4" s="13">
        <v>0</v>
      </c>
      <c r="DY4" s="13">
        <v>0</v>
      </c>
      <c r="DZ4" s="13">
        <v>0</v>
      </c>
      <c r="EA4" s="13">
        <v>0</v>
      </c>
      <c r="EB4" s="13">
        <v>0</v>
      </c>
      <c r="EC4" s="13">
        <v>0</v>
      </c>
      <c r="ED4" s="13">
        <v>1</v>
      </c>
      <c r="EE4" s="13">
        <v>0</v>
      </c>
      <c r="EL4" s="13">
        <v>4</v>
      </c>
      <c r="EM4" s="13">
        <v>4</v>
      </c>
      <c r="EN4" s="13">
        <v>2</v>
      </c>
      <c r="EO4" s="13">
        <v>2</v>
      </c>
      <c r="EP4" s="13">
        <v>4</v>
      </c>
      <c r="EQ4" s="13">
        <v>2</v>
      </c>
      <c r="ER4" s="13" t="s">
        <v>497</v>
      </c>
      <c r="ES4" s="13" t="s">
        <v>497</v>
      </c>
      <c r="ET4" s="13" t="s">
        <v>497</v>
      </c>
      <c r="EU4" s="13" t="s">
        <v>497</v>
      </c>
      <c r="EV4" s="13" t="s">
        <v>497</v>
      </c>
      <c r="EW4" s="13" t="s">
        <v>497</v>
      </c>
      <c r="EX4" s="13" t="s">
        <v>497</v>
      </c>
      <c r="EY4" s="13" t="s">
        <v>497</v>
      </c>
      <c r="EZ4" s="13" t="s">
        <v>497</v>
      </c>
      <c r="FA4" s="13" t="s">
        <v>497</v>
      </c>
      <c r="FB4" s="13" t="s">
        <v>497</v>
      </c>
      <c r="FC4" s="13" t="s">
        <v>497</v>
      </c>
      <c r="FD4" s="13" t="s">
        <v>497</v>
      </c>
      <c r="FE4" s="13" t="s">
        <v>497</v>
      </c>
      <c r="FF4" s="13" t="s">
        <v>497</v>
      </c>
      <c r="FG4" s="13" t="s">
        <v>497</v>
      </c>
      <c r="FH4" s="13" t="s">
        <v>628</v>
      </c>
      <c r="FI4" s="13" t="s">
        <v>32</v>
      </c>
      <c r="FJ4" s="2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4" s="26" t="str">
        <f>IF(Tableau2[[#This Row],['[tour_exc']]]="excursionniste","exc",IF(Tableau2[[#This Row],['[categorie_corrige']]]="Itinérant","iti","tour"))</f>
        <v>exc</v>
      </c>
      <c r="FL4" s="26" t="str">
        <f>CONCATENATE(Tableau2[[#This Row],['[id_troncon']]],"-",Tableau2[[#This Row],['[profil']]])</f>
        <v>4-exc</v>
      </c>
      <c r="FM4" s="15"/>
      <c r="FN4" s="49" t="s">
        <v>497</v>
      </c>
      <c r="FS4" s="26" t="str">
        <f>IF(AND(ISTEXT(Tableau2[[#This Row],['[mode_heb_regroupe']]]),Tableau2[[#This Row],['[mode_heb_regroupe']]]="Non marchand"),"Non marchand",IF(AND(ISTEXT(Tableau2[[#This Row],['[mode_heb_regroupe']]]),Tableau2[[#This Row],['[mode_heb_regroupe']]]&lt;&gt;"Non marchand"),"Marchand",""))</f>
        <v/>
      </c>
      <c r="FY4" s="37" t="str">
        <f>IF(ISNUMBER(Tableau2[[#This Row],['[distance_heb_enq']]]),Tableau2[[#This Row],['[distance_heb_enq']]]*(1.1+0.3*EXP(-Tableau2[[#This Row],['[distance_heb_enq']]]/20)),"")</f>
        <v/>
      </c>
      <c r="GM4" s="13"/>
      <c r="GN4" s="13" t="s">
        <v>497</v>
      </c>
      <c r="GO4" s="13"/>
      <c r="GP4" s="13"/>
      <c r="GQ4" s="13"/>
      <c r="GY4" s="26"/>
      <c r="HB4" s="26" t="str">
        <f>IF(ISNUMBER(Tableau2[[#This Row],['[tour_dep_to']]]),Tableau2[[#This Row],['[tour_dep_to']]]/Tableau2[[#This Row],['[tour_to_nb_jour']]],"")</f>
        <v/>
      </c>
      <c r="HE4" s="9" t="s">
        <v>32</v>
      </c>
      <c r="HF4" s="26" t="str">
        <f>IF(AND(ISTEXT(Tableau2[[#This Row],['[intention_dep']]]),Tableau2[[#This Row],['[tour_exc']]]="excursionniste"),Tableau2[[#This Row],['[intention_dep']]],"")</f>
        <v>Non</v>
      </c>
      <c r="HG4" s="26" t="str">
        <f>IF(AND(ISTEXT(Tableau2[[#This Row],['[intention_dep']]]),Tableau2[[#This Row],['[tour_exc']]]="touriste"),Tableau2[[#This Row],['[intention_dep']]],"")</f>
        <v/>
      </c>
      <c r="HJ4" s="9"/>
      <c r="HN4" s="9" t="s">
        <v>497</v>
      </c>
      <c r="HO4" s="9"/>
      <c r="HP4" s="9" t="s">
        <v>497</v>
      </c>
      <c r="HQ4" s="9"/>
      <c r="HR4" s="9" t="s">
        <v>497</v>
      </c>
      <c r="HS4" s="9"/>
      <c r="HT4" s="9" t="s">
        <v>497</v>
      </c>
      <c r="HU4" s="9"/>
      <c r="HX4" s="9" t="s">
        <v>497</v>
      </c>
      <c r="JW4" s="2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4" s="2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4" s="13" t="s">
        <v>490</v>
      </c>
      <c r="KA4" s="13">
        <v>1</v>
      </c>
      <c r="KB4" s="13">
        <v>0</v>
      </c>
      <c r="KC4" s="13">
        <v>0</v>
      </c>
      <c r="KD4" s="13"/>
      <c r="KE4" s="26"/>
      <c r="KF4" s="13" t="s">
        <v>265</v>
      </c>
      <c r="KG4" s="26"/>
      <c r="KH4" s="22">
        <v>17000</v>
      </c>
      <c r="KI4" s="13" t="s">
        <v>476</v>
      </c>
      <c r="KL4" s="26" t="str">
        <f>IF(ISNUMBER(Tableau2[[#This Row],['[distance_domicile_enq']]]),Tableau2[[#This Row],['[distance_domicile_enq']]]*(1.1+0.3*EXP(-Tableau2[[#This Row],['[distance_domicile_enq']]]/20)),"")</f>
        <v/>
      </c>
      <c r="KN4" s="26"/>
      <c r="KO4" s="26"/>
      <c r="KP4" s="13">
        <v>46</v>
      </c>
      <c r="KQ4" s="13" t="s">
        <v>477</v>
      </c>
      <c r="KR4" s="13" t="s">
        <v>492</v>
      </c>
      <c r="KS4" s="13"/>
      <c r="KW4" s="13" t="s">
        <v>486</v>
      </c>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3C6CA-23C6-4B45-8DBA-612174C85852}">
  <dimension ref="A1:Z4"/>
  <sheetViews>
    <sheetView workbookViewId="0">
      <selection activeCell="A5" sqref="A5"/>
    </sheetView>
  </sheetViews>
  <sheetFormatPr baseColWidth="10" defaultRowHeight="15" x14ac:dyDescent="0.2"/>
  <sheetData>
    <row r="1" spans="1:26" s="54" customFormat="1" x14ac:dyDescent="0.2">
      <c r="A1" s="53" t="s">
        <v>848</v>
      </c>
      <c r="B1" s="53"/>
      <c r="C1" s="53"/>
      <c r="D1" s="53"/>
      <c r="E1" s="53"/>
      <c r="F1" s="53"/>
      <c r="G1" s="53"/>
      <c r="H1" s="53"/>
      <c r="I1" s="53"/>
      <c r="J1" s="53" t="s">
        <v>849</v>
      </c>
      <c r="K1" s="53" t="s">
        <v>44</v>
      </c>
      <c r="L1" s="53" t="s">
        <v>850</v>
      </c>
      <c r="M1" s="53" t="s">
        <v>851</v>
      </c>
      <c r="N1" s="53" t="s">
        <v>852</v>
      </c>
      <c r="O1" s="53" t="s">
        <v>853</v>
      </c>
      <c r="P1" s="53" t="s">
        <v>854</v>
      </c>
      <c r="Q1" s="53" t="s">
        <v>855</v>
      </c>
      <c r="R1" s="53" t="s">
        <v>856</v>
      </c>
      <c r="S1" s="53" t="s">
        <v>857</v>
      </c>
      <c r="T1" s="53" t="s">
        <v>858</v>
      </c>
      <c r="U1" s="53" t="s">
        <v>859</v>
      </c>
      <c r="V1" s="53" t="s">
        <v>860</v>
      </c>
      <c r="W1" s="53" t="s">
        <v>861</v>
      </c>
      <c r="X1" s="53" t="s">
        <v>355</v>
      </c>
      <c r="Y1" s="53" t="s">
        <v>862</v>
      </c>
      <c r="Z1" s="53" t="s">
        <v>863</v>
      </c>
    </row>
    <row r="2" spans="1:26" s="54" customFormat="1" x14ac:dyDescent="0.2">
      <c r="A2" s="53" t="s">
        <v>864</v>
      </c>
      <c r="B2" s="53"/>
      <c r="C2" s="53"/>
      <c r="D2" s="53"/>
      <c r="E2" s="53"/>
      <c r="F2" s="53"/>
      <c r="G2" s="53"/>
      <c r="H2" s="53"/>
      <c r="I2" s="53"/>
      <c r="J2" s="53">
        <v>200000081</v>
      </c>
      <c r="K2" s="53">
        <v>200000082</v>
      </c>
      <c r="L2" s="53">
        <v>200000083</v>
      </c>
      <c r="M2" s="53">
        <v>200000085</v>
      </c>
      <c r="N2" s="53">
        <v>200000086</v>
      </c>
      <c r="O2" s="53">
        <v>200000087</v>
      </c>
      <c r="P2" s="53">
        <v>200000088</v>
      </c>
      <c r="Q2" s="53">
        <v>200000089</v>
      </c>
      <c r="R2" s="53">
        <v>200000162</v>
      </c>
      <c r="S2" s="53">
        <v>200000165</v>
      </c>
      <c r="T2" s="53">
        <v>200000166</v>
      </c>
      <c r="U2" s="53">
        <v>200000176</v>
      </c>
      <c r="V2" s="53">
        <v>200000185</v>
      </c>
      <c r="W2" s="53">
        <v>200000187</v>
      </c>
      <c r="X2" s="53">
        <v>200000188</v>
      </c>
      <c r="Y2" s="53">
        <v>200000231</v>
      </c>
      <c r="Z2" s="53">
        <v>200000238</v>
      </c>
    </row>
    <row r="3" spans="1:26" s="54" customFormat="1" x14ac:dyDescent="0.2">
      <c r="A3" s="53" t="s">
        <v>865</v>
      </c>
      <c r="B3" s="53"/>
      <c r="C3" s="53"/>
      <c r="D3" s="53"/>
      <c r="E3" s="53"/>
      <c r="F3" s="53"/>
      <c r="G3" s="53"/>
      <c r="H3" s="53"/>
      <c r="I3" s="53"/>
      <c r="J3" s="53">
        <v>200000081</v>
      </c>
      <c r="K3" s="53">
        <v>200000082</v>
      </c>
      <c r="L3" s="53">
        <v>200000083</v>
      </c>
      <c r="M3" s="53">
        <v>200000085</v>
      </c>
      <c r="N3" s="53">
        <v>200000086</v>
      </c>
      <c r="O3" s="53">
        <v>200000087</v>
      </c>
      <c r="P3" s="53">
        <v>200000088</v>
      </c>
      <c r="Q3" s="53">
        <v>200000089</v>
      </c>
      <c r="R3" s="53">
        <v>200000162</v>
      </c>
      <c r="S3" s="53">
        <v>201000165</v>
      </c>
      <c r="T3" s="53">
        <v>201000166</v>
      </c>
      <c r="U3" s="53">
        <v>201000176</v>
      </c>
      <c r="V3" s="53">
        <v>353246746</v>
      </c>
      <c r="W3" s="53">
        <v>200000187</v>
      </c>
      <c r="X3" s="53">
        <v>251000188</v>
      </c>
      <c r="Y3" s="53">
        <v>200000231</v>
      </c>
      <c r="Z3" s="53">
        <v>200000238</v>
      </c>
    </row>
    <row r="4" spans="1:26" s="54" customFormat="1" x14ac:dyDescent="0.2">
      <c r="A4" s="53" t="s">
        <v>866</v>
      </c>
      <c r="B4" s="55" t="s">
        <v>867</v>
      </c>
      <c r="C4" s="53" t="s">
        <v>868</v>
      </c>
      <c r="D4" s="53" t="s">
        <v>869</v>
      </c>
      <c r="E4" s="53" t="s">
        <v>870</v>
      </c>
      <c r="F4" s="53" t="s">
        <v>871</v>
      </c>
      <c r="G4" s="53" t="s">
        <v>872</v>
      </c>
      <c r="H4" s="53" t="s">
        <v>873</v>
      </c>
      <c r="I4" s="53" t="s">
        <v>874</v>
      </c>
      <c r="J4" s="53" t="s">
        <v>849</v>
      </c>
      <c r="K4" s="53" t="s">
        <v>44</v>
      </c>
      <c r="L4" s="53" t="s">
        <v>850</v>
      </c>
      <c r="M4" s="53" t="s">
        <v>851</v>
      </c>
      <c r="N4" s="53" t="s">
        <v>852</v>
      </c>
      <c r="O4" s="53" t="s">
        <v>853</v>
      </c>
      <c r="P4" s="53" t="s">
        <v>854</v>
      </c>
      <c r="Q4" s="53" t="s">
        <v>855</v>
      </c>
      <c r="R4" s="53" t="s">
        <v>856</v>
      </c>
      <c r="S4" s="53" t="s">
        <v>857</v>
      </c>
      <c r="T4" s="53" t="s">
        <v>858</v>
      </c>
      <c r="U4" s="53" t="s">
        <v>859</v>
      </c>
      <c r="V4" s="53" t="s">
        <v>875</v>
      </c>
      <c r="W4" s="53" t="s">
        <v>861</v>
      </c>
      <c r="X4" s="53" t="s">
        <v>876</v>
      </c>
      <c r="Y4" s="53" t="s">
        <v>862</v>
      </c>
      <c r="Z4" s="53" t="s">
        <v>863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c d 5 d 7 3 5 - 6 2 d d - 4 e 1 2 - b 7 e f - 6 3 4 3 3 b 1 9 a d 1 c "   x m l n s = " h t t p : / / s c h e m a s . m i c r o s o f t . c o m / D a t a M a s h u p " > A A A A A B g D A A B Q S w M E F A A C A A g A 6 T G I U T o 9 e i u o A A A A + A A A A B I A H A B D b 2 5 m a W c v U G F j a 2 F n Z S 5 4 b W w g o h g A K K A U A A A A A A A A A A A A A A A A A A A A A A A A A A A A h Y 8 x D o I w G E a v Q r r T l h K V k J 8 y m D h J Y j Q x r g 0 U a I R i a L H c z c E j e Q V J F H V z / F 7 e 8 L 7 H 7 Q 7 p 2 D b e V f Z G d T p B A a b I k z r v C q W r B A 2 2 9 C O U c t i J / C w q 6 U 2 y N v F o i g T V 1 l 5 i Q p x z 2 I W 4 6 y v C K A 3 I K d s e 8 l q 2 A n 1 k 9 V / 2 l T Z W 6 F w i D s d X D G c 4 C v A i C g O 8 W j I g M 4 Z M 6 a / C p m J M g f x A W A + N H X r J y 9 7 f 7 I H M E 8 j 7 B X 8 C U E s D B B Q A A g A I A O k x i 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M Y h R K I p H u A 4 A A A A R A A A A E w A c A E Z v c m 1 1 b G F z L 1 N l Y 3 R p b 2 4 x L m 0 g o h g A K K A U A A A A A A A A A A A A A A A A A A A A A A A A A A A A K 0 5 N L s n M z 1 M I h t C G 1 g B Q S w E C L Q A U A A I A C A D p M Y h R O j 1 6 K 6 g A A A D 4 A A A A E g A A A A A A A A A A A A A A A A A A A A A A Q 2 9 u Z m l n L 1 B h Y 2 t h Z 2 U u e G 1 s U E s B A i 0 A F A A C A A g A 6 T G I U Q / K 6 a u k A A A A 6 Q A A A B M A A A A A A A A A A A A A A A A A 9 A A A A F t D b 2 5 0 Z W 5 0 X 1 R 5 c G V z X S 5 4 b W x Q S w E C L Q A U A A I A C A D p M Y h R 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0 i Y j G s E j 3 0 i 7 n w O z 5 J 2 j 0 w A A A A A C A A A A A A A Q Z g A A A A E A A C A A A A B p / Q t K A 7 d D E P 5 S v B D 8 R P n J w + Q t b Q + L b z h 2 v 2 6 e J F u v f g A A A A A O g A A A A A I A A C A A A A B c o K z W i 8 W r / p M I 6 0 P b i g S b h 7 u L p R D r d W W / 1 a v I p 0 s 4 F l A A A A B T 3 3 w j X 9 i V T T 5 p t s k J P M d x d 9 4 L c E d 6 8 V s q J J B C 2 Y 3 J M 3 K P a V y r l A v p s 6 N I N 6 D E S + W Z L r U y X L Z c / d F Y x d W 5 g R E F J T S 7 m l K g k / u L 0 6 Y 9 w x f i N U A A A A C d R c 6 o + r B 3 2 F 4 O m q U W v D w v x u w X g E U G q 4 Y 4 P j s x y k P K H l H M 5 n / y x j w e b 7 E N B 9 m 9 N W Q p 5 4 2 I W C m / 9 d J x g h 0 6 M g m g < / D a t a M a s h u p > 
</file>

<file path=customXml/itemProps1.xml><?xml version="1.0" encoding="utf-8"?>
<ds:datastoreItem xmlns:ds="http://schemas.openxmlformats.org/officeDocument/2006/customXml" ds:itemID="{E773BF2A-249A-4F67-9F02-BAF67B3C7F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table_communes</vt:lpstr>
      <vt:lpstr>calendrier_sites</vt:lpstr>
      <vt:lpstr>comptages_manuels</vt:lpstr>
      <vt:lpstr>comptages_man_post_traitements</vt:lpstr>
      <vt:lpstr>enquetes_saisies</vt:lpstr>
      <vt:lpstr>enquetes_post_traitement</vt:lpstr>
      <vt:lpstr>comptages_automatiques</vt:lpstr>
      <vt:lpstr>calendrier_sites</vt:lpstr>
      <vt:lpstr>calendrier_sites!Print_Area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Stéphanie MANGIN</dc:creator>
  <cp:lastModifiedBy>Jean-Marie Pivette</cp:lastModifiedBy>
  <cp:lastPrinted>2020-08-11T16:05:09Z</cp:lastPrinted>
  <dcterms:created xsi:type="dcterms:W3CDTF">2019-12-18T07:12:02Z</dcterms:created>
  <dcterms:modified xsi:type="dcterms:W3CDTF">2021-12-08T15:23:44Z</dcterms:modified>
</cp:coreProperties>
</file>