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0" windowWidth="21060" windowHeight="10840" activeTab="1"/>
  </bookViews>
  <sheets>
    <sheet name="Sheet4" sheetId="4" r:id="rId1"/>
    <sheet name="Main" sheetId="1" r:id="rId2"/>
    <sheet name="Sheet2" sheetId="2" r:id="rId3"/>
    <sheet name="Dicts" sheetId="3" r:id="rId4"/>
  </sheets>
  <definedNames>
    <definedName name="_xlnm._FilterDatabase" localSheetId="3" hidden="1">Dicts!$A$10:$G$10</definedName>
    <definedName name="_xlnm._FilterDatabase" localSheetId="1" hidden="1">Main!$A$11:$C$11</definedName>
    <definedName name="_xlnm._FilterDatabase" localSheetId="2" hidden="1">Sheet2!$B$6:$C$6</definedName>
  </definedName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M15" i="1" l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14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14" i="1"/>
  <c r="D12" i="3" l="1"/>
  <c r="D16" i="3"/>
  <c r="D17" i="3"/>
  <c r="D20" i="3"/>
  <c r="D21" i="3"/>
  <c r="D24" i="3"/>
  <c r="D25" i="3"/>
  <c r="D11" i="3"/>
  <c r="E11" i="3" s="1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D13" i="3"/>
  <c r="D14" i="3"/>
  <c r="D15" i="3"/>
  <c r="D18" i="3"/>
  <c r="D19" i="3"/>
  <c r="D22" i="3"/>
  <c r="D23" i="3"/>
  <c r="D26" i="3"/>
  <c r="V30" i="1" l="1"/>
  <c r="W30" i="1" s="1"/>
  <c r="O30" i="1"/>
  <c r="N30" i="1"/>
  <c r="M30" i="1"/>
  <c r="L30" i="1"/>
  <c r="V13" i="1"/>
  <c r="W13" i="1" s="1"/>
  <c r="X13" i="1" s="1"/>
  <c r="Y13" i="1" s="1"/>
  <c r="Z13" i="1" s="1"/>
  <c r="AA13" i="1" s="1"/>
  <c r="AB13" i="1" s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7" i="2"/>
  <c r="F11" i="3"/>
  <c r="G11" i="3" s="1"/>
  <c r="X30" i="1" l="1"/>
  <c r="Y30" i="1" s="1"/>
  <c r="Z30" i="1" s="1"/>
  <c r="AA30" i="1" s="1"/>
  <c r="AB30" i="1" s="1"/>
  <c r="S27" i="1"/>
  <c r="S28" i="1"/>
  <c r="S29" i="1"/>
  <c r="R27" i="1"/>
  <c r="R28" i="1"/>
  <c r="R29" i="1"/>
  <c r="R16" i="1"/>
  <c r="S16" i="1"/>
  <c r="R17" i="1"/>
  <c r="S17" i="1"/>
  <c r="R18" i="1"/>
  <c r="S18" i="1"/>
  <c r="R19" i="1"/>
  <c r="S19" i="1"/>
  <c r="V19" i="1" s="1"/>
  <c r="W19" i="1" s="1"/>
  <c r="X19" i="1" s="1"/>
  <c r="Y19" i="1" s="1"/>
  <c r="Z19" i="1" s="1"/>
  <c r="AA19" i="1" s="1"/>
  <c r="AB19" i="1" s="1"/>
  <c r="R20" i="1"/>
  <c r="S20" i="1"/>
  <c r="R21" i="1"/>
  <c r="S21" i="1"/>
  <c r="R22" i="1"/>
  <c r="S22" i="1"/>
  <c r="R23" i="1"/>
  <c r="S23" i="1"/>
  <c r="V23" i="1" s="1"/>
  <c r="W23" i="1" s="1"/>
  <c r="X23" i="1" s="1"/>
  <c r="Y23" i="1" s="1"/>
  <c r="Z23" i="1" s="1"/>
  <c r="AA23" i="1" s="1"/>
  <c r="AB23" i="1" s="1"/>
  <c r="R24" i="1"/>
  <c r="S24" i="1"/>
  <c r="R25" i="1"/>
  <c r="S25" i="1"/>
  <c r="R26" i="1"/>
  <c r="S26" i="1"/>
  <c r="D37" i="1"/>
  <c r="D38" i="1"/>
  <c r="D39" i="1"/>
  <c r="D14" i="1"/>
  <c r="D15" i="1"/>
  <c r="D16" i="1" s="1"/>
  <c r="D17" i="1" s="1"/>
  <c r="D18" i="1" s="1"/>
  <c r="D19" i="1" s="1"/>
  <c r="D20" i="1" s="1"/>
  <c r="D21" i="1" s="1"/>
  <c r="D22" i="1" s="1"/>
  <c r="D23" i="1" s="1"/>
  <c r="D24" i="1" s="1"/>
  <c r="D25" i="1"/>
  <c r="D26" i="1"/>
  <c r="D27" i="1"/>
  <c r="D28" i="1"/>
  <c r="D29" i="1"/>
  <c r="D30" i="1"/>
  <c r="D31" i="1"/>
  <c r="D32" i="1"/>
  <c r="D33" i="1"/>
  <c r="D34" i="1"/>
  <c r="D35" i="1" s="1"/>
  <c r="D36" i="1" s="1"/>
  <c r="R14" i="1"/>
  <c r="R15" i="1"/>
  <c r="S14" i="1"/>
  <c r="S15" i="1"/>
  <c r="V29" i="1" l="1"/>
  <c r="W29" i="1" s="1"/>
  <c r="X29" i="1" s="1"/>
  <c r="Y29" i="1" s="1"/>
  <c r="Z29" i="1" s="1"/>
  <c r="AA29" i="1" s="1"/>
  <c r="AB29" i="1" s="1"/>
  <c r="V15" i="1"/>
  <c r="W15" i="1" s="1"/>
  <c r="X15" i="1" s="1"/>
  <c r="Y15" i="1" s="1"/>
  <c r="Z15" i="1" s="1"/>
  <c r="AA15" i="1" s="1"/>
  <c r="AB15" i="1" s="1"/>
  <c r="V24" i="1"/>
  <c r="W24" i="1" s="1"/>
  <c r="X24" i="1" s="1"/>
  <c r="Y24" i="1" s="1"/>
  <c r="Z24" i="1" s="1"/>
  <c r="AA24" i="1" s="1"/>
  <c r="AB24" i="1" s="1"/>
  <c r="V22" i="1"/>
  <c r="W22" i="1" s="1"/>
  <c r="X22" i="1" s="1"/>
  <c r="Y22" i="1" s="1"/>
  <c r="Z22" i="1" s="1"/>
  <c r="AA22" i="1" s="1"/>
  <c r="AB22" i="1" s="1"/>
  <c r="V28" i="1"/>
  <c r="W28" i="1" s="1"/>
  <c r="X28" i="1" s="1"/>
  <c r="Y28" i="1" s="1"/>
  <c r="Z28" i="1" s="1"/>
  <c r="AA28" i="1" s="1"/>
  <c r="AB28" i="1" s="1"/>
  <c r="V25" i="1"/>
  <c r="W25" i="1" s="1"/>
  <c r="X25" i="1" s="1"/>
  <c r="Y25" i="1" s="1"/>
  <c r="Z25" i="1" s="1"/>
  <c r="AA25" i="1" s="1"/>
  <c r="AB25" i="1" s="1"/>
  <c r="V21" i="1"/>
  <c r="W21" i="1" s="1"/>
  <c r="X21" i="1" s="1"/>
  <c r="Y21" i="1" s="1"/>
  <c r="Z21" i="1" s="1"/>
  <c r="AA21" i="1" s="1"/>
  <c r="AB21" i="1" s="1"/>
  <c r="V17" i="1"/>
  <c r="W17" i="1" s="1"/>
  <c r="X17" i="1" s="1"/>
  <c r="Y17" i="1" s="1"/>
  <c r="Z17" i="1" s="1"/>
  <c r="AA17" i="1" s="1"/>
  <c r="AB17" i="1" s="1"/>
  <c r="V14" i="1"/>
  <c r="W14" i="1" s="1"/>
  <c r="X14" i="1" s="1"/>
  <c r="Y14" i="1" s="1"/>
  <c r="Z14" i="1" s="1"/>
  <c r="AA14" i="1" s="1"/>
  <c r="AB14" i="1" s="1"/>
  <c r="V26" i="1"/>
  <c r="W26" i="1" s="1"/>
  <c r="X26" i="1" s="1"/>
  <c r="Y26" i="1" s="1"/>
  <c r="Z26" i="1" s="1"/>
  <c r="AA26" i="1" s="1"/>
  <c r="AB26" i="1" s="1"/>
  <c r="V27" i="1"/>
  <c r="W27" i="1" s="1"/>
  <c r="X27" i="1" s="1"/>
  <c r="Y27" i="1" s="1"/>
  <c r="Z27" i="1" s="1"/>
  <c r="AA27" i="1" s="1"/>
  <c r="AB27" i="1" s="1"/>
  <c r="V20" i="1"/>
  <c r="W20" i="1" s="1"/>
  <c r="X20" i="1" s="1"/>
  <c r="Y20" i="1" s="1"/>
  <c r="Z20" i="1" s="1"/>
  <c r="AA20" i="1" s="1"/>
  <c r="AB20" i="1" s="1"/>
  <c r="V18" i="1"/>
  <c r="W18" i="1" s="1"/>
  <c r="X18" i="1" s="1"/>
  <c r="Y18" i="1" s="1"/>
  <c r="Z18" i="1" s="1"/>
  <c r="AA18" i="1" s="1"/>
  <c r="AB18" i="1" s="1"/>
  <c r="V16" i="1"/>
  <c r="W16" i="1" s="1"/>
  <c r="X16" i="1" s="1"/>
  <c r="Y16" i="1" s="1"/>
  <c r="Z16" i="1" s="1"/>
  <c r="AA16" i="1" s="1"/>
  <c r="AB16" i="1" s="1"/>
  <c r="D12" i="1"/>
  <c r="D13" i="1" s="1"/>
  <c r="G12" i="3" l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E12" i="3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</calcChain>
</file>

<file path=xl/sharedStrings.xml><?xml version="1.0" encoding="utf-8"?>
<sst xmlns="http://schemas.openxmlformats.org/spreadsheetml/2006/main" count="316" uniqueCount="122">
  <si>
    <t>Basic</t>
  </si>
  <si>
    <t>http://www.sequenceontology.org/browser/current_svn/term/SO:0000316</t>
  </si>
  <si>
    <t>CDS</t>
  </si>
  <si>
    <t>Cell</t>
  </si>
  <si>
    <t>http://www.sequenceontology.org/browser/current_svn/term/SO:0000340</t>
  </si>
  <si>
    <t>Chromosome</t>
  </si>
  <si>
    <t>Coding</t>
  </si>
  <si>
    <t>Composite</t>
  </si>
  <si>
    <t>http://www.sequenceontology.org/browser/current_svn/term/SO:0000804</t>
  </si>
  <si>
    <t>Engineered Region</t>
  </si>
  <si>
    <t>Conjugation</t>
  </si>
  <si>
    <t>http://www.sequenceontology.org/browser/current_svn/term/SO:0000724</t>
  </si>
  <si>
    <t>oriT</t>
  </si>
  <si>
    <t>Device</t>
  </si>
  <si>
    <t>DNA</t>
  </si>
  <si>
    <t>http://www.sequenceontology.org/browser/current_svn/term/SO:0000110</t>
  </si>
  <si>
    <t>Sequence feature</t>
  </si>
  <si>
    <t>Generator</t>
  </si>
  <si>
    <t>Intermediate</t>
  </si>
  <si>
    <t>Inverter</t>
  </si>
  <si>
    <t>Measurement</t>
  </si>
  <si>
    <t>Other</t>
  </si>
  <si>
    <t>Plasmid</t>
  </si>
  <si>
    <t>http://www.sequenceontology.org/browser/current_svn/term/SO:0000155</t>
  </si>
  <si>
    <t>Plasmid_Backbone</t>
  </si>
  <si>
    <t>http://www.sequenceontology.org/browser/current_svn/term/SO:0000755</t>
  </si>
  <si>
    <t>Plasmid Vector</t>
  </si>
  <si>
    <t>Primer</t>
  </si>
  <si>
    <t>http://www.sequenceontology.org/browser/current_svn/term/SO:0000112</t>
  </si>
  <si>
    <t>Project</t>
  </si>
  <si>
    <t>Protein_Domain</t>
  </si>
  <si>
    <t>http://www.sequenceontology.org/browser/current_svn/term/SO:0000417</t>
  </si>
  <si>
    <t>Polypeptide Domain</t>
  </si>
  <si>
    <t>RBS</t>
  </si>
  <si>
    <t>http://www.sequenceontology.org/browser/current_svn/term/SO:0000139</t>
  </si>
  <si>
    <t>Ribosome Entry Site</t>
  </si>
  <si>
    <t>Regulatory</t>
  </si>
  <si>
    <t>http://www.sequenceontology.org/browser/current_svn/term/SO:0000167</t>
  </si>
  <si>
    <t>Promoter</t>
  </si>
  <si>
    <t>Reporter</t>
  </si>
  <si>
    <t>RNA</t>
  </si>
  <si>
    <t>http://www.sequenceontology.org/browser/current_svn/term/SO:0000834</t>
  </si>
  <si>
    <t>mature_transcript_region</t>
  </si>
  <si>
    <t>Scar</t>
  </si>
  <si>
    <t>http://www.sequenceontology.org/browser/current_svn/term/SO:0001953</t>
  </si>
  <si>
    <t>Signalling</t>
  </si>
  <si>
    <t>T7</t>
  </si>
  <si>
    <t>http://www.sequenceontology.org/browser/current_svn/term/SO:0001207</t>
  </si>
  <si>
    <t>T7_RNA_Polymerase_Promoter</t>
  </si>
  <si>
    <t>Tag</t>
  </si>
  <si>
    <t>http://www.sequenceontology.org/browser/current_svn/term/SO:0000324</t>
  </si>
  <si>
    <t>Temporary</t>
  </si>
  <si>
    <t>Terminator</t>
  </si>
  <si>
    <t>http://www.sequenceontology.org/browser/current_svn/term/SO:0000141</t>
  </si>
  <si>
    <t>Translational_Unit</t>
  </si>
  <si>
    <t>Row Labels</t>
  </si>
  <si>
    <t>Grand Total</t>
  </si>
  <si>
    <t>igem</t>
  </si>
  <si>
    <t>so</t>
  </si>
  <si>
    <t>sbol</t>
  </si>
  <si>
    <t>Basic, Coding</t>
  </si>
  <si>
    <t>Composite, Device, Generator, Intermediate, Inverter, Measurement, Project, Reporter, Signalling, Translational_Unit</t>
  </si>
  <si>
    <t xml:space="preserve">SO Type </t>
  </si>
  <si>
    <t xml:space="preserve"> iGEM Types </t>
  </si>
  <si>
    <t>\\ \hline</t>
  </si>
  <si>
    <t>Count of CDS</t>
  </si>
  <si>
    <t>DNA, Other, Terminator</t>
  </si>
  <si>
    <t>Sequence Feature</t>
  </si>
  <si>
    <t>Restriction Enzyme Assembly Scar</t>
  </si>
  <si>
    <t>Mature Transcript Region</t>
  </si>
  <si>
    <t>Line End</t>
  </si>
  <si>
    <t>T7 RNA Polymerase Promoter</t>
  </si>
  <si>
    <t>OriT</t>
  </si>
  <si>
    <t>http://identifiers.org/so/SO:0000110</t>
  </si>
  <si>
    <t>http://identifiers.org/so/SO:0000112</t>
  </si>
  <si>
    <t>http://identifiers.org/so/SO:0000139</t>
  </si>
  <si>
    <t>http://identifiers.org/so/SO:0000141</t>
  </si>
  <si>
    <t>http://identifiers.org/so/SO:0000155</t>
  </si>
  <si>
    <t>http://identifiers.org/so/SO:0000167</t>
  </si>
  <si>
    <t>http://identifiers.org/so/SO:0000316</t>
  </si>
  <si>
    <t>http://identifiers.org/so/SO:0000324</t>
  </si>
  <si>
    <t>http://identifiers.org/so/SO:0000340</t>
  </si>
  <si>
    <t>http://identifiers.org/so/SO:0000417</t>
  </si>
  <si>
    <t>http://identifiers.org/so/SO:0000724</t>
  </si>
  <si>
    <t>http://identifiers.org/so/SO:0000755</t>
  </si>
  <si>
    <t>http://identifiers.org/so/SO:0000804</t>
  </si>
  <si>
    <t>http://identifiers.org/so/SO:0000834</t>
  </si>
  <si>
    <t>http://identifiers.org/so/SO:0001207</t>
  </si>
  <si>
    <t>http://identifiers.org/so/SO:0001953</t>
  </si>
  <si>
    <t>Min Length</t>
  </si>
  <si>
    <t>common</t>
  </si>
  <si>
    <t>So</t>
  </si>
  <si>
    <t>LenDict</t>
  </si>
  <si>
    <t>NameDict</t>
  </si>
  <si>
    <t>AllLenDict</t>
  </si>
  <si>
    <t>AllNameDict</t>
  </si>
  <si>
    <t>Sequence Count</t>
  </si>
  <si>
    <t>Sequences Over Minimum Length</t>
  </si>
  <si>
    <t>Unique Sequences Over Minimum Length</t>
  </si>
  <si>
    <t>COPY THIS COLUMN INTO LATEX</t>
  </si>
  <si>
    <t>Minimum Length Parameter</t>
  </si>
  <si>
    <t>Total</t>
  </si>
  <si>
    <t>\textbf{Total}</t>
  </si>
  <si>
    <t>\\ \hline \hline</t>
  </si>
  <si>
    <t>MinLen</t>
  </si>
  <si>
    <t>OverMinLen</t>
  </si>
  <si>
    <t>SeqLen</t>
  </si>
  <si>
    <t>seq.value</t>
  </si>
  <si>
    <t>count</t>
  </si>
  <si>
    <t>max</t>
  </si>
  <si>
    <t>sum</t>
  </si>
  <si>
    <t>mean</t>
  </si>
  <si>
    <t>min</t>
  </si>
  <si>
    <t>std</t>
  </si>
  <si>
    <t>nunique</t>
  </si>
  <si>
    <t>RoleName</t>
  </si>
  <si>
    <t>U_BasicMinLen</t>
  </si>
  <si>
    <t>U_CompOnlyRoleEqual</t>
  </si>
  <si>
    <t>U_CompRoleEqual</t>
  </si>
  <si>
    <t>U_CompositeMinLen</t>
  </si>
  <si>
    <t>U_OverMinLen</t>
  </si>
  <si>
    <t>Basic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</si>
</sst>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2" borderId="1" applyNumberFormat="0" applyAlignment="0" applyProtection="0"/>
    <xf numFmtId="43" fontId="4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1"/>
    <xf numFmtId="0" fontId="0" fillId="0" borderId="0" xfId="0" applyNumberFormat="1"/>
    <xf numFmtId="0" fontId="2" fillId="0" borderId="0" xfId="0" applyFont="1"/>
    <xf numFmtId="0" fontId="3" fillId="2" borderId="1" xfId="2"/>
    <xf numFmtId="164" fontId="0" fillId="0" borderId="0" xfId="3" applyNumberFormat="1" applyFont="1"/>
  </cellXfs>
  <cellStyles count="4">
    <cellStyle name="Comma" xfId="3" builtinId="3"/>
    <cellStyle name="Hyperlink" xfId="1" builtinId="8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VM " refreshedDate="43893.626765393521" createdVersion="4" refreshedVersion="4" minRefreshableVersion="3" recordCount="27">
  <cacheSource type="worksheet">
    <worksheetSource ref="A12:C39" sheet="Main"/>
  </cacheSource>
  <cacheFields count="3">
    <cacheField name="Basic" numFmtId="0">
      <sharedItems count="27">
        <s v="Cell"/>
        <s v="Coding"/>
        <s v="Composite"/>
        <s v="Conjugation"/>
        <s v="Device"/>
        <s v="DNA"/>
        <s v="Generator"/>
        <s v="Intermediate"/>
        <s v="Inverter"/>
        <s v="Measurement"/>
        <s v="Other"/>
        <s v="Plasmid"/>
        <s v="Plasmid_Backbone"/>
        <s v="Primer"/>
        <s v="Project"/>
        <s v="Protein_Domain"/>
        <s v="RBS"/>
        <s v="Regulatory"/>
        <s v="Reporter"/>
        <s v="RNA"/>
        <s v="Scar"/>
        <s v="Signalling"/>
        <s v="T7"/>
        <s v="Tag"/>
        <s v="Temporary"/>
        <s v="Terminator"/>
        <s v="Translational_Unit"/>
      </sharedItems>
    </cacheField>
    <cacheField name="http://www.sequenceontology.org/browser/current_svn/term/SO:0000316" numFmtId="0">
      <sharedItems count="16">
        <s v="http://www.sequenceontology.org/browser/current_svn/term/SO:0000340"/>
        <s v="http://www.sequenceontology.org/browser/current_svn/term/SO:0000316"/>
        <s v="http://www.sequenceontology.org/browser/current_svn/term/SO:0000804"/>
        <s v="http://www.sequenceontology.org/browser/current_svn/term/SO:0000724"/>
        <s v="http://www.sequenceontology.org/browser/current_svn/term/SO:0000110"/>
        <s v="http://www.sequenceontology.org/browser/current_svn/term/SO:0000155"/>
        <s v="http://www.sequenceontology.org/browser/current_svn/term/SO:0000755"/>
        <s v="http://www.sequenceontology.org/browser/current_svn/term/SO:0000112"/>
        <s v="http://www.sequenceontology.org/browser/current_svn/term/SO:0000417"/>
        <s v="http://www.sequenceontology.org/browser/current_svn/term/SO:0000139"/>
        <s v="http://www.sequenceontology.org/browser/current_svn/term/SO:0000167"/>
        <s v="http://www.sequenceontology.org/browser/current_svn/term/SO:0000834"/>
        <s v="http://www.sequenceontology.org/browser/current_svn/term/SO:0001953"/>
        <s v="http://www.sequenceontology.org/browser/current_svn/term/SO:0001207"/>
        <s v="http://www.sequenceontology.org/browser/current_svn/term/SO:0000324"/>
        <s v="http://www.sequenceontology.org/browser/current_svn/term/SO:0000141"/>
      </sharedItems>
    </cacheField>
    <cacheField name="CDS" numFmtId="0">
      <sharedItems count="17">
        <s v="Chromosome"/>
        <s v="CDS"/>
        <s v="Engineered Region"/>
        <s v="oriT"/>
        <s v="Sequence feature"/>
        <s v="sequence_feature"/>
        <s v="Plasmid"/>
        <s v="Plasmid Vector"/>
        <s v="Primer"/>
        <s v="Polypeptide Domain"/>
        <s v="Ribosome Entry Site"/>
        <s v="Promoter"/>
        <s v="mature_transcript_region"/>
        <s v="restriction enzyme assembly scar"/>
        <s v="T7_RNA_Polymerase_Promoter"/>
        <s v="Tag"/>
        <s v="Terminat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x v="0"/>
    <x v="0"/>
    <x v="0"/>
  </r>
  <r>
    <x v="1"/>
    <x v="1"/>
    <x v="1"/>
  </r>
  <r>
    <x v="2"/>
    <x v="2"/>
    <x v="2"/>
  </r>
  <r>
    <x v="3"/>
    <x v="3"/>
    <x v="3"/>
  </r>
  <r>
    <x v="4"/>
    <x v="2"/>
    <x v="2"/>
  </r>
  <r>
    <x v="5"/>
    <x v="4"/>
    <x v="4"/>
  </r>
  <r>
    <x v="6"/>
    <x v="2"/>
    <x v="2"/>
  </r>
  <r>
    <x v="7"/>
    <x v="2"/>
    <x v="2"/>
  </r>
  <r>
    <x v="8"/>
    <x v="2"/>
    <x v="2"/>
  </r>
  <r>
    <x v="9"/>
    <x v="2"/>
    <x v="2"/>
  </r>
  <r>
    <x v="10"/>
    <x v="4"/>
    <x v="5"/>
  </r>
  <r>
    <x v="11"/>
    <x v="5"/>
    <x v="6"/>
  </r>
  <r>
    <x v="12"/>
    <x v="6"/>
    <x v="7"/>
  </r>
  <r>
    <x v="13"/>
    <x v="7"/>
    <x v="8"/>
  </r>
  <r>
    <x v="14"/>
    <x v="2"/>
    <x v="2"/>
  </r>
  <r>
    <x v="15"/>
    <x v="8"/>
    <x v="9"/>
  </r>
  <r>
    <x v="16"/>
    <x v="9"/>
    <x v="10"/>
  </r>
  <r>
    <x v="17"/>
    <x v="10"/>
    <x v="11"/>
  </r>
  <r>
    <x v="18"/>
    <x v="2"/>
    <x v="2"/>
  </r>
  <r>
    <x v="19"/>
    <x v="11"/>
    <x v="12"/>
  </r>
  <r>
    <x v="20"/>
    <x v="12"/>
    <x v="13"/>
  </r>
  <r>
    <x v="21"/>
    <x v="2"/>
    <x v="2"/>
  </r>
  <r>
    <x v="22"/>
    <x v="13"/>
    <x v="14"/>
  </r>
  <r>
    <x v="23"/>
    <x v="14"/>
    <x v="15"/>
  </r>
  <r>
    <x v="24"/>
    <x v="4"/>
    <x v="5"/>
  </r>
  <r>
    <x v="25"/>
    <x v="15"/>
    <x v="16"/>
  </r>
  <r>
    <x v="26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0" firstHeaderRow="1" firstDataRow="1" firstDataCol="1"/>
  <pivotFields count="3">
    <pivotField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Row" showAll="0">
      <items count="17">
        <item x="4"/>
        <item x="7"/>
        <item x="9"/>
        <item x="15"/>
        <item x="5"/>
        <item x="10"/>
        <item x="1"/>
        <item x="14"/>
        <item x="0"/>
        <item x="8"/>
        <item x="3"/>
        <item x="6"/>
        <item x="2"/>
        <item x="11"/>
        <item x="13"/>
        <item x="12"/>
        <item t="default"/>
      </items>
    </pivotField>
    <pivotField dataField="1" showAll="0">
      <items count="18">
        <item x="1"/>
        <item x="0"/>
        <item x="2"/>
        <item x="12"/>
        <item x="3"/>
        <item x="6"/>
        <item x="7"/>
        <item x="9"/>
        <item x="8"/>
        <item x="11"/>
        <item x="13"/>
        <item x="10"/>
        <item x="4"/>
        <item x="5"/>
        <item x="14"/>
        <item x="15"/>
        <item x="16"/>
        <item t="default"/>
      </items>
    </pivotField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CD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\\hlin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identifiers.org/so/SO:0000112" TargetMode="External"/><Relationship Id="rId2" Type="http://schemas.openxmlformats.org/officeDocument/2006/relationships/hyperlink" Target="http://identifiers.org/so/SO:0001953" TargetMode="External"/><Relationship Id="rId1" Type="http://schemas.openxmlformats.org/officeDocument/2006/relationships/hyperlink" Target="http://identifiers.org/so/SO:00001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workbookViewId="0">
      <selection activeCell="A4" sqref="A4:A20"/>
    </sheetView>
  </sheetViews>
  <sheetFormatPr defaultRowHeight="14.5" x14ac:dyDescent="0.35"/>
  <cols>
    <col min="1" max="1" width="64.90625" customWidth="1"/>
    <col min="2" max="2" width="11.81640625" customWidth="1"/>
    <col min="3" max="3" width="12.08984375" customWidth="1"/>
    <col min="4" max="4" width="16.36328125" customWidth="1"/>
    <col min="5" max="5" width="22.7265625" customWidth="1"/>
    <col min="6" max="6" width="4.08984375" customWidth="1"/>
    <col min="7" max="7" width="7.36328125" customWidth="1"/>
    <col min="8" max="8" width="13.453125" customWidth="1"/>
    <col min="9" max="9" width="18" customWidth="1"/>
    <col min="10" max="10" width="6.453125" customWidth="1"/>
    <col min="11" max="11" width="8.90625" customWidth="1"/>
    <col min="12" max="12" width="28.7265625" customWidth="1"/>
    <col min="13" max="13" width="17.7265625" customWidth="1"/>
    <col min="14" max="14" width="15.54296875" customWidth="1"/>
    <col min="15" max="15" width="16" customWidth="1"/>
    <col min="16" max="16" width="27.54296875" customWidth="1"/>
    <col min="17" max="17" width="3.7265625" customWidth="1"/>
    <col min="18" max="18" width="10.26953125" customWidth="1"/>
    <col min="19" max="19" width="10.7265625" bestFit="1" customWidth="1"/>
  </cols>
  <sheetData>
    <row r="3" spans="1:2" x14ac:dyDescent="0.35">
      <c r="A3" s="1" t="s">
        <v>55</v>
      </c>
      <c r="B3" t="s">
        <v>65</v>
      </c>
    </row>
    <row r="4" spans="1:2" x14ac:dyDescent="0.35">
      <c r="A4" s="2" t="s">
        <v>15</v>
      </c>
      <c r="B4" s="4">
        <v>3</v>
      </c>
    </row>
    <row r="5" spans="1:2" x14ac:dyDescent="0.35">
      <c r="A5" s="2" t="s">
        <v>28</v>
      </c>
      <c r="B5" s="4">
        <v>1</v>
      </c>
    </row>
    <row r="6" spans="1:2" x14ac:dyDescent="0.35">
      <c r="A6" s="2" t="s">
        <v>34</v>
      </c>
      <c r="B6" s="4">
        <v>1</v>
      </c>
    </row>
    <row r="7" spans="1:2" x14ac:dyDescent="0.35">
      <c r="A7" s="2" t="s">
        <v>53</v>
      </c>
      <c r="B7" s="4">
        <v>1</v>
      </c>
    </row>
    <row r="8" spans="1:2" x14ac:dyDescent="0.35">
      <c r="A8" s="2" t="s">
        <v>23</v>
      </c>
      <c r="B8" s="4">
        <v>1</v>
      </c>
    </row>
    <row r="9" spans="1:2" x14ac:dyDescent="0.35">
      <c r="A9" s="2" t="s">
        <v>37</v>
      </c>
      <c r="B9" s="4">
        <v>1</v>
      </c>
    </row>
    <row r="10" spans="1:2" x14ac:dyDescent="0.35">
      <c r="A10" s="2" t="s">
        <v>1</v>
      </c>
      <c r="B10" s="4">
        <v>1</v>
      </c>
    </row>
    <row r="11" spans="1:2" x14ac:dyDescent="0.35">
      <c r="A11" s="2" t="s">
        <v>50</v>
      </c>
      <c r="B11" s="4">
        <v>1</v>
      </c>
    </row>
    <row r="12" spans="1:2" x14ac:dyDescent="0.35">
      <c r="A12" s="2" t="s">
        <v>4</v>
      </c>
      <c r="B12" s="4">
        <v>1</v>
      </c>
    </row>
    <row r="13" spans="1:2" x14ac:dyDescent="0.35">
      <c r="A13" s="2" t="s">
        <v>31</v>
      </c>
      <c r="B13" s="4">
        <v>1</v>
      </c>
    </row>
    <row r="14" spans="1:2" x14ac:dyDescent="0.35">
      <c r="A14" s="2" t="s">
        <v>11</v>
      </c>
      <c r="B14" s="4">
        <v>1</v>
      </c>
    </row>
    <row r="15" spans="1:2" x14ac:dyDescent="0.35">
      <c r="A15" s="2" t="s">
        <v>25</v>
      </c>
      <c r="B15" s="4">
        <v>1</v>
      </c>
    </row>
    <row r="16" spans="1:2" x14ac:dyDescent="0.35">
      <c r="A16" s="2" t="s">
        <v>8</v>
      </c>
      <c r="B16" s="4">
        <v>10</v>
      </c>
    </row>
    <row r="17" spans="1:2" x14ac:dyDescent="0.35">
      <c r="A17" s="2" t="s">
        <v>41</v>
      </c>
      <c r="B17" s="4">
        <v>1</v>
      </c>
    </row>
    <row r="18" spans="1:2" x14ac:dyDescent="0.35">
      <c r="A18" s="2" t="s">
        <v>47</v>
      </c>
      <c r="B18" s="4">
        <v>1</v>
      </c>
    </row>
    <row r="19" spans="1:2" x14ac:dyDescent="0.35">
      <c r="A19" s="2" t="s">
        <v>44</v>
      </c>
      <c r="B19" s="4">
        <v>1</v>
      </c>
    </row>
    <row r="20" spans="1:2" x14ac:dyDescent="0.35">
      <c r="A20" s="2" t="s">
        <v>56</v>
      </c>
      <c r="B20" s="4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AB55"/>
  <sheetViews>
    <sheetView tabSelected="1" topLeftCell="M9" workbookViewId="0">
      <selection activeCell="AB13" sqref="AB13:AB30"/>
    </sheetView>
  </sheetViews>
  <sheetFormatPr defaultRowHeight="14.5" x14ac:dyDescent="0.35"/>
  <cols>
    <col min="9" max="9" width="22.453125" customWidth="1"/>
    <col min="10" max="10" width="15.1796875" customWidth="1"/>
    <col min="11" max="11" width="25.90625" customWidth="1"/>
    <col min="12" max="12" width="28.90625" customWidth="1"/>
    <col min="18" max="18" width="27.453125" customWidth="1"/>
  </cols>
  <sheetData>
    <row r="11" spans="1:28" x14ac:dyDescent="0.35">
      <c r="A11" t="s">
        <v>57</v>
      </c>
      <c r="B11" t="s">
        <v>58</v>
      </c>
      <c r="C11" t="s">
        <v>59</v>
      </c>
    </row>
    <row r="12" spans="1:28" x14ac:dyDescent="0.35">
      <c r="A12" t="s">
        <v>0</v>
      </c>
      <c r="B12" t="s">
        <v>1</v>
      </c>
      <c r="C12" t="s">
        <v>2</v>
      </c>
      <c r="D12" t="str">
        <f>A12</f>
        <v>Basic</v>
      </c>
      <c r="I12">
        <v>1</v>
      </c>
      <c r="J12">
        <v>2</v>
      </c>
      <c r="K12">
        <v>3</v>
      </c>
      <c r="L12">
        <v>4</v>
      </c>
      <c r="M12">
        <v>5</v>
      </c>
      <c r="N12">
        <v>6</v>
      </c>
      <c r="O12">
        <v>7</v>
      </c>
      <c r="P12">
        <v>8</v>
      </c>
      <c r="AB12" s="5" t="s">
        <v>99</v>
      </c>
    </row>
    <row r="13" spans="1:28" x14ac:dyDescent="0.35">
      <c r="A13" t="s">
        <v>6</v>
      </c>
      <c r="B13" t="s">
        <v>1</v>
      </c>
      <c r="C13" t="s">
        <v>2</v>
      </c>
      <c r="D13" t="str">
        <f>IF(C12=C13,D12&amp;", "&amp;A13,A13)</f>
        <v>Basic, Coding</v>
      </c>
      <c r="I13" s="5" t="s">
        <v>62</v>
      </c>
      <c r="J13" s="5" t="s">
        <v>63</v>
      </c>
      <c r="K13" s="5" t="s">
        <v>100</v>
      </c>
      <c r="L13" s="5" t="s">
        <v>96</v>
      </c>
      <c r="M13" s="5" t="s">
        <v>97</v>
      </c>
      <c r="N13" s="5" t="s">
        <v>98</v>
      </c>
      <c r="O13" s="5" t="s">
        <v>121</v>
      </c>
      <c r="P13" s="5" t="s">
        <v>70</v>
      </c>
      <c r="R13" s="5" t="s">
        <v>62</v>
      </c>
      <c r="S13" s="5" t="s">
        <v>63</v>
      </c>
      <c r="V13" t="str">
        <f>R13&amp;" &amp; "&amp;S13</f>
        <v xml:space="preserve">SO Type  &amp;  iGEM Types </v>
      </c>
      <c r="W13" t="str">
        <f>V13&amp;" &amp; "&amp;K13</f>
        <v>SO Type  &amp;  iGEM Types  &amp; Minimum Length Parameter</v>
      </c>
      <c r="X13" t="str">
        <f t="shared" ref="X13" si="0">W13&amp;" &amp; "&amp;L13</f>
        <v>SO Type  &amp;  iGEM Types  &amp; Minimum Length Parameter &amp; Sequence Count</v>
      </c>
      <c r="Y13" t="str">
        <f t="shared" ref="Y13" si="1">X13&amp;" &amp; "&amp;M13</f>
        <v>SO Type  &amp;  iGEM Types  &amp; Minimum Length Parameter &amp; Sequence Count &amp; Sequences Over Minimum Length</v>
      </c>
      <c r="Z13" t="str">
        <f t="shared" ref="Z13" si="2">Y13&amp;" &amp; "&amp;N13</f>
        <v>SO Type  &amp;  iGEM Types  &amp; Minimum Length Parameter &amp; Sequence Count &amp; Sequences Over Minimum Length &amp; Unique Sequences Over Minimum Length</v>
      </c>
      <c r="AA13" t="str">
        <f t="shared" ref="AA13" si="3">Z13&amp;" &amp; "&amp;O13</f>
        <v>SO Type  &amp;  iGEM Types  &amp; Minimum Length Parameter &amp; Sequence Count &amp; Sequences Over Minimum Length &amp; Unique Sequences Over Minimum Length &amp; Basic Parts</v>
      </c>
      <c r="AB13" s="6" t="str">
        <f>AA13&amp;" \\ \hline \hline"</f>
        <v>SO Type  &amp;  iGEM Types  &amp; Minimum Length Parameter &amp; Sequence Count &amp; Sequences Over Minimum Length &amp; Unique Sequences Over Minimum Length &amp; Basic Parts \\ \hline \hline</v>
      </c>
    </row>
    <row r="14" spans="1:28" x14ac:dyDescent="0.35">
      <c r="A14" t="s">
        <v>3</v>
      </c>
      <c r="B14" t="s">
        <v>4</v>
      </c>
      <c r="C14" t="s">
        <v>5</v>
      </c>
      <c r="D14" t="str">
        <f t="shared" ref="D14:D39" si="4">IF(C13=C14,D13&amp;", "&amp;A14,A14)</f>
        <v>Cell</v>
      </c>
      <c r="I14" t="s">
        <v>2</v>
      </c>
      <c r="J14" t="s">
        <v>60</v>
      </c>
      <c r="K14">
        <f>J40</f>
        <v>40</v>
      </c>
      <c r="L14" s="7">
        <f>L40</f>
        <v>7689</v>
      </c>
      <c r="M14">
        <f>K40</f>
        <v>7198</v>
      </c>
      <c r="N14">
        <f>U40</f>
        <v>6788</v>
      </c>
      <c r="O14">
        <f>Q40</f>
        <v>6188</v>
      </c>
      <c r="P14" s="3" t="s">
        <v>64</v>
      </c>
      <c r="R14" t="str">
        <f>SUBSTITUTE(Sheet2!H7,"_"," ")</f>
        <v>CDS</v>
      </c>
      <c r="S14" t="str">
        <f>SUBSTITUTE(Sheet2!I7,"_","\_")</f>
        <v>Basic, Coding</v>
      </c>
      <c r="V14" t="str">
        <f>R14&amp;" &amp; "&amp;S14</f>
        <v>CDS &amp; Basic, Coding</v>
      </c>
      <c r="W14" t="str">
        <f>V14&amp;" &amp; "&amp;K14</f>
        <v>CDS &amp; Basic, Coding &amp; 40</v>
      </c>
      <c r="X14" t="str">
        <f t="shared" ref="X14:AA29" si="5">W14&amp;" &amp; "&amp;L14</f>
        <v>CDS &amp; Basic, Coding &amp; 40 &amp; 7689</v>
      </c>
      <c r="Y14" t="str">
        <f t="shared" si="5"/>
        <v>CDS &amp; Basic, Coding &amp; 40 &amp; 7689 &amp; 7198</v>
      </c>
      <c r="Z14" t="str">
        <f t="shared" si="5"/>
        <v>CDS &amp; Basic, Coding &amp; 40 &amp; 7689 &amp; 7198 &amp; 6788</v>
      </c>
      <c r="AA14" t="str">
        <f t="shared" si="5"/>
        <v>CDS &amp; Basic, Coding &amp; 40 &amp; 7689 &amp; 7198 &amp; 6788 &amp; 6188</v>
      </c>
      <c r="AB14" s="6" t="str">
        <f t="shared" ref="AB14:AB29" si="6">AA14&amp;"  "&amp;P14</f>
        <v>CDS &amp; Basic, Coding &amp; 40 &amp; 7689 &amp; 7198 &amp; 6788 &amp; 6188  \\ \hline</v>
      </c>
    </row>
    <row r="15" spans="1:28" x14ac:dyDescent="0.35">
      <c r="A15" t="s">
        <v>7</v>
      </c>
      <c r="B15" t="s">
        <v>8</v>
      </c>
      <c r="C15" t="s">
        <v>9</v>
      </c>
      <c r="D15" t="str">
        <f t="shared" si="4"/>
        <v>Composite</v>
      </c>
      <c r="I15" t="s">
        <v>5</v>
      </c>
      <c r="J15" t="s">
        <v>3</v>
      </c>
      <c r="K15">
        <f t="shared" ref="K15:L29" si="7">J41</f>
        <v>6</v>
      </c>
      <c r="L15" s="7">
        <f t="shared" ref="L15:L29" si="8">L41</f>
        <v>73</v>
      </c>
      <c r="M15">
        <f t="shared" ref="M15:M29" si="9">K41</f>
        <v>13</v>
      </c>
      <c r="N15">
        <f t="shared" ref="N15:N29" si="10">U41</f>
        <v>13</v>
      </c>
      <c r="O15">
        <f t="shared" ref="O15:O29" si="11">Q41</f>
        <v>10</v>
      </c>
      <c r="P15" s="3" t="s">
        <v>64</v>
      </c>
      <c r="R15" t="str">
        <f>SUBSTITUTE(Sheet2!H8,"_"," ")</f>
        <v>Chromosome</v>
      </c>
      <c r="S15" t="str">
        <f>SUBSTITUTE(Sheet2!I8,"_","\_")</f>
        <v>Cell</v>
      </c>
      <c r="V15" t="str">
        <f t="shared" ref="V15:V29" si="12">R15&amp;" &amp; "&amp;S15</f>
        <v>Chromosome &amp; Cell</v>
      </c>
      <c r="W15" t="str">
        <f t="shared" ref="W15:W29" si="13">V15&amp;" &amp; "&amp;K15</f>
        <v>Chromosome &amp; Cell &amp; 6</v>
      </c>
      <c r="X15" t="str">
        <f t="shared" si="5"/>
        <v>Chromosome &amp; Cell &amp; 6 &amp; 73</v>
      </c>
      <c r="Y15" t="str">
        <f t="shared" si="5"/>
        <v>Chromosome &amp; Cell &amp; 6 &amp; 73 &amp; 13</v>
      </c>
      <c r="Z15" t="str">
        <f t="shared" si="5"/>
        <v>Chromosome &amp; Cell &amp; 6 &amp; 73 &amp; 13 &amp; 13</v>
      </c>
      <c r="AA15" t="str">
        <f t="shared" si="5"/>
        <v>Chromosome &amp; Cell &amp; 6 &amp; 73 &amp; 13 &amp; 13 &amp; 10</v>
      </c>
      <c r="AB15" s="6" t="str">
        <f t="shared" si="6"/>
        <v>Chromosome &amp; Cell &amp; 6 &amp; 73 &amp; 13 &amp; 13 &amp; 10  \\ \hline</v>
      </c>
    </row>
    <row r="16" spans="1:28" x14ac:dyDescent="0.35">
      <c r="A16" t="s">
        <v>13</v>
      </c>
      <c r="B16" t="s">
        <v>8</v>
      </c>
      <c r="C16" t="s">
        <v>9</v>
      </c>
      <c r="D16" t="str">
        <f t="shared" si="4"/>
        <v>Composite, Device</v>
      </c>
      <c r="I16" t="s">
        <v>9</v>
      </c>
      <c r="J16" t="s">
        <v>61</v>
      </c>
      <c r="K16">
        <f t="shared" si="7"/>
        <v>6</v>
      </c>
      <c r="L16" s="7">
        <f t="shared" si="8"/>
        <v>20171</v>
      </c>
      <c r="M16">
        <f t="shared" si="9"/>
        <v>19477</v>
      </c>
      <c r="N16">
        <f t="shared" si="10"/>
        <v>17664</v>
      </c>
      <c r="O16">
        <f t="shared" si="11"/>
        <v>3700</v>
      </c>
      <c r="P16" s="3" t="s">
        <v>64</v>
      </c>
      <c r="R16" t="str">
        <f>SUBSTITUTE(Sheet2!H9,"_"," ")</f>
        <v>Engineered Region</v>
      </c>
      <c r="S16" t="str">
        <f>SUBSTITUTE(Sheet2!I9,"_","\_")</f>
        <v>Composite, Device, Generator, Intermediate, Inverter, Measurement, Project, Reporter, Signalling, Translational\_Unit</v>
      </c>
      <c r="V16" t="str">
        <f t="shared" si="12"/>
        <v>Engineered Region &amp; Composite, Device, Generator, Intermediate, Inverter, Measurement, Project, Reporter, Signalling, Translational\_Unit</v>
      </c>
      <c r="W16" t="str">
        <f t="shared" si="13"/>
        <v>Engineered Region &amp; Composite, Device, Generator, Intermediate, Inverter, Measurement, Project, Reporter, Signalling, Translational\_Unit &amp; 6</v>
      </c>
      <c r="X16" t="str">
        <f t="shared" si="5"/>
        <v>Engineered Region &amp; Composite, Device, Generator, Intermediate, Inverter, Measurement, Project, Reporter, Signalling, Translational\_Unit &amp; 6 &amp; 20171</v>
      </c>
      <c r="Y16" t="str">
        <f t="shared" si="5"/>
        <v>Engineered Region &amp; Composite, Device, Generator, Intermediate, Inverter, Measurement, Project, Reporter, Signalling, Translational\_Unit &amp; 6 &amp; 20171 &amp; 19477</v>
      </c>
      <c r="Z16" t="str">
        <f t="shared" si="5"/>
        <v>Engineered Region &amp; Composite, Device, Generator, Intermediate, Inverter, Measurement, Project, Reporter, Signalling, Translational\_Unit &amp; 6 &amp; 20171 &amp; 19477 &amp; 17664</v>
      </c>
      <c r="AA16" t="str">
        <f t="shared" si="5"/>
        <v>Engineered Region &amp; Composite, Device, Generator, Intermediate, Inverter, Measurement, Project, Reporter, Signalling, Translational\_Unit &amp; 6 &amp; 20171 &amp; 19477 &amp; 17664 &amp; 3700</v>
      </c>
      <c r="AB16" s="6" t="str">
        <f t="shared" si="6"/>
        <v>Engineered Region &amp; Composite, Device, Generator, Intermediate, Inverter, Measurement, Project, Reporter, Signalling, Translational\_Unit &amp; 6 &amp; 20171 &amp; 19477 &amp; 17664 &amp; 3700  \\ \hline</v>
      </c>
    </row>
    <row r="17" spans="1:28" x14ac:dyDescent="0.35">
      <c r="A17" t="s">
        <v>17</v>
      </c>
      <c r="B17" t="s">
        <v>8</v>
      </c>
      <c r="C17" t="s">
        <v>9</v>
      </c>
      <c r="D17" t="str">
        <f t="shared" si="4"/>
        <v>Composite, Device, Generator</v>
      </c>
      <c r="I17" t="s">
        <v>69</v>
      </c>
      <c r="J17" t="s">
        <v>40</v>
      </c>
      <c r="K17">
        <f t="shared" si="7"/>
        <v>6</v>
      </c>
      <c r="L17" s="7">
        <f t="shared" si="8"/>
        <v>595</v>
      </c>
      <c r="M17">
        <f t="shared" si="9"/>
        <v>556</v>
      </c>
      <c r="N17">
        <f t="shared" si="10"/>
        <v>538</v>
      </c>
      <c r="O17">
        <f t="shared" si="11"/>
        <v>485</v>
      </c>
      <c r="P17" s="3" t="s">
        <v>64</v>
      </c>
      <c r="R17" t="str">
        <f>SUBSTITUTE(Sheet2!H10,"_"," ")</f>
        <v>Mature Transcript Region</v>
      </c>
      <c r="S17" t="str">
        <f>SUBSTITUTE(Sheet2!I10,"_","\_")</f>
        <v>RNA</v>
      </c>
      <c r="V17" t="str">
        <f t="shared" si="12"/>
        <v>Mature Transcript Region &amp; RNA</v>
      </c>
      <c r="W17" t="str">
        <f t="shared" si="13"/>
        <v>Mature Transcript Region &amp; RNA &amp; 6</v>
      </c>
      <c r="X17" t="str">
        <f t="shared" si="5"/>
        <v>Mature Transcript Region &amp; RNA &amp; 6 &amp; 595</v>
      </c>
      <c r="Y17" t="str">
        <f t="shared" si="5"/>
        <v>Mature Transcript Region &amp; RNA &amp; 6 &amp; 595 &amp; 556</v>
      </c>
      <c r="Z17" t="str">
        <f t="shared" si="5"/>
        <v>Mature Transcript Region &amp; RNA &amp; 6 &amp; 595 &amp; 556 &amp; 538</v>
      </c>
      <c r="AA17" t="str">
        <f t="shared" si="5"/>
        <v>Mature Transcript Region &amp; RNA &amp; 6 &amp; 595 &amp; 556 &amp; 538 &amp; 485</v>
      </c>
      <c r="AB17" s="6" t="str">
        <f t="shared" si="6"/>
        <v>Mature Transcript Region &amp; RNA &amp; 6 &amp; 595 &amp; 556 &amp; 538 &amp; 485  \\ \hline</v>
      </c>
    </row>
    <row r="18" spans="1:28" x14ac:dyDescent="0.35">
      <c r="A18" t="s">
        <v>18</v>
      </c>
      <c r="B18" t="s">
        <v>8</v>
      </c>
      <c r="C18" t="s">
        <v>9</v>
      </c>
      <c r="D18" t="str">
        <f t="shared" si="4"/>
        <v>Composite, Device, Generator, Intermediate</v>
      </c>
      <c r="I18" t="s">
        <v>12</v>
      </c>
      <c r="J18" t="s">
        <v>10</v>
      </c>
      <c r="K18">
        <f t="shared" si="7"/>
        <v>6</v>
      </c>
      <c r="L18" s="7">
        <f t="shared" si="8"/>
        <v>41</v>
      </c>
      <c r="M18">
        <f t="shared" si="9"/>
        <v>39</v>
      </c>
      <c r="N18">
        <f t="shared" si="10"/>
        <v>39</v>
      </c>
      <c r="O18">
        <f t="shared" si="11"/>
        <v>20</v>
      </c>
      <c r="P18" s="3" t="s">
        <v>64</v>
      </c>
      <c r="R18" t="str">
        <f>SUBSTITUTE(Sheet2!H11,"_"," ")</f>
        <v>oriT</v>
      </c>
      <c r="S18" t="str">
        <f>SUBSTITUTE(Sheet2!I11,"_","\_")</f>
        <v>Conjugation</v>
      </c>
      <c r="V18" t="str">
        <f t="shared" si="12"/>
        <v>oriT &amp; Conjugation</v>
      </c>
      <c r="W18" t="str">
        <f t="shared" si="13"/>
        <v>oriT &amp; Conjugation &amp; 6</v>
      </c>
      <c r="X18" t="str">
        <f t="shared" si="5"/>
        <v>oriT &amp; Conjugation &amp; 6 &amp; 41</v>
      </c>
      <c r="Y18" t="str">
        <f t="shared" si="5"/>
        <v>oriT &amp; Conjugation &amp; 6 &amp; 41 &amp; 39</v>
      </c>
      <c r="Z18" t="str">
        <f t="shared" si="5"/>
        <v>oriT &amp; Conjugation &amp; 6 &amp; 41 &amp; 39 &amp; 39</v>
      </c>
      <c r="AA18" t="str">
        <f t="shared" si="5"/>
        <v>oriT &amp; Conjugation &amp; 6 &amp; 41 &amp; 39 &amp; 39 &amp; 20</v>
      </c>
      <c r="AB18" s="6" t="str">
        <f t="shared" si="6"/>
        <v>oriT &amp; Conjugation &amp; 6 &amp; 41 &amp; 39 &amp; 39 &amp; 20  \\ \hline</v>
      </c>
    </row>
    <row r="19" spans="1:28" x14ac:dyDescent="0.35">
      <c r="A19" t="s">
        <v>19</v>
      </c>
      <c r="B19" t="s">
        <v>8</v>
      </c>
      <c r="C19" t="s">
        <v>9</v>
      </c>
      <c r="D19" t="str">
        <f t="shared" si="4"/>
        <v>Composite, Device, Generator, Intermediate, Inverter</v>
      </c>
      <c r="I19" t="s">
        <v>22</v>
      </c>
      <c r="J19" t="s">
        <v>22</v>
      </c>
      <c r="K19">
        <f t="shared" si="7"/>
        <v>40</v>
      </c>
      <c r="L19" s="7">
        <f t="shared" si="8"/>
        <v>609</v>
      </c>
      <c r="M19">
        <f t="shared" si="9"/>
        <v>526</v>
      </c>
      <c r="N19">
        <f t="shared" si="10"/>
        <v>484</v>
      </c>
      <c r="O19">
        <f t="shared" si="11"/>
        <v>398</v>
      </c>
      <c r="P19" s="3" t="s">
        <v>64</v>
      </c>
      <c r="R19" t="str">
        <f>SUBSTITUTE(Sheet2!H12,"_"," ")</f>
        <v>Plasmid</v>
      </c>
      <c r="S19" t="str">
        <f>SUBSTITUTE(Sheet2!I12,"_","\_")</f>
        <v>Plasmid</v>
      </c>
      <c r="V19" t="str">
        <f t="shared" si="12"/>
        <v>Plasmid &amp; Plasmid</v>
      </c>
      <c r="W19" t="str">
        <f t="shared" si="13"/>
        <v>Plasmid &amp; Plasmid &amp; 40</v>
      </c>
      <c r="X19" t="str">
        <f t="shared" si="5"/>
        <v>Plasmid &amp; Plasmid &amp; 40 &amp; 609</v>
      </c>
      <c r="Y19" t="str">
        <f t="shared" si="5"/>
        <v>Plasmid &amp; Plasmid &amp; 40 &amp; 609 &amp; 526</v>
      </c>
      <c r="Z19" t="str">
        <f t="shared" si="5"/>
        <v>Plasmid &amp; Plasmid &amp; 40 &amp; 609 &amp; 526 &amp; 484</v>
      </c>
      <c r="AA19" t="str">
        <f t="shared" si="5"/>
        <v>Plasmid &amp; Plasmid &amp; 40 &amp; 609 &amp; 526 &amp; 484 &amp; 398</v>
      </c>
      <c r="AB19" s="6" t="str">
        <f t="shared" si="6"/>
        <v>Plasmid &amp; Plasmid &amp; 40 &amp; 609 &amp; 526 &amp; 484 &amp; 398  \\ \hline</v>
      </c>
    </row>
    <row r="20" spans="1:28" x14ac:dyDescent="0.35">
      <c r="A20" t="s">
        <v>20</v>
      </c>
      <c r="B20" t="s">
        <v>8</v>
      </c>
      <c r="C20" t="s">
        <v>9</v>
      </c>
      <c r="D20" t="str">
        <f t="shared" si="4"/>
        <v>Composite, Device, Generator, Intermediate, Inverter, Measurement</v>
      </c>
      <c r="I20" t="s">
        <v>26</v>
      </c>
      <c r="J20" t="s">
        <v>24</v>
      </c>
      <c r="K20">
        <f t="shared" si="7"/>
        <v>40</v>
      </c>
      <c r="L20" s="7">
        <f t="shared" si="8"/>
        <v>404</v>
      </c>
      <c r="M20">
        <f t="shared" si="9"/>
        <v>379</v>
      </c>
      <c r="N20">
        <f t="shared" si="10"/>
        <v>369</v>
      </c>
      <c r="O20">
        <f t="shared" si="11"/>
        <v>353</v>
      </c>
      <c r="P20" s="3" t="s">
        <v>64</v>
      </c>
      <c r="R20" t="str">
        <f>SUBSTITUTE(Sheet2!H13,"_"," ")</f>
        <v>Plasmid Vector</v>
      </c>
      <c r="S20" t="str">
        <f>SUBSTITUTE(Sheet2!I13,"_","\_")</f>
        <v>Plasmid\_Backbone</v>
      </c>
      <c r="V20" t="str">
        <f t="shared" si="12"/>
        <v>Plasmid Vector &amp; Plasmid\_Backbone</v>
      </c>
      <c r="W20" t="str">
        <f t="shared" si="13"/>
        <v>Plasmid Vector &amp; Plasmid\_Backbone &amp; 40</v>
      </c>
      <c r="X20" t="str">
        <f t="shared" si="5"/>
        <v>Plasmid Vector &amp; Plasmid\_Backbone &amp; 40 &amp; 404</v>
      </c>
      <c r="Y20" t="str">
        <f t="shared" si="5"/>
        <v>Plasmid Vector &amp; Plasmid\_Backbone &amp; 40 &amp; 404 &amp; 379</v>
      </c>
      <c r="Z20" t="str">
        <f t="shared" si="5"/>
        <v>Plasmid Vector &amp; Plasmid\_Backbone &amp; 40 &amp; 404 &amp; 379 &amp; 369</v>
      </c>
      <c r="AA20" t="str">
        <f t="shared" si="5"/>
        <v>Plasmid Vector &amp; Plasmid\_Backbone &amp; 40 &amp; 404 &amp; 379 &amp; 369 &amp; 353</v>
      </c>
      <c r="AB20" s="6" t="str">
        <f t="shared" si="6"/>
        <v>Plasmid Vector &amp; Plasmid\_Backbone &amp; 40 &amp; 404 &amp; 379 &amp; 369 &amp; 353  \\ \hline</v>
      </c>
    </row>
    <row r="21" spans="1:28" x14ac:dyDescent="0.35">
      <c r="A21" t="s">
        <v>29</v>
      </c>
      <c r="B21" t="s">
        <v>8</v>
      </c>
      <c r="C21" t="s">
        <v>9</v>
      </c>
      <c r="D21" t="str">
        <f t="shared" si="4"/>
        <v>Composite, Device, Generator, Intermediate, Inverter, Measurement, Project</v>
      </c>
      <c r="I21" t="s">
        <v>32</v>
      </c>
      <c r="J21" t="s">
        <v>30</v>
      </c>
      <c r="K21">
        <f t="shared" si="7"/>
        <v>6</v>
      </c>
      <c r="L21" s="7">
        <f t="shared" si="8"/>
        <v>769</v>
      </c>
      <c r="M21">
        <f t="shared" si="9"/>
        <v>718</v>
      </c>
      <c r="N21">
        <f t="shared" si="10"/>
        <v>700</v>
      </c>
      <c r="O21">
        <f t="shared" si="11"/>
        <v>665</v>
      </c>
      <c r="P21" s="3" t="s">
        <v>64</v>
      </c>
      <c r="R21" t="str">
        <f>SUBSTITUTE(Sheet2!H14,"_"," ")</f>
        <v>Polypeptide Domain</v>
      </c>
      <c r="S21" t="str">
        <f>SUBSTITUTE(Sheet2!I14,"_","\_")</f>
        <v>Protein\_Domain</v>
      </c>
      <c r="V21" t="str">
        <f t="shared" si="12"/>
        <v>Polypeptide Domain &amp; Protein\_Domain</v>
      </c>
      <c r="W21" t="str">
        <f t="shared" si="13"/>
        <v>Polypeptide Domain &amp; Protein\_Domain &amp; 6</v>
      </c>
      <c r="X21" t="str">
        <f t="shared" si="5"/>
        <v>Polypeptide Domain &amp; Protein\_Domain &amp; 6 &amp; 769</v>
      </c>
      <c r="Y21" t="str">
        <f t="shared" si="5"/>
        <v>Polypeptide Domain &amp; Protein\_Domain &amp; 6 &amp; 769 &amp; 718</v>
      </c>
      <c r="Z21" t="str">
        <f t="shared" si="5"/>
        <v>Polypeptide Domain &amp; Protein\_Domain &amp; 6 &amp; 769 &amp; 718 &amp; 700</v>
      </c>
      <c r="AA21" t="str">
        <f t="shared" si="5"/>
        <v>Polypeptide Domain &amp; Protein\_Domain &amp; 6 &amp; 769 &amp; 718 &amp; 700 &amp; 665</v>
      </c>
      <c r="AB21" s="6" t="str">
        <f t="shared" si="6"/>
        <v>Polypeptide Domain &amp; Protein\_Domain &amp; 6 &amp; 769 &amp; 718 &amp; 700 &amp; 665  \\ \hline</v>
      </c>
    </row>
    <row r="22" spans="1:28" x14ac:dyDescent="0.35">
      <c r="A22" t="s">
        <v>39</v>
      </c>
      <c r="B22" t="s">
        <v>8</v>
      </c>
      <c r="C22" t="s">
        <v>9</v>
      </c>
      <c r="D22" t="str">
        <f t="shared" si="4"/>
        <v>Composite, Device, Generator, Intermediate, Inverter, Measurement, Project, Reporter</v>
      </c>
      <c r="I22" t="s">
        <v>27</v>
      </c>
      <c r="J22" t="s">
        <v>27</v>
      </c>
      <c r="K22">
        <f t="shared" si="7"/>
        <v>6</v>
      </c>
      <c r="L22" s="7">
        <f t="shared" si="8"/>
        <v>582</v>
      </c>
      <c r="M22">
        <f t="shared" si="9"/>
        <v>574</v>
      </c>
      <c r="N22">
        <f t="shared" si="10"/>
        <v>567</v>
      </c>
      <c r="O22">
        <f t="shared" si="11"/>
        <v>567</v>
      </c>
      <c r="P22" s="3" t="s">
        <v>64</v>
      </c>
      <c r="R22" t="str">
        <f>SUBSTITUTE(Sheet2!H15,"_"," ")</f>
        <v>Primer</v>
      </c>
      <c r="S22" t="str">
        <f>SUBSTITUTE(Sheet2!I15,"_","\_")</f>
        <v>Primer</v>
      </c>
      <c r="V22" t="str">
        <f t="shared" si="12"/>
        <v>Primer &amp; Primer</v>
      </c>
      <c r="W22" t="str">
        <f t="shared" si="13"/>
        <v>Primer &amp; Primer &amp; 6</v>
      </c>
      <c r="X22" t="str">
        <f t="shared" si="5"/>
        <v>Primer &amp; Primer &amp; 6 &amp; 582</v>
      </c>
      <c r="Y22" t="str">
        <f t="shared" si="5"/>
        <v>Primer &amp; Primer &amp; 6 &amp; 582 &amp; 574</v>
      </c>
      <c r="Z22" t="str">
        <f t="shared" si="5"/>
        <v>Primer &amp; Primer &amp; 6 &amp; 582 &amp; 574 &amp; 567</v>
      </c>
      <c r="AA22" t="str">
        <f t="shared" si="5"/>
        <v>Primer &amp; Primer &amp; 6 &amp; 582 &amp; 574 &amp; 567 &amp; 567</v>
      </c>
      <c r="AB22" s="6" t="str">
        <f t="shared" si="6"/>
        <v>Primer &amp; Primer &amp; 6 &amp; 582 &amp; 574 &amp; 567 &amp; 567  \\ \hline</v>
      </c>
    </row>
    <row r="23" spans="1:28" x14ac:dyDescent="0.35">
      <c r="A23" t="s">
        <v>45</v>
      </c>
      <c r="B23" t="s">
        <v>8</v>
      </c>
      <c r="C23" t="s">
        <v>9</v>
      </c>
      <c r="D23" t="str">
        <f t="shared" si="4"/>
        <v>Composite, Device, Generator, Intermediate, Inverter, Measurement, Project, Reporter, Signalling</v>
      </c>
      <c r="I23" t="s">
        <v>38</v>
      </c>
      <c r="J23" t="s">
        <v>36</v>
      </c>
      <c r="K23">
        <f t="shared" si="7"/>
        <v>6</v>
      </c>
      <c r="L23" s="7">
        <f t="shared" si="8"/>
        <v>3106</v>
      </c>
      <c r="M23">
        <f t="shared" si="9"/>
        <v>2965</v>
      </c>
      <c r="N23">
        <f t="shared" si="10"/>
        <v>2770</v>
      </c>
      <c r="O23">
        <f t="shared" si="11"/>
        <v>2495</v>
      </c>
      <c r="P23" s="3" t="s">
        <v>64</v>
      </c>
      <c r="R23" t="str">
        <f>SUBSTITUTE(Sheet2!H16,"_"," ")</f>
        <v>Promoter</v>
      </c>
      <c r="S23" t="str">
        <f>SUBSTITUTE(Sheet2!I16,"_","\_")</f>
        <v>Regulatory</v>
      </c>
      <c r="V23" t="str">
        <f t="shared" si="12"/>
        <v>Promoter &amp; Regulatory</v>
      </c>
      <c r="W23" t="str">
        <f t="shared" si="13"/>
        <v>Promoter &amp; Regulatory &amp; 6</v>
      </c>
      <c r="X23" t="str">
        <f t="shared" si="5"/>
        <v>Promoter &amp; Regulatory &amp; 6 &amp; 3106</v>
      </c>
      <c r="Y23" t="str">
        <f t="shared" si="5"/>
        <v>Promoter &amp; Regulatory &amp; 6 &amp; 3106 &amp; 2965</v>
      </c>
      <c r="Z23" t="str">
        <f t="shared" si="5"/>
        <v>Promoter &amp; Regulatory &amp; 6 &amp; 3106 &amp; 2965 &amp; 2770</v>
      </c>
      <c r="AA23" t="str">
        <f t="shared" si="5"/>
        <v>Promoter &amp; Regulatory &amp; 6 &amp; 3106 &amp; 2965 &amp; 2770 &amp; 2495</v>
      </c>
      <c r="AB23" s="6" t="str">
        <f t="shared" si="6"/>
        <v>Promoter &amp; Regulatory &amp; 6 &amp; 3106 &amp; 2965 &amp; 2770 &amp; 2495  \\ \hline</v>
      </c>
    </row>
    <row r="24" spans="1:28" x14ac:dyDescent="0.35">
      <c r="A24" t="s">
        <v>54</v>
      </c>
      <c r="B24" t="s">
        <v>8</v>
      </c>
      <c r="C24" t="s">
        <v>9</v>
      </c>
      <c r="D24" t="str">
        <f t="shared" si="4"/>
        <v>Composite, Device, Generator, Intermediate, Inverter, Measurement, Project, Reporter, Signalling, Translational_Unit</v>
      </c>
      <c r="I24" t="s">
        <v>68</v>
      </c>
      <c r="J24" t="s">
        <v>43</v>
      </c>
      <c r="K24">
        <f t="shared" si="7"/>
        <v>6</v>
      </c>
      <c r="L24" s="7">
        <f t="shared" si="8"/>
        <v>40</v>
      </c>
      <c r="M24">
        <f t="shared" si="9"/>
        <v>26</v>
      </c>
      <c r="N24">
        <f t="shared" si="10"/>
        <v>25</v>
      </c>
      <c r="O24">
        <f t="shared" si="11"/>
        <v>24</v>
      </c>
      <c r="P24" s="3" t="s">
        <v>64</v>
      </c>
      <c r="R24" t="str">
        <f>SUBSTITUTE(Sheet2!H17,"_"," ")</f>
        <v>Restriction Enzyme Assembly Scar</v>
      </c>
      <c r="S24" t="str">
        <f>SUBSTITUTE(Sheet2!I17,"_","\_")</f>
        <v>Scar</v>
      </c>
      <c r="V24" t="str">
        <f t="shared" si="12"/>
        <v>Restriction Enzyme Assembly Scar &amp; Scar</v>
      </c>
      <c r="W24" t="str">
        <f t="shared" si="13"/>
        <v>Restriction Enzyme Assembly Scar &amp; Scar &amp; 6</v>
      </c>
      <c r="X24" t="str">
        <f t="shared" si="5"/>
        <v>Restriction Enzyme Assembly Scar &amp; Scar &amp; 6 &amp; 40</v>
      </c>
      <c r="Y24" t="str">
        <f t="shared" si="5"/>
        <v>Restriction Enzyme Assembly Scar &amp; Scar &amp; 6 &amp; 40 &amp; 26</v>
      </c>
      <c r="Z24" t="str">
        <f t="shared" si="5"/>
        <v>Restriction Enzyme Assembly Scar &amp; Scar &amp; 6 &amp; 40 &amp; 26 &amp; 25</v>
      </c>
      <c r="AA24" t="str">
        <f t="shared" si="5"/>
        <v>Restriction Enzyme Assembly Scar &amp; Scar &amp; 6 &amp; 40 &amp; 26 &amp; 25 &amp; 24</v>
      </c>
      <c r="AB24" s="6" t="str">
        <f t="shared" si="6"/>
        <v>Restriction Enzyme Assembly Scar &amp; Scar &amp; 6 &amp; 40 &amp; 26 &amp; 25 &amp; 24  \\ \hline</v>
      </c>
    </row>
    <row r="25" spans="1:28" x14ac:dyDescent="0.35">
      <c r="A25" t="s">
        <v>40</v>
      </c>
      <c r="B25" t="s">
        <v>41</v>
      </c>
      <c r="C25" t="s">
        <v>42</v>
      </c>
      <c r="D25" t="str">
        <f t="shared" si="4"/>
        <v>RNA</v>
      </c>
      <c r="I25" t="s">
        <v>35</v>
      </c>
      <c r="J25" t="s">
        <v>33</v>
      </c>
      <c r="K25">
        <f t="shared" si="7"/>
        <v>6</v>
      </c>
      <c r="L25" s="7">
        <f t="shared" si="8"/>
        <v>525</v>
      </c>
      <c r="M25">
        <f t="shared" si="9"/>
        <v>494</v>
      </c>
      <c r="N25">
        <f t="shared" si="10"/>
        <v>454</v>
      </c>
      <c r="O25">
        <f t="shared" si="11"/>
        <v>448</v>
      </c>
      <c r="P25" s="3" t="s">
        <v>64</v>
      </c>
      <c r="R25" t="str">
        <f>SUBSTITUTE(Sheet2!H18,"_"," ")</f>
        <v>Ribosome Entry Site</v>
      </c>
      <c r="S25" t="str">
        <f>SUBSTITUTE(Sheet2!I18,"_","\_")</f>
        <v>RBS</v>
      </c>
      <c r="V25" t="str">
        <f t="shared" si="12"/>
        <v>Ribosome Entry Site &amp; RBS</v>
      </c>
      <c r="W25" t="str">
        <f t="shared" si="13"/>
        <v>Ribosome Entry Site &amp; RBS &amp; 6</v>
      </c>
      <c r="X25" t="str">
        <f t="shared" si="5"/>
        <v>Ribosome Entry Site &amp; RBS &amp; 6 &amp; 525</v>
      </c>
      <c r="Y25" t="str">
        <f t="shared" si="5"/>
        <v>Ribosome Entry Site &amp; RBS &amp; 6 &amp; 525 &amp; 494</v>
      </c>
      <c r="Z25" t="str">
        <f t="shared" si="5"/>
        <v>Ribosome Entry Site &amp; RBS &amp; 6 &amp; 525 &amp; 494 &amp; 454</v>
      </c>
      <c r="AA25" t="str">
        <f t="shared" si="5"/>
        <v>Ribosome Entry Site &amp; RBS &amp; 6 &amp; 525 &amp; 494 &amp; 454 &amp; 448</v>
      </c>
      <c r="AB25" s="6" t="str">
        <f t="shared" si="6"/>
        <v>Ribosome Entry Site &amp; RBS &amp; 6 &amp; 525 &amp; 494 &amp; 454 &amp; 448  \\ \hline</v>
      </c>
    </row>
    <row r="26" spans="1:28" x14ac:dyDescent="0.35">
      <c r="A26" t="s">
        <v>10</v>
      </c>
      <c r="B26" t="s">
        <v>11</v>
      </c>
      <c r="C26" t="s">
        <v>12</v>
      </c>
      <c r="D26" t="str">
        <f t="shared" si="4"/>
        <v>Conjugation</v>
      </c>
      <c r="I26" t="s">
        <v>16</v>
      </c>
      <c r="J26" t="s">
        <v>66</v>
      </c>
      <c r="K26">
        <f t="shared" si="7"/>
        <v>6</v>
      </c>
      <c r="L26" s="7">
        <f t="shared" si="8"/>
        <v>3149</v>
      </c>
      <c r="M26">
        <f t="shared" si="9"/>
        <v>2734</v>
      </c>
      <c r="N26">
        <f t="shared" si="10"/>
        <v>2581</v>
      </c>
      <c r="O26">
        <f t="shared" si="11"/>
        <v>1923</v>
      </c>
      <c r="P26" s="3" t="s">
        <v>64</v>
      </c>
      <c r="R26" t="str">
        <f>SUBSTITUTE(Sheet2!H19,"_"," ")</f>
        <v>Sequence feature</v>
      </c>
      <c r="S26" t="str">
        <f>SUBSTITUTE(Sheet2!I19,"_","\_")</f>
        <v>DNA, Other, Terminator</v>
      </c>
      <c r="V26" t="str">
        <f t="shared" si="12"/>
        <v>Sequence feature &amp; DNA, Other, Terminator</v>
      </c>
      <c r="W26" t="str">
        <f t="shared" si="13"/>
        <v>Sequence feature &amp; DNA, Other, Terminator &amp; 6</v>
      </c>
      <c r="X26" t="str">
        <f t="shared" si="5"/>
        <v>Sequence feature &amp; DNA, Other, Terminator &amp; 6 &amp; 3149</v>
      </c>
      <c r="Y26" t="str">
        <f t="shared" si="5"/>
        <v>Sequence feature &amp; DNA, Other, Terminator &amp; 6 &amp; 3149 &amp; 2734</v>
      </c>
      <c r="Z26" t="str">
        <f t="shared" si="5"/>
        <v>Sequence feature &amp; DNA, Other, Terminator &amp; 6 &amp; 3149 &amp; 2734 &amp; 2581</v>
      </c>
      <c r="AA26" t="str">
        <f t="shared" si="5"/>
        <v>Sequence feature &amp; DNA, Other, Terminator &amp; 6 &amp; 3149 &amp; 2734 &amp; 2581 &amp; 1923</v>
      </c>
      <c r="AB26" s="6" t="str">
        <f t="shared" si="6"/>
        <v>Sequence feature &amp; DNA, Other, Terminator &amp; 6 &amp; 3149 &amp; 2734 &amp; 2581 &amp; 1923  \\ \hline</v>
      </c>
    </row>
    <row r="27" spans="1:28" x14ac:dyDescent="0.35">
      <c r="A27" t="s">
        <v>22</v>
      </c>
      <c r="B27" t="s">
        <v>23</v>
      </c>
      <c r="C27" t="s">
        <v>22</v>
      </c>
      <c r="D27" t="str">
        <f t="shared" si="4"/>
        <v>Plasmid</v>
      </c>
      <c r="I27" t="s">
        <v>71</v>
      </c>
      <c r="J27" t="s">
        <v>46</v>
      </c>
      <c r="K27">
        <f t="shared" si="7"/>
        <v>6</v>
      </c>
      <c r="L27" s="7">
        <f t="shared" si="8"/>
        <v>35</v>
      </c>
      <c r="M27">
        <f t="shared" si="9"/>
        <v>32</v>
      </c>
      <c r="N27">
        <f t="shared" si="10"/>
        <v>28</v>
      </c>
      <c r="O27">
        <f t="shared" si="11"/>
        <v>24</v>
      </c>
      <c r="P27" s="3" t="s">
        <v>64</v>
      </c>
      <c r="R27" t="str">
        <f>SUBSTITUTE(Sheet2!H20,"_"," ")</f>
        <v>T7 RNA Polymerase Promoter</v>
      </c>
      <c r="S27" t="str">
        <f>SUBSTITUTE(Sheet2!I20,"_","\_")</f>
        <v>T7</v>
      </c>
      <c r="V27" t="str">
        <f t="shared" si="12"/>
        <v>T7 RNA Polymerase Promoter &amp; T7</v>
      </c>
      <c r="W27" t="str">
        <f t="shared" si="13"/>
        <v>T7 RNA Polymerase Promoter &amp; T7 &amp; 6</v>
      </c>
      <c r="X27" t="str">
        <f t="shared" si="5"/>
        <v>T7 RNA Polymerase Promoter &amp; T7 &amp; 6 &amp; 35</v>
      </c>
      <c r="Y27" t="str">
        <f t="shared" si="5"/>
        <v>T7 RNA Polymerase Promoter &amp; T7 &amp; 6 &amp; 35 &amp; 32</v>
      </c>
      <c r="Z27" t="str">
        <f t="shared" si="5"/>
        <v>T7 RNA Polymerase Promoter &amp; T7 &amp; 6 &amp; 35 &amp; 32 &amp; 28</v>
      </c>
      <c r="AA27" t="str">
        <f t="shared" si="5"/>
        <v>T7 RNA Polymerase Promoter &amp; T7 &amp; 6 &amp; 35 &amp; 32 &amp; 28 &amp; 24</v>
      </c>
      <c r="AB27" s="6" t="str">
        <f t="shared" si="6"/>
        <v>T7 RNA Polymerase Promoter &amp; T7 &amp; 6 &amp; 35 &amp; 32 &amp; 28 &amp; 24  \\ \hline</v>
      </c>
    </row>
    <row r="28" spans="1:28" x14ac:dyDescent="0.35">
      <c r="A28" t="s">
        <v>24</v>
      </c>
      <c r="B28" t="s">
        <v>25</v>
      </c>
      <c r="C28" t="s">
        <v>26</v>
      </c>
      <c r="D28" t="str">
        <f t="shared" si="4"/>
        <v>Plasmid_Backbone</v>
      </c>
      <c r="I28" t="s">
        <v>49</v>
      </c>
      <c r="J28" t="s">
        <v>49</v>
      </c>
      <c r="K28">
        <f t="shared" si="7"/>
        <v>6</v>
      </c>
      <c r="L28" s="7">
        <f t="shared" si="8"/>
        <v>288</v>
      </c>
      <c r="M28">
        <f t="shared" si="9"/>
        <v>263</v>
      </c>
      <c r="N28">
        <f t="shared" si="10"/>
        <v>233</v>
      </c>
      <c r="O28">
        <f t="shared" si="11"/>
        <v>222</v>
      </c>
      <c r="P28" s="3" t="s">
        <v>64</v>
      </c>
      <c r="R28" t="str">
        <f>SUBSTITUTE(Sheet2!H21,"_"," ")</f>
        <v>Tag</v>
      </c>
      <c r="S28" t="str">
        <f>SUBSTITUTE(Sheet2!I21,"_","\_")</f>
        <v>Tag</v>
      </c>
      <c r="V28" t="str">
        <f t="shared" si="12"/>
        <v>Tag &amp; Tag</v>
      </c>
      <c r="W28" t="str">
        <f t="shared" si="13"/>
        <v>Tag &amp; Tag &amp; 6</v>
      </c>
      <c r="X28" t="str">
        <f t="shared" si="5"/>
        <v>Tag &amp; Tag &amp; 6 &amp; 288</v>
      </c>
      <c r="Y28" t="str">
        <f t="shared" si="5"/>
        <v>Tag &amp; Tag &amp; 6 &amp; 288 &amp; 263</v>
      </c>
      <c r="Z28" t="str">
        <f t="shared" si="5"/>
        <v>Tag &amp; Tag &amp; 6 &amp; 288 &amp; 263 &amp; 233</v>
      </c>
      <c r="AA28" t="str">
        <f t="shared" si="5"/>
        <v>Tag &amp; Tag &amp; 6 &amp; 288 &amp; 263 &amp; 233 &amp; 222</v>
      </c>
      <c r="AB28" s="6" t="str">
        <f t="shared" si="6"/>
        <v>Tag &amp; Tag &amp; 6 &amp; 288 &amp; 263 &amp; 233 &amp; 222  \\ \hline</v>
      </c>
    </row>
    <row r="29" spans="1:28" x14ac:dyDescent="0.35">
      <c r="A29" t="s">
        <v>30</v>
      </c>
      <c r="B29" t="s">
        <v>31</v>
      </c>
      <c r="C29" t="s">
        <v>32</v>
      </c>
      <c r="D29" t="str">
        <f t="shared" si="4"/>
        <v>Protein_Domain</v>
      </c>
      <c r="I29" t="s">
        <v>52</v>
      </c>
      <c r="J29" t="s">
        <v>52</v>
      </c>
      <c r="K29">
        <f t="shared" si="7"/>
        <v>6</v>
      </c>
      <c r="L29" s="7">
        <f t="shared" si="8"/>
        <v>388</v>
      </c>
      <c r="M29">
        <f t="shared" si="9"/>
        <v>381</v>
      </c>
      <c r="N29">
        <f t="shared" si="10"/>
        <v>335</v>
      </c>
      <c r="O29">
        <f t="shared" si="11"/>
        <v>329</v>
      </c>
      <c r="P29" s="3" t="s">
        <v>103</v>
      </c>
      <c r="R29" t="str">
        <f>SUBSTITUTE(Sheet2!H22,"_"," ")</f>
        <v>Terminator</v>
      </c>
      <c r="S29" t="str">
        <f>SUBSTITUTE(Sheet2!I22,"_","\_")</f>
        <v>Terminator</v>
      </c>
      <c r="V29" t="str">
        <f t="shared" si="12"/>
        <v>Terminator &amp; Terminator</v>
      </c>
      <c r="W29" t="str">
        <f t="shared" si="13"/>
        <v>Terminator &amp; Terminator &amp; 6</v>
      </c>
      <c r="X29" t="str">
        <f t="shared" si="5"/>
        <v>Terminator &amp; Terminator &amp; 6 &amp; 388</v>
      </c>
      <c r="Y29" t="str">
        <f t="shared" si="5"/>
        <v>Terminator &amp; Terminator &amp; 6 &amp; 388 &amp; 381</v>
      </c>
      <c r="Z29" t="str">
        <f t="shared" si="5"/>
        <v>Terminator &amp; Terminator &amp; 6 &amp; 388 &amp; 381 &amp; 335</v>
      </c>
      <c r="AA29" t="str">
        <f t="shared" si="5"/>
        <v>Terminator &amp; Terminator &amp; 6 &amp; 388 &amp; 381 &amp; 335 &amp; 329</v>
      </c>
      <c r="AB29" s="6" t="str">
        <f t="shared" si="6"/>
        <v>Terminator &amp; Terminator &amp; 6 &amp; 388 &amp; 381 &amp; 335 &amp; 329  \\ \hline \hline</v>
      </c>
    </row>
    <row r="30" spans="1:28" x14ac:dyDescent="0.35">
      <c r="A30" t="s">
        <v>27</v>
      </c>
      <c r="B30" t="s">
        <v>28</v>
      </c>
      <c r="C30" t="s">
        <v>27</v>
      </c>
      <c r="D30" t="str">
        <f t="shared" si="4"/>
        <v>Primer</v>
      </c>
      <c r="I30" t="s">
        <v>101</v>
      </c>
      <c r="L30" s="7">
        <f>SUM(L14:L29)</f>
        <v>38464</v>
      </c>
      <c r="M30">
        <f t="shared" ref="M30:O30" si="14">SUM(M14:M29)</f>
        <v>36375</v>
      </c>
      <c r="N30">
        <f t="shared" si="14"/>
        <v>33588</v>
      </c>
      <c r="O30">
        <f t="shared" si="14"/>
        <v>17851</v>
      </c>
      <c r="P30" s="3" t="s">
        <v>64</v>
      </c>
      <c r="R30" t="s">
        <v>102</v>
      </c>
      <c r="V30" t="str">
        <f>R30&amp;" &amp; \textbf{"&amp;S30&amp;"}"</f>
        <v>\textbf{Total} &amp; \textbf{}</v>
      </c>
      <c r="W30" t="str">
        <f>V30&amp;" &amp; \textbf{"&amp;K30&amp;"}"</f>
        <v>\textbf{Total} &amp; \textbf{} &amp; \textbf{}</v>
      </c>
      <c r="X30" t="str">
        <f t="shared" ref="X30:AA30" si="15">W30&amp;" &amp; \textbf{"&amp;L30&amp;"}"</f>
        <v>\textbf{Total} &amp; \textbf{} &amp; \textbf{} &amp; \textbf{38464}</v>
      </c>
      <c r="Y30" t="str">
        <f t="shared" si="15"/>
        <v>\textbf{Total} &amp; \textbf{} &amp; \textbf{} &amp; \textbf{38464} &amp; \textbf{36375}</v>
      </c>
      <c r="Z30" t="str">
        <f t="shared" si="15"/>
        <v>\textbf{Total} &amp; \textbf{} &amp; \textbf{} &amp; \textbf{38464} &amp; \textbf{36375} &amp; \textbf{33588}</v>
      </c>
      <c r="AA30" t="str">
        <f t="shared" si="15"/>
        <v>\textbf{Total} &amp; \textbf{} &amp; \textbf{} &amp; \textbf{38464} &amp; \textbf{36375} &amp; \textbf{33588} &amp; \textbf{17851}</v>
      </c>
      <c r="AB30" s="6" t="str">
        <f>AA30&amp;" "&amp;P30</f>
        <v>\textbf{Total} &amp; \textbf{} &amp; \textbf{} &amp; \textbf{38464} &amp; \textbf{36375} &amp; \textbf{33588} &amp; \textbf{17851} \\ \hline</v>
      </c>
    </row>
    <row r="31" spans="1:28" x14ac:dyDescent="0.35">
      <c r="A31" t="s">
        <v>36</v>
      </c>
      <c r="B31" t="s">
        <v>37</v>
      </c>
      <c r="C31" t="s">
        <v>38</v>
      </c>
      <c r="D31" t="str">
        <f t="shared" si="4"/>
        <v>Regulatory</v>
      </c>
    </row>
    <row r="32" spans="1:28" x14ac:dyDescent="0.35">
      <c r="A32" t="s">
        <v>43</v>
      </c>
      <c r="B32" t="s">
        <v>44</v>
      </c>
      <c r="C32" t="s">
        <v>68</v>
      </c>
      <c r="D32" t="str">
        <f t="shared" si="4"/>
        <v>Scar</v>
      </c>
      <c r="K32" s="5"/>
    </row>
    <row r="33" spans="1:22" x14ac:dyDescent="0.35">
      <c r="A33" t="s">
        <v>33</v>
      </c>
      <c r="B33" t="s">
        <v>34</v>
      </c>
      <c r="C33" t="s">
        <v>35</v>
      </c>
      <c r="D33" t="str">
        <f t="shared" si="4"/>
        <v>RBS</v>
      </c>
    </row>
    <row r="34" spans="1:22" x14ac:dyDescent="0.35">
      <c r="A34" t="s">
        <v>14</v>
      </c>
      <c r="B34" t="s">
        <v>15</v>
      </c>
      <c r="C34" t="s">
        <v>16</v>
      </c>
      <c r="D34" t="str">
        <f t="shared" si="4"/>
        <v>DNA</v>
      </c>
    </row>
    <row r="35" spans="1:22" x14ac:dyDescent="0.35">
      <c r="A35" t="s">
        <v>21</v>
      </c>
      <c r="B35" t="s">
        <v>15</v>
      </c>
      <c r="C35" t="s">
        <v>16</v>
      </c>
      <c r="D35" t="str">
        <f t="shared" si="4"/>
        <v>DNA, Other</v>
      </c>
    </row>
    <row r="36" spans="1:22" x14ac:dyDescent="0.35">
      <c r="A36" t="s">
        <v>51</v>
      </c>
      <c r="B36" t="s">
        <v>15</v>
      </c>
      <c r="C36" t="s">
        <v>67</v>
      </c>
      <c r="D36" t="str">
        <f t="shared" si="4"/>
        <v>DNA, Other, Temporary</v>
      </c>
    </row>
    <row r="37" spans="1:22" x14ac:dyDescent="0.35">
      <c r="A37" t="s">
        <v>46</v>
      </c>
      <c r="B37" t="s">
        <v>47</v>
      </c>
      <c r="C37" t="s">
        <v>48</v>
      </c>
      <c r="D37" t="str">
        <f>IF(C36=C37,D36&amp;", "&amp;A37,A37)</f>
        <v>T7</v>
      </c>
      <c r="J37" t="s">
        <v>104</v>
      </c>
      <c r="K37" t="s">
        <v>105</v>
      </c>
      <c r="L37" t="s">
        <v>106</v>
      </c>
      <c r="M37" t="s">
        <v>106</v>
      </c>
      <c r="N37" t="s">
        <v>106</v>
      </c>
      <c r="O37" t="s">
        <v>106</v>
      </c>
      <c r="P37" t="s">
        <v>106</v>
      </c>
      <c r="Q37" t="s">
        <v>116</v>
      </c>
      <c r="R37" t="s">
        <v>117</v>
      </c>
      <c r="S37" t="s">
        <v>118</v>
      </c>
      <c r="T37" t="s">
        <v>119</v>
      </c>
      <c r="U37" t="s">
        <v>120</v>
      </c>
      <c r="V37" t="s">
        <v>107</v>
      </c>
    </row>
    <row r="38" spans="1:22" x14ac:dyDescent="0.35">
      <c r="A38" t="s">
        <v>49</v>
      </c>
      <c r="B38" t="s">
        <v>50</v>
      </c>
      <c r="C38" t="s">
        <v>49</v>
      </c>
      <c r="D38" t="str">
        <f t="shared" si="4"/>
        <v>Tag</v>
      </c>
      <c r="J38" t="s">
        <v>109</v>
      </c>
      <c r="K38" t="s">
        <v>110</v>
      </c>
      <c r="L38" t="s">
        <v>108</v>
      </c>
      <c r="M38" t="s">
        <v>109</v>
      </c>
      <c r="N38" t="s">
        <v>111</v>
      </c>
      <c r="O38" t="s">
        <v>112</v>
      </c>
      <c r="P38" t="s">
        <v>113</v>
      </c>
      <c r="Q38" t="s">
        <v>110</v>
      </c>
      <c r="R38" t="s">
        <v>110</v>
      </c>
      <c r="S38" t="s">
        <v>110</v>
      </c>
      <c r="T38" t="s">
        <v>110</v>
      </c>
      <c r="U38" t="s">
        <v>110</v>
      </c>
      <c r="V38" t="s">
        <v>114</v>
      </c>
    </row>
    <row r="39" spans="1:22" x14ac:dyDescent="0.35">
      <c r="A39" t="s">
        <v>52</v>
      </c>
      <c r="B39" t="s">
        <v>53</v>
      </c>
      <c r="C39" t="s">
        <v>52</v>
      </c>
      <c r="D39" t="str">
        <f t="shared" si="4"/>
        <v>Terminator</v>
      </c>
      <c r="I39" t="s">
        <v>115</v>
      </c>
    </row>
    <row r="40" spans="1:22" x14ac:dyDescent="0.35">
      <c r="I40" t="s">
        <v>2</v>
      </c>
      <c r="J40">
        <v>40</v>
      </c>
      <c r="K40">
        <v>7198</v>
      </c>
      <c r="L40">
        <v>7689</v>
      </c>
      <c r="M40">
        <v>66879</v>
      </c>
      <c r="N40">
        <v>1136.66588633112</v>
      </c>
      <c r="O40">
        <v>0</v>
      </c>
      <c r="P40">
        <v>1430.85992581291</v>
      </c>
      <c r="Q40">
        <v>6188</v>
      </c>
      <c r="R40">
        <v>52</v>
      </c>
      <c r="S40">
        <v>6240</v>
      </c>
      <c r="T40">
        <v>600</v>
      </c>
      <c r="U40">
        <v>6788</v>
      </c>
      <c r="V40">
        <v>6884</v>
      </c>
    </row>
    <row r="41" spans="1:22" x14ac:dyDescent="0.35">
      <c r="I41" t="s">
        <v>5</v>
      </c>
      <c r="J41">
        <v>6</v>
      </c>
      <c r="K41">
        <v>13</v>
      </c>
      <c r="L41">
        <v>73</v>
      </c>
      <c r="M41">
        <v>8301</v>
      </c>
      <c r="N41">
        <v>791.91780821917803</v>
      </c>
      <c r="O41">
        <v>0</v>
      </c>
      <c r="P41">
        <v>1848.20988281322</v>
      </c>
      <c r="Q41">
        <v>10</v>
      </c>
      <c r="R41">
        <v>0</v>
      </c>
      <c r="S41">
        <v>10</v>
      </c>
      <c r="T41">
        <v>3</v>
      </c>
      <c r="U41">
        <v>13</v>
      </c>
      <c r="V41">
        <v>15</v>
      </c>
    </row>
    <row r="42" spans="1:22" x14ac:dyDescent="0.35">
      <c r="I42" t="s">
        <v>9</v>
      </c>
      <c r="J42">
        <v>6</v>
      </c>
      <c r="K42">
        <v>19477</v>
      </c>
      <c r="L42">
        <v>20171</v>
      </c>
      <c r="M42">
        <v>36199</v>
      </c>
      <c r="N42">
        <v>1727.17242575975</v>
      </c>
      <c r="O42">
        <v>0</v>
      </c>
      <c r="P42">
        <v>1564.24237785371</v>
      </c>
      <c r="Q42">
        <v>3700</v>
      </c>
      <c r="R42">
        <v>1550</v>
      </c>
      <c r="S42">
        <v>5250</v>
      </c>
      <c r="T42">
        <v>13964</v>
      </c>
      <c r="U42">
        <v>17664</v>
      </c>
      <c r="V42">
        <v>17683</v>
      </c>
    </row>
    <row r="43" spans="1:22" x14ac:dyDescent="0.35">
      <c r="I43" t="s">
        <v>69</v>
      </c>
      <c r="J43">
        <v>6</v>
      </c>
      <c r="K43">
        <v>556</v>
      </c>
      <c r="L43">
        <v>595</v>
      </c>
      <c r="M43">
        <v>3182</v>
      </c>
      <c r="N43">
        <v>218.588235294117</v>
      </c>
      <c r="O43">
        <v>0</v>
      </c>
      <c r="P43">
        <v>355.44089403765503</v>
      </c>
      <c r="Q43">
        <v>485</v>
      </c>
      <c r="R43">
        <v>2</v>
      </c>
      <c r="S43">
        <v>487</v>
      </c>
      <c r="T43">
        <v>53</v>
      </c>
      <c r="U43">
        <v>538</v>
      </c>
      <c r="V43">
        <v>540</v>
      </c>
    </row>
    <row r="44" spans="1:22" x14ac:dyDescent="0.35">
      <c r="I44" t="s">
        <v>72</v>
      </c>
      <c r="J44">
        <v>6</v>
      </c>
      <c r="K44">
        <v>39</v>
      </c>
      <c r="L44">
        <v>41</v>
      </c>
      <c r="M44">
        <v>3615</v>
      </c>
      <c r="N44">
        <v>958.585365853658</v>
      </c>
      <c r="O44">
        <v>0</v>
      </c>
      <c r="P44">
        <v>760.41468869327298</v>
      </c>
      <c r="Q44">
        <v>20</v>
      </c>
      <c r="R44">
        <v>0</v>
      </c>
      <c r="S44">
        <v>20</v>
      </c>
      <c r="T44">
        <v>19</v>
      </c>
      <c r="U44">
        <v>39</v>
      </c>
      <c r="V44">
        <v>40</v>
      </c>
    </row>
    <row r="45" spans="1:22" x14ac:dyDescent="0.35">
      <c r="I45" t="s">
        <v>22</v>
      </c>
      <c r="J45">
        <v>40</v>
      </c>
      <c r="K45">
        <v>526</v>
      </c>
      <c r="L45">
        <v>609</v>
      </c>
      <c r="M45">
        <v>49726</v>
      </c>
      <c r="N45">
        <v>4133.5550082101799</v>
      </c>
      <c r="O45">
        <v>0</v>
      </c>
      <c r="P45">
        <v>3925.7016768056901</v>
      </c>
      <c r="Q45">
        <v>398</v>
      </c>
      <c r="R45">
        <v>1</v>
      </c>
      <c r="S45">
        <v>399</v>
      </c>
      <c r="T45">
        <v>86</v>
      </c>
      <c r="U45">
        <v>484</v>
      </c>
      <c r="V45">
        <v>489</v>
      </c>
    </row>
    <row r="46" spans="1:22" x14ac:dyDescent="0.35">
      <c r="I46" t="s">
        <v>26</v>
      </c>
      <c r="J46">
        <v>40</v>
      </c>
      <c r="K46">
        <v>379</v>
      </c>
      <c r="L46">
        <v>404</v>
      </c>
      <c r="M46">
        <v>48172</v>
      </c>
      <c r="N46">
        <v>3787.55445544554</v>
      </c>
      <c r="O46">
        <v>0</v>
      </c>
      <c r="P46">
        <v>2995.5155762817899</v>
      </c>
      <c r="Q46">
        <v>353</v>
      </c>
      <c r="R46">
        <v>0</v>
      </c>
      <c r="S46">
        <v>353</v>
      </c>
      <c r="T46">
        <v>16</v>
      </c>
      <c r="U46">
        <v>369</v>
      </c>
      <c r="V46">
        <v>372</v>
      </c>
    </row>
    <row r="47" spans="1:22" x14ac:dyDescent="0.35">
      <c r="I47" t="s">
        <v>32</v>
      </c>
      <c r="J47">
        <v>6</v>
      </c>
      <c r="K47">
        <v>718</v>
      </c>
      <c r="L47">
        <v>769</v>
      </c>
      <c r="M47">
        <v>66190</v>
      </c>
      <c r="N47">
        <v>586.69440832249597</v>
      </c>
      <c r="O47">
        <v>0</v>
      </c>
      <c r="P47">
        <v>2445.99476056914</v>
      </c>
      <c r="Q47">
        <v>665</v>
      </c>
      <c r="R47">
        <v>4</v>
      </c>
      <c r="S47">
        <v>669</v>
      </c>
      <c r="T47">
        <v>35</v>
      </c>
      <c r="U47">
        <v>700</v>
      </c>
      <c r="V47">
        <v>719</v>
      </c>
    </row>
    <row r="48" spans="1:22" x14ac:dyDescent="0.35">
      <c r="I48" t="s">
        <v>27</v>
      </c>
      <c r="J48">
        <v>6</v>
      </c>
      <c r="K48">
        <v>574</v>
      </c>
      <c r="L48">
        <v>582</v>
      </c>
      <c r="M48">
        <v>2514</v>
      </c>
      <c r="N48">
        <v>77.214776632302403</v>
      </c>
      <c r="O48">
        <v>0</v>
      </c>
      <c r="P48">
        <v>321.83407852713901</v>
      </c>
      <c r="Q48">
        <v>567</v>
      </c>
      <c r="R48">
        <v>0</v>
      </c>
      <c r="S48">
        <v>567</v>
      </c>
      <c r="T48">
        <v>0</v>
      </c>
      <c r="U48">
        <v>567</v>
      </c>
      <c r="V48">
        <v>568</v>
      </c>
    </row>
    <row r="49" spans="9:22" x14ac:dyDescent="0.35">
      <c r="I49" t="s">
        <v>38</v>
      </c>
      <c r="J49">
        <v>6</v>
      </c>
      <c r="K49">
        <v>2965</v>
      </c>
      <c r="L49">
        <v>3106</v>
      </c>
      <c r="M49">
        <v>7891</v>
      </c>
      <c r="N49">
        <v>375.48454603992201</v>
      </c>
      <c r="O49">
        <v>0</v>
      </c>
      <c r="P49">
        <v>597.64031097892905</v>
      </c>
      <c r="Q49">
        <v>2495</v>
      </c>
      <c r="R49">
        <v>57</v>
      </c>
      <c r="S49">
        <v>2552</v>
      </c>
      <c r="T49">
        <v>275</v>
      </c>
      <c r="U49">
        <v>2770</v>
      </c>
      <c r="V49">
        <v>2778</v>
      </c>
    </row>
    <row r="50" spans="9:22" x14ac:dyDescent="0.35">
      <c r="I50" t="s">
        <v>68</v>
      </c>
      <c r="J50">
        <v>6</v>
      </c>
      <c r="K50">
        <v>26</v>
      </c>
      <c r="L50">
        <v>40</v>
      </c>
      <c r="M50">
        <v>2284</v>
      </c>
      <c r="N50">
        <v>73.95</v>
      </c>
      <c r="O50">
        <v>0</v>
      </c>
      <c r="P50">
        <v>358.71858479443603</v>
      </c>
      <c r="Q50">
        <v>24</v>
      </c>
      <c r="R50">
        <v>0</v>
      </c>
      <c r="S50">
        <v>24</v>
      </c>
      <c r="T50">
        <v>1</v>
      </c>
      <c r="U50">
        <v>25</v>
      </c>
      <c r="V50">
        <v>35</v>
      </c>
    </row>
    <row r="51" spans="9:22" x14ac:dyDescent="0.35">
      <c r="I51" t="s">
        <v>35</v>
      </c>
      <c r="J51">
        <v>6</v>
      </c>
      <c r="K51">
        <v>494</v>
      </c>
      <c r="L51">
        <v>525</v>
      </c>
      <c r="M51">
        <v>4273</v>
      </c>
      <c r="N51">
        <v>71.257142857142796</v>
      </c>
      <c r="O51">
        <v>0</v>
      </c>
      <c r="P51">
        <v>291.98136732652398</v>
      </c>
      <c r="Q51">
        <v>448</v>
      </c>
      <c r="R51">
        <v>1</v>
      </c>
      <c r="S51">
        <v>449</v>
      </c>
      <c r="T51">
        <v>6</v>
      </c>
      <c r="U51">
        <v>454</v>
      </c>
      <c r="V51">
        <v>464</v>
      </c>
    </row>
    <row r="52" spans="9:22" x14ac:dyDescent="0.35">
      <c r="I52" t="s">
        <v>16</v>
      </c>
      <c r="J52">
        <v>6</v>
      </c>
      <c r="K52">
        <v>2734</v>
      </c>
      <c r="L52">
        <v>3149</v>
      </c>
      <c r="M52">
        <v>49726</v>
      </c>
      <c r="N52">
        <v>802.99174341060598</v>
      </c>
      <c r="O52">
        <v>0</v>
      </c>
      <c r="P52">
        <v>1731.17679692715</v>
      </c>
      <c r="Q52">
        <v>1923</v>
      </c>
      <c r="R52">
        <v>82</v>
      </c>
      <c r="S52">
        <v>2005</v>
      </c>
      <c r="T52">
        <v>658</v>
      </c>
      <c r="U52">
        <v>2581</v>
      </c>
      <c r="V52">
        <v>2652</v>
      </c>
    </row>
    <row r="53" spans="9:22" x14ac:dyDescent="0.35">
      <c r="I53" t="s">
        <v>71</v>
      </c>
      <c r="J53">
        <v>6</v>
      </c>
      <c r="K53">
        <v>32</v>
      </c>
      <c r="L53">
        <v>35</v>
      </c>
      <c r="M53">
        <v>36939</v>
      </c>
      <c r="N53">
        <v>6219.0857142857103</v>
      </c>
      <c r="O53">
        <v>0</v>
      </c>
      <c r="P53">
        <v>12787.175237371999</v>
      </c>
      <c r="Q53">
        <v>24</v>
      </c>
      <c r="R53">
        <v>0</v>
      </c>
      <c r="S53">
        <v>24</v>
      </c>
      <c r="T53">
        <v>4</v>
      </c>
      <c r="U53">
        <v>28</v>
      </c>
      <c r="V53">
        <v>29</v>
      </c>
    </row>
    <row r="54" spans="9:22" x14ac:dyDescent="0.35">
      <c r="I54" t="s">
        <v>49</v>
      </c>
      <c r="J54">
        <v>6</v>
      </c>
      <c r="K54">
        <v>263</v>
      </c>
      <c r="L54">
        <v>288</v>
      </c>
      <c r="M54">
        <v>5846</v>
      </c>
      <c r="N54">
        <v>186.618055555555</v>
      </c>
      <c r="O54">
        <v>0</v>
      </c>
      <c r="P54">
        <v>519.41482078312595</v>
      </c>
      <c r="Q54">
        <v>222</v>
      </c>
      <c r="R54">
        <v>1</v>
      </c>
      <c r="S54">
        <v>223</v>
      </c>
      <c r="T54">
        <v>11</v>
      </c>
      <c r="U54">
        <v>233</v>
      </c>
      <c r="V54">
        <v>236</v>
      </c>
    </row>
    <row r="55" spans="9:22" x14ac:dyDescent="0.35">
      <c r="I55" t="s">
        <v>52</v>
      </c>
      <c r="J55">
        <v>6</v>
      </c>
      <c r="K55">
        <v>381</v>
      </c>
      <c r="L55">
        <v>388</v>
      </c>
      <c r="M55">
        <v>3388</v>
      </c>
      <c r="N55">
        <v>154.443298969072</v>
      </c>
      <c r="O55">
        <v>0</v>
      </c>
      <c r="P55">
        <v>259.651036699977</v>
      </c>
      <c r="Q55">
        <v>329</v>
      </c>
      <c r="R55">
        <v>3</v>
      </c>
      <c r="S55">
        <v>332</v>
      </c>
      <c r="T55">
        <v>6</v>
      </c>
      <c r="U55">
        <v>335</v>
      </c>
      <c r="V55">
        <v>338</v>
      </c>
    </row>
  </sheetData>
  <autoFilter ref="A11:C11">
    <sortState ref="A10:C37">
      <sortCondition ref="C9"/>
    </sortState>
  </autoFilter>
  <hyperlinks>
    <hyperlink ref="P14" r:id="rId1" display="\\hline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I22"/>
  <sheetViews>
    <sheetView workbookViewId="0">
      <selection activeCell="H7" sqref="H7:I22"/>
    </sheetView>
  </sheetViews>
  <sheetFormatPr defaultRowHeight="14.5" x14ac:dyDescent="0.35"/>
  <cols>
    <col min="2" max="2" width="69.36328125" customWidth="1"/>
  </cols>
  <sheetData>
    <row r="6" spans="2:9" x14ac:dyDescent="0.35">
      <c r="B6" s="5" t="s">
        <v>58</v>
      </c>
      <c r="C6" s="5" t="s">
        <v>90</v>
      </c>
    </row>
    <row r="7" spans="2:9" x14ac:dyDescent="0.35">
      <c r="B7" t="s">
        <v>15</v>
      </c>
      <c r="C7" t="s">
        <v>16</v>
      </c>
      <c r="D7" t="str">
        <f>VLOOKUP(C7,$H$7:$I$22,2)</f>
        <v>DNA, Other, Terminator</v>
      </c>
      <c r="H7" t="s">
        <v>2</v>
      </c>
      <c r="I7" t="s">
        <v>60</v>
      </c>
    </row>
    <row r="8" spans="2:9" x14ac:dyDescent="0.35">
      <c r="B8" t="s">
        <v>28</v>
      </c>
      <c r="C8" t="s">
        <v>27</v>
      </c>
      <c r="D8" t="str">
        <f t="shared" ref="D8:D22" si="0">VLOOKUP(C8,$H$7:$I$22,2)</f>
        <v>Primer</v>
      </c>
      <c r="H8" t="s">
        <v>5</v>
      </c>
      <c r="I8" t="s">
        <v>3</v>
      </c>
    </row>
    <row r="9" spans="2:9" x14ac:dyDescent="0.35">
      <c r="B9" t="s">
        <v>34</v>
      </c>
      <c r="C9" t="s">
        <v>35</v>
      </c>
      <c r="D9" t="str">
        <f t="shared" si="0"/>
        <v>RBS</v>
      </c>
      <c r="H9" t="s">
        <v>9</v>
      </c>
      <c r="I9" t="s">
        <v>61</v>
      </c>
    </row>
    <row r="10" spans="2:9" x14ac:dyDescent="0.35">
      <c r="B10" t="s">
        <v>53</v>
      </c>
      <c r="C10" t="s">
        <v>52</v>
      </c>
      <c r="D10" t="str">
        <f t="shared" si="0"/>
        <v>Terminator</v>
      </c>
      <c r="H10" t="s">
        <v>69</v>
      </c>
      <c r="I10" t="s">
        <v>40</v>
      </c>
    </row>
    <row r="11" spans="2:9" x14ac:dyDescent="0.35">
      <c r="B11" t="s">
        <v>23</v>
      </c>
      <c r="C11" t="s">
        <v>22</v>
      </c>
      <c r="D11" t="str">
        <f t="shared" si="0"/>
        <v>Plasmid</v>
      </c>
      <c r="H11" t="s">
        <v>12</v>
      </c>
      <c r="I11" t="s">
        <v>10</v>
      </c>
    </row>
    <row r="12" spans="2:9" x14ac:dyDescent="0.35">
      <c r="B12" t="s">
        <v>37</v>
      </c>
      <c r="C12" t="s">
        <v>38</v>
      </c>
      <c r="D12" t="str">
        <f t="shared" si="0"/>
        <v>Regulatory</v>
      </c>
      <c r="H12" t="s">
        <v>22</v>
      </c>
      <c r="I12" t="s">
        <v>22</v>
      </c>
    </row>
    <row r="13" spans="2:9" x14ac:dyDescent="0.35">
      <c r="B13" t="s">
        <v>1</v>
      </c>
      <c r="C13" t="s">
        <v>2</v>
      </c>
      <c r="D13" t="str">
        <f t="shared" si="0"/>
        <v>Basic, Coding</v>
      </c>
      <c r="H13" t="s">
        <v>26</v>
      </c>
      <c r="I13" t="s">
        <v>24</v>
      </c>
    </row>
    <row r="14" spans="2:9" x14ac:dyDescent="0.35">
      <c r="B14" t="s">
        <v>50</v>
      </c>
      <c r="C14" t="s">
        <v>49</v>
      </c>
      <c r="D14" t="str">
        <f t="shared" si="0"/>
        <v>Tag</v>
      </c>
      <c r="H14" t="s">
        <v>32</v>
      </c>
      <c r="I14" t="s">
        <v>30</v>
      </c>
    </row>
    <row r="15" spans="2:9" x14ac:dyDescent="0.35">
      <c r="B15" t="s">
        <v>4</v>
      </c>
      <c r="C15" t="s">
        <v>5</v>
      </c>
      <c r="D15" t="str">
        <f t="shared" si="0"/>
        <v>Cell</v>
      </c>
      <c r="H15" t="s">
        <v>27</v>
      </c>
      <c r="I15" t="s">
        <v>27</v>
      </c>
    </row>
    <row r="16" spans="2:9" x14ac:dyDescent="0.35">
      <c r="B16" t="s">
        <v>31</v>
      </c>
      <c r="C16" t="s">
        <v>32</v>
      </c>
      <c r="D16" t="str">
        <f t="shared" si="0"/>
        <v>Protein_Domain</v>
      </c>
      <c r="H16" t="s">
        <v>38</v>
      </c>
      <c r="I16" t="s">
        <v>36</v>
      </c>
    </row>
    <row r="17" spans="2:9" x14ac:dyDescent="0.35">
      <c r="B17" t="s">
        <v>11</v>
      </c>
      <c r="C17" t="s">
        <v>72</v>
      </c>
      <c r="D17" t="str">
        <f t="shared" si="0"/>
        <v>Conjugation</v>
      </c>
      <c r="H17" t="s">
        <v>68</v>
      </c>
      <c r="I17" t="s">
        <v>43</v>
      </c>
    </row>
    <row r="18" spans="2:9" x14ac:dyDescent="0.35">
      <c r="B18" t="s">
        <v>25</v>
      </c>
      <c r="C18" t="s">
        <v>26</v>
      </c>
      <c r="D18" t="str">
        <f t="shared" si="0"/>
        <v>Plasmid_Backbone</v>
      </c>
      <c r="H18" t="s">
        <v>35</v>
      </c>
      <c r="I18" t="s">
        <v>33</v>
      </c>
    </row>
    <row r="19" spans="2:9" x14ac:dyDescent="0.35">
      <c r="B19" t="s">
        <v>8</v>
      </c>
      <c r="C19" t="s">
        <v>9</v>
      </c>
      <c r="D19" t="str">
        <f t="shared" si="0"/>
        <v>Composite, Device, Generator, Intermediate, Inverter, Measurement, Project, Reporter, Signalling, Translational_Unit</v>
      </c>
      <c r="H19" t="s">
        <v>16</v>
      </c>
      <c r="I19" t="s">
        <v>66</v>
      </c>
    </row>
    <row r="20" spans="2:9" x14ac:dyDescent="0.35">
      <c r="B20" t="s">
        <v>41</v>
      </c>
      <c r="C20" t="s">
        <v>69</v>
      </c>
      <c r="D20" t="str">
        <f t="shared" si="0"/>
        <v>RNA</v>
      </c>
      <c r="H20" t="s">
        <v>71</v>
      </c>
      <c r="I20" t="s">
        <v>46</v>
      </c>
    </row>
    <row r="21" spans="2:9" x14ac:dyDescent="0.35">
      <c r="B21" t="s">
        <v>47</v>
      </c>
      <c r="C21" t="s">
        <v>71</v>
      </c>
      <c r="D21" t="str">
        <f t="shared" si="0"/>
        <v>T7</v>
      </c>
      <c r="H21" t="s">
        <v>49</v>
      </c>
      <c r="I21" t="s">
        <v>49</v>
      </c>
    </row>
    <row r="22" spans="2:9" x14ac:dyDescent="0.35">
      <c r="B22" t="s">
        <v>44</v>
      </c>
      <c r="C22" t="s">
        <v>68</v>
      </c>
      <c r="D22" t="str">
        <f t="shared" si="0"/>
        <v>Scar</v>
      </c>
      <c r="H22" t="s">
        <v>52</v>
      </c>
      <c r="I22" t="s">
        <v>52</v>
      </c>
    </row>
  </sheetData>
  <autoFilter ref="B6:C6">
    <sortState ref="B7:C22">
      <sortCondition ref="B6"/>
    </sortState>
  </autoFilter>
  <sortState ref="B8:C22">
    <sortCondition ref="B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G26"/>
  <sheetViews>
    <sheetView workbookViewId="0">
      <selection activeCell="E5" sqref="E5"/>
    </sheetView>
  </sheetViews>
  <sheetFormatPr defaultRowHeight="14.5" x14ac:dyDescent="0.35"/>
  <cols>
    <col min="1" max="1" width="19.81640625" customWidth="1"/>
    <col min="2" max="2" width="17.453125" customWidth="1"/>
    <col min="5" max="5" width="30.36328125" customWidth="1"/>
    <col min="6" max="6" width="64.7265625" customWidth="1"/>
  </cols>
  <sheetData>
    <row r="10" spans="1:7" x14ac:dyDescent="0.35">
      <c r="A10" s="5" t="s">
        <v>90</v>
      </c>
      <c r="B10" s="5" t="s">
        <v>91</v>
      </c>
      <c r="C10" s="5" t="s">
        <v>89</v>
      </c>
      <c r="D10" s="5" t="s">
        <v>92</v>
      </c>
      <c r="E10" s="5" t="s">
        <v>94</v>
      </c>
      <c r="F10" s="5" t="s">
        <v>93</v>
      </c>
      <c r="G10" s="5" t="s">
        <v>95</v>
      </c>
    </row>
    <row r="11" spans="1:7" x14ac:dyDescent="0.35">
      <c r="A11" t="s">
        <v>2</v>
      </c>
      <c r="B11" t="s">
        <v>79</v>
      </c>
      <c r="C11">
        <v>40</v>
      </c>
      <c r="D11" t="str">
        <f>"{'"&amp;B11&amp;"' :  "&amp;C11&amp;", "</f>
        <v xml:space="preserve">{'http://identifiers.org/so/SO:0000316' :  40, </v>
      </c>
      <c r="E11" t="str">
        <f>D11</f>
        <v xml:space="preserve">{'http://identifiers.org/so/SO:0000316' :  40, </v>
      </c>
      <c r="F11" t="str">
        <f>"'"&amp;B11&amp;"' :  '"&amp;A11&amp;"', "</f>
        <v xml:space="preserve">'http://identifiers.org/so/SO:0000316' :  'CDS', </v>
      </c>
      <c r="G11" t="str">
        <f>F11</f>
        <v xml:space="preserve">'http://identifiers.org/so/SO:0000316' :  'CDS', </v>
      </c>
    </row>
    <row r="12" spans="1:7" x14ac:dyDescent="0.35">
      <c r="A12" t="s">
        <v>5</v>
      </c>
      <c r="B12" t="s">
        <v>81</v>
      </c>
      <c r="C12">
        <v>6</v>
      </c>
      <c r="D12" t="str">
        <f>"'"&amp;B12&amp;"' :  "&amp;C12&amp;", "</f>
        <v xml:space="preserve">'http://identifiers.org/so/SO:0000340' :  6, </v>
      </c>
      <c r="E12" t="str">
        <f>E11&amp;D12</f>
        <v xml:space="preserve">{'http://identifiers.org/so/SO:0000316' :  40, 'http://identifiers.org/so/SO:0000340' :  6, </v>
      </c>
      <c r="F12" t="str">
        <f t="shared" ref="F12:F26" si="0">"'"&amp;B12&amp;"' :  '"&amp;A12&amp;"', "</f>
        <v xml:space="preserve">'http://identifiers.org/so/SO:0000340' :  'Chromosome', </v>
      </c>
      <c r="G12" t="str">
        <f>G11&amp;F12</f>
        <v xml:space="preserve">'http://identifiers.org/so/SO:0000316' :  'CDS', 'http://identifiers.org/so/SO:0000340' :  'Chromosome', </v>
      </c>
    </row>
    <row r="13" spans="1:7" x14ac:dyDescent="0.35">
      <c r="A13" t="s">
        <v>9</v>
      </c>
      <c r="B13" t="s">
        <v>85</v>
      </c>
      <c r="C13">
        <v>6</v>
      </c>
      <c r="D13" t="str">
        <f t="shared" ref="D13:D25" si="1">"'"&amp;B13&amp;"' :  "&amp;C13&amp;", "</f>
        <v xml:space="preserve">'http://identifiers.org/so/SO:0000804' :  6, </v>
      </c>
      <c r="E13" t="str">
        <f t="shared" ref="E13:E26" si="2">E12&amp;D13</f>
        <v xml:space="preserve">{'http://identifiers.org/so/SO:0000316' :  40, 'http://identifiers.org/so/SO:0000340' :  6, 'http://identifiers.org/so/SO:0000804' :  6, </v>
      </c>
      <c r="F13" t="str">
        <f t="shared" si="0"/>
        <v xml:space="preserve">'http://identifiers.org/so/SO:0000804' :  'Engineered Region', </v>
      </c>
      <c r="G13" t="str">
        <f t="shared" ref="G13:G26" si="3">G12&amp;F13</f>
        <v xml:space="preserve">'http://identifiers.org/so/SO:0000316' :  'CDS', 'http://identifiers.org/so/SO:0000340' :  'Chromosome', 'http://identifiers.org/so/SO:0000804' :  'Engineered Region', </v>
      </c>
    </row>
    <row r="14" spans="1:7" x14ac:dyDescent="0.35">
      <c r="A14" t="s">
        <v>69</v>
      </c>
      <c r="B14" t="s">
        <v>86</v>
      </c>
      <c r="C14">
        <v>6</v>
      </c>
      <c r="D14" t="str">
        <f t="shared" si="1"/>
        <v xml:space="preserve">'http://identifiers.org/so/SO:0000834' :  6, </v>
      </c>
      <c r="E14" t="str">
        <f t="shared" si="2"/>
        <v xml:space="preserve">{'http://identifiers.org/so/SO:0000316' :  40, 'http://identifiers.org/so/SO:0000340' :  6, 'http://identifiers.org/so/SO:0000804' :  6, 'http://identifiers.org/so/SO:0000834' :  6, </v>
      </c>
      <c r="F14" t="str">
        <f t="shared" si="0"/>
        <v xml:space="preserve">'http://identifiers.org/so/SO:0000834' :  'Mature Transcript Region', </v>
      </c>
      <c r="G14" t="str">
        <f t="shared" si="3"/>
        <v xml:space="preserve">'http://identifiers.org/so/SO:0000316' :  'CDS', 'http://identifiers.org/so/SO:0000340' :  'Chromosome', 'http://identifiers.org/so/SO:0000804' :  'Engineered Region', 'http://identifiers.org/so/SO:0000834' :  'Mature Transcript Region', </v>
      </c>
    </row>
    <row r="15" spans="1:7" x14ac:dyDescent="0.35">
      <c r="A15" t="s">
        <v>72</v>
      </c>
      <c r="B15" t="s">
        <v>83</v>
      </c>
      <c r="C15">
        <v>6</v>
      </c>
      <c r="D15" t="str">
        <f t="shared" si="1"/>
        <v xml:space="preserve">'http://identifiers.org/so/SO:0000724' :  6, </v>
      </c>
      <c r="E15" t="str">
        <f t="shared" si="2"/>
        <v xml:space="preserve">{'http://identifiers.org/so/SO:0000316' :  40, 'http://identifiers.org/so/SO:0000340' :  6, 'http://identifiers.org/so/SO:0000804' :  6, 'http://identifiers.org/so/SO:0000834' :  6, 'http://identifiers.org/so/SO:0000724' :  6, </v>
      </c>
      <c r="F15" t="str">
        <f t="shared" si="0"/>
        <v xml:space="preserve">'http://identifiers.org/so/SO:0000724' :  'OriT', </v>
      </c>
      <c r="G15" t="str">
        <f t="shared" si="3"/>
        <v xml:space="preserve">'http://identifiers.org/so/SO:0000316' :  'CDS', 'http://identifiers.org/so/SO:0000340' :  'Chromosome', 'http://identifiers.org/so/SO:0000804' :  'Engineered Region', 'http://identifiers.org/so/SO:0000834' :  'Mature Transcript Region', 'http://identifiers.org/so/SO:0000724' :  'OriT', </v>
      </c>
    </row>
    <row r="16" spans="1:7" x14ac:dyDescent="0.35">
      <c r="A16" t="s">
        <v>22</v>
      </c>
      <c r="B16" t="s">
        <v>77</v>
      </c>
      <c r="C16">
        <v>40</v>
      </c>
      <c r="D16" t="str">
        <f t="shared" si="1"/>
        <v xml:space="preserve">'http://identifiers.org/so/SO:0000155' :  40, </v>
      </c>
      <c r="E16" t="str">
        <f t="shared" si="2"/>
        <v xml:space="preserve">{'http://identifiers.org/so/SO:0000316' :  40, 'http://identifiers.org/so/SO:0000340' :  6, 'http://identifiers.org/so/SO:0000804' :  6, 'http://identifiers.org/so/SO:0000834' :  6, 'http://identifiers.org/so/SO:0000724' :  6, 'http://identifiers.org/so/SO:0000155' :  40, </v>
      </c>
      <c r="F16" t="str">
        <f t="shared" si="0"/>
        <v xml:space="preserve">'http://identifiers.org/so/SO:0000155' :  'Plasmid', </v>
      </c>
      <c r="G16" t="str">
        <f t="shared" si="3"/>
        <v xml:space="preserve">'http://identifiers.org/so/SO:0000316' :  'CDS', 'http://identifiers.org/so/SO:0000340' :  'Chromosome', 'http://identifiers.org/so/SO:0000804' :  'Engineered Region', 'http://identifiers.org/so/SO:0000834' :  'Mature Transcript Region', 'http://identifiers.org/so/SO:0000724' :  'OriT', 'http://identifiers.org/so/SO:0000155' :  'Plasmid', </v>
      </c>
    </row>
    <row r="17" spans="1:7" x14ac:dyDescent="0.35">
      <c r="A17" t="s">
        <v>26</v>
      </c>
      <c r="B17" t="s">
        <v>84</v>
      </c>
      <c r="C17">
        <v>40</v>
      </c>
      <c r="D17" t="str">
        <f t="shared" si="1"/>
        <v xml:space="preserve">'http://identifiers.org/so/SO:0000755' :  40, </v>
      </c>
      <c r="E17" t="str">
        <f t="shared" si="2"/>
        <v xml:space="preserve">{'http://identifiers.org/so/SO:0000316' :  40, 'http://identifiers.org/so/SO:0000340' :  6, 'http://identifiers.org/so/SO:0000804' :  6, 'http://identifiers.org/so/SO:0000834' :  6, 'http://identifiers.org/so/SO:0000724' :  6, 'http://identifiers.org/so/SO:0000155' :  40, 'http://identifiers.org/so/SO:0000755' :  40, </v>
      </c>
      <c r="F17" t="str">
        <f t="shared" si="0"/>
        <v xml:space="preserve">'http://identifiers.org/so/SO:0000755' :  'Plasmid Vector', </v>
      </c>
      <c r="G17" t="str">
        <f t="shared" si="3"/>
        <v xml:space="preserve">'http://identifiers.org/so/SO:0000316' :  'CDS', 'http://identifiers.org/so/SO:0000340' :  'Chromosome', 'http://identifiers.org/so/SO:0000804' :  'Engineered Region', 'http://identifiers.org/so/SO:0000834' :  'Mature Transcript Region', 'http://identifiers.org/so/SO:0000724' :  'OriT', 'http://identifiers.org/so/SO:0000155' :  'Plasmid', 'http://identifiers.org/so/SO:0000755' :  'Plasmid Vector', </v>
      </c>
    </row>
    <row r="18" spans="1:7" x14ac:dyDescent="0.35">
      <c r="A18" t="s">
        <v>32</v>
      </c>
      <c r="B18" t="s">
        <v>82</v>
      </c>
      <c r="C18">
        <v>6</v>
      </c>
      <c r="D18" t="str">
        <f t="shared" si="1"/>
        <v xml:space="preserve">'http://identifiers.org/so/SO:0000417' :  6, </v>
      </c>
      <c r="E18" t="str">
        <f t="shared" si="2"/>
        <v xml:space="preserve">{'http://identifiers.org/so/SO:0000316' :  40, 'http://identifiers.org/so/SO:0000340' :  6, 'http://identifiers.org/so/SO:0000804' :  6, 'http://identifiers.org/so/SO:0000834' :  6, 'http://identifiers.org/so/SO:0000724' :  6, 'http://identifiers.org/so/SO:0000155' :  40, 'http://identifiers.org/so/SO:0000755' :  40, 'http://identifiers.org/so/SO:0000417' :  6, </v>
      </c>
      <c r="F18" t="str">
        <f t="shared" si="0"/>
        <v xml:space="preserve">'http://identifiers.org/so/SO:0000417' :  'Polypeptide Domain', </v>
      </c>
      <c r="G18" t="str">
        <f t="shared" si="3"/>
        <v xml:space="preserve">'http://identifiers.org/so/SO:0000316' :  'CDS', 'http://identifiers.org/so/SO:0000340' :  'Chromosome', 'http://identifiers.org/so/SO:0000804' :  'Engineered Region', 'http://identifiers.org/so/SO:0000834' :  'Mature Transcript Region', 'http://identifiers.org/so/SO:0000724' :  'OriT', 'http://identifiers.org/so/SO:0000155' :  'Plasmid', 'http://identifiers.org/so/SO:0000755' :  'Plasmid Vector', 'http://identifiers.org/so/SO:0000417' :  'Polypeptide Domain', </v>
      </c>
    </row>
    <row r="19" spans="1:7" x14ac:dyDescent="0.35">
      <c r="A19" t="s">
        <v>27</v>
      </c>
      <c r="B19" s="3" t="s">
        <v>74</v>
      </c>
      <c r="C19">
        <v>6</v>
      </c>
      <c r="D19" t="str">
        <f t="shared" si="1"/>
        <v xml:space="preserve">'http://identifiers.org/so/SO:0000112' :  6, </v>
      </c>
      <c r="E19" t="str">
        <f t="shared" si="2"/>
        <v xml:space="preserve">{'http://identifiers.org/so/SO:0000316' :  40, 'http://identifiers.org/so/SO:0000340' :  6, 'http://identifiers.org/so/SO:0000804' :  6, 'http://identifiers.org/so/SO:0000834' :  6, 'http://identifiers.org/so/SO:0000724' :  6, 'http://identifiers.org/so/SO:0000155' :  40, 'http://identifiers.org/so/SO:0000755' :  40, 'http://identifiers.org/so/SO:0000417' :  6, 'http://identifiers.org/so/SO:0000112' :  6, </v>
      </c>
      <c r="F19" t="str">
        <f t="shared" si="0"/>
        <v xml:space="preserve">'http://identifiers.org/so/SO:0000112' :  'Primer', </v>
      </c>
      <c r="G19" t="str">
        <f t="shared" si="3"/>
        <v xml:space="preserve">'http://identifiers.org/so/SO:0000316' :  'CDS', 'http://identifiers.org/so/SO:0000340' :  'Chromosome', 'http://identifiers.org/so/SO:0000804' :  'Engineered Region', 'http://identifiers.org/so/SO:0000834' :  'Mature Transcript Region', 'http://identifiers.org/so/SO:0000724' :  'OriT', 'http://identifiers.org/so/SO:0000155' :  'Plasmid', 'http://identifiers.org/so/SO:0000755' :  'Plasmid Vector', 'http://identifiers.org/so/SO:0000417' :  'Polypeptide Domain', 'http://identifiers.org/so/SO:0000112' :  'Primer', </v>
      </c>
    </row>
    <row r="20" spans="1:7" x14ac:dyDescent="0.35">
      <c r="A20" t="s">
        <v>38</v>
      </c>
      <c r="B20" t="s">
        <v>78</v>
      </c>
      <c r="C20">
        <v>6</v>
      </c>
      <c r="D20" t="str">
        <f t="shared" si="1"/>
        <v xml:space="preserve">'http://identifiers.org/so/SO:0000167' :  6, </v>
      </c>
      <c r="E20" t="str">
        <f t="shared" si="2"/>
        <v xml:space="preserve">{'http://identifiers.org/so/SO:0000316' :  40, 'http://identifiers.org/so/SO:0000340' :  6, 'http://identifiers.org/so/SO:0000804' :  6, 'http://identifiers.org/so/SO:0000834' :  6, 'http://identifiers.org/so/SO:0000724' :  6, 'http://identifiers.org/so/SO:0000155' :  40, 'http://identifiers.org/so/SO:0000755' :  40, 'http://identifiers.org/so/SO:0000417' :  6, 'http://identifiers.org/so/SO:0000112' :  6, 'http://identifiers.org/so/SO:0000167' :  6, </v>
      </c>
      <c r="F20" t="str">
        <f t="shared" si="0"/>
        <v xml:space="preserve">'http://identifiers.org/so/SO:0000167' :  'Promoter', </v>
      </c>
      <c r="G20" t="str">
        <f t="shared" si="3"/>
        <v xml:space="preserve">'http://identifiers.org/so/SO:0000316' :  'CDS', 'http://identifiers.org/so/SO:0000340' :  'Chromosome', 'http://identifiers.org/so/SO:0000804' :  'Engineered Region', 'http://identifiers.org/so/SO:0000834' :  'Mature Transcript Region', 'http://identifiers.org/so/SO:0000724' :  'OriT', 'http://identifiers.org/so/SO:0000155' :  'Plasmid', 'http://identifiers.org/so/SO:0000755' :  'Plasmid Vector', 'http://identifiers.org/so/SO:0000417' :  'Polypeptide Domain', 'http://identifiers.org/so/SO:0000112' :  'Primer', 'http://identifiers.org/so/SO:0000167' :  'Promoter', </v>
      </c>
    </row>
    <row r="21" spans="1:7" x14ac:dyDescent="0.35">
      <c r="A21" t="s">
        <v>68</v>
      </c>
      <c r="B21" s="3" t="s">
        <v>88</v>
      </c>
      <c r="C21">
        <v>6</v>
      </c>
      <c r="D21" t="str">
        <f>"'"&amp;B21&amp;"' :  "&amp;C21&amp;", "</f>
        <v xml:space="preserve">'http://identifiers.org/so/SO:0001953' :  6, </v>
      </c>
      <c r="E21" t="str">
        <f t="shared" si="2"/>
        <v xml:space="preserve">{'http://identifiers.org/so/SO:0000316' :  40, 'http://identifiers.org/so/SO:0000340' :  6, 'http://identifiers.org/so/SO:0000804' :  6, 'http://identifiers.org/so/SO:0000834' :  6, 'http://identifiers.org/so/SO:0000724' :  6, 'http://identifiers.org/so/SO:0000155' :  40, 'http://identifiers.org/so/SO:0000755' :  40, 'http://identifiers.org/so/SO:0000417' :  6, 'http://identifiers.org/so/SO:0000112' :  6, 'http://identifiers.org/so/SO:0000167' :  6, 'http://identifiers.org/so/SO:0001953' :  6, </v>
      </c>
      <c r="F21" t="str">
        <f t="shared" si="0"/>
        <v xml:space="preserve">'http://identifiers.org/so/SO:0001953' :  'Restriction Enzyme Assembly Scar', </v>
      </c>
      <c r="G21" t="str">
        <f t="shared" si="3"/>
        <v xml:space="preserve">'http://identifiers.org/so/SO:0000316' :  'CDS', 'http://identifiers.org/so/SO:0000340' :  'Chromosome', 'http://identifiers.org/so/SO:0000804' :  'Engineered Region', 'http://identifiers.org/so/SO:0000834' :  'Mature Transcript Region', 'http://identifiers.org/so/SO:0000724' :  'OriT', 'http://identifiers.org/so/SO:0000155' :  'Plasmid', 'http://identifiers.org/so/SO:0000755' :  'Plasmid Vector', 'http://identifiers.org/so/SO:0000417' :  'Polypeptide Domain', 'http://identifiers.org/so/SO:0000112' :  'Primer', 'http://identifiers.org/so/SO:0000167' :  'Promoter', 'http://identifiers.org/so/SO:0001953' :  'Restriction Enzyme Assembly Scar', </v>
      </c>
    </row>
    <row r="22" spans="1:7" x14ac:dyDescent="0.35">
      <c r="A22" t="s">
        <v>35</v>
      </c>
      <c r="B22" s="3" t="s">
        <v>75</v>
      </c>
      <c r="C22">
        <v>6</v>
      </c>
      <c r="D22" t="str">
        <f t="shared" si="1"/>
        <v xml:space="preserve">'http://identifiers.org/so/SO:0000139' :  6, </v>
      </c>
      <c r="E22" t="str">
        <f t="shared" si="2"/>
        <v xml:space="preserve">{'http://identifiers.org/so/SO:0000316' :  40, 'http://identifiers.org/so/SO:0000340' :  6, 'http://identifiers.org/so/SO:0000804' :  6, 'http://identifiers.org/so/SO:0000834' :  6, 'http://identifiers.org/so/SO:0000724' :  6, 'http://identifiers.org/so/SO:0000155' :  40, 'http://identifiers.org/so/SO:0000755' :  40, 'http://identifiers.org/so/SO:0000417' :  6, 'http://identifiers.org/so/SO:0000112' :  6, 'http://identifiers.org/so/SO:0000167' :  6, 'http://identifiers.org/so/SO:0001953' :  6, 'http://identifiers.org/so/SO:0000139' :  6, </v>
      </c>
      <c r="F22" t="str">
        <f t="shared" si="0"/>
        <v xml:space="preserve">'http://identifiers.org/so/SO:0000139' :  'Ribosome Entry Site', </v>
      </c>
      <c r="G22" t="str">
        <f t="shared" si="3"/>
        <v xml:space="preserve">'http://identifiers.org/so/SO:0000316' :  'CDS', 'http://identifiers.org/so/SO:0000340' :  'Chromosome', 'http://identifiers.org/so/SO:0000804' :  'Engineered Region', 'http://identifiers.org/so/SO:0000834' :  'Mature Transcript Region', 'http://identifiers.org/so/SO:0000724' :  'OriT', 'http://identifiers.org/so/SO:0000155' :  'Plasmid', 'http://identifiers.org/so/SO:0000755' :  'Plasmid Vector', 'http://identifiers.org/so/SO:0000417' :  'Polypeptide Domain', 'http://identifiers.org/so/SO:0000112' :  'Primer', 'http://identifiers.org/so/SO:0000167' :  'Promoter', 'http://identifiers.org/so/SO:0001953' :  'Restriction Enzyme Assembly Scar', 'http://identifiers.org/so/SO:0000139' :  'Ribosome Entry Site', </v>
      </c>
    </row>
    <row r="23" spans="1:7" x14ac:dyDescent="0.35">
      <c r="A23" t="s">
        <v>16</v>
      </c>
      <c r="B23" s="3" t="s">
        <v>73</v>
      </c>
      <c r="C23">
        <v>6</v>
      </c>
      <c r="D23" t="str">
        <f t="shared" si="1"/>
        <v xml:space="preserve">'http://identifiers.org/so/SO:0000110' :  6, </v>
      </c>
      <c r="E23" t="str">
        <f t="shared" si="2"/>
        <v xml:space="preserve">{'http://identifiers.org/so/SO:0000316' :  40, 'http://identifiers.org/so/SO:0000340' :  6, 'http://identifiers.org/so/SO:0000804' :  6, 'http://identifiers.org/so/SO:0000834' :  6, 'http://identifiers.org/so/SO:0000724' :  6, 'http://identifiers.org/so/SO:0000155' :  40, 'http://identifiers.org/so/SO:0000755' :  40, 'http://identifiers.org/so/SO:0000417' :  6, 'http://identifiers.org/so/SO:0000112' :  6, 'http://identifiers.org/so/SO:0000167' :  6, 'http://identifiers.org/so/SO:0001953' :  6, 'http://identifiers.org/so/SO:0000139' :  6, 'http://identifiers.org/so/SO:0000110' :  6, </v>
      </c>
      <c r="F23" t="str">
        <f t="shared" si="0"/>
        <v xml:space="preserve">'http://identifiers.org/so/SO:0000110' :  'Sequence feature', </v>
      </c>
      <c r="G23" t="str">
        <f t="shared" si="3"/>
        <v xml:space="preserve">'http://identifiers.org/so/SO:0000316' :  'CDS', 'http://identifiers.org/so/SO:0000340' :  'Chromosome', 'http://identifiers.org/so/SO:0000804' :  'Engineered Region', 'http://identifiers.org/so/SO:0000834' :  'Mature Transcript Region', 'http://identifiers.org/so/SO:0000724' :  'OriT', 'http://identifiers.org/so/SO:0000155' :  'Plasmid', 'http://identifiers.org/so/SO:0000755' :  'Plasmid Vector', 'http://identifiers.org/so/SO:0000417' :  'Polypeptide Domain', 'http://identifiers.org/so/SO:0000112' :  'Primer', 'http://identifiers.org/so/SO:0000167' :  'Promoter', 'http://identifiers.org/so/SO:0001953' :  'Restriction Enzyme Assembly Scar', 'http://identifiers.org/so/SO:0000139' :  'Ribosome Entry Site', 'http://identifiers.org/so/SO:0000110' :  'Sequence feature', </v>
      </c>
    </row>
    <row r="24" spans="1:7" x14ac:dyDescent="0.35">
      <c r="A24" t="s">
        <v>71</v>
      </c>
      <c r="B24" t="s">
        <v>87</v>
      </c>
      <c r="C24">
        <v>6</v>
      </c>
      <c r="D24" t="str">
        <f t="shared" si="1"/>
        <v xml:space="preserve">'http://identifiers.org/so/SO:0001207' :  6, </v>
      </c>
      <c r="E24" t="str">
        <f t="shared" si="2"/>
        <v xml:space="preserve">{'http://identifiers.org/so/SO:0000316' :  40, 'http://identifiers.org/so/SO:0000340' :  6, 'http://identifiers.org/so/SO:0000804' :  6, 'http://identifiers.org/so/SO:0000834' :  6, 'http://identifiers.org/so/SO:0000724' :  6, 'http://identifiers.org/so/SO:0000155' :  40, 'http://identifiers.org/so/SO:0000755' :  40, 'http://identifiers.org/so/SO:0000417' :  6, 'http://identifiers.org/so/SO:0000112' :  6, 'http://identifiers.org/so/SO:0000167' :  6, 'http://identifiers.org/so/SO:0001953' :  6, 'http://identifiers.org/so/SO:0000139' :  6, 'http://identifiers.org/so/SO:0000110' :  6, 'http://identifiers.org/so/SO:0001207' :  6, </v>
      </c>
      <c r="F24" t="str">
        <f t="shared" si="0"/>
        <v xml:space="preserve">'http://identifiers.org/so/SO:0001207' :  'T7 RNA Polymerase Promoter', </v>
      </c>
      <c r="G24" t="str">
        <f t="shared" si="3"/>
        <v xml:space="preserve">'http://identifiers.org/so/SO:0000316' :  'CDS', 'http://identifiers.org/so/SO:0000340' :  'Chromosome', 'http://identifiers.org/so/SO:0000804' :  'Engineered Region', 'http://identifiers.org/so/SO:0000834' :  'Mature Transcript Region', 'http://identifiers.org/so/SO:0000724' :  'OriT', 'http://identifiers.org/so/SO:0000155' :  'Plasmid', 'http://identifiers.org/so/SO:0000755' :  'Plasmid Vector', 'http://identifiers.org/so/SO:0000417' :  'Polypeptide Domain', 'http://identifiers.org/so/SO:0000112' :  'Primer', 'http://identifiers.org/so/SO:0000167' :  'Promoter', 'http://identifiers.org/so/SO:0001953' :  'Restriction Enzyme Assembly Scar', 'http://identifiers.org/so/SO:0000139' :  'Ribosome Entry Site', 'http://identifiers.org/so/SO:0000110' :  'Sequence feature', 'http://identifiers.org/so/SO:0001207' :  'T7 RNA Polymerase Promoter', </v>
      </c>
    </row>
    <row r="25" spans="1:7" x14ac:dyDescent="0.35">
      <c r="A25" t="s">
        <v>49</v>
      </c>
      <c r="B25" t="s">
        <v>80</v>
      </c>
      <c r="C25">
        <v>6</v>
      </c>
      <c r="D25" t="str">
        <f t="shared" si="1"/>
        <v xml:space="preserve">'http://identifiers.org/so/SO:0000324' :  6, </v>
      </c>
      <c r="E25" t="str">
        <f t="shared" si="2"/>
        <v xml:space="preserve">{'http://identifiers.org/so/SO:0000316' :  40, 'http://identifiers.org/so/SO:0000340' :  6, 'http://identifiers.org/so/SO:0000804' :  6, 'http://identifiers.org/so/SO:0000834' :  6, 'http://identifiers.org/so/SO:0000724' :  6, 'http://identifiers.org/so/SO:0000155' :  40, 'http://identifiers.org/so/SO:0000755' :  40, 'http://identifiers.org/so/SO:0000417' :  6, 'http://identifiers.org/so/SO:0000112' :  6, 'http://identifiers.org/so/SO:0000167' :  6, 'http://identifiers.org/so/SO:0001953' :  6, 'http://identifiers.org/so/SO:0000139' :  6, 'http://identifiers.org/so/SO:0000110' :  6, 'http://identifiers.org/so/SO:0001207' :  6, 'http://identifiers.org/so/SO:0000324' :  6, </v>
      </c>
      <c r="F25" t="str">
        <f t="shared" si="0"/>
        <v xml:space="preserve">'http://identifiers.org/so/SO:0000324' :  'Tag', </v>
      </c>
      <c r="G25" t="str">
        <f t="shared" si="3"/>
        <v xml:space="preserve">'http://identifiers.org/so/SO:0000316' :  'CDS', 'http://identifiers.org/so/SO:0000340' :  'Chromosome', 'http://identifiers.org/so/SO:0000804' :  'Engineered Region', 'http://identifiers.org/so/SO:0000834' :  'Mature Transcript Region', 'http://identifiers.org/so/SO:0000724' :  'OriT', 'http://identifiers.org/so/SO:0000155' :  'Plasmid', 'http://identifiers.org/so/SO:0000755' :  'Plasmid Vector', 'http://identifiers.org/so/SO:0000417' :  'Polypeptide Domain', 'http://identifiers.org/so/SO:0000112' :  'Primer', 'http://identifiers.org/so/SO:0000167' :  'Promoter', 'http://identifiers.org/so/SO:0001953' :  'Restriction Enzyme Assembly Scar', 'http://identifiers.org/so/SO:0000139' :  'Ribosome Entry Site', 'http://identifiers.org/so/SO:0000110' :  'Sequence feature', 'http://identifiers.org/so/SO:0001207' :  'T7 RNA Polymerase Promoter', 'http://identifiers.org/so/SO:0000324' :  'Tag', </v>
      </c>
    </row>
    <row r="26" spans="1:7" x14ac:dyDescent="0.35">
      <c r="A26" t="s">
        <v>52</v>
      </c>
      <c r="B26" t="s">
        <v>76</v>
      </c>
      <c r="C26">
        <v>6</v>
      </c>
      <c r="D26" t="str">
        <f>"'"&amp;B26&amp;"' :  "&amp;C26&amp;"}"</f>
        <v>'http://identifiers.org/so/SO:0000141' :  6}</v>
      </c>
      <c r="E26" t="str">
        <f t="shared" si="2"/>
        <v>{'http://identifiers.org/so/SO:0000316' :  40, 'http://identifiers.org/so/SO:0000340' :  6, 'http://identifiers.org/so/SO:0000804' :  6, 'http://identifiers.org/so/SO:0000834' :  6, 'http://identifiers.org/so/SO:0000724' :  6, 'http://identifiers.org/so/SO:0000155' :  40, 'http://identifiers.org/so/SO:0000755' :  40, 'http://identifiers.org/so/SO:0000417' :  6, 'http://identifiers.org/so/SO:0000112' :  6, 'http://identifiers.org/so/SO:0000167' :  6, 'http://identifiers.org/so/SO:0001953' :  6, 'http://identifiers.org/so/SO:0000139' :  6, 'http://identifiers.org/so/SO:0000110' :  6, 'http://identifiers.org/so/SO:0001207' :  6, 'http://identifiers.org/so/SO:0000324' :  6, 'http://identifiers.org/so/SO:0000141' :  6}</v>
      </c>
      <c r="F26" t="str">
        <f t="shared" si="0"/>
        <v xml:space="preserve">'http://identifiers.org/so/SO:0000141' :  'Terminator', </v>
      </c>
      <c r="G26" t="str">
        <f t="shared" si="3"/>
        <v xml:space="preserve">'http://identifiers.org/so/SO:0000316' :  'CDS', 'http://identifiers.org/so/SO:0000340' :  'Chromosome', 'http://identifiers.org/so/SO:0000804' :  'Engineered Region', 'http://identifiers.org/so/SO:0000834' :  'Mature Transcript Region', 'http://identifiers.org/so/SO:0000724' :  'OriT', 'http://identifiers.org/so/SO:0000155' :  'Plasmid', 'http://identifiers.org/so/SO:0000755' :  'Plasmid Vector', 'http://identifiers.org/so/SO:0000417' :  'Polypeptide Domain', 'http://identifiers.org/so/SO:0000112' :  'Primer', 'http://identifiers.org/so/SO:0000167' :  'Promoter', 'http://identifiers.org/so/SO:0001953' :  'Restriction Enzyme Assembly Scar', 'http://identifiers.org/so/SO:0000139' :  'Ribosome Entry Site', 'http://identifiers.org/so/SO:0000110' :  'Sequence feature', 'http://identifiers.org/so/SO:0001207' :  'T7 RNA Polymerase Promoter', 'http://identifiers.org/so/SO:0000324' :  'Tag', 'http://identifiers.org/so/SO:0000141' :  'Terminator', </v>
      </c>
    </row>
  </sheetData>
  <autoFilter ref="A10:G10">
    <sortState ref="A11:G26">
      <sortCondition ref="A10"/>
    </sortState>
  </autoFilter>
  <hyperlinks>
    <hyperlink ref="B23" r:id="rId1"/>
    <hyperlink ref="B21" r:id="rId2"/>
    <hyperlink ref="B19" r:id="rId3" display="http://identifiers.org/so/SO:0000112 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Main</vt:lpstr>
      <vt:lpstr>Sheet2</vt:lpstr>
      <vt:lpstr>Dicts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JVM</dc:creator>
  <cp:lastModifiedBy>JVM </cp:lastModifiedBy>
  <dcterms:created xsi:type="dcterms:W3CDTF">2020-03-03T22:02:11Z</dcterms:created>
  <dcterms:modified xsi:type="dcterms:W3CDTF">2020-03-31T01:19:44Z</dcterms:modified>
</cp:coreProperties>
</file>