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24A19228-BB68-4425-92A7-E72EAF94CA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3" i="1" l="1"/>
  <c r="O28" i="1"/>
  <c r="O29" i="1"/>
  <c r="O30" i="1"/>
  <c r="O31" i="1"/>
  <c r="O32" i="1"/>
  <c r="M23" i="1"/>
  <c r="O23" i="1" s="1"/>
  <c r="M24" i="1"/>
  <c r="O24" i="1" s="1"/>
  <c r="M33" i="1"/>
  <c r="O33" i="1" s="1"/>
  <c r="M32" i="1"/>
  <c r="M31" i="1"/>
  <c r="K31" i="1"/>
  <c r="M30" i="1"/>
  <c r="K30" i="1"/>
  <c r="M29" i="1"/>
  <c r="M28" i="1"/>
  <c r="M27" i="1"/>
  <c r="O27" i="1" s="1"/>
  <c r="M26" i="1"/>
  <c r="O26" i="1" s="1"/>
  <c r="M25" i="1"/>
  <c r="O25" i="1" s="1"/>
  <c r="K33" i="1"/>
  <c r="K32" i="1"/>
  <c r="K29" i="1"/>
  <c r="K24" i="1"/>
  <c r="K25" i="1"/>
  <c r="K26" i="1"/>
  <c r="K27" i="1"/>
  <c r="K28" i="1"/>
</calcChain>
</file>

<file path=xl/sharedStrings.xml><?xml version="1.0" encoding="utf-8"?>
<sst xmlns="http://schemas.openxmlformats.org/spreadsheetml/2006/main" count="87" uniqueCount="38">
  <si>
    <t>Network</t>
  </si>
  <si>
    <t>NPZ</t>
  </si>
  <si>
    <t>N vessels suitable for propagation analysis</t>
  </si>
  <si>
    <t>Temperate East</t>
  </si>
  <si>
    <t>CGMP</t>
  </si>
  <si>
    <t>SIMP</t>
  </si>
  <si>
    <t>Northwest</t>
  </si>
  <si>
    <t>DMP</t>
  </si>
  <si>
    <t>NMP</t>
  </si>
  <si>
    <t>South-west</t>
  </si>
  <si>
    <t>GMP</t>
  </si>
  <si>
    <t>JMP</t>
  </si>
  <si>
    <t>TRMP</t>
  </si>
  <si>
    <t>Spreading loss coefficient</t>
  </si>
  <si>
    <t>Distance to NPZ boundary (km)</t>
  </si>
  <si>
    <t>25.2, 16.6</t>
  </si>
  <si>
    <t>TOL band center frequency (Hz)</t>
  </si>
  <si>
    <t>85.9, 89.9</t>
  </si>
  <si>
    <t>5.24, 5.28</t>
  </si>
  <si>
    <t>8.25, 8.09</t>
  </si>
  <si>
    <t>83.9, 84.8</t>
  </si>
  <si>
    <t>16.8, 16.2</t>
  </si>
  <si>
    <t>Maximum detection distance (km)</t>
  </si>
  <si>
    <r>
      <t>NL</t>
    </r>
    <r>
      <rPr>
        <b/>
        <vertAlign val="subscript"/>
        <sz val="11"/>
        <color theme="1"/>
        <rFont val="Times New Roman"/>
        <family val="1"/>
      </rPr>
      <t>50</t>
    </r>
    <r>
      <rPr>
        <b/>
        <sz val="11"/>
        <color theme="1"/>
        <rFont val="Times New Roman"/>
        <family val="1"/>
      </rPr>
      <t xml:space="preserve"> (dB re 1μPa)</t>
    </r>
  </si>
  <si>
    <t>2.89, 2.47</t>
  </si>
  <si>
    <t>79.2, 79.1</t>
  </si>
  <si>
    <t>21.1, 21.2</t>
  </si>
  <si>
    <t>1.68, 1.71</t>
  </si>
  <si>
    <t>18.1, 18.5</t>
  </si>
  <si>
    <t>81.9, 82.0</t>
  </si>
  <si>
    <t>11.5, 11.4</t>
  </si>
  <si>
    <t>Deployment start
(mm/yyyy)</t>
  </si>
  <si>
    <t>N vessels inside</t>
  </si>
  <si>
    <t>N manuevers</t>
  </si>
  <si>
    <t>% Inside</t>
  </si>
  <si>
    <t>% Maneuvers</t>
  </si>
  <si>
    <t>N inside / nominal detection area</t>
  </si>
  <si>
    <t>NPZ boundary / Detection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</si>
</sst>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1" quotePrefix="1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4" xfId="1" quotePrefix="1" applyNumberFormat="1" applyFont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3" borderId="2" xfId="1" quotePrefix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165" fontId="3" fillId="3" borderId="2" xfId="1" quotePrefix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1" quotePrefix="1" applyNumberFormat="1" applyFont="1" applyFill="1" applyBorder="1" applyAlignment="1">
      <alignment horizontal="center" vertical="center"/>
    </xf>
    <xf numFmtId="165" fontId="3" fillId="0" borderId="0" xfId="1" quotePrefix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topLeftCell="A21" workbookViewId="0">
      <selection activeCell="F24" sqref="F24"/>
    </sheetView>
  </sheetViews>
  <sheetFormatPr defaultRowHeight="14.5" x14ac:dyDescent="0.35"/>
  <cols>
    <col min="2" max="2" width="13.90625" bestFit="1" customWidth="1"/>
    <col min="4" max="4" width="15.36328125" customWidth="1"/>
    <col min="5" max="5" width="9.90625" style="7" customWidth="1"/>
    <col min="6" max="6" width="15.36328125" customWidth="1"/>
    <col min="7" max="7" width="9.81640625" customWidth="1"/>
    <col min="8" max="8" width="11" customWidth="1"/>
    <col min="9" max="9" width="10.81640625" style="7" customWidth="1"/>
  </cols>
  <sheetData>
    <row r="1" spans="2:15" s="2" customFormat="1" ht="70.5" thickBot="1" x14ac:dyDescent="0.4">
      <c r="B1" s="1" t="s">
        <v>0</v>
      </c>
      <c r="C1" s="1" t="s">
        <v>1</v>
      </c>
      <c r="D1" s="1" t="s">
        <v>31</v>
      </c>
      <c r="E1" s="6" t="s">
        <v>14</v>
      </c>
      <c r="F1" s="1" t="s">
        <v>13</v>
      </c>
      <c r="G1" s="1" t="s">
        <v>16</v>
      </c>
      <c r="H1" s="1" t="s">
        <v>23</v>
      </c>
      <c r="I1" s="6" t="s">
        <v>22</v>
      </c>
      <c r="J1" s="40"/>
      <c r="K1" s="40"/>
      <c r="L1" s="40"/>
      <c r="M1" s="40"/>
      <c r="N1" s="40"/>
      <c r="O1" s="40"/>
    </row>
    <row r="2" spans="2:15" s="3" customFormat="1" ht="18.649999999999999" customHeight="1" x14ac:dyDescent="0.35">
      <c r="B2" s="46" t="s">
        <v>3</v>
      </c>
      <c r="C2" s="46" t="s">
        <v>4</v>
      </c>
      <c r="D2" s="24">
        <v>43299</v>
      </c>
      <c r="E2" s="50">
        <v>1.22</v>
      </c>
      <c r="F2" s="55">
        <v>19.5</v>
      </c>
      <c r="G2" s="5">
        <v>250</v>
      </c>
      <c r="H2" s="5">
        <v>87.7</v>
      </c>
      <c r="I2" s="14">
        <v>1.63</v>
      </c>
      <c r="J2" s="41"/>
      <c r="K2" s="41"/>
      <c r="L2" s="41"/>
      <c r="M2" s="41"/>
      <c r="N2" s="42"/>
      <c r="O2" s="42"/>
    </row>
    <row r="3" spans="2:15" s="3" customFormat="1" ht="18.649999999999999" customHeight="1" x14ac:dyDescent="0.35">
      <c r="B3" s="47"/>
      <c r="C3" s="47"/>
      <c r="D3" s="23">
        <v>43435</v>
      </c>
      <c r="E3" s="51"/>
      <c r="F3" s="56"/>
      <c r="G3" s="12">
        <v>250</v>
      </c>
      <c r="H3" s="12">
        <v>84.1</v>
      </c>
      <c r="I3" s="22">
        <v>1.89</v>
      </c>
      <c r="J3" s="41"/>
      <c r="K3" s="41"/>
      <c r="L3" s="41"/>
      <c r="M3" s="41"/>
      <c r="N3" s="42"/>
      <c r="O3" s="42"/>
    </row>
    <row r="4" spans="2:15" s="3" customFormat="1" ht="18.649999999999999" customHeight="1" x14ac:dyDescent="0.35">
      <c r="B4" s="47"/>
      <c r="C4" s="49"/>
      <c r="D4" s="23">
        <v>43556</v>
      </c>
      <c r="E4" s="52"/>
      <c r="F4" s="57"/>
      <c r="G4" s="12">
        <v>250</v>
      </c>
      <c r="H4" s="12">
        <v>86.4</v>
      </c>
      <c r="I4" s="10">
        <v>1.73</v>
      </c>
      <c r="J4" s="41"/>
      <c r="K4" s="41"/>
      <c r="L4" s="41"/>
      <c r="M4" s="41"/>
      <c r="N4" s="42"/>
      <c r="O4" s="42"/>
    </row>
    <row r="5" spans="2:15" s="3" customFormat="1" ht="18.649999999999999" customHeight="1" x14ac:dyDescent="0.35">
      <c r="B5" s="47"/>
      <c r="C5" s="47" t="s">
        <v>5</v>
      </c>
      <c r="D5" s="23">
        <v>43313</v>
      </c>
      <c r="E5" s="53">
        <v>0.76</v>
      </c>
      <c r="F5" s="58">
        <v>17.7</v>
      </c>
      <c r="G5" s="12">
        <v>200</v>
      </c>
      <c r="H5" s="12">
        <v>91.3</v>
      </c>
      <c r="I5" s="10">
        <v>1.39</v>
      </c>
      <c r="J5" s="41"/>
      <c r="K5" s="41"/>
      <c r="L5" s="41"/>
      <c r="M5" s="41"/>
      <c r="N5" s="42"/>
      <c r="O5" s="42"/>
    </row>
    <row r="6" spans="2:15" s="3" customFormat="1" ht="18.649999999999999" customHeight="1" x14ac:dyDescent="0.35">
      <c r="B6" s="47"/>
      <c r="C6" s="47"/>
      <c r="D6" s="23">
        <v>43435</v>
      </c>
      <c r="E6" s="51"/>
      <c r="F6" s="56"/>
      <c r="G6" s="12">
        <v>200</v>
      </c>
      <c r="H6" s="12">
        <v>83.4</v>
      </c>
      <c r="I6" s="10">
        <v>1.84</v>
      </c>
      <c r="J6" s="41"/>
      <c r="K6" s="41"/>
      <c r="L6" s="41"/>
      <c r="M6" s="41"/>
      <c r="N6" s="42"/>
      <c r="O6" s="42"/>
    </row>
    <row r="7" spans="2:15" s="3" customFormat="1" ht="15" thickBot="1" x14ac:dyDescent="0.4">
      <c r="B7" s="48"/>
      <c r="C7" s="48"/>
      <c r="D7" s="25">
        <v>43617</v>
      </c>
      <c r="E7" s="54"/>
      <c r="F7" s="59"/>
      <c r="G7" s="13">
        <v>200</v>
      </c>
      <c r="H7" s="13">
        <v>92.7</v>
      </c>
      <c r="I7" s="11">
        <v>1.32</v>
      </c>
      <c r="J7" s="41"/>
      <c r="K7" s="41"/>
      <c r="L7" s="41"/>
      <c r="M7" s="41"/>
      <c r="N7" s="42"/>
      <c r="O7" s="42"/>
    </row>
    <row r="8" spans="2:15" s="3" customFormat="1" ht="18.649999999999999" customHeight="1" x14ac:dyDescent="0.35">
      <c r="B8" s="46" t="s">
        <v>6</v>
      </c>
      <c r="C8" s="4" t="s">
        <v>7</v>
      </c>
      <c r="D8" s="24">
        <v>44075</v>
      </c>
      <c r="E8" s="5" t="s">
        <v>18</v>
      </c>
      <c r="F8" s="5">
        <v>17.399999999999999</v>
      </c>
      <c r="G8" s="5">
        <v>200</v>
      </c>
      <c r="H8" s="5" t="s">
        <v>17</v>
      </c>
      <c r="I8" s="14" t="s">
        <v>15</v>
      </c>
      <c r="J8" s="41"/>
      <c r="K8" s="41"/>
      <c r="L8" s="41"/>
      <c r="M8" s="41"/>
      <c r="N8" s="42"/>
      <c r="O8" s="42"/>
    </row>
    <row r="9" spans="2:15" s="3" customFormat="1" ht="15" thickBot="1" x14ac:dyDescent="0.4">
      <c r="B9" s="48"/>
      <c r="C9" s="8" t="s">
        <v>8</v>
      </c>
      <c r="D9" s="25">
        <v>43709</v>
      </c>
      <c r="E9" s="11" t="s">
        <v>19</v>
      </c>
      <c r="F9" s="13">
        <v>16.399999999999999</v>
      </c>
      <c r="G9" s="13">
        <v>500</v>
      </c>
      <c r="H9" s="13" t="s">
        <v>20</v>
      </c>
      <c r="I9" s="11" t="s">
        <v>21</v>
      </c>
      <c r="J9" s="41"/>
      <c r="K9" s="41"/>
      <c r="L9" s="41"/>
      <c r="M9" s="41"/>
      <c r="N9" s="42"/>
      <c r="O9" s="42"/>
    </row>
    <row r="10" spans="2:15" s="3" customFormat="1" ht="18.649999999999999" customHeight="1" x14ac:dyDescent="0.35">
      <c r="B10" s="46" t="s">
        <v>9</v>
      </c>
      <c r="C10" s="4" t="s">
        <v>10</v>
      </c>
      <c r="D10" s="24">
        <v>44562</v>
      </c>
      <c r="E10" s="14">
        <v>2.13</v>
      </c>
      <c r="F10" s="5">
        <v>10.9</v>
      </c>
      <c r="G10" s="15">
        <v>160</v>
      </c>
      <c r="H10" s="5">
        <v>75.599999999999994</v>
      </c>
      <c r="I10" s="16">
        <v>39.5</v>
      </c>
      <c r="J10" s="43"/>
      <c r="K10" s="43"/>
      <c r="L10" s="43"/>
      <c r="M10" s="43"/>
      <c r="N10" s="44"/>
      <c r="O10" s="44"/>
    </row>
    <row r="11" spans="2:15" s="3" customFormat="1" ht="18.649999999999999" customHeight="1" x14ac:dyDescent="0.35">
      <c r="B11" s="47"/>
      <c r="C11" s="9" t="s">
        <v>11</v>
      </c>
      <c r="D11" s="23">
        <v>44562</v>
      </c>
      <c r="E11" s="10" t="s">
        <v>24</v>
      </c>
      <c r="F11" s="12">
        <v>14.95</v>
      </c>
      <c r="G11" s="12">
        <v>100</v>
      </c>
      <c r="H11" s="12" t="s">
        <v>25</v>
      </c>
      <c r="I11" s="10" t="s">
        <v>26</v>
      </c>
      <c r="J11" s="41"/>
      <c r="K11" s="41"/>
      <c r="L11" s="41"/>
      <c r="M11" s="41"/>
      <c r="N11" s="42"/>
      <c r="O11" s="42"/>
    </row>
    <row r="12" spans="2:15" s="3" customFormat="1" ht="15" thickBot="1" x14ac:dyDescent="0.4">
      <c r="B12" s="48"/>
      <c r="C12" s="8" t="s">
        <v>12</v>
      </c>
      <c r="D12" s="25">
        <v>44317</v>
      </c>
      <c r="E12" s="11" t="s">
        <v>27</v>
      </c>
      <c r="F12" s="13" t="s">
        <v>28</v>
      </c>
      <c r="G12" s="17">
        <v>250</v>
      </c>
      <c r="H12" s="13" t="s">
        <v>29</v>
      </c>
      <c r="I12" s="11" t="s">
        <v>30</v>
      </c>
      <c r="J12" s="41"/>
      <c r="K12" s="41"/>
      <c r="L12" s="41"/>
      <c r="M12" s="41"/>
      <c r="N12" s="42"/>
      <c r="O12" s="42"/>
    </row>
    <row r="22" spans="2:15" ht="84.5" thickBot="1" x14ac:dyDescent="0.4">
      <c r="B22" s="1" t="s">
        <v>0</v>
      </c>
      <c r="C22" s="1" t="s">
        <v>1</v>
      </c>
      <c r="D22" s="1" t="s">
        <v>31</v>
      </c>
      <c r="E22" s="6" t="s">
        <v>2</v>
      </c>
      <c r="F22" s="6" t="s">
        <v>32</v>
      </c>
      <c r="G22" s="6" t="s">
        <v>33</v>
      </c>
      <c r="H22" s="6" t="s">
        <v>34</v>
      </c>
      <c r="I22" s="6" t="s">
        <v>35</v>
      </c>
      <c r="K22" s="45" t="s">
        <v>36</v>
      </c>
      <c r="L22" s="45"/>
      <c r="M22" s="45" t="s">
        <v>37</v>
      </c>
    </row>
    <row r="23" spans="2:15" x14ac:dyDescent="0.35">
      <c r="B23" s="46" t="s">
        <v>3</v>
      </c>
      <c r="C23" s="46" t="s">
        <v>4</v>
      </c>
      <c r="D23" s="24">
        <v>43299</v>
      </c>
      <c r="E23" s="18">
        <v>208</v>
      </c>
      <c r="F23" s="18">
        <v>41</v>
      </c>
      <c r="G23" s="18">
        <v>14</v>
      </c>
      <c r="H23" s="26">
        <v>0.197115384615384</v>
      </c>
      <c r="I23" s="26">
        <v>0.36585365853658502</v>
      </c>
      <c r="K23">
        <f>F23/(PI()*(I2^2))</f>
        <v>4.9120047173530876</v>
      </c>
      <c r="M23">
        <f>E2/(PI()*(I2^2))</f>
        <v>0.14616209158953092</v>
      </c>
      <c r="O23">
        <f t="shared" ref="O23:O33" si="0">F23*M23</f>
        <v>5.9926457551707673</v>
      </c>
    </row>
    <row r="24" spans="2:15" x14ac:dyDescent="0.35">
      <c r="B24" s="47"/>
      <c r="C24" s="47"/>
      <c r="D24" s="23">
        <v>43435</v>
      </c>
      <c r="E24" s="18">
        <v>216</v>
      </c>
      <c r="F24" s="18">
        <v>33</v>
      </c>
      <c r="G24" s="18">
        <v>22</v>
      </c>
      <c r="H24" s="26">
        <v>0.15277777777777701</v>
      </c>
      <c r="I24" s="26">
        <v>0.66666666666666596</v>
      </c>
      <c r="K24">
        <f t="shared" ref="K24:K28" si="1">F24/(PI()*(I3^2))</f>
        <v>2.9406305098023835</v>
      </c>
      <c r="M24">
        <f>E2/(PI()*(I3^2))</f>
        <v>0.10871421884723963</v>
      </c>
      <c r="O24">
        <f t="shared" si="0"/>
        <v>3.5875692219589075</v>
      </c>
    </row>
    <row r="25" spans="2:15" x14ac:dyDescent="0.35">
      <c r="B25" s="47"/>
      <c r="C25" s="49"/>
      <c r="D25" s="23">
        <v>43556</v>
      </c>
      <c r="E25" s="18">
        <v>326</v>
      </c>
      <c r="F25" s="18">
        <v>57</v>
      </c>
      <c r="G25" s="18">
        <v>31</v>
      </c>
      <c r="H25" s="26">
        <v>0.17484662576687099</v>
      </c>
      <c r="I25" s="26">
        <v>0.57894736842105199</v>
      </c>
      <c r="K25">
        <f t="shared" si="1"/>
        <v>6.0622351272932828</v>
      </c>
      <c r="M25">
        <f>E2/(PI()*(I4^2))</f>
        <v>0.1297531027245229</v>
      </c>
      <c r="O25">
        <f t="shared" si="0"/>
        <v>7.3959268552978052</v>
      </c>
    </row>
    <row r="26" spans="2:15" x14ac:dyDescent="0.35">
      <c r="B26" s="47"/>
      <c r="C26" s="47" t="s">
        <v>5</v>
      </c>
      <c r="D26" s="23">
        <v>43313</v>
      </c>
      <c r="E26" s="18">
        <v>112</v>
      </c>
      <c r="F26" s="18">
        <v>41</v>
      </c>
      <c r="G26" s="18">
        <v>8</v>
      </c>
      <c r="H26" s="26">
        <v>0.36607142857142799</v>
      </c>
      <c r="I26" s="26">
        <v>0.292682926829268</v>
      </c>
      <c r="K26">
        <f t="shared" si="1"/>
        <v>6.7546738437634808</v>
      </c>
      <c r="M26">
        <f>E5/(PI()*(I5^2))</f>
        <v>0.12520858832342061</v>
      </c>
      <c r="O26">
        <f t="shared" si="0"/>
        <v>5.1335521212602444</v>
      </c>
    </row>
    <row r="27" spans="2:15" x14ac:dyDescent="0.35">
      <c r="B27" s="47"/>
      <c r="C27" s="47"/>
      <c r="D27" s="23">
        <v>43435</v>
      </c>
      <c r="E27" s="18">
        <v>265</v>
      </c>
      <c r="F27" s="18">
        <v>42</v>
      </c>
      <c r="G27" s="18">
        <v>29</v>
      </c>
      <c r="H27" s="26">
        <v>0.15849056603773501</v>
      </c>
      <c r="I27" s="26">
        <v>0.71428571428571397</v>
      </c>
      <c r="K27">
        <f t="shared" si="1"/>
        <v>3.9487875767129039</v>
      </c>
      <c r="M27">
        <f>E5/(PI()*(I6^2))</f>
        <v>7.1454251388138268E-2</v>
      </c>
      <c r="O27">
        <f t="shared" si="0"/>
        <v>3.0010785583018071</v>
      </c>
    </row>
    <row r="28" spans="2:15" ht="15" thickBot="1" x14ac:dyDescent="0.4">
      <c r="B28" s="48"/>
      <c r="C28" s="48"/>
      <c r="D28" s="25">
        <v>43617</v>
      </c>
      <c r="E28" s="19">
        <v>241</v>
      </c>
      <c r="F28" s="19">
        <v>75</v>
      </c>
      <c r="G28" s="19">
        <v>65</v>
      </c>
      <c r="H28" s="27">
        <v>0.31120331950207403</v>
      </c>
      <c r="I28" s="27">
        <v>0.90666666666666595</v>
      </c>
      <c r="K28">
        <f t="shared" si="1"/>
        <v>13.70135529372377</v>
      </c>
      <c r="M28">
        <f>E5/(PI()*(I7^2))</f>
        <v>0.13884040030973421</v>
      </c>
      <c r="O28">
        <f t="shared" si="0"/>
        <v>10.413030023230066</v>
      </c>
    </row>
    <row r="29" spans="2:15" x14ac:dyDescent="0.35">
      <c r="B29" s="46" t="s">
        <v>6</v>
      </c>
      <c r="C29" s="4" t="s">
        <v>7</v>
      </c>
      <c r="D29" s="24">
        <v>44075</v>
      </c>
      <c r="E29" s="14">
        <v>125</v>
      </c>
      <c r="F29" s="14">
        <v>7</v>
      </c>
      <c r="G29" s="14">
        <v>3</v>
      </c>
      <c r="H29" s="28">
        <v>5.6000000000000001E-2</v>
      </c>
      <c r="I29" s="28">
        <v>0.42859999999999998</v>
      </c>
      <c r="K29">
        <f>F29/(PI()*(25.2^2))</f>
        <v>3.5087068582869345E-3</v>
      </c>
      <c r="M29">
        <f>5.24/(PI()*(25.2^2))</f>
        <v>2.6265177053462199E-3</v>
      </c>
      <c r="O29">
        <f t="shared" si="0"/>
        <v>1.8385623937423538E-2</v>
      </c>
    </row>
    <row r="30" spans="2:15" ht="15" thickBot="1" x14ac:dyDescent="0.4">
      <c r="B30" s="48"/>
      <c r="C30" s="20" t="s">
        <v>8</v>
      </c>
      <c r="D30" s="25">
        <v>43709</v>
      </c>
      <c r="E30" s="19">
        <v>109</v>
      </c>
      <c r="F30" s="19">
        <v>4</v>
      </c>
      <c r="G30" s="19">
        <v>2</v>
      </c>
      <c r="H30" s="27">
        <v>3.6700000000000003E-2</v>
      </c>
      <c r="I30" s="27">
        <v>0.5</v>
      </c>
      <c r="K30">
        <f>F30/(PI()*(16.8^2))</f>
        <v>4.5111945320832018E-3</v>
      </c>
      <c r="M30">
        <f>8.25/(PI()*(16.8^2))</f>
        <v>9.3043387224216022E-3</v>
      </c>
      <c r="O30">
        <f t="shared" si="0"/>
        <v>3.7217354889686409E-2</v>
      </c>
    </row>
    <row r="31" spans="2:15" x14ac:dyDescent="0.35">
      <c r="B31" s="46" t="s">
        <v>9</v>
      </c>
      <c r="C31" s="4" t="s">
        <v>10</v>
      </c>
      <c r="D31" s="24">
        <v>44562</v>
      </c>
      <c r="E31" s="16">
        <v>390</v>
      </c>
      <c r="F31" s="16">
        <v>1</v>
      </c>
      <c r="G31" s="16">
        <v>0</v>
      </c>
      <c r="H31" s="29">
        <v>2.5999999999999999E-3</v>
      </c>
      <c r="I31" s="29">
        <v>0</v>
      </c>
      <c r="K31">
        <f>F31/(PI()*(I10^2))</f>
        <v>2.0401210458823309E-4</v>
      </c>
      <c r="M31">
        <f>E10/(PI()*(I10^2))</f>
        <v>4.3454578277293642E-4</v>
      </c>
      <c r="O31">
        <f t="shared" si="0"/>
        <v>4.3454578277293642E-4</v>
      </c>
    </row>
    <row r="32" spans="2:15" x14ac:dyDescent="0.35">
      <c r="B32" s="47"/>
      <c r="C32" s="21" t="s">
        <v>11</v>
      </c>
      <c r="D32" s="23">
        <v>44562</v>
      </c>
      <c r="E32" s="18">
        <v>345</v>
      </c>
      <c r="F32" s="18">
        <v>21</v>
      </c>
      <c r="G32" s="18">
        <v>3</v>
      </c>
      <c r="H32" s="26">
        <v>6.0900000000000003E-2</v>
      </c>
      <c r="I32" s="26">
        <v>0.1429</v>
      </c>
      <c r="K32">
        <f>F32/(PI()*(21.2^2))</f>
        <v>1.4872969940057859E-2</v>
      </c>
      <c r="M32">
        <f>2.89/(PI()*(21.1^2))</f>
        <v>2.066250917704353E-3</v>
      </c>
      <c r="O32">
        <f t="shared" si="0"/>
        <v>4.3391269271791412E-2</v>
      </c>
    </row>
    <row r="33" spans="2:15" ht="15" thickBot="1" x14ac:dyDescent="0.4">
      <c r="B33" s="48"/>
      <c r="C33" s="20" t="s">
        <v>12</v>
      </c>
      <c r="D33" s="25">
        <v>44317</v>
      </c>
      <c r="E33" s="19">
        <v>831</v>
      </c>
      <c r="F33" s="19">
        <v>61</v>
      </c>
      <c r="G33" s="19">
        <v>52</v>
      </c>
      <c r="H33" s="27">
        <v>7.3400000000000007E-2</v>
      </c>
      <c r="I33" s="27">
        <v>0.85250000000000004</v>
      </c>
      <c r="K33">
        <f>F33/(PI()*(11.5^2))</f>
        <v>0.14681968285225885</v>
      </c>
      <c r="M33">
        <f>1.68/(PI()*(11.5^2))</f>
        <v>4.0435584785540142E-3</v>
      </c>
      <c r="O33">
        <f t="shared" si="0"/>
        <v>0.24665706719179487</v>
      </c>
    </row>
  </sheetData>
  <mergeCells count="14">
    <mergeCell ref="B8:B9"/>
    <mergeCell ref="B10:B12"/>
    <mergeCell ref="E2:E4"/>
    <mergeCell ref="E5:E7"/>
    <mergeCell ref="F2:F4"/>
    <mergeCell ref="F5:F7"/>
    <mergeCell ref="B2:B7"/>
    <mergeCell ref="C2:C4"/>
    <mergeCell ref="C5:C7"/>
    <mergeCell ref="B23:B28"/>
    <mergeCell ref="C23:C25"/>
    <mergeCell ref="C26:C28"/>
    <mergeCell ref="B29:B30"/>
    <mergeCell ref="B31:B33"/>
  </mergeCells>
  <conditionalFormatting sqref="K23:L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L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4"/>
  <sheetViews>
    <sheetView workbookViewId="0">
      <selection activeCell="B2" sqref="B2:M14"/>
    </sheetView>
  </sheetViews>
  <sheetFormatPr defaultColWidth="8.90625" defaultRowHeight="14.5" x14ac:dyDescent="0.35"/>
  <cols>
    <col min="1" max="1" width="8.90625" style="30"/>
    <col min="2" max="2" width="20.1796875" style="30" customWidth="1"/>
    <col min="3" max="16384" width="8.90625" style="30"/>
  </cols>
  <sheetData>
    <row r="2" spans="2:13" x14ac:dyDescent="0.35">
      <c r="B2" s="31" t="s">
        <v>0</v>
      </c>
      <c r="C2" s="61" t="s">
        <v>3</v>
      </c>
      <c r="D2" s="61"/>
      <c r="E2" s="61"/>
      <c r="F2" s="61"/>
      <c r="G2" s="61"/>
      <c r="H2" s="61"/>
      <c r="I2" s="61" t="s">
        <v>6</v>
      </c>
      <c r="J2" s="61"/>
      <c r="K2" s="61" t="s">
        <v>9</v>
      </c>
      <c r="L2" s="61"/>
      <c r="M2" s="61"/>
    </row>
    <row r="3" spans="2:13" x14ac:dyDescent="0.35">
      <c r="B3" s="31" t="s">
        <v>1</v>
      </c>
      <c r="C3" s="61" t="s">
        <v>4</v>
      </c>
      <c r="D3" s="61"/>
      <c r="E3" s="61"/>
      <c r="F3" s="61" t="s">
        <v>5</v>
      </c>
      <c r="G3" s="61"/>
      <c r="H3" s="61"/>
      <c r="I3" s="32" t="s">
        <v>7</v>
      </c>
      <c r="J3" s="32" t="s">
        <v>8</v>
      </c>
      <c r="K3" s="32" t="s">
        <v>10</v>
      </c>
      <c r="L3" s="32" t="s">
        <v>11</v>
      </c>
      <c r="M3" s="32" t="s">
        <v>12</v>
      </c>
    </row>
    <row r="4" spans="2:13" ht="28" x14ac:dyDescent="0.35">
      <c r="B4" s="31" t="s">
        <v>31</v>
      </c>
      <c r="C4" s="33">
        <v>43299</v>
      </c>
      <c r="D4" s="33">
        <v>43435</v>
      </c>
      <c r="E4" s="33">
        <v>43556</v>
      </c>
      <c r="F4" s="33">
        <v>43313</v>
      </c>
      <c r="G4" s="33">
        <v>43435</v>
      </c>
      <c r="H4" s="33">
        <v>43617</v>
      </c>
      <c r="I4" s="33">
        <v>44075</v>
      </c>
      <c r="J4" s="33">
        <v>43709</v>
      </c>
      <c r="K4" s="33">
        <v>44562</v>
      </c>
      <c r="L4" s="33">
        <v>44562</v>
      </c>
      <c r="M4" s="33">
        <v>44317</v>
      </c>
    </row>
    <row r="5" spans="2:13" ht="28" x14ac:dyDescent="0.35">
      <c r="B5" s="34" t="s">
        <v>14</v>
      </c>
      <c r="C5" s="62">
        <v>1.22</v>
      </c>
      <c r="D5" s="62"/>
      <c r="E5" s="62"/>
      <c r="F5" s="62">
        <v>0.76</v>
      </c>
      <c r="G5" s="62"/>
      <c r="H5" s="62"/>
      <c r="I5" s="35" t="s">
        <v>18</v>
      </c>
      <c r="J5" s="36" t="s">
        <v>19</v>
      </c>
      <c r="K5" s="36">
        <v>2.13</v>
      </c>
      <c r="L5" s="36" t="s">
        <v>24</v>
      </c>
      <c r="M5" s="36" t="s">
        <v>27</v>
      </c>
    </row>
    <row r="6" spans="2:13" ht="28" x14ac:dyDescent="0.35">
      <c r="B6" s="31" t="s">
        <v>13</v>
      </c>
      <c r="C6" s="60">
        <v>19.5</v>
      </c>
      <c r="D6" s="60"/>
      <c r="E6" s="60"/>
      <c r="F6" s="60">
        <v>17.7</v>
      </c>
      <c r="G6" s="60"/>
      <c r="H6" s="60"/>
      <c r="I6" s="35">
        <v>17.399999999999999</v>
      </c>
      <c r="J6" s="35">
        <v>16.399999999999999</v>
      </c>
      <c r="K6" s="35">
        <v>10.9</v>
      </c>
      <c r="L6" s="35">
        <v>14.95</v>
      </c>
      <c r="M6" s="35" t="s">
        <v>28</v>
      </c>
    </row>
    <row r="7" spans="2:13" ht="28" x14ac:dyDescent="0.35">
      <c r="B7" s="31" t="s">
        <v>16</v>
      </c>
      <c r="C7" s="35">
        <v>250</v>
      </c>
      <c r="D7" s="35">
        <v>250</v>
      </c>
      <c r="E7" s="35">
        <v>250</v>
      </c>
      <c r="F7" s="35">
        <v>200</v>
      </c>
      <c r="G7" s="35">
        <v>200</v>
      </c>
      <c r="H7" s="35">
        <v>200</v>
      </c>
      <c r="I7" s="35">
        <v>200</v>
      </c>
      <c r="J7" s="35">
        <v>500</v>
      </c>
      <c r="K7" s="35">
        <v>160</v>
      </c>
      <c r="L7" s="35">
        <v>100</v>
      </c>
      <c r="M7" s="35">
        <v>250</v>
      </c>
    </row>
    <row r="8" spans="2:13" ht="16" x14ac:dyDescent="0.35">
      <c r="B8" s="31" t="s">
        <v>23</v>
      </c>
      <c r="C8" s="35">
        <v>87.7</v>
      </c>
      <c r="D8" s="35">
        <v>84.1</v>
      </c>
      <c r="E8" s="35">
        <v>86.4</v>
      </c>
      <c r="F8" s="35">
        <v>91.3</v>
      </c>
      <c r="G8" s="35">
        <v>83.4</v>
      </c>
      <c r="H8" s="35">
        <v>92.7</v>
      </c>
      <c r="I8" s="35" t="s">
        <v>17</v>
      </c>
      <c r="J8" s="35" t="s">
        <v>20</v>
      </c>
      <c r="K8" s="35">
        <v>75.599999999999994</v>
      </c>
      <c r="L8" s="35" t="s">
        <v>25</v>
      </c>
      <c r="M8" s="35" t="s">
        <v>29</v>
      </c>
    </row>
    <row r="9" spans="2:13" ht="28" x14ac:dyDescent="0.35">
      <c r="B9" s="34" t="s">
        <v>22</v>
      </c>
      <c r="C9" s="36">
        <v>1.63</v>
      </c>
      <c r="D9" s="37">
        <v>1.89</v>
      </c>
      <c r="E9" s="36">
        <v>1.73</v>
      </c>
      <c r="F9" s="36">
        <v>1.39</v>
      </c>
      <c r="G9" s="36">
        <v>1.84</v>
      </c>
      <c r="H9" s="36">
        <v>1.32</v>
      </c>
      <c r="I9" s="36" t="s">
        <v>15</v>
      </c>
      <c r="J9" s="36" t="s">
        <v>21</v>
      </c>
      <c r="K9" s="37">
        <v>39.5</v>
      </c>
      <c r="L9" s="36" t="s">
        <v>26</v>
      </c>
      <c r="M9" s="36" t="s">
        <v>30</v>
      </c>
    </row>
    <row r="10" spans="2:13" ht="28" x14ac:dyDescent="0.35">
      <c r="B10" s="34" t="s">
        <v>2</v>
      </c>
      <c r="C10" s="36">
        <v>208</v>
      </c>
      <c r="D10" s="36">
        <v>216</v>
      </c>
      <c r="E10" s="36">
        <v>326</v>
      </c>
      <c r="F10" s="36">
        <v>112</v>
      </c>
      <c r="G10" s="36">
        <v>265</v>
      </c>
      <c r="H10" s="36">
        <v>241</v>
      </c>
      <c r="I10" s="36">
        <v>125</v>
      </c>
      <c r="J10" s="36">
        <v>109</v>
      </c>
      <c r="K10" s="37">
        <v>390</v>
      </c>
      <c r="L10" s="36">
        <v>345</v>
      </c>
      <c r="M10" s="36">
        <v>831</v>
      </c>
    </row>
    <row r="11" spans="2:13" x14ac:dyDescent="0.35">
      <c r="B11" s="34" t="s">
        <v>32</v>
      </c>
      <c r="C11" s="36">
        <v>41</v>
      </c>
      <c r="D11" s="36">
        <v>33</v>
      </c>
      <c r="E11" s="36">
        <v>57</v>
      </c>
      <c r="F11" s="36">
        <v>41</v>
      </c>
      <c r="G11" s="36">
        <v>42</v>
      </c>
      <c r="H11" s="36">
        <v>75</v>
      </c>
      <c r="I11" s="36">
        <v>7</v>
      </c>
      <c r="J11" s="36">
        <v>4</v>
      </c>
      <c r="K11" s="37">
        <v>1</v>
      </c>
      <c r="L11" s="36">
        <v>21</v>
      </c>
      <c r="M11" s="36">
        <v>61</v>
      </c>
    </row>
    <row r="12" spans="2:13" x14ac:dyDescent="0.35">
      <c r="B12" s="34" t="s">
        <v>33</v>
      </c>
      <c r="C12" s="36">
        <v>14</v>
      </c>
      <c r="D12" s="36">
        <v>0</v>
      </c>
      <c r="E12" s="36">
        <v>31</v>
      </c>
      <c r="F12" s="36">
        <v>8</v>
      </c>
      <c r="G12" s="36">
        <v>29</v>
      </c>
      <c r="H12" s="36">
        <v>65</v>
      </c>
      <c r="I12" s="36">
        <v>3</v>
      </c>
      <c r="J12" s="36">
        <v>2</v>
      </c>
      <c r="K12" s="37">
        <v>0</v>
      </c>
      <c r="L12" s="36">
        <v>3</v>
      </c>
      <c r="M12" s="36">
        <v>52</v>
      </c>
    </row>
    <row r="13" spans="2:13" x14ac:dyDescent="0.35">
      <c r="B13" s="34" t="s">
        <v>34</v>
      </c>
      <c r="C13" s="38">
        <v>0.197115384615384</v>
      </c>
      <c r="D13" s="38">
        <v>0.15277777777777701</v>
      </c>
      <c r="E13" s="38">
        <v>0.17484662576687099</v>
      </c>
      <c r="F13" s="38">
        <v>0.36607142857142799</v>
      </c>
      <c r="G13" s="38">
        <v>0.15849056603773501</v>
      </c>
      <c r="H13" s="38">
        <v>0.31120331950207403</v>
      </c>
      <c r="I13" s="38">
        <v>5.6000000000000001E-2</v>
      </c>
      <c r="J13" s="38">
        <v>3.6700000000000003E-2</v>
      </c>
      <c r="K13" s="39">
        <v>2.5999999999999999E-3</v>
      </c>
      <c r="L13" s="38">
        <v>6.0900000000000003E-2</v>
      </c>
      <c r="M13" s="38">
        <v>7.3400000000000007E-2</v>
      </c>
    </row>
    <row r="14" spans="2:13" x14ac:dyDescent="0.35">
      <c r="B14" s="34" t="s">
        <v>35</v>
      </c>
      <c r="C14" s="38">
        <v>0.36585365853658502</v>
      </c>
      <c r="D14" s="38">
        <v>0.66666666666666596</v>
      </c>
      <c r="E14" s="38">
        <v>0.57894736842105199</v>
      </c>
      <c r="F14" s="38">
        <v>0.292682926829268</v>
      </c>
      <c r="G14" s="38">
        <v>0.71428571428571397</v>
      </c>
      <c r="H14" s="38">
        <v>0.90666666666666595</v>
      </c>
      <c r="I14" s="38">
        <v>0.42859999999999998</v>
      </c>
      <c r="J14" s="38">
        <v>0.5</v>
      </c>
      <c r="K14" s="39">
        <v>0</v>
      </c>
      <c r="L14" s="38">
        <v>0.1429</v>
      </c>
      <c r="M14" s="38">
        <v>0.85250000000000004</v>
      </c>
    </row>
  </sheetData>
  <mergeCells count="9">
    <mergeCell ref="C6:E6"/>
    <mergeCell ref="F6:H6"/>
    <mergeCell ref="C2:H2"/>
    <mergeCell ref="I2:J2"/>
    <mergeCell ref="K2:M2"/>
    <mergeCell ref="C3:E3"/>
    <mergeCell ref="F3:H3"/>
    <mergeCell ref="C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2025-09-02T22:05:37Z</dcterms:modified>
</cp:coreProperties>
</file>