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f1b2c5bbce95d43/Bureau/Github School Projects/Business_cycle_description-Cyprus/"/>
    </mc:Choice>
  </mc:AlternateContent>
  <xr:revisionPtr revIDLastSave="341" documentId="13_ncr:1_{D50BC309-087E-4B44-B191-C3128122920C}" xr6:coauthVersionLast="47" xr6:coauthVersionMax="47" xr10:uidLastSave="{0BA39172-9340-4BAF-9025-71557F1A377D}"/>
  <bookViews>
    <workbookView xWindow="-120" yWindow="-120" windowWidth="29040" windowHeight="15840" activeTab="3" xr2:uid="{00000000-000D-0000-FFFF-FFFF00000000}"/>
  </bookViews>
  <sheets>
    <sheet name="Hello" sheetId="6" r:id="rId1"/>
    <sheet name="Analysis" sheetId="5" r:id="rId2"/>
    <sheet name="DATA" sheetId="4" r:id="rId3"/>
    <sheet name="Feuil1" sheetId="8" r:id="rId4"/>
    <sheet name="Database" sheetId="1" state="hidden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4" l="1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J114" i="4" s="1"/>
  <c r="I4" i="4"/>
  <c r="BB114" i="4"/>
  <c r="AX11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AP11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4" i="4"/>
  <c r="AE4" i="4" a="1"/>
  <c r="AI4" i="4" a="1"/>
  <c r="O4" i="4" a="1"/>
  <c r="AA4" i="4" a="1"/>
  <c r="AU4" i="4" a="1"/>
  <c r="W4" i="4" a="1"/>
  <c r="S4" i="4" a="1"/>
  <c r="W15" i="4" l="1"/>
  <c r="X15" i="4" s="1"/>
  <c r="W27" i="4"/>
  <c r="X27" i="4" s="1"/>
  <c r="W39" i="4"/>
  <c r="X39" i="4" s="1"/>
  <c r="W51" i="4"/>
  <c r="X51" i="4" s="1"/>
  <c r="W63" i="4"/>
  <c r="X63" i="4" s="1"/>
  <c r="W75" i="4"/>
  <c r="X75" i="4" s="1"/>
  <c r="W87" i="4"/>
  <c r="X87" i="4" s="1"/>
  <c r="W99" i="4"/>
  <c r="X99" i="4" s="1"/>
  <c r="W111" i="4"/>
  <c r="X111" i="4" s="1"/>
  <c r="W4" i="4"/>
  <c r="X4" i="4" s="1"/>
  <c r="W16" i="4"/>
  <c r="X16" i="4" s="1"/>
  <c r="W28" i="4"/>
  <c r="X28" i="4" s="1"/>
  <c r="W40" i="4"/>
  <c r="X40" i="4" s="1"/>
  <c r="W52" i="4"/>
  <c r="X52" i="4" s="1"/>
  <c r="W64" i="4"/>
  <c r="X64" i="4" s="1"/>
  <c r="W76" i="4"/>
  <c r="X76" i="4" s="1"/>
  <c r="W88" i="4"/>
  <c r="X88" i="4" s="1"/>
  <c r="W100" i="4"/>
  <c r="X100" i="4" s="1"/>
  <c r="W112" i="4"/>
  <c r="X112" i="4" s="1"/>
  <c r="W5" i="4"/>
  <c r="X5" i="4" s="1"/>
  <c r="W17" i="4"/>
  <c r="X17" i="4" s="1"/>
  <c r="W29" i="4"/>
  <c r="X29" i="4" s="1"/>
  <c r="W41" i="4"/>
  <c r="X41" i="4" s="1"/>
  <c r="W53" i="4"/>
  <c r="X53" i="4" s="1"/>
  <c r="W65" i="4"/>
  <c r="X65" i="4" s="1"/>
  <c r="W77" i="4"/>
  <c r="X77" i="4" s="1"/>
  <c r="W89" i="4"/>
  <c r="X89" i="4" s="1"/>
  <c r="W101" i="4"/>
  <c r="X101" i="4" s="1"/>
  <c r="W113" i="4"/>
  <c r="X113" i="4" s="1"/>
  <c r="W6" i="4"/>
  <c r="X6" i="4" s="1"/>
  <c r="W18" i="4"/>
  <c r="X18" i="4" s="1"/>
  <c r="W30" i="4"/>
  <c r="X30" i="4" s="1"/>
  <c r="W42" i="4"/>
  <c r="X42" i="4" s="1"/>
  <c r="W54" i="4"/>
  <c r="X54" i="4" s="1"/>
  <c r="W66" i="4"/>
  <c r="X66" i="4" s="1"/>
  <c r="W78" i="4"/>
  <c r="X78" i="4" s="1"/>
  <c r="W90" i="4"/>
  <c r="X90" i="4" s="1"/>
  <c r="W102" i="4"/>
  <c r="X102" i="4" s="1"/>
  <c r="W114" i="4"/>
  <c r="X114" i="4" s="1"/>
  <c r="W7" i="4"/>
  <c r="X7" i="4" s="1"/>
  <c r="W19" i="4"/>
  <c r="X19" i="4" s="1"/>
  <c r="W31" i="4"/>
  <c r="X31" i="4" s="1"/>
  <c r="W43" i="4"/>
  <c r="X43" i="4" s="1"/>
  <c r="W55" i="4"/>
  <c r="X55" i="4" s="1"/>
  <c r="W67" i="4"/>
  <c r="X67" i="4" s="1"/>
  <c r="W79" i="4"/>
  <c r="X79" i="4" s="1"/>
  <c r="W91" i="4"/>
  <c r="X91" i="4" s="1"/>
  <c r="W103" i="4"/>
  <c r="X103" i="4" s="1"/>
  <c r="W8" i="4"/>
  <c r="X8" i="4" s="1"/>
  <c r="W20" i="4"/>
  <c r="X20" i="4" s="1"/>
  <c r="W32" i="4"/>
  <c r="X32" i="4" s="1"/>
  <c r="W44" i="4"/>
  <c r="X44" i="4" s="1"/>
  <c r="W56" i="4"/>
  <c r="X56" i="4" s="1"/>
  <c r="W68" i="4"/>
  <c r="X68" i="4" s="1"/>
  <c r="W80" i="4"/>
  <c r="X80" i="4" s="1"/>
  <c r="W92" i="4"/>
  <c r="X92" i="4" s="1"/>
  <c r="W104" i="4"/>
  <c r="X104" i="4" s="1"/>
  <c r="W9" i="4"/>
  <c r="X9" i="4" s="1"/>
  <c r="W21" i="4"/>
  <c r="X21" i="4" s="1"/>
  <c r="W33" i="4"/>
  <c r="X33" i="4" s="1"/>
  <c r="W45" i="4"/>
  <c r="X45" i="4" s="1"/>
  <c r="W57" i="4"/>
  <c r="X57" i="4" s="1"/>
  <c r="W69" i="4"/>
  <c r="X69" i="4" s="1"/>
  <c r="W81" i="4"/>
  <c r="X81" i="4" s="1"/>
  <c r="W93" i="4"/>
  <c r="X93" i="4" s="1"/>
  <c r="W105" i="4"/>
  <c r="X105" i="4" s="1"/>
  <c r="W10" i="4"/>
  <c r="X10" i="4" s="1"/>
  <c r="W22" i="4"/>
  <c r="X22" i="4" s="1"/>
  <c r="W34" i="4"/>
  <c r="X34" i="4" s="1"/>
  <c r="W46" i="4"/>
  <c r="X46" i="4" s="1"/>
  <c r="W58" i="4"/>
  <c r="X58" i="4" s="1"/>
  <c r="W70" i="4"/>
  <c r="X70" i="4" s="1"/>
  <c r="W82" i="4"/>
  <c r="X82" i="4" s="1"/>
  <c r="W94" i="4"/>
  <c r="X94" i="4" s="1"/>
  <c r="W106" i="4"/>
  <c r="X106" i="4" s="1"/>
  <c r="W11" i="4"/>
  <c r="X11" i="4" s="1"/>
  <c r="W23" i="4"/>
  <c r="X23" i="4" s="1"/>
  <c r="W35" i="4"/>
  <c r="X35" i="4" s="1"/>
  <c r="W47" i="4"/>
  <c r="X47" i="4" s="1"/>
  <c r="W59" i="4"/>
  <c r="X59" i="4" s="1"/>
  <c r="W71" i="4"/>
  <c r="X71" i="4" s="1"/>
  <c r="W83" i="4"/>
  <c r="X83" i="4" s="1"/>
  <c r="W95" i="4"/>
  <c r="X95" i="4" s="1"/>
  <c r="W107" i="4"/>
  <c r="X107" i="4" s="1"/>
  <c r="W12" i="4"/>
  <c r="X12" i="4" s="1"/>
  <c r="W24" i="4"/>
  <c r="X24" i="4" s="1"/>
  <c r="W36" i="4"/>
  <c r="X36" i="4" s="1"/>
  <c r="W48" i="4"/>
  <c r="X48" i="4" s="1"/>
  <c r="W60" i="4"/>
  <c r="X60" i="4" s="1"/>
  <c r="W72" i="4"/>
  <c r="X72" i="4" s="1"/>
  <c r="W84" i="4"/>
  <c r="X84" i="4" s="1"/>
  <c r="W96" i="4"/>
  <c r="X96" i="4" s="1"/>
  <c r="W108" i="4"/>
  <c r="X108" i="4" s="1"/>
  <c r="W13" i="4"/>
  <c r="X13" i="4" s="1"/>
  <c r="W25" i="4"/>
  <c r="X25" i="4" s="1"/>
  <c r="W37" i="4"/>
  <c r="X37" i="4" s="1"/>
  <c r="W49" i="4"/>
  <c r="X49" i="4" s="1"/>
  <c r="W61" i="4"/>
  <c r="X61" i="4" s="1"/>
  <c r="W73" i="4"/>
  <c r="X73" i="4" s="1"/>
  <c r="W85" i="4"/>
  <c r="X85" i="4" s="1"/>
  <c r="W97" i="4"/>
  <c r="X97" i="4" s="1"/>
  <c r="W109" i="4"/>
  <c r="X109" i="4" s="1"/>
  <c r="W14" i="4"/>
  <c r="X14" i="4" s="1"/>
  <c r="W26" i="4"/>
  <c r="X26" i="4" s="1"/>
  <c r="W38" i="4"/>
  <c r="X38" i="4" s="1"/>
  <c r="W50" i="4"/>
  <c r="X50" i="4" s="1"/>
  <c r="W62" i="4"/>
  <c r="X62" i="4" s="1"/>
  <c r="W74" i="4"/>
  <c r="X74" i="4" s="1"/>
  <c r="W86" i="4"/>
  <c r="X86" i="4" s="1"/>
  <c r="W98" i="4"/>
  <c r="X98" i="4" s="1"/>
  <c r="W110" i="4"/>
  <c r="X110" i="4" s="1"/>
  <c r="S15" i="4"/>
  <c r="T15" i="4" s="1"/>
  <c r="S27" i="4"/>
  <c r="T27" i="4" s="1"/>
  <c r="S39" i="4"/>
  <c r="T39" i="4" s="1"/>
  <c r="S51" i="4"/>
  <c r="T51" i="4" s="1"/>
  <c r="S63" i="4"/>
  <c r="T63" i="4" s="1"/>
  <c r="S75" i="4"/>
  <c r="T75" i="4" s="1"/>
  <c r="S87" i="4"/>
  <c r="T87" i="4" s="1"/>
  <c r="S99" i="4"/>
  <c r="T99" i="4" s="1"/>
  <c r="S111" i="4"/>
  <c r="T111" i="4" s="1"/>
  <c r="S4" i="4"/>
  <c r="T4" i="4" s="1"/>
  <c r="S16" i="4"/>
  <c r="T16" i="4" s="1"/>
  <c r="S28" i="4"/>
  <c r="T28" i="4" s="1"/>
  <c r="S40" i="4"/>
  <c r="T40" i="4" s="1"/>
  <c r="S52" i="4"/>
  <c r="T52" i="4" s="1"/>
  <c r="S64" i="4"/>
  <c r="T64" i="4" s="1"/>
  <c r="S76" i="4"/>
  <c r="T76" i="4" s="1"/>
  <c r="S88" i="4"/>
  <c r="T88" i="4" s="1"/>
  <c r="S100" i="4"/>
  <c r="T100" i="4" s="1"/>
  <c r="S112" i="4"/>
  <c r="T112" i="4" s="1"/>
  <c r="S5" i="4"/>
  <c r="T5" i="4" s="1"/>
  <c r="S17" i="4"/>
  <c r="T17" i="4" s="1"/>
  <c r="S29" i="4"/>
  <c r="T29" i="4" s="1"/>
  <c r="S41" i="4"/>
  <c r="T41" i="4" s="1"/>
  <c r="S53" i="4"/>
  <c r="T53" i="4" s="1"/>
  <c r="S65" i="4"/>
  <c r="T65" i="4" s="1"/>
  <c r="S77" i="4"/>
  <c r="T77" i="4" s="1"/>
  <c r="S89" i="4"/>
  <c r="T89" i="4" s="1"/>
  <c r="S101" i="4"/>
  <c r="T101" i="4" s="1"/>
  <c r="S113" i="4"/>
  <c r="T113" i="4" s="1"/>
  <c r="S6" i="4"/>
  <c r="T6" i="4" s="1"/>
  <c r="S18" i="4"/>
  <c r="T18" i="4" s="1"/>
  <c r="S30" i="4"/>
  <c r="T30" i="4" s="1"/>
  <c r="S42" i="4"/>
  <c r="T42" i="4" s="1"/>
  <c r="S54" i="4"/>
  <c r="T54" i="4" s="1"/>
  <c r="S66" i="4"/>
  <c r="T66" i="4" s="1"/>
  <c r="S78" i="4"/>
  <c r="T78" i="4" s="1"/>
  <c r="S90" i="4"/>
  <c r="T90" i="4" s="1"/>
  <c r="S102" i="4"/>
  <c r="T102" i="4" s="1"/>
  <c r="S114" i="4"/>
  <c r="T114" i="4" s="1"/>
  <c r="S7" i="4"/>
  <c r="T7" i="4" s="1"/>
  <c r="S19" i="4"/>
  <c r="T19" i="4" s="1"/>
  <c r="S31" i="4"/>
  <c r="T31" i="4" s="1"/>
  <c r="S43" i="4"/>
  <c r="T43" i="4" s="1"/>
  <c r="S55" i="4"/>
  <c r="T55" i="4" s="1"/>
  <c r="S67" i="4"/>
  <c r="T67" i="4" s="1"/>
  <c r="S79" i="4"/>
  <c r="T79" i="4" s="1"/>
  <c r="S91" i="4"/>
  <c r="T91" i="4" s="1"/>
  <c r="S103" i="4"/>
  <c r="T103" i="4" s="1"/>
  <c r="S8" i="4"/>
  <c r="T8" i="4" s="1"/>
  <c r="S20" i="4"/>
  <c r="T20" i="4" s="1"/>
  <c r="S32" i="4"/>
  <c r="T32" i="4" s="1"/>
  <c r="S44" i="4"/>
  <c r="T44" i="4" s="1"/>
  <c r="S56" i="4"/>
  <c r="T56" i="4" s="1"/>
  <c r="S68" i="4"/>
  <c r="T68" i="4" s="1"/>
  <c r="S80" i="4"/>
  <c r="T80" i="4" s="1"/>
  <c r="S92" i="4"/>
  <c r="T92" i="4" s="1"/>
  <c r="S104" i="4"/>
  <c r="T104" i="4" s="1"/>
  <c r="S9" i="4"/>
  <c r="T9" i="4" s="1"/>
  <c r="S21" i="4"/>
  <c r="T21" i="4" s="1"/>
  <c r="S33" i="4"/>
  <c r="T33" i="4" s="1"/>
  <c r="S45" i="4"/>
  <c r="T45" i="4" s="1"/>
  <c r="S57" i="4"/>
  <c r="T57" i="4" s="1"/>
  <c r="S69" i="4"/>
  <c r="T69" i="4" s="1"/>
  <c r="S81" i="4"/>
  <c r="T81" i="4" s="1"/>
  <c r="S93" i="4"/>
  <c r="T93" i="4" s="1"/>
  <c r="S105" i="4"/>
  <c r="T105" i="4" s="1"/>
  <c r="S10" i="4"/>
  <c r="T10" i="4" s="1"/>
  <c r="S22" i="4"/>
  <c r="T22" i="4" s="1"/>
  <c r="S34" i="4"/>
  <c r="T34" i="4" s="1"/>
  <c r="S46" i="4"/>
  <c r="T46" i="4" s="1"/>
  <c r="S58" i="4"/>
  <c r="T58" i="4" s="1"/>
  <c r="S70" i="4"/>
  <c r="T70" i="4" s="1"/>
  <c r="S82" i="4"/>
  <c r="T82" i="4" s="1"/>
  <c r="S94" i="4"/>
  <c r="T94" i="4" s="1"/>
  <c r="S106" i="4"/>
  <c r="T106" i="4" s="1"/>
  <c r="S11" i="4"/>
  <c r="T11" i="4" s="1"/>
  <c r="S23" i="4"/>
  <c r="T23" i="4" s="1"/>
  <c r="S35" i="4"/>
  <c r="T35" i="4" s="1"/>
  <c r="S47" i="4"/>
  <c r="T47" i="4" s="1"/>
  <c r="S59" i="4"/>
  <c r="T59" i="4" s="1"/>
  <c r="S71" i="4"/>
  <c r="T71" i="4" s="1"/>
  <c r="S83" i="4"/>
  <c r="T83" i="4" s="1"/>
  <c r="S95" i="4"/>
  <c r="T95" i="4" s="1"/>
  <c r="S107" i="4"/>
  <c r="T107" i="4" s="1"/>
  <c r="S12" i="4"/>
  <c r="T12" i="4" s="1"/>
  <c r="S24" i="4"/>
  <c r="T24" i="4" s="1"/>
  <c r="S36" i="4"/>
  <c r="T36" i="4" s="1"/>
  <c r="S48" i="4"/>
  <c r="T48" i="4" s="1"/>
  <c r="S60" i="4"/>
  <c r="T60" i="4" s="1"/>
  <c r="S72" i="4"/>
  <c r="T72" i="4" s="1"/>
  <c r="S84" i="4"/>
  <c r="T84" i="4" s="1"/>
  <c r="S96" i="4"/>
  <c r="T96" i="4" s="1"/>
  <c r="S108" i="4"/>
  <c r="T108" i="4" s="1"/>
  <c r="S13" i="4"/>
  <c r="T13" i="4" s="1"/>
  <c r="S25" i="4"/>
  <c r="T25" i="4" s="1"/>
  <c r="S37" i="4"/>
  <c r="T37" i="4" s="1"/>
  <c r="S49" i="4"/>
  <c r="T49" i="4" s="1"/>
  <c r="S61" i="4"/>
  <c r="T61" i="4" s="1"/>
  <c r="S73" i="4"/>
  <c r="T73" i="4" s="1"/>
  <c r="S85" i="4"/>
  <c r="T85" i="4" s="1"/>
  <c r="S97" i="4"/>
  <c r="T97" i="4" s="1"/>
  <c r="S109" i="4"/>
  <c r="T109" i="4" s="1"/>
  <c r="S14" i="4"/>
  <c r="T14" i="4" s="1"/>
  <c r="S26" i="4"/>
  <c r="T26" i="4" s="1"/>
  <c r="S38" i="4"/>
  <c r="T38" i="4" s="1"/>
  <c r="S50" i="4"/>
  <c r="T50" i="4" s="1"/>
  <c r="S62" i="4"/>
  <c r="T62" i="4" s="1"/>
  <c r="S74" i="4"/>
  <c r="T74" i="4" s="1"/>
  <c r="S86" i="4"/>
  <c r="T86" i="4" s="1"/>
  <c r="S98" i="4"/>
  <c r="T98" i="4" s="1"/>
  <c r="S110" i="4"/>
  <c r="T110" i="4" s="1"/>
  <c r="AU15" i="4"/>
  <c r="AV15" i="4" s="1"/>
  <c r="AU27" i="4"/>
  <c r="AV27" i="4" s="1"/>
  <c r="AU51" i="4"/>
  <c r="AV51" i="4" s="1"/>
  <c r="AU63" i="4"/>
  <c r="AV63" i="4" s="1"/>
  <c r="AU87" i="4"/>
  <c r="AV87" i="4" s="1"/>
  <c r="AU111" i="4"/>
  <c r="AV111" i="4" s="1"/>
  <c r="AU76" i="4"/>
  <c r="AV76" i="4" s="1"/>
  <c r="AU112" i="4"/>
  <c r="AV112" i="4" s="1"/>
  <c r="AU53" i="4"/>
  <c r="AV53" i="4" s="1"/>
  <c r="AU5" i="4"/>
  <c r="AV5" i="4" s="1"/>
  <c r="AU101" i="4"/>
  <c r="AV101" i="4" s="1"/>
  <c r="AU113" i="4"/>
  <c r="AV113" i="4" s="1"/>
  <c r="AU6" i="4"/>
  <c r="AV6" i="4" s="1"/>
  <c r="AU18" i="4"/>
  <c r="AV18" i="4" s="1"/>
  <c r="AU30" i="4"/>
  <c r="AV30" i="4" s="1"/>
  <c r="AU42" i="4"/>
  <c r="AV42" i="4" s="1"/>
  <c r="AU54" i="4"/>
  <c r="AV54" i="4" s="1"/>
  <c r="AU66" i="4"/>
  <c r="AV66" i="4" s="1"/>
  <c r="AU78" i="4"/>
  <c r="AV78" i="4" s="1"/>
  <c r="AU90" i="4"/>
  <c r="AV90" i="4" s="1"/>
  <c r="AU102" i="4"/>
  <c r="AV102" i="4" s="1"/>
  <c r="AU114" i="4"/>
  <c r="AV114" i="4" s="1"/>
  <c r="AU7" i="4"/>
  <c r="AV7" i="4" s="1"/>
  <c r="AU19" i="4"/>
  <c r="AV19" i="4" s="1"/>
  <c r="AU31" i="4"/>
  <c r="AV31" i="4" s="1"/>
  <c r="AU43" i="4"/>
  <c r="AV43" i="4" s="1"/>
  <c r="AU55" i="4"/>
  <c r="AV55" i="4" s="1"/>
  <c r="AU67" i="4"/>
  <c r="AV67" i="4" s="1"/>
  <c r="AU79" i="4"/>
  <c r="AV79" i="4" s="1"/>
  <c r="AU91" i="4"/>
  <c r="AV91" i="4" s="1"/>
  <c r="AU103" i="4"/>
  <c r="AV103" i="4" s="1"/>
  <c r="AU72" i="4"/>
  <c r="AV72" i="4" s="1"/>
  <c r="AU25" i="4"/>
  <c r="AV25" i="4" s="1"/>
  <c r="AU61" i="4"/>
  <c r="AV61" i="4" s="1"/>
  <c r="AU109" i="4"/>
  <c r="AV109" i="4" s="1"/>
  <c r="AU40" i="4"/>
  <c r="AV40" i="4" s="1"/>
  <c r="AU29" i="4"/>
  <c r="AV29" i="4" s="1"/>
  <c r="AU8" i="4"/>
  <c r="AV8" i="4" s="1"/>
  <c r="AU20" i="4"/>
  <c r="AV20" i="4" s="1"/>
  <c r="AU32" i="4"/>
  <c r="AV32" i="4" s="1"/>
  <c r="AU44" i="4"/>
  <c r="AV44" i="4" s="1"/>
  <c r="AU56" i="4"/>
  <c r="AV56" i="4" s="1"/>
  <c r="AU68" i="4"/>
  <c r="AV68" i="4" s="1"/>
  <c r="AU80" i="4"/>
  <c r="AV80" i="4" s="1"/>
  <c r="AU92" i="4"/>
  <c r="AV92" i="4" s="1"/>
  <c r="AU104" i="4"/>
  <c r="AV104" i="4" s="1"/>
  <c r="AU10" i="4"/>
  <c r="AV10" i="4" s="1"/>
  <c r="AU34" i="4"/>
  <c r="AV34" i="4" s="1"/>
  <c r="AU58" i="4"/>
  <c r="AV58" i="4" s="1"/>
  <c r="AU82" i="4"/>
  <c r="AV82" i="4" s="1"/>
  <c r="AU106" i="4"/>
  <c r="AV106" i="4" s="1"/>
  <c r="AU84" i="4"/>
  <c r="AV84" i="4" s="1"/>
  <c r="AU13" i="4"/>
  <c r="AV13" i="4" s="1"/>
  <c r="AU73" i="4"/>
  <c r="AV73" i="4" s="1"/>
  <c r="AU97" i="4"/>
  <c r="AV97" i="4" s="1"/>
  <c r="AU52" i="4"/>
  <c r="AV52" i="4" s="1"/>
  <c r="AU17" i="4"/>
  <c r="AV17" i="4" s="1"/>
  <c r="AU9" i="4"/>
  <c r="AV9" i="4" s="1"/>
  <c r="AU21" i="4"/>
  <c r="AV21" i="4" s="1"/>
  <c r="AU33" i="4"/>
  <c r="AV33" i="4" s="1"/>
  <c r="AU45" i="4"/>
  <c r="AV45" i="4" s="1"/>
  <c r="AU57" i="4"/>
  <c r="AV57" i="4" s="1"/>
  <c r="AU69" i="4"/>
  <c r="AV69" i="4" s="1"/>
  <c r="AU81" i="4"/>
  <c r="AV81" i="4" s="1"/>
  <c r="AU93" i="4"/>
  <c r="AV93" i="4" s="1"/>
  <c r="AU105" i="4"/>
  <c r="AV105" i="4" s="1"/>
  <c r="AU22" i="4"/>
  <c r="AV22" i="4" s="1"/>
  <c r="AU46" i="4"/>
  <c r="AV46" i="4" s="1"/>
  <c r="AU70" i="4"/>
  <c r="AV70" i="4" s="1"/>
  <c r="AU94" i="4"/>
  <c r="AV94" i="4" s="1"/>
  <c r="AU96" i="4"/>
  <c r="AV96" i="4" s="1"/>
  <c r="AU49" i="4"/>
  <c r="AV49" i="4" s="1"/>
  <c r="AU16" i="4"/>
  <c r="AV16" i="4" s="1"/>
  <c r="AU88" i="4"/>
  <c r="AV88" i="4" s="1"/>
  <c r="AU77" i="4"/>
  <c r="AV77" i="4" s="1"/>
  <c r="AU64" i="4"/>
  <c r="AV64" i="4" s="1"/>
  <c r="AU65" i="4"/>
  <c r="AV65" i="4" s="1"/>
  <c r="AU11" i="4"/>
  <c r="AV11" i="4" s="1"/>
  <c r="AU23" i="4"/>
  <c r="AV23" i="4" s="1"/>
  <c r="AU35" i="4"/>
  <c r="AV35" i="4" s="1"/>
  <c r="AU47" i="4"/>
  <c r="AV47" i="4" s="1"/>
  <c r="AU59" i="4"/>
  <c r="AV59" i="4" s="1"/>
  <c r="AU71" i="4"/>
  <c r="AV71" i="4" s="1"/>
  <c r="AU83" i="4"/>
  <c r="AV83" i="4" s="1"/>
  <c r="AU95" i="4"/>
  <c r="AV95" i="4" s="1"/>
  <c r="AU107" i="4"/>
  <c r="AV107" i="4" s="1"/>
  <c r="AU12" i="4"/>
  <c r="AV12" i="4" s="1"/>
  <c r="AU24" i="4"/>
  <c r="AV24" i="4" s="1"/>
  <c r="AU36" i="4"/>
  <c r="AV36" i="4" s="1"/>
  <c r="AU48" i="4"/>
  <c r="AV48" i="4" s="1"/>
  <c r="AU60" i="4"/>
  <c r="AV60" i="4" s="1"/>
  <c r="AU108" i="4"/>
  <c r="AV108" i="4" s="1"/>
  <c r="AU37" i="4"/>
  <c r="AV37" i="4" s="1"/>
  <c r="AU85" i="4"/>
  <c r="AV85" i="4" s="1"/>
  <c r="AU4" i="4"/>
  <c r="AV4" i="4" s="1"/>
  <c r="AU89" i="4"/>
  <c r="AV89" i="4" s="1"/>
  <c r="AU14" i="4"/>
  <c r="AV14" i="4" s="1"/>
  <c r="AU26" i="4"/>
  <c r="AV26" i="4" s="1"/>
  <c r="AU38" i="4"/>
  <c r="AV38" i="4" s="1"/>
  <c r="AU50" i="4"/>
  <c r="AV50" i="4" s="1"/>
  <c r="AU62" i="4"/>
  <c r="AV62" i="4" s="1"/>
  <c r="AU74" i="4"/>
  <c r="AV74" i="4" s="1"/>
  <c r="AU86" i="4"/>
  <c r="AV86" i="4" s="1"/>
  <c r="AU98" i="4"/>
  <c r="AV98" i="4" s="1"/>
  <c r="AU110" i="4"/>
  <c r="AV110" i="4" s="1"/>
  <c r="AU39" i="4"/>
  <c r="AV39" i="4" s="1"/>
  <c r="AU75" i="4"/>
  <c r="AV75" i="4" s="1"/>
  <c r="AU99" i="4"/>
  <c r="AV99" i="4" s="1"/>
  <c r="AU28" i="4"/>
  <c r="AV28" i="4" s="1"/>
  <c r="AU100" i="4"/>
  <c r="AV100" i="4" s="1"/>
  <c r="AU41" i="4"/>
  <c r="AV41" i="4" s="1"/>
  <c r="BC114" i="4"/>
  <c r="BD114" i="4" s="1"/>
  <c r="AI15" i="4"/>
  <c r="AJ15" i="4" s="1"/>
  <c r="AI27" i="4"/>
  <c r="AJ27" i="4" s="1"/>
  <c r="AI39" i="4"/>
  <c r="AJ39" i="4" s="1"/>
  <c r="AI51" i="4"/>
  <c r="AJ51" i="4" s="1"/>
  <c r="AI63" i="4"/>
  <c r="AJ63" i="4" s="1"/>
  <c r="AI75" i="4"/>
  <c r="AJ75" i="4" s="1"/>
  <c r="AI87" i="4"/>
  <c r="AJ87" i="4" s="1"/>
  <c r="AI99" i="4"/>
  <c r="AJ99" i="4" s="1"/>
  <c r="AI4" i="4"/>
  <c r="AJ4" i="4" s="1"/>
  <c r="AI16" i="4"/>
  <c r="AJ16" i="4" s="1"/>
  <c r="AI28" i="4"/>
  <c r="AJ28" i="4" s="1"/>
  <c r="AI40" i="4"/>
  <c r="AJ40" i="4" s="1"/>
  <c r="AI52" i="4"/>
  <c r="AJ52" i="4" s="1"/>
  <c r="AI64" i="4"/>
  <c r="AJ64" i="4" s="1"/>
  <c r="AI76" i="4"/>
  <c r="AJ76" i="4" s="1"/>
  <c r="AI88" i="4"/>
  <c r="AJ88" i="4" s="1"/>
  <c r="AI100" i="4"/>
  <c r="AJ100" i="4" s="1"/>
  <c r="AI112" i="4"/>
  <c r="AJ112" i="4" s="1"/>
  <c r="AI5" i="4"/>
  <c r="AJ5" i="4" s="1"/>
  <c r="AI17" i="4"/>
  <c r="AJ17" i="4" s="1"/>
  <c r="AI29" i="4"/>
  <c r="AJ29" i="4" s="1"/>
  <c r="AI41" i="4"/>
  <c r="AJ41" i="4" s="1"/>
  <c r="AI53" i="4"/>
  <c r="AJ53" i="4" s="1"/>
  <c r="AI65" i="4"/>
  <c r="AJ65" i="4" s="1"/>
  <c r="AI77" i="4"/>
  <c r="AJ77" i="4" s="1"/>
  <c r="AI89" i="4"/>
  <c r="AJ89" i="4" s="1"/>
  <c r="AI101" i="4"/>
  <c r="AJ101" i="4" s="1"/>
  <c r="AI113" i="4"/>
  <c r="AJ113" i="4" s="1"/>
  <c r="AI6" i="4"/>
  <c r="AJ6" i="4" s="1"/>
  <c r="AI18" i="4"/>
  <c r="AJ18" i="4" s="1"/>
  <c r="AI30" i="4"/>
  <c r="AJ30" i="4" s="1"/>
  <c r="AI42" i="4"/>
  <c r="AJ42" i="4" s="1"/>
  <c r="AI54" i="4"/>
  <c r="AJ54" i="4" s="1"/>
  <c r="AI66" i="4"/>
  <c r="AJ66" i="4" s="1"/>
  <c r="AI78" i="4"/>
  <c r="AJ78" i="4" s="1"/>
  <c r="AI90" i="4"/>
  <c r="AJ90" i="4" s="1"/>
  <c r="AI102" i="4"/>
  <c r="AJ102" i="4" s="1"/>
  <c r="AI114" i="4"/>
  <c r="AJ114" i="4" s="1"/>
  <c r="AI7" i="4"/>
  <c r="AJ7" i="4" s="1"/>
  <c r="AI19" i="4"/>
  <c r="AJ19" i="4" s="1"/>
  <c r="AI31" i="4"/>
  <c r="AJ31" i="4" s="1"/>
  <c r="AI43" i="4"/>
  <c r="AJ43" i="4" s="1"/>
  <c r="AI55" i="4"/>
  <c r="AJ55" i="4" s="1"/>
  <c r="AI67" i="4"/>
  <c r="AJ67" i="4" s="1"/>
  <c r="AI79" i="4"/>
  <c r="AJ79" i="4" s="1"/>
  <c r="AI91" i="4"/>
  <c r="AJ91" i="4" s="1"/>
  <c r="AI103" i="4"/>
  <c r="AJ103" i="4" s="1"/>
  <c r="AI59" i="4"/>
  <c r="AJ59" i="4" s="1"/>
  <c r="AI8" i="4"/>
  <c r="AJ8" i="4" s="1"/>
  <c r="AI20" i="4"/>
  <c r="AJ20" i="4" s="1"/>
  <c r="AI32" i="4"/>
  <c r="AJ32" i="4" s="1"/>
  <c r="AI44" i="4"/>
  <c r="AJ44" i="4" s="1"/>
  <c r="AI56" i="4"/>
  <c r="AJ56" i="4" s="1"/>
  <c r="AI68" i="4"/>
  <c r="AJ68" i="4" s="1"/>
  <c r="AI80" i="4"/>
  <c r="AJ80" i="4" s="1"/>
  <c r="AI92" i="4"/>
  <c r="AJ92" i="4" s="1"/>
  <c r="AI104" i="4"/>
  <c r="AJ104" i="4" s="1"/>
  <c r="AI47" i="4"/>
  <c r="AJ47" i="4" s="1"/>
  <c r="AI9" i="4"/>
  <c r="AJ9" i="4" s="1"/>
  <c r="AI21" i="4"/>
  <c r="AJ21" i="4" s="1"/>
  <c r="AI33" i="4"/>
  <c r="AJ33" i="4" s="1"/>
  <c r="AI45" i="4"/>
  <c r="AJ45" i="4" s="1"/>
  <c r="AI57" i="4"/>
  <c r="AJ57" i="4" s="1"/>
  <c r="AI69" i="4"/>
  <c r="AJ69" i="4" s="1"/>
  <c r="AI81" i="4"/>
  <c r="AJ81" i="4" s="1"/>
  <c r="AI93" i="4"/>
  <c r="AJ93" i="4" s="1"/>
  <c r="AI105" i="4"/>
  <c r="AJ105" i="4" s="1"/>
  <c r="AI23" i="4"/>
  <c r="AJ23" i="4" s="1"/>
  <c r="AI10" i="4"/>
  <c r="AJ10" i="4" s="1"/>
  <c r="AI22" i="4"/>
  <c r="AJ22" i="4" s="1"/>
  <c r="AI34" i="4"/>
  <c r="AJ34" i="4" s="1"/>
  <c r="AI46" i="4"/>
  <c r="AJ46" i="4" s="1"/>
  <c r="AI58" i="4"/>
  <c r="AJ58" i="4" s="1"/>
  <c r="AI70" i="4"/>
  <c r="AJ70" i="4" s="1"/>
  <c r="AI82" i="4"/>
  <c r="AJ82" i="4" s="1"/>
  <c r="AI94" i="4"/>
  <c r="AJ94" i="4" s="1"/>
  <c r="AI106" i="4"/>
  <c r="AJ106" i="4" s="1"/>
  <c r="AI35" i="4"/>
  <c r="AJ35" i="4" s="1"/>
  <c r="AI11" i="4"/>
  <c r="AJ11" i="4" s="1"/>
  <c r="AI71" i="4"/>
  <c r="AJ71" i="4" s="1"/>
  <c r="AI83" i="4"/>
  <c r="AJ83" i="4" s="1"/>
  <c r="AI95" i="4"/>
  <c r="AJ95" i="4" s="1"/>
  <c r="AI107" i="4"/>
  <c r="AJ107" i="4" s="1"/>
  <c r="AI12" i="4"/>
  <c r="AJ12" i="4" s="1"/>
  <c r="AI24" i="4"/>
  <c r="AJ24" i="4" s="1"/>
  <c r="AI36" i="4"/>
  <c r="AJ36" i="4" s="1"/>
  <c r="AI48" i="4"/>
  <c r="AJ48" i="4" s="1"/>
  <c r="AI60" i="4"/>
  <c r="AJ60" i="4" s="1"/>
  <c r="AI72" i="4"/>
  <c r="AJ72" i="4" s="1"/>
  <c r="AI84" i="4"/>
  <c r="AJ84" i="4" s="1"/>
  <c r="AI96" i="4"/>
  <c r="AJ96" i="4" s="1"/>
  <c r="AI108" i="4"/>
  <c r="AJ108" i="4" s="1"/>
  <c r="AI13" i="4"/>
  <c r="AJ13" i="4" s="1"/>
  <c r="AI25" i="4"/>
  <c r="AJ25" i="4" s="1"/>
  <c r="AI37" i="4"/>
  <c r="AJ37" i="4" s="1"/>
  <c r="AI49" i="4"/>
  <c r="AJ49" i="4" s="1"/>
  <c r="AI61" i="4"/>
  <c r="AJ61" i="4" s="1"/>
  <c r="AI73" i="4"/>
  <c r="AJ73" i="4" s="1"/>
  <c r="AI85" i="4"/>
  <c r="AJ85" i="4" s="1"/>
  <c r="AI97" i="4"/>
  <c r="AJ97" i="4" s="1"/>
  <c r="AI109" i="4"/>
  <c r="AJ109" i="4" s="1"/>
  <c r="AI14" i="4"/>
  <c r="AJ14" i="4" s="1"/>
  <c r="AI26" i="4"/>
  <c r="AJ26" i="4" s="1"/>
  <c r="AI38" i="4"/>
  <c r="AJ38" i="4" s="1"/>
  <c r="AI50" i="4"/>
  <c r="AJ50" i="4" s="1"/>
  <c r="AI62" i="4"/>
  <c r="AJ62" i="4" s="1"/>
  <c r="AI74" i="4"/>
  <c r="AJ74" i="4" s="1"/>
  <c r="AI86" i="4"/>
  <c r="AJ86" i="4" s="1"/>
  <c r="AI98" i="4"/>
  <c r="AJ98" i="4" s="1"/>
  <c r="AI110" i="4"/>
  <c r="AJ110" i="4" s="1"/>
  <c r="AI111" i="4"/>
  <c r="AJ111" i="4" s="1"/>
  <c r="AE15" i="4"/>
  <c r="AF15" i="4" s="1"/>
  <c r="AE27" i="4"/>
  <c r="AF27" i="4" s="1"/>
  <c r="AE39" i="4"/>
  <c r="AF39" i="4" s="1"/>
  <c r="AE51" i="4"/>
  <c r="AF51" i="4" s="1"/>
  <c r="AE63" i="4"/>
  <c r="AF63" i="4" s="1"/>
  <c r="AE75" i="4"/>
  <c r="AF75" i="4" s="1"/>
  <c r="AE87" i="4"/>
  <c r="AF87" i="4" s="1"/>
  <c r="AE99" i="4"/>
  <c r="AF99" i="4" s="1"/>
  <c r="AE111" i="4"/>
  <c r="AF111" i="4" s="1"/>
  <c r="AE64" i="4"/>
  <c r="AF64" i="4" s="1"/>
  <c r="AE4" i="4"/>
  <c r="AF4" i="4" s="1"/>
  <c r="AE16" i="4"/>
  <c r="AF16" i="4" s="1"/>
  <c r="AE28" i="4"/>
  <c r="AF28" i="4" s="1"/>
  <c r="AE40" i="4"/>
  <c r="AF40" i="4" s="1"/>
  <c r="AE76" i="4"/>
  <c r="AF76" i="4" s="1"/>
  <c r="AE88" i="4"/>
  <c r="AF88" i="4" s="1"/>
  <c r="AE100" i="4"/>
  <c r="AF100" i="4" s="1"/>
  <c r="AE112" i="4"/>
  <c r="AF112" i="4" s="1"/>
  <c r="AE5" i="4"/>
  <c r="AF5" i="4" s="1"/>
  <c r="AE17" i="4"/>
  <c r="AF17" i="4" s="1"/>
  <c r="AE29" i="4"/>
  <c r="AF29" i="4" s="1"/>
  <c r="AE41" i="4"/>
  <c r="AF41" i="4" s="1"/>
  <c r="AE53" i="4"/>
  <c r="AF53" i="4" s="1"/>
  <c r="AE65" i="4"/>
  <c r="AF65" i="4" s="1"/>
  <c r="AE77" i="4"/>
  <c r="AF77" i="4" s="1"/>
  <c r="AE89" i="4"/>
  <c r="AF89" i="4" s="1"/>
  <c r="AE101" i="4"/>
  <c r="AF101" i="4" s="1"/>
  <c r="AE113" i="4"/>
  <c r="AF113" i="4" s="1"/>
  <c r="AE6" i="4"/>
  <c r="AF6" i="4" s="1"/>
  <c r="AE18" i="4"/>
  <c r="AF18" i="4" s="1"/>
  <c r="AE30" i="4"/>
  <c r="AF30" i="4" s="1"/>
  <c r="AE42" i="4"/>
  <c r="AF42" i="4" s="1"/>
  <c r="AE54" i="4"/>
  <c r="AF54" i="4" s="1"/>
  <c r="AE66" i="4"/>
  <c r="AF66" i="4" s="1"/>
  <c r="AE78" i="4"/>
  <c r="AF78" i="4" s="1"/>
  <c r="AE90" i="4"/>
  <c r="AF90" i="4" s="1"/>
  <c r="AE102" i="4"/>
  <c r="AF102" i="4" s="1"/>
  <c r="AE114" i="4"/>
  <c r="AF114" i="4" s="1"/>
  <c r="AE7" i="4"/>
  <c r="AF7" i="4" s="1"/>
  <c r="AE19" i="4"/>
  <c r="AF19" i="4" s="1"/>
  <c r="AE31" i="4"/>
  <c r="AF31" i="4" s="1"/>
  <c r="AE43" i="4"/>
  <c r="AF43" i="4" s="1"/>
  <c r="AE55" i="4"/>
  <c r="AF55" i="4" s="1"/>
  <c r="AE67" i="4"/>
  <c r="AF67" i="4" s="1"/>
  <c r="AE79" i="4"/>
  <c r="AF79" i="4" s="1"/>
  <c r="AE91" i="4"/>
  <c r="AF91" i="4" s="1"/>
  <c r="AE103" i="4"/>
  <c r="AF103" i="4" s="1"/>
  <c r="AE35" i="4"/>
  <c r="AF35" i="4" s="1"/>
  <c r="AE83" i="4"/>
  <c r="AF83" i="4" s="1"/>
  <c r="AE49" i="4"/>
  <c r="AF49" i="4" s="1"/>
  <c r="AE109" i="4"/>
  <c r="AF109" i="4" s="1"/>
  <c r="AE8" i="4"/>
  <c r="AF8" i="4" s="1"/>
  <c r="AE20" i="4"/>
  <c r="AF20" i="4" s="1"/>
  <c r="AE32" i="4"/>
  <c r="AF32" i="4" s="1"/>
  <c r="AE44" i="4"/>
  <c r="AF44" i="4" s="1"/>
  <c r="AE56" i="4"/>
  <c r="AF56" i="4" s="1"/>
  <c r="AE68" i="4"/>
  <c r="AF68" i="4" s="1"/>
  <c r="AE80" i="4"/>
  <c r="AF80" i="4" s="1"/>
  <c r="AE92" i="4"/>
  <c r="AF92" i="4" s="1"/>
  <c r="AE104" i="4"/>
  <c r="AF104" i="4" s="1"/>
  <c r="AE47" i="4"/>
  <c r="AF47" i="4" s="1"/>
  <c r="AE71" i="4"/>
  <c r="AF71" i="4" s="1"/>
  <c r="AE13" i="4"/>
  <c r="AF13" i="4" s="1"/>
  <c r="AE9" i="4"/>
  <c r="AF9" i="4" s="1"/>
  <c r="AE21" i="4"/>
  <c r="AF21" i="4" s="1"/>
  <c r="AE33" i="4"/>
  <c r="AF33" i="4" s="1"/>
  <c r="AE45" i="4"/>
  <c r="AF45" i="4" s="1"/>
  <c r="AE57" i="4"/>
  <c r="AF57" i="4" s="1"/>
  <c r="AE69" i="4"/>
  <c r="AF69" i="4" s="1"/>
  <c r="AE81" i="4"/>
  <c r="AF81" i="4" s="1"/>
  <c r="AE93" i="4"/>
  <c r="AF93" i="4" s="1"/>
  <c r="AE105" i="4"/>
  <c r="AF105" i="4" s="1"/>
  <c r="AE23" i="4"/>
  <c r="AF23" i="4" s="1"/>
  <c r="AE95" i="4"/>
  <c r="AF95" i="4" s="1"/>
  <c r="AE37" i="4"/>
  <c r="AF37" i="4" s="1"/>
  <c r="AE85" i="4"/>
  <c r="AF85" i="4" s="1"/>
  <c r="AE10" i="4"/>
  <c r="AF10" i="4" s="1"/>
  <c r="AE22" i="4"/>
  <c r="AF22" i="4" s="1"/>
  <c r="AE34" i="4"/>
  <c r="AF34" i="4" s="1"/>
  <c r="AE46" i="4"/>
  <c r="AF46" i="4" s="1"/>
  <c r="AE58" i="4"/>
  <c r="AF58" i="4" s="1"/>
  <c r="AE70" i="4"/>
  <c r="AF70" i="4" s="1"/>
  <c r="AE82" i="4"/>
  <c r="AF82" i="4" s="1"/>
  <c r="AE94" i="4"/>
  <c r="AF94" i="4" s="1"/>
  <c r="AE106" i="4"/>
  <c r="AF106" i="4" s="1"/>
  <c r="AE11" i="4"/>
  <c r="AF11" i="4" s="1"/>
  <c r="AE59" i="4"/>
  <c r="AF59" i="4" s="1"/>
  <c r="AE107" i="4"/>
  <c r="AF107" i="4" s="1"/>
  <c r="AE25" i="4"/>
  <c r="AF25" i="4" s="1"/>
  <c r="AE97" i="4"/>
  <c r="AF97" i="4" s="1"/>
  <c r="AE73" i="4"/>
  <c r="AF73" i="4" s="1"/>
  <c r="AE12" i="4"/>
  <c r="AF12" i="4" s="1"/>
  <c r="AE24" i="4"/>
  <c r="AF24" i="4" s="1"/>
  <c r="AE36" i="4"/>
  <c r="AF36" i="4" s="1"/>
  <c r="AE48" i="4"/>
  <c r="AF48" i="4" s="1"/>
  <c r="AE60" i="4"/>
  <c r="AF60" i="4" s="1"/>
  <c r="AE72" i="4"/>
  <c r="AF72" i="4" s="1"/>
  <c r="AE84" i="4"/>
  <c r="AF84" i="4" s="1"/>
  <c r="AE96" i="4"/>
  <c r="AF96" i="4" s="1"/>
  <c r="AE108" i="4"/>
  <c r="AF108" i="4" s="1"/>
  <c r="AE61" i="4"/>
  <c r="AF61" i="4" s="1"/>
  <c r="AE14" i="4"/>
  <c r="AF14" i="4" s="1"/>
  <c r="AE26" i="4"/>
  <c r="AF26" i="4" s="1"/>
  <c r="AE38" i="4"/>
  <c r="AF38" i="4" s="1"/>
  <c r="AE50" i="4"/>
  <c r="AF50" i="4" s="1"/>
  <c r="AE62" i="4"/>
  <c r="AF62" i="4" s="1"/>
  <c r="AE74" i="4"/>
  <c r="AF74" i="4" s="1"/>
  <c r="AE86" i="4"/>
  <c r="AF86" i="4" s="1"/>
  <c r="AE98" i="4"/>
  <c r="AF98" i="4" s="1"/>
  <c r="AE110" i="4"/>
  <c r="AF110" i="4" s="1"/>
  <c r="AE52" i="4"/>
  <c r="AF52" i="4" s="1"/>
  <c r="AA6" i="4"/>
  <c r="AB6" i="4" s="1"/>
  <c r="AA18" i="4"/>
  <c r="AB18" i="4" s="1"/>
  <c r="AA30" i="4"/>
  <c r="AB30" i="4" s="1"/>
  <c r="AA42" i="4"/>
  <c r="AB42" i="4" s="1"/>
  <c r="AA54" i="4"/>
  <c r="AB54" i="4" s="1"/>
  <c r="AA66" i="4"/>
  <c r="AB66" i="4" s="1"/>
  <c r="AA78" i="4"/>
  <c r="AB78" i="4" s="1"/>
  <c r="AA90" i="4"/>
  <c r="AB90" i="4" s="1"/>
  <c r="AA102" i="4"/>
  <c r="AB102" i="4" s="1"/>
  <c r="AA114" i="4"/>
  <c r="AB114" i="4" s="1"/>
  <c r="AA10" i="4"/>
  <c r="AB10" i="4" s="1"/>
  <c r="AA58" i="4"/>
  <c r="AB58" i="4" s="1"/>
  <c r="AA82" i="4"/>
  <c r="AB82" i="4" s="1"/>
  <c r="AA106" i="4"/>
  <c r="AB106" i="4" s="1"/>
  <c r="AA11" i="4"/>
  <c r="AB11" i="4" s="1"/>
  <c r="AA59" i="4"/>
  <c r="AB59" i="4" s="1"/>
  <c r="AA95" i="4"/>
  <c r="AB95" i="4" s="1"/>
  <c r="AA24" i="4"/>
  <c r="AB24" i="4" s="1"/>
  <c r="AA72" i="4"/>
  <c r="AB72" i="4" s="1"/>
  <c r="AA96" i="4"/>
  <c r="AB96" i="4" s="1"/>
  <c r="AA75" i="4"/>
  <c r="AB75" i="4" s="1"/>
  <c r="AA4" i="4"/>
  <c r="AB4" i="4" s="1"/>
  <c r="AA112" i="4"/>
  <c r="AB112" i="4" s="1"/>
  <c r="AA41" i="4"/>
  <c r="AB41" i="4" s="1"/>
  <c r="AA101" i="4"/>
  <c r="AB101" i="4" s="1"/>
  <c r="AA7" i="4"/>
  <c r="AB7" i="4" s="1"/>
  <c r="AA19" i="4"/>
  <c r="AB19" i="4" s="1"/>
  <c r="AA31" i="4"/>
  <c r="AB31" i="4" s="1"/>
  <c r="AA43" i="4"/>
  <c r="AB43" i="4" s="1"/>
  <c r="AA55" i="4"/>
  <c r="AB55" i="4" s="1"/>
  <c r="AA67" i="4"/>
  <c r="AB67" i="4" s="1"/>
  <c r="AA79" i="4"/>
  <c r="AB79" i="4" s="1"/>
  <c r="AA91" i="4"/>
  <c r="AB91" i="4" s="1"/>
  <c r="AA103" i="4"/>
  <c r="AB103" i="4" s="1"/>
  <c r="AA35" i="4"/>
  <c r="AB35" i="4" s="1"/>
  <c r="AA48" i="4"/>
  <c r="AB48" i="4" s="1"/>
  <c r="AA84" i="4"/>
  <c r="AB84" i="4" s="1"/>
  <c r="AA63" i="4"/>
  <c r="AB63" i="4" s="1"/>
  <c r="AA52" i="4"/>
  <c r="AB52" i="4" s="1"/>
  <c r="AA100" i="4"/>
  <c r="AB100" i="4" s="1"/>
  <c r="AA53" i="4"/>
  <c r="AB53" i="4" s="1"/>
  <c r="AA113" i="4"/>
  <c r="AB113" i="4" s="1"/>
  <c r="AA8" i="4"/>
  <c r="AB8" i="4" s="1"/>
  <c r="AA20" i="4"/>
  <c r="AB20" i="4" s="1"/>
  <c r="AA32" i="4"/>
  <c r="AB32" i="4" s="1"/>
  <c r="AA44" i="4"/>
  <c r="AB44" i="4" s="1"/>
  <c r="AA56" i="4"/>
  <c r="AB56" i="4" s="1"/>
  <c r="AA68" i="4"/>
  <c r="AB68" i="4" s="1"/>
  <c r="AA80" i="4"/>
  <c r="AB80" i="4" s="1"/>
  <c r="AA92" i="4"/>
  <c r="AB92" i="4" s="1"/>
  <c r="AA104" i="4"/>
  <c r="AB104" i="4" s="1"/>
  <c r="AA22" i="4"/>
  <c r="AB22" i="4" s="1"/>
  <c r="AA46" i="4"/>
  <c r="AB46" i="4" s="1"/>
  <c r="AA70" i="4"/>
  <c r="AB70" i="4" s="1"/>
  <c r="AA94" i="4"/>
  <c r="AB94" i="4" s="1"/>
  <c r="AA23" i="4"/>
  <c r="AB23" i="4" s="1"/>
  <c r="AA71" i="4"/>
  <c r="AB71" i="4" s="1"/>
  <c r="AA83" i="4"/>
  <c r="AB83" i="4" s="1"/>
  <c r="AA107" i="4"/>
  <c r="AB107" i="4" s="1"/>
  <c r="AA12" i="4"/>
  <c r="AB12" i="4" s="1"/>
  <c r="AA60" i="4"/>
  <c r="AB60" i="4" s="1"/>
  <c r="AA108" i="4"/>
  <c r="AB108" i="4" s="1"/>
  <c r="AA51" i="4"/>
  <c r="AB51" i="4" s="1"/>
  <c r="AA16" i="4"/>
  <c r="AB16" i="4" s="1"/>
  <c r="AA64" i="4"/>
  <c r="AB64" i="4" s="1"/>
  <c r="AA29" i="4"/>
  <c r="AB29" i="4" s="1"/>
  <c r="AA89" i="4"/>
  <c r="AB89" i="4" s="1"/>
  <c r="AA9" i="4"/>
  <c r="AB9" i="4" s="1"/>
  <c r="AA21" i="4"/>
  <c r="AB21" i="4" s="1"/>
  <c r="AA33" i="4"/>
  <c r="AB33" i="4" s="1"/>
  <c r="AA45" i="4"/>
  <c r="AB45" i="4" s="1"/>
  <c r="AA57" i="4"/>
  <c r="AB57" i="4" s="1"/>
  <c r="AA69" i="4"/>
  <c r="AB69" i="4" s="1"/>
  <c r="AA81" i="4"/>
  <c r="AB81" i="4" s="1"/>
  <c r="AA93" i="4"/>
  <c r="AB93" i="4" s="1"/>
  <c r="AA105" i="4"/>
  <c r="AB105" i="4" s="1"/>
  <c r="AA34" i="4"/>
  <c r="AB34" i="4" s="1"/>
  <c r="AA47" i="4"/>
  <c r="AB47" i="4" s="1"/>
  <c r="AA36" i="4"/>
  <c r="AB36" i="4" s="1"/>
  <c r="AA27" i="4"/>
  <c r="AB27" i="4" s="1"/>
  <c r="AA111" i="4"/>
  <c r="AB111" i="4" s="1"/>
  <c r="AA28" i="4"/>
  <c r="AB28" i="4" s="1"/>
  <c r="AA88" i="4"/>
  <c r="AB88" i="4" s="1"/>
  <c r="AA17" i="4"/>
  <c r="AB17" i="4" s="1"/>
  <c r="AA65" i="4"/>
  <c r="AB65" i="4" s="1"/>
  <c r="AA13" i="4"/>
  <c r="AB13" i="4" s="1"/>
  <c r="AA25" i="4"/>
  <c r="AB25" i="4" s="1"/>
  <c r="AA37" i="4"/>
  <c r="AB37" i="4" s="1"/>
  <c r="AA49" i="4"/>
  <c r="AB49" i="4" s="1"/>
  <c r="AA61" i="4"/>
  <c r="AB61" i="4" s="1"/>
  <c r="AA73" i="4"/>
  <c r="AB73" i="4" s="1"/>
  <c r="AA85" i="4"/>
  <c r="AB85" i="4" s="1"/>
  <c r="AA97" i="4"/>
  <c r="AB97" i="4" s="1"/>
  <c r="AA109" i="4"/>
  <c r="AB109" i="4" s="1"/>
  <c r="AA14" i="4"/>
  <c r="AB14" i="4" s="1"/>
  <c r="AA26" i="4"/>
  <c r="AB26" i="4" s="1"/>
  <c r="AA38" i="4"/>
  <c r="AB38" i="4" s="1"/>
  <c r="AA50" i="4"/>
  <c r="AB50" i="4" s="1"/>
  <c r="AA62" i="4"/>
  <c r="AB62" i="4" s="1"/>
  <c r="AA74" i="4"/>
  <c r="AB74" i="4" s="1"/>
  <c r="AA86" i="4"/>
  <c r="AB86" i="4" s="1"/>
  <c r="AA98" i="4"/>
  <c r="AB98" i="4" s="1"/>
  <c r="AA110" i="4"/>
  <c r="AB110" i="4" s="1"/>
  <c r="AA15" i="4"/>
  <c r="AB15" i="4" s="1"/>
  <c r="AA39" i="4"/>
  <c r="AB39" i="4" s="1"/>
  <c r="AA87" i="4"/>
  <c r="AB87" i="4" s="1"/>
  <c r="AA99" i="4"/>
  <c r="AB99" i="4" s="1"/>
  <c r="AA40" i="4"/>
  <c r="AB40" i="4" s="1"/>
  <c r="AA76" i="4"/>
  <c r="AB76" i="4" s="1"/>
  <c r="AA5" i="4"/>
  <c r="AB5" i="4" s="1"/>
  <c r="AA77" i="4"/>
  <c r="AB77" i="4" s="1"/>
  <c r="O101" i="4"/>
  <c r="P101" i="4" s="1"/>
  <c r="O102" i="4"/>
  <c r="P102" i="4" s="1"/>
  <c r="O4" i="4"/>
  <c r="P4" i="4" s="1"/>
  <c r="O16" i="4"/>
  <c r="P16" i="4" s="1"/>
  <c r="O28" i="4"/>
  <c r="P28" i="4" s="1"/>
  <c r="O40" i="4"/>
  <c r="P40" i="4" s="1"/>
  <c r="O52" i="4"/>
  <c r="P52" i="4" s="1"/>
  <c r="O64" i="4"/>
  <c r="P64" i="4" s="1"/>
  <c r="O76" i="4"/>
  <c r="P76" i="4" s="1"/>
  <c r="O6" i="4"/>
  <c r="P6" i="4" s="1"/>
  <c r="O5" i="4"/>
  <c r="P5" i="4" s="1"/>
  <c r="O17" i="4"/>
  <c r="P17" i="4" s="1"/>
  <c r="O29" i="4"/>
  <c r="P29" i="4" s="1"/>
  <c r="O41" i="4"/>
  <c r="P41" i="4" s="1"/>
  <c r="O53" i="4"/>
  <c r="P53" i="4" s="1"/>
  <c r="O65" i="4"/>
  <c r="P65" i="4" s="1"/>
  <c r="O77" i="4"/>
  <c r="P77" i="4" s="1"/>
  <c r="O90" i="4"/>
  <c r="P90" i="4" s="1"/>
  <c r="O7" i="4"/>
  <c r="P7" i="4" s="1"/>
  <c r="O19" i="4"/>
  <c r="P19" i="4" s="1"/>
  <c r="O31" i="4"/>
  <c r="P31" i="4" s="1"/>
  <c r="O43" i="4"/>
  <c r="P43" i="4" s="1"/>
  <c r="O55" i="4"/>
  <c r="P55" i="4" s="1"/>
  <c r="O67" i="4"/>
  <c r="P67" i="4" s="1"/>
  <c r="O79" i="4"/>
  <c r="P79" i="4" s="1"/>
  <c r="O91" i="4"/>
  <c r="P91" i="4" s="1"/>
  <c r="O103" i="4"/>
  <c r="P103" i="4" s="1"/>
  <c r="O34" i="4"/>
  <c r="P34" i="4" s="1"/>
  <c r="O82" i="4"/>
  <c r="P82" i="4" s="1"/>
  <c r="O23" i="4"/>
  <c r="P23" i="4" s="1"/>
  <c r="O47" i="4"/>
  <c r="P47" i="4" s="1"/>
  <c r="O83" i="4"/>
  <c r="P83" i="4" s="1"/>
  <c r="O107" i="4"/>
  <c r="P107" i="4" s="1"/>
  <c r="O24" i="4"/>
  <c r="P24" i="4" s="1"/>
  <c r="O60" i="4"/>
  <c r="P60" i="4" s="1"/>
  <c r="O108" i="4"/>
  <c r="P108" i="4" s="1"/>
  <c r="O49" i="4"/>
  <c r="P49" i="4" s="1"/>
  <c r="O97" i="4"/>
  <c r="P97" i="4" s="1"/>
  <c r="O39" i="4"/>
  <c r="P39" i="4" s="1"/>
  <c r="O99" i="4"/>
  <c r="P99" i="4" s="1"/>
  <c r="O88" i="4"/>
  <c r="P88" i="4" s="1"/>
  <c r="O18" i="4"/>
  <c r="P18" i="4" s="1"/>
  <c r="O8" i="4"/>
  <c r="P8" i="4" s="1"/>
  <c r="O20" i="4"/>
  <c r="P20" i="4" s="1"/>
  <c r="O32" i="4"/>
  <c r="P32" i="4" s="1"/>
  <c r="O44" i="4"/>
  <c r="P44" i="4" s="1"/>
  <c r="O56" i="4"/>
  <c r="P56" i="4" s="1"/>
  <c r="O68" i="4"/>
  <c r="P68" i="4" s="1"/>
  <c r="O80" i="4"/>
  <c r="P80" i="4" s="1"/>
  <c r="O92" i="4"/>
  <c r="P92" i="4" s="1"/>
  <c r="O104" i="4"/>
  <c r="P104" i="4" s="1"/>
  <c r="O46" i="4"/>
  <c r="P46" i="4" s="1"/>
  <c r="O70" i="4"/>
  <c r="P70" i="4" s="1"/>
  <c r="O11" i="4"/>
  <c r="P11" i="4" s="1"/>
  <c r="O59" i="4"/>
  <c r="P59" i="4" s="1"/>
  <c r="O95" i="4"/>
  <c r="P95" i="4" s="1"/>
  <c r="O12" i="4"/>
  <c r="P12" i="4" s="1"/>
  <c r="O72" i="4"/>
  <c r="P72" i="4" s="1"/>
  <c r="O25" i="4"/>
  <c r="P25" i="4" s="1"/>
  <c r="O73" i="4"/>
  <c r="P73" i="4" s="1"/>
  <c r="O98" i="4"/>
  <c r="P98" i="4" s="1"/>
  <c r="O27" i="4"/>
  <c r="P27" i="4" s="1"/>
  <c r="O87" i="4"/>
  <c r="P87" i="4" s="1"/>
  <c r="O100" i="4"/>
  <c r="P100" i="4" s="1"/>
  <c r="O42" i="4"/>
  <c r="P42" i="4" s="1"/>
  <c r="O9" i="4"/>
  <c r="P9" i="4" s="1"/>
  <c r="O21" i="4"/>
  <c r="P21" i="4" s="1"/>
  <c r="O33" i="4"/>
  <c r="P33" i="4" s="1"/>
  <c r="O45" i="4"/>
  <c r="P45" i="4" s="1"/>
  <c r="O57" i="4"/>
  <c r="P57" i="4" s="1"/>
  <c r="O69" i="4"/>
  <c r="P69" i="4" s="1"/>
  <c r="O81" i="4"/>
  <c r="P81" i="4" s="1"/>
  <c r="O93" i="4"/>
  <c r="P93" i="4" s="1"/>
  <c r="O105" i="4"/>
  <c r="P105" i="4" s="1"/>
  <c r="O22" i="4"/>
  <c r="P22" i="4" s="1"/>
  <c r="O94" i="4"/>
  <c r="P94" i="4" s="1"/>
  <c r="O35" i="4"/>
  <c r="P35" i="4" s="1"/>
  <c r="O48" i="4"/>
  <c r="P48" i="4" s="1"/>
  <c r="O96" i="4"/>
  <c r="P96" i="4" s="1"/>
  <c r="O13" i="4"/>
  <c r="P13" i="4" s="1"/>
  <c r="O61" i="4"/>
  <c r="P61" i="4" s="1"/>
  <c r="O109" i="4"/>
  <c r="P109" i="4" s="1"/>
  <c r="O110" i="4"/>
  <c r="P110" i="4" s="1"/>
  <c r="O75" i="4"/>
  <c r="P75" i="4" s="1"/>
  <c r="O111" i="4"/>
  <c r="P111" i="4" s="1"/>
  <c r="O112" i="4"/>
  <c r="P112" i="4" s="1"/>
  <c r="O54" i="4"/>
  <c r="P54" i="4" s="1"/>
  <c r="O10" i="4"/>
  <c r="P10" i="4" s="1"/>
  <c r="O58" i="4"/>
  <c r="P58" i="4" s="1"/>
  <c r="O106" i="4"/>
  <c r="P106" i="4" s="1"/>
  <c r="O71" i="4"/>
  <c r="P71" i="4" s="1"/>
  <c r="O36" i="4"/>
  <c r="P36" i="4" s="1"/>
  <c r="O84" i="4"/>
  <c r="P84" i="4" s="1"/>
  <c r="O37" i="4"/>
  <c r="P37" i="4" s="1"/>
  <c r="O85" i="4"/>
  <c r="P85" i="4" s="1"/>
  <c r="O86" i="4"/>
  <c r="P86" i="4" s="1"/>
  <c r="O63" i="4"/>
  <c r="P63" i="4" s="1"/>
  <c r="O30" i="4"/>
  <c r="P30" i="4" s="1"/>
  <c r="O15" i="4"/>
  <c r="P15" i="4" s="1"/>
  <c r="O89" i="4"/>
  <c r="P89" i="4" s="1"/>
  <c r="O78" i="4"/>
  <c r="P78" i="4" s="1"/>
  <c r="O66" i="4"/>
  <c r="P66" i="4" s="1"/>
  <c r="O14" i="4"/>
  <c r="P14" i="4" s="1"/>
  <c r="O26" i="4"/>
  <c r="P26" i="4" s="1"/>
  <c r="O38" i="4"/>
  <c r="P38" i="4" s="1"/>
  <c r="O50" i="4"/>
  <c r="P50" i="4" s="1"/>
  <c r="O62" i="4"/>
  <c r="P62" i="4" s="1"/>
  <c r="O74" i="4"/>
  <c r="P74" i="4" s="1"/>
  <c r="O51" i="4"/>
  <c r="P51" i="4" s="1"/>
  <c r="O113" i="4"/>
  <c r="P113" i="4" s="1"/>
  <c r="O114" i="4"/>
  <c r="P114" i="4" s="1"/>
  <c r="H16" i="5" l="1"/>
  <c r="D16" i="5"/>
  <c r="H15" i="5"/>
  <c r="D15" i="5"/>
  <c r="H17" i="5"/>
  <c r="D17" i="5"/>
  <c r="H14" i="5"/>
  <c r="D14" i="5"/>
  <c r="D13" i="5"/>
  <c r="H13" i="5"/>
  <c r="AL4" i="4"/>
  <c r="AP4" i="4"/>
  <c r="AX4" i="4"/>
  <c r="BB4" i="4"/>
  <c r="AL5" i="4"/>
  <c r="AP5" i="4"/>
  <c r="AX5" i="4"/>
  <c r="BB5" i="4"/>
  <c r="AL6" i="4"/>
  <c r="AP6" i="4"/>
  <c r="AX6" i="4"/>
  <c r="BB6" i="4"/>
  <c r="AL7" i="4"/>
  <c r="AP7" i="4"/>
  <c r="AX7" i="4"/>
  <c r="BB7" i="4"/>
  <c r="AL8" i="4"/>
  <c r="AP8" i="4"/>
  <c r="AX8" i="4"/>
  <c r="BB8" i="4"/>
  <c r="AL9" i="4"/>
  <c r="AP9" i="4"/>
  <c r="AX9" i="4"/>
  <c r="BB9" i="4"/>
  <c r="AL10" i="4"/>
  <c r="AP10" i="4"/>
  <c r="AX10" i="4"/>
  <c r="BB10" i="4"/>
  <c r="AL11" i="4"/>
  <c r="AP11" i="4"/>
  <c r="AX11" i="4"/>
  <c r="BB11" i="4"/>
  <c r="AL12" i="4"/>
  <c r="AP12" i="4"/>
  <c r="AX12" i="4"/>
  <c r="BB12" i="4"/>
  <c r="AL13" i="4"/>
  <c r="AP13" i="4"/>
  <c r="AX13" i="4"/>
  <c r="BB13" i="4"/>
  <c r="AL14" i="4"/>
  <c r="AP14" i="4"/>
  <c r="AX14" i="4"/>
  <c r="BB14" i="4"/>
  <c r="AL15" i="4"/>
  <c r="AP15" i="4"/>
  <c r="AX15" i="4"/>
  <c r="BB15" i="4"/>
  <c r="AL16" i="4"/>
  <c r="AP16" i="4"/>
  <c r="AX16" i="4"/>
  <c r="BB16" i="4"/>
  <c r="AL17" i="4"/>
  <c r="AP17" i="4"/>
  <c r="AX17" i="4"/>
  <c r="BB17" i="4"/>
  <c r="AL18" i="4"/>
  <c r="AP18" i="4"/>
  <c r="AX18" i="4"/>
  <c r="BB18" i="4"/>
  <c r="AL19" i="4"/>
  <c r="AP19" i="4"/>
  <c r="AX19" i="4"/>
  <c r="BB19" i="4"/>
  <c r="AL20" i="4"/>
  <c r="AP20" i="4"/>
  <c r="AX20" i="4"/>
  <c r="BB20" i="4"/>
  <c r="AL21" i="4"/>
  <c r="AP21" i="4"/>
  <c r="AX21" i="4"/>
  <c r="BB21" i="4"/>
  <c r="AL22" i="4"/>
  <c r="AP22" i="4"/>
  <c r="AX22" i="4"/>
  <c r="BB22" i="4"/>
  <c r="AL23" i="4"/>
  <c r="AP23" i="4"/>
  <c r="AX23" i="4"/>
  <c r="BB23" i="4"/>
  <c r="AL24" i="4"/>
  <c r="AP24" i="4"/>
  <c r="AX24" i="4"/>
  <c r="BB24" i="4"/>
  <c r="AL25" i="4"/>
  <c r="AP25" i="4"/>
  <c r="AX25" i="4"/>
  <c r="BB25" i="4"/>
  <c r="AL26" i="4"/>
  <c r="AP26" i="4"/>
  <c r="AX26" i="4"/>
  <c r="BB26" i="4"/>
  <c r="AL27" i="4"/>
  <c r="AP27" i="4"/>
  <c r="AX27" i="4"/>
  <c r="BB27" i="4"/>
  <c r="AL28" i="4"/>
  <c r="AP28" i="4"/>
  <c r="AX28" i="4"/>
  <c r="BB28" i="4"/>
  <c r="AL29" i="4"/>
  <c r="AP29" i="4"/>
  <c r="AX29" i="4"/>
  <c r="BB29" i="4"/>
  <c r="AL30" i="4"/>
  <c r="AP30" i="4"/>
  <c r="AX30" i="4"/>
  <c r="BB30" i="4"/>
  <c r="AL31" i="4"/>
  <c r="AP31" i="4"/>
  <c r="AX31" i="4"/>
  <c r="BB31" i="4"/>
  <c r="AL32" i="4"/>
  <c r="AP32" i="4"/>
  <c r="AX32" i="4"/>
  <c r="BB32" i="4"/>
  <c r="AL33" i="4"/>
  <c r="AP33" i="4"/>
  <c r="AX33" i="4"/>
  <c r="BB33" i="4"/>
  <c r="AL34" i="4"/>
  <c r="AP34" i="4"/>
  <c r="AX34" i="4"/>
  <c r="BB34" i="4"/>
  <c r="AL35" i="4"/>
  <c r="AP35" i="4"/>
  <c r="AX35" i="4"/>
  <c r="BB35" i="4"/>
  <c r="AL36" i="4"/>
  <c r="AP36" i="4"/>
  <c r="AX36" i="4"/>
  <c r="BB36" i="4"/>
  <c r="AL37" i="4"/>
  <c r="AP37" i="4"/>
  <c r="AX37" i="4"/>
  <c r="BB37" i="4"/>
  <c r="AL38" i="4"/>
  <c r="AP38" i="4"/>
  <c r="AX38" i="4"/>
  <c r="BB38" i="4"/>
  <c r="AL39" i="4"/>
  <c r="AP39" i="4"/>
  <c r="AX39" i="4"/>
  <c r="BB39" i="4"/>
  <c r="AL40" i="4"/>
  <c r="AP40" i="4"/>
  <c r="AX40" i="4"/>
  <c r="BB40" i="4"/>
  <c r="AL41" i="4"/>
  <c r="AP41" i="4"/>
  <c r="AX41" i="4"/>
  <c r="BB41" i="4"/>
  <c r="AL42" i="4"/>
  <c r="AP42" i="4"/>
  <c r="AX42" i="4"/>
  <c r="BB42" i="4"/>
  <c r="AL43" i="4"/>
  <c r="AP43" i="4"/>
  <c r="AX43" i="4"/>
  <c r="BB43" i="4"/>
  <c r="AL44" i="4"/>
  <c r="AP44" i="4"/>
  <c r="AX44" i="4"/>
  <c r="BB44" i="4"/>
  <c r="AL45" i="4"/>
  <c r="AP45" i="4"/>
  <c r="AX45" i="4"/>
  <c r="BB45" i="4"/>
  <c r="AL46" i="4"/>
  <c r="AP46" i="4"/>
  <c r="AX46" i="4"/>
  <c r="BB46" i="4"/>
  <c r="AL47" i="4"/>
  <c r="AP47" i="4"/>
  <c r="AX47" i="4"/>
  <c r="BB47" i="4"/>
  <c r="AL48" i="4"/>
  <c r="AP48" i="4"/>
  <c r="AX48" i="4"/>
  <c r="BB48" i="4"/>
  <c r="AL49" i="4"/>
  <c r="AP49" i="4"/>
  <c r="AX49" i="4"/>
  <c r="BB49" i="4"/>
  <c r="AL50" i="4"/>
  <c r="AP50" i="4"/>
  <c r="AX50" i="4"/>
  <c r="BB50" i="4"/>
  <c r="AL51" i="4"/>
  <c r="AP51" i="4"/>
  <c r="AX51" i="4"/>
  <c r="BB51" i="4"/>
  <c r="AL52" i="4"/>
  <c r="AP52" i="4"/>
  <c r="AX52" i="4"/>
  <c r="BB52" i="4"/>
  <c r="AL53" i="4"/>
  <c r="AP53" i="4"/>
  <c r="AX53" i="4"/>
  <c r="BB53" i="4"/>
  <c r="AL54" i="4"/>
  <c r="AP54" i="4"/>
  <c r="AX54" i="4"/>
  <c r="BB54" i="4"/>
  <c r="AL55" i="4"/>
  <c r="AP55" i="4"/>
  <c r="AX55" i="4"/>
  <c r="BB55" i="4"/>
  <c r="AL56" i="4"/>
  <c r="AP56" i="4"/>
  <c r="AX56" i="4"/>
  <c r="BB56" i="4"/>
  <c r="AL57" i="4"/>
  <c r="AP57" i="4"/>
  <c r="AX57" i="4"/>
  <c r="BB57" i="4"/>
  <c r="AL58" i="4"/>
  <c r="AP58" i="4"/>
  <c r="AX58" i="4"/>
  <c r="BB58" i="4"/>
  <c r="AL59" i="4"/>
  <c r="AP59" i="4"/>
  <c r="AX59" i="4"/>
  <c r="BB59" i="4"/>
  <c r="AL60" i="4"/>
  <c r="AP60" i="4"/>
  <c r="AX60" i="4"/>
  <c r="BB60" i="4"/>
  <c r="AL61" i="4"/>
  <c r="AP61" i="4"/>
  <c r="AX61" i="4"/>
  <c r="BB61" i="4"/>
  <c r="AL62" i="4"/>
  <c r="AP62" i="4"/>
  <c r="AX62" i="4"/>
  <c r="BB62" i="4"/>
  <c r="AL63" i="4"/>
  <c r="AP63" i="4"/>
  <c r="AX63" i="4"/>
  <c r="BB63" i="4"/>
  <c r="AL64" i="4"/>
  <c r="AP64" i="4"/>
  <c r="AX64" i="4"/>
  <c r="BB64" i="4"/>
  <c r="AL65" i="4"/>
  <c r="AP65" i="4"/>
  <c r="AX65" i="4"/>
  <c r="BB65" i="4"/>
  <c r="AL66" i="4"/>
  <c r="AP66" i="4"/>
  <c r="AX66" i="4"/>
  <c r="BB66" i="4"/>
  <c r="AL67" i="4"/>
  <c r="AP67" i="4"/>
  <c r="AX67" i="4"/>
  <c r="BB67" i="4"/>
  <c r="AL68" i="4"/>
  <c r="AP68" i="4"/>
  <c r="AX68" i="4"/>
  <c r="BB68" i="4"/>
  <c r="AL69" i="4"/>
  <c r="AP69" i="4"/>
  <c r="AX69" i="4"/>
  <c r="BB69" i="4"/>
  <c r="AL70" i="4"/>
  <c r="AP70" i="4"/>
  <c r="AX70" i="4"/>
  <c r="BB70" i="4"/>
  <c r="AL71" i="4"/>
  <c r="AP71" i="4"/>
  <c r="AX71" i="4"/>
  <c r="BB71" i="4"/>
  <c r="AL72" i="4"/>
  <c r="AP72" i="4"/>
  <c r="AX72" i="4"/>
  <c r="BB72" i="4"/>
  <c r="AL73" i="4"/>
  <c r="AP73" i="4"/>
  <c r="AX73" i="4"/>
  <c r="BB73" i="4"/>
  <c r="BC73" i="4" s="1"/>
  <c r="BD73" i="4" s="1"/>
  <c r="AL74" i="4"/>
  <c r="AP74" i="4"/>
  <c r="AX74" i="4"/>
  <c r="BB74" i="4"/>
  <c r="AL75" i="4"/>
  <c r="AP75" i="4"/>
  <c r="AX75" i="4"/>
  <c r="BB75" i="4"/>
  <c r="AL76" i="4"/>
  <c r="AP76" i="4"/>
  <c r="AX76" i="4"/>
  <c r="BB76" i="4"/>
  <c r="AL77" i="4"/>
  <c r="AP77" i="4"/>
  <c r="AX77" i="4"/>
  <c r="BB77" i="4"/>
  <c r="BC77" i="4" s="1"/>
  <c r="BD77" i="4" s="1"/>
  <c r="AL78" i="4"/>
  <c r="AP78" i="4"/>
  <c r="AX78" i="4"/>
  <c r="BB78" i="4"/>
  <c r="AL79" i="4"/>
  <c r="AP79" i="4"/>
  <c r="AX79" i="4"/>
  <c r="BB79" i="4"/>
  <c r="AL80" i="4"/>
  <c r="AP80" i="4"/>
  <c r="AX80" i="4"/>
  <c r="BB80" i="4"/>
  <c r="AL81" i="4"/>
  <c r="AP81" i="4"/>
  <c r="AX81" i="4"/>
  <c r="BB81" i="4"/>
  <c r="AL82" i="4"/>
  <c r="AP82" i="4"/>
  <c r="AX82" i="4"/>
  <c r="BB82" i="4"/>
  <c r="AL83" i="4"/>
  <c r="AP83" i="4"/>
  <c r="AX83" i="4"/>
  <c r="BB83" i="4"/>
  <c r="AL84" i="4"/>
  <c r="AP84" i="4"/>
  <c r="AX84" i="4"/>
  <c r="BB84" i="4"/>
  <c r="AL85" i="4"/>
  <c r="AP85" i="4"/>
  <c r="AX85" i="4"/>
  <c r="BB85" i="4"/>
  <c r="BC85" i="4" s="1"/>
  <c r="BD85" i="4" s="1"/>
  <c r="AL86" i="4"/>
  <c r="AP86" i="4"/>
  <c r="AX86" i="4"/>
  <c r="BB86" i="4"/>
  <c r="AL87" i="4"/>
  <c r="AP87" i="4"/>
  <c r="AX87" i="4"/>
  <c r="BB87" i="4"/>
  <c r="AL88" i="4"/>
  <c r="AP88" i="4"/>
  <c r="AX88" i="4"/>
  <c r="BB88" i="4"/>
  <c r="AL89" i="4"/>
  <c r="AP89" i="4"/>
  <c r="AX89" i="4"/>
  <c r="BB89" i="4"/>
  <c r="BC89" i="4" s="1"/>
  <c r="BD89" i="4" s="1"/>
  <c r="AL90" i="4"/>
  <c r="AP90" i="4"/>
  <c r="AX90" i="4"/>
  <c r="BB90" i="4"/>
  <c r="AL91" i="4"/>
  <c r="AP91" i="4"/>
  <c r="AX91" i="4"/>
  <c r="BB91" i="4"/>
  <c r="AL92" i="4"/>
  <c r="AP92" i="4"/>
  <c r="AX92" i="4"/>
  <c r="BB92" i="4"/>
  <c r="AL93" i="4"/>
  <c r="AP93" i="4"/>
  <c r="AX93" i="4"/>
  <c r="BB93" i="4"/>
  <c r="AL94" i="4"/>
  <c r="AP94" i="4"/>
  <c r="AX94" i="4"/>
  <c r="BB94" i="4"/>
  <c r="AL95" i="4"/>
  <c r="AP95" i="4"/>
  <c r="AX95" i="4"/>
  <c r="BB95" i="4"/>
  <c r="BC95" i="4" s="1"/>
  <c r="BD95" i="4" s="1"/>
  <c r="AL96" i="4"/>
  <c r="AP96" i="4"/>
  <c r="AX96" i="4"/>
  <c r="BB96" i="4"/>
  <c r="AL97" i="4"/>
  <c r="AP97" i="4"/>
  <c r="AX97" i="4"/>
  <c r="BB97" i="4"/>
  <c r="BC97" i="4" s="1"/>
  <c r="BD97" i="4" s="1"/>
  <c r="AL98" i="4"/>
  <c r="AP98" i="4"/>
  <c r="AX98" i="4"/>
  <c r="BB98" i="4"/>
  <c r="AL99" i="4"/>
  <c r="AP99" i="4"/>
  <c r="AX99" i="4"/>
  <c r="BB99" i="4"/>
  <c r="AL100" i="4"/>
  <c r="AP100" i="4"/>
  <c r="AX100" i="4"/>
  <c r="BB100" i="4"/>
  <c r="AL101" i="4"/>
  <c r="AP101" i="4"/>
  <c r="AX101" i="4"/>
  <c r="BB101" i="4"/>
  <c r="BC101" i="4" s="1"/>
  <c r="BD101" i="4" s="1"/>
  <c r="AL102" i="4"/>
  <c r="AP102" i="4"/>
  <c r="AX102" i="4"/>
  <c r="BB102" i="4"/>
  <c r="AL103" i="4"/>
  <c r="AP103" i="4"/>
  <c r="AX103" i="4"/>
  <c r="BB103" i="4"/>
  <c r="AL104" i="4"/>
  <c r="AP104" i="4"/>
  <c r="AX104" i="4"/>
  <c r="BB104" i="4"/>
  <c r="AL105" i="4"/>
  <c r="AP105" i="4"/>
  <c r="AX105" i="4"/>
  <c r="BB105" i="4"/>
  <c r="AL106" i="4"/>
  <c r="AP106" i="4"/>
  <c r="AX106" i="4"/>
  <c r="BB106" i="4"/>
  <c r="AL107" i="4"/>
  <c r="AP107" i="4"/>
  <c r="AX107" i="4"/>
  <c r="BB107" i="4"/>
  <c r="AL108" i="4"/>
  <c r="AP108" i="4"/>
  <c r="AX108" i="4"/>
  <c r="BB108" i="4"/>
  <c r="AL109" i="4"/>
  <c r="AP109" i="4"/>
  <c r="AX109" i="4"/>
  <c r="BB109" i="4"/>
  <c r="AL110" i="4"/>
  <c r="AP110" i="4"/>
  <c r="AX110" i="4"/>
  <c r="BB110" i="4"/>
  <c r="AL111" i="4"/>
  <c r="AP111" i="4"/>
  <c r="AX111" i="4"/>
  <c r="BB111" i="4"/>
  <c r="AL112" i="4"/>
  <c r="AP112" i="4"/>
  <c r="AX112" i="4"/>
  <c r="BB112" i="4"/>
  <c r="AL113" i="4"/>
  <c r="AP113" i="4"/>
  <c r="AX113" i="4"/>
  <c r="BB113" i="4"/>
  <c r="BC113" i="4" s="1"/>
  <c r="BD113" i="4" s="1"/>
  <c r="AL11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BC79" i="4"/>
  <c r="BD79" i="4" s="1"/>
  <c r="E4" i="4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O69" i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X4" i="1"/>
  <c r="Y4" i="1" s="1"/>
  <c r="X5" i="1"/>
  <c r="Y5" i="1" s="1"/>
  <c r="X6" i="1"/>
  <c r="Y6" i="1" s="1"/>
  <c r="X7" i="1"/>
  <c r="Y7" i="1" s="1"/>
  <c r="X8" i="1"/>
  <c r="Y8" i="1" s="1"/>
  <c r="X9" i="1"/>
  <c r="Y9" i="1" s="1"/>
  <c r="X10" i="1"/>
  <c r="Y10" i="1" s="1"/>
  <c r="X11" i="1"/>
  <c r="Y11" i="1" s="1"/>
  <c r="X12" i="1"/>
  <c r="Y12" i="1" s="1"/>
  <c r="X13" i="1"/>
  <c r="Y13" i="1" s="1"/>
  <c r="X14" i="1"/>
  <c r="Y14" i="1" s="1"/>
  <c r="X15" i="1"/>
  <c r="Y15" i="1" s="1"/>
  <c r="X16" i="1"/>
  <c r="Y16" i="1" s="1"/>
  <c r="X17" i="1"/>
  <c r="Y17" i="1" s="1"/>
  <c r="X18" i="1"/>
  <c r="Y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27" i="1"/>
  <c r="Y27" i="1" s="1"/>
  <c r="X28" i="1"/>
  <c r="Y28" i="1" s="1"/>
  <c r="X29" i="1"/>
  <c r="Y29" i="1" s="1"/>
  <c r="X30" i="1"/>
  <c r="Y30" i="1" s="1"/>
  <c r="X31" i="1"/>
  <c r="Y31" i="1" s="1"/>
  <c r="X32" i="1"/>
  <c r="Y32" i="1" s="1"/>
  <c r="X33" i="1"/>
  <c r="Y33" i="1" s="1"/>
  <c r="X34" i="1"/>
  <c r="Y34" i="1" s="1"/>
  <c r="X35" i="1"/>
  <c r="Y35" i="1" s="1"/>
  <c r="X36" i="1"/>
  <c r="Y36" i="1" s="1"/>
  <c r="X37" i="1"/>
  <c r="Y37" i="1" s="1"/>
  <c r="X38" i="1"/>
  <c r="Y38" i="1" s="1"/>
  <c r="X39" i="1"/>
  <c r="Y39" i="1" s="1"/>
  <c r="X40" i="1"/>
  <c r="Y40" i="1" s="1"/>
  <c r="X41" i="1"/>
  <c r="Y41" i="1" s="1"/>
  <c r="X42" i="1"/>
  <c r="Y42" i="1" s="1"/>
  <c r="X43" i="1"/>
  <c r="Y43" i="1" s="1"/>
  <c r="X44" i="1"/>
  <c r="Y44" i="1" s="1"/>
  <c r="X45" i="1"/>
  <c r="Y45" i="1" s="1"/>
  <c r="X46" i="1"/>
  <c r="Y46" i="1" s="1"/>
  <c r="X47" i="1"/>
  <c r="Y47" i="1" s="1"/>
  <c r="X48" i="1"/>
  <c r="Y48" i="1" s="1"/>
  <c r="X49" i="1"/>
  <c r="Y49" i="1" s="1"/>
  <c r="X50" i="1"/>
  <c r="Y50" i="1" s="1"/>
  <c r="X51" i="1"/>
  <c r="Y51" i="1" s="1"/>
  <c r="X52" i="1"/>
  <c r="Y52" i="1" s="1"/>
  <c r="X53" i="1"/>
  <c r="Y53" i="1" s="1"/>
  <c r="X54" i="1"/>
  <c r="Y54" i="1" s="1"/>
  <c r="X55" i="1"/>
  <c r="Y55" i="1" s="1"/>
  <c r="X56" i="1"/>
  <c r="Y56" i="1" s="1"/>
  <c r="X57" i="1"/>
  <c r="Y57" i="1" s="1"/>
  <c r="X58" i="1"/>
  <c r="Y58" i="1" s="1"/>
  <c r="X59" i="1"/>
  <c r="Y59" i="1" s="1"/>
  <c r="X60" i="1"/>
  <c r="Y60" i="1" s="1"/>
  <c r="X61" i="1"/>
  <c r="Y61" i="1" s="1"/>
  <c r="X62" i="1"/>
  <c r="Y62" i="1" s="1"/>
  <c r="X63" i="1"/>
  <c r="Y63" i="1" s="1"/>
  <c r="X64" i="1"/>
  <c r="Y64" i="1" s="1"/>
  <c r="X65" i="1"/>
  <c r="Y65" i="1" s="1"/>
  <c r="X66" i="1"/>
  <c r="Y66" i="1" s="1"/>
  <c r="X67" i="1"/>
  <c r="Y67" i="1" s="1"/>
  <c r="X68" i="1"/>
  <c r="Y68" i="1" s="1"/>
  <c r="X69" i="1"/>
  <c r="Y69" i="1" s="1"/>
  <c r="X70" i="1"/>
  <c r="Y70" i="1" s="1"/>
  <c r="X71" i="1"/>
  <c r="Y71" i="1" s="1"/>
  <c r="X72" i="1"/>
  <c r="Y72" i="1" s="1"/>
  <c r="X73" i="1"/>
  <c r="Y73" i="1" s="1"/>
  <c r="X74" i="1"/>
  <c r="Y74" i="1" s="1"/>
  <c r="X75" i="1"/>
  <c r="Y75" i="1" s="1"/>
  <c r="X76" i="1"/>
  <c r="Y76" i="1" s="1"/>
  <c r="X77" i="1"/>
  <c r="Y77" i="1" s="1"/>
  <c r="X78" i="1"/>
  <c r="Y78" i="1" s="1"/>
  <c r="X79" i="1"/>
  <c r="Y79" i="1" s="1"/>
  <c r="X80" i="1"/>
  <c r="Y80" i="1" s="1"/>
  <c r="X81" i="1"/>
  <c r="Y81" i="1" s="1"/>
  <c r="X82" i="1"/>
  <c r="Y82" i="1" s="1"/>
  <c r="X83" i="1"/>
  <c r="Y83" i="1" s="1"/>
  <c r="X84" i="1"/>
  <c r="Y84" i="1" s="1"/>
  <c r="X85" i="1"/>
  <c r="Y85" i="1" s="1"/>
  <c r="X86" i="1"/>
  <c r="Y86" i="1" s="1"/>
  <c r="X87" i="1"/>
  <c r="Y87" i="1" s="1"/>
  <c r="X88" i="1"/>
  <c r="Y88" i="1" s="1"/>
  <c r="X89" i="1"/>
  <c r="Y89" i="1" s="1"/>
  <c r="X90" i="1"/>
  <c r="Y90" i="1" s="1"/>
  <c r="X91" i="1"/>
  <c r="Y91" i="1" s="1"/>
  <c r="X92" i="1"/>
  <c r="Y92" i="1" s="1"/>
  <c r="X93" i="1"/>
  <c r="Y93" i="1" s="1"/>
  <c r="X94" i="1"/>
  <c r="Y94" i="1" s="1"/>
  <c r="X95" i="1"/>
  <c r="Y95" i="1" s="1"/>
  <c r="X96" i="1"/>
  <c r="Y96" i="1" s="1"/>
  <c r="X97" i="1"/>
  <c r="Y97" i="1" s="1"/>
  <c r="X98" i="1"/>
  <c r="Y98" i="1" s="1"/>
  <c r="X99" i="1"/>
  <c r="Y99" i="1" s="1"/>
  <c r="X100" i="1"/>
  <c r="Y100" i="1" s="1"/>
  <c r="X101" i="1"/>
  <c r="Y101" i="1" s="1"/>
  <c r="X102" i="1"/>
  <c r="Y102" i="1" s="1"/>
  <c r="X103" i="1"/>
  <c r="Y103" i="1" s="1"/>
  <c r="X104" i="1"/>
  <c r="Y104" i="1" s="1"/>
  <c r="X105" i="1"/>
  <c r="Y105" i="1" s="1"/>
  <c r="X106" i="1"/>
  <c r="Y106" i="1" s="1"/>
  <c r="X107" i="1"/>
  <c r="Y107" i="1" s="1"/>
  <c r="X108" i="1"/>
  <c r="Y108" i="1" s="1"/>
  <c r="X109" i="1"/>
  <c r="Y109" i="1" s="1"/>
  <c r="X110" i="1"/>
  <c r="Y110" i="1" s="1"/>
  <c r="X111" i="1"/>
  <c r="Y111" i="1" s="1"/>
  <c r="X112" i="1"/>
  <c r="Y112" i="1" s="1"/>
  <c r="X113" i="1"/>
  <c r="Y113" i="1" s="1"/>
  <c r="AA12" i="1"/>
  <c r="AB12" i="1" s="1"/>
  <c r="AA13" i="1"/>
  <c r="AB13" i="1" s="1"/>
  <c r="AA14" i="1"/>
  <c r="AB14" i="1" s="1"/>
  <c r="AA15" i="1"/>
  <c r="AB15" i="1" s="1"/>
  <c r="AA16" i="1"/>
  <c r="AB16" i="1" s="1"/>
  <c r="AA17" i="1"/>
  <c r="AB17" i="1" s="1"/>
  <c r="AA18" i="1"/>
  <c r="AB18" i="1" s="1"/>
  <c r="AA19" i="1"/>
  <c r="AB19" i="1" s="1"/>
  <c r="AA20" i="1"/>
  <c r="AB20" i="1" s="1"/>
  <c r="AA21" i="1"/>
  <c r="AB21" i="1" s="1"/>
  <c r="AA22" i="1"/>
  <c r="AB22" i="1" s="1"/>
  <c r="AA23" i="1"/>
  <c r="AB23" i="1" s="1"/>
  <c r="AA24" i="1"/>
  <c r="AB24" i="1" s="1"/>
  <c r="AA25" i="1"/>
  <c r="AB25" i="1" s="1"/>
  <c r="AA26" i="1"/>
  <c r="AB26" i="1" s="1"/>
  <c r="AA27" i="1"/>
  <c r="AB27" i="1" s="1"/>
  <c r="AA28" i="1"/>
  <c r="AB28" i="1" s="1"/>
  <c r="AA29" i="1"/>
  <c r="AB29" i="1" s="1"/>
  <c r="AA30" i="1"/>
  <c r="AB30" i="1" s="1"/>
  <c r="AA31" i="1"/>
  <c r="AB31" i="1" s="1"/>
  <c r="AA32" i="1"/>
  <c r="AB32" i="1" s="1"/>
  <c r="AA33" i="1"/>
  <c r="AB33" i="1" s="1"/>
  <c r="AA34" i="1"/>
  <c r="AB34" i="1" s="1"/>
  <c r="AA35" i="1"/>
  <c r="AB35" i="1" s="1"/>
  <c r="AA36" i="1"/>
  <c r="AB36" i="1" s="1"/>
  <c r="AA37" i="1"/>
  <c r="AB37" i="1" s="1"/>
  <c r="AA38" i="1"/>
  <c r="AB38" i="1" s="1"/>
  <c r="AA39" i="1"/>
  <c r="AB39" i="1" s="1"/>
  <c r="AA40" i="1"/>
  <c r="AB40" i="1" s="1"/>
  <c r="AA41" i="1"/>
  <c r="AB41" i="1" s="1"/>
  <c r="AA42" i="1"/>
  <c r="AB42" i="1" s="1"/>
  <c r="AA43" i="1"/>
  <c r="AB43" i="1" s="1"/>
  <c r="AA44" i="1"/>
  <c r="AB44" i="1" s="1"/>
  <c r="AA45" i="1"/>
  <c r="AB45" i="1" s="1"/>
  <c r="AA46" i="1"/>
  <c r="AB46" i="1" s="1"/>
  <c r="AA47" i="1"/>
  <c r="AB47" i="1" s="1"/>
  <c r="AA48" i="1"/>
  <c r="AB48" i="1" s="1"/>
  <c r="AA49" i="1"/>
  <c r="AB49" i="1" s="1"/>
  <c r="AA50" i="1"/>
  <c r="AB50" i="1" s="1"/>
  <c r="AA51" i="1"/>
  <c r="AB51" i="1" s="1"/>
  <c r="AA52" i="1"/>
  <c r="AB52" i="1" s="1"/>
  <c r="AA53" i="1"/>
  <c r="AB53" i="1" s="1"/>
  <c r="AA54" i="1"/>
  <c r="AB54" i="1" s="1"/>
  <c r="AA55" i="1"/>
  <c r="AB55" i="1" s="1"/>
  <c r="AA56" i="1"/>
  <c r="AB56" i="1" s="1"/>
  <c r="AA57" i="1"/>
  <c r="AB57" i="1" s="1"/>
  <c r="AA58" i="1"/>
  <c r="AB58" i="1" s="1"/>
  <c r="AA59" i="1"/>
  <c r="AB59" i="1" s="1"/>
  <c r="AA60" i="1"/>
  <c r="AB60" i="1" s="1"/>
  <c r="AA61" i="1"/>
  <c r="AB61" i="1" s="1"/>
  <c r="AA62" i="1"/>
  <c r="AB62" i="1" s="1"/>
  <c r="AA63" i="1"/>
  <c r="AB63" i="1" s="1"/>
  <c r="AA64" i="1"/>
  <c r="AB64" i="1" s="1"/>
  <c r="AA65" i="1"/>
  <c r="AB65" i="1" s="1"/>
  <c r="AA66" i="1"/>
  <c r="AB66" i="1" s="1"/>
  <c r="AA67" i="1"/>
  <c r="AB67" i="1" s="1"/>
  <c r="AA68" i="1"/>
  <c r="AB68" i="1" s="1"/>
  <c r="AA69" i="1"/>
  <c r="AB69" i="1" s="1"/>
  <c r="AA70" i="1"/>
  <c r="AB70" i="1" s="1"/>
  <c r="AA71" i="1"/>
  <c r="AB71" i="1" s="1"/>
  <c r="AA72" i="1"/>
  <c r="AB72" i="1" s="1"/>
  <c r="AA73" i="1"/>
  <c r="AB73" i="1" s="1"/>
  <c r="AA74" i="1"/>
  <c r="AB74" i="1" s="1"/>
  <c r="AA75" i="1"/>
  <c r="AB75" i="1" s="1"/>
  <c r="AA76" i="1"/>
  <c r="AB76" i="1" s="1"/>
  <c r="AA77" i="1"/>
  <c r="AB77" i="1" s="1"/>
  <c r="AA78" i="1"/>
  <c r="AB78" i="1" s="1"/>
  <c r="AA79" i="1"/>
  <c r="AB79" i="1" s="1"/>
  <c r="AA80" i="1"/>
  <c r="AB80" i="1" s="1"/>
  <c r="AA81" i="1"/>
  <c r="AB81" i="1" s="1"/>
  <c r="AA82" i="1"/>
  <c r="AB82" i="1" s="1"/>
  <c r="AA83" i="1"/>
  <c r="AB83" i="1" s="1"/>
  <c r="AA84" i="1"/>
  <c r="AB84" i="1" s="1"/>
  <c r="AA85" i="1"/>
  <c r="AB85" i="1" s="1"/>
  <c r="AA86" i="1"/>
  <c r="AB86" i="1" s="1"/>
  <c r="AA87" i="1"/>
  <c r="AB87" i="1" s="1"/>
  <c r="AA88" i="1"/>
  <c r="AB88" i="1" s="1"/>
  <c r="AA89" i="1"/>
  <c r="AB89" i="1" s="1"/>
  <c r="AA90" i="1"/>
  <c r="AB90" i="1" s="1"/>
  <c r="AA91" i="1"/>
  <c r="AB91" i="1" s="1"/>
  <c r="AA92" i="1"/>
  <c r="AB92" i="1" s="1"/>
  <c r="AA93" i="1"/>
  <c r="AB93" i="1" s="1"/>
  <c r="AA94" i="1"/>
  <c r="AB94" i="1" s="1"/>
  <c r="AA95" i="1"/>
  <c r="AB95" i="1" s="1"/>
  <c r="AA96" i="1"/>
  <c r="AB96" i="1" s="1"/>
  <c r="AA97" i="1"/>
  <c r="AB97" i="1" s="1"/>
  <c r="AA98" i="1"/>
  <c r="AB98" i="1" s="1"/>
  <c r="AA99" i="1"/>
  <c r="AB99" i="1" s="1"/>
  <c r="AA100" i="1"/>
  <c r="AB100" i="1" s="1"/>
  <c r="AA101" i="1"/>
  <c r="AB101" i="1" s="1"/>
  <c r="AA102" i="1"/>
  <c r="AB102" i="1" s="1"/>
  <c r="AA103" i="1"/>
  <c r="AB103" i="1" s="1"/>
  <c r="AA104" i="1"/>
  <c r="AB104" i="1" s="1"/>
  <c r="AA105" i="1"/>
  <c r="AB105" i="1" s="1"/>
  <c r="AA106" i="1"/>
  <c r="AB106" i="1" s="1"/>
  <c r="AA107" i="1"/>
  <c r="AB107" i="1" s="1"/>
  <c r="AA108" i="1"/>
  <c r="AB108" i="1" s="1"/>
  <c r="AA109" i="1"/>
  <c r="AB109" i="1" s="1"/>
  <c r="AA110" i="1"/>
  <c r="AB110" i="1" s="1"/>
  <c r="AA111" i="1"/>
  <c r="AB111" i="1" s="1"/>
  <c r="AA112" i="1"/>
  <c r="AB112" i="1" s="1"/>
  <c r="AA113" i="1"/>
  <c r="AB113" i="1" s="1"/>
  <c r="V4" i="1"/>
  <c r="AF4" i="1" s="1"/>
  <c r="AH4" i="1" s="1"/>
  <c r="V5" i="1"/>
  <c r="AF5" i="1" s="1"/>
  <c r="AH5" i="1" s="1"/>
  <c r="V6" i="1"/>
  <c r="AF6" i="1" s="1"/>
  <c r="AH6" i="1" s="1"/>
  <c r="V7" i="1"/>
  <c r="AF7" i="1" s="1"/>
  <c r="AH7" i="1" s="1"/>
  <c r="V8" i="1"/>
  <c r="AF8" i="1" s="1"/>
  <c r="AH8" i="1" s="1"/>
  <c r="V9" i="1"/>
  <c r="AF9" i="1" s="1"/>
  <c r="AH9" i="1" s="1"/>
  <c r="V10" i="1"/>
  <c r="AF10" i="1" s="1"/>
  <c r="AH10" i="1" s="1"/>
  <c r="V11" i="1"/>
  <c r="AF11" i="1" s="1"/>
  <c r="AH11" i="1" s="1"/>
  <c r="V12" i="1"/>
  <c r="AF12" i="1" s="1"/>
  <c r="V13" i="1"/>
  <c r="AF13" i="1" s="1"/>
  <c r="AH13" i="1" s="1"/>
  <c r="V14" i="1"/>
  <c r="AF14" i="1" s="1"/>
  <c r="AH14" i="1" s="1"/>
  <c r="V15" i="1"/>
  <c r="AF15" i="1" s="1"/>
  <c r="AH15" i="1" s="1"/>
  <c r="V16" i="1"/>
  <c r="AF16" i="1" s="1"/>
  <c r="AH16" i="1" s="1"/>
  <c r="V17" i="1"/>
  <c r="AF17" i="1" s="1"/>
  <c r="AH17" i="1" s="1"/>
  <c r="V18" i="1"/>
  <c r="AF18" i="1" s="1"/>
  <c r="AH18" i="1" s="1"/>
  <c r="V19" i="1"/>
  <c r="AF19" i="1" s="1"/>
  <c r="AH19" i="1" s="1"/>
  <c r="V20" i="1"/>
  <c r="AF20" i="1" s="1"/>
  <c r="V21" i="1"/>
  <c r="AF21" i="1" s="1"/>
  <c r="AH21" i="1" s="1"/>
  <c r="V22" i="1"/>
  <c r="AF22" i="1" s="1"/>
  <c r="AH22" i="1" s="1"/>
  <c r="V23" i="1"/>
  <c r="AF23" i="1" s="1"/>
  <c r="AH23" i="1" s="1"/>
  <c r="V24" i="1"/>
  <c r="AF24" i="1" s="1"/>
  <c r="AH24" i="1" s="1"/>
  <c r="V25" i="1"/>
  <c r="AF25" i="1" s="1"/>
  <c r="AH25" i="1" s="1"/>
  <c r="V26" i="1"/>
  <c r="AF26" i="1" s="1"/>
  <c r="AH26" i="1" s="1"/>
  <c r="V27" i="1"/>
  <c r="AF27" i="1" s="1"/>
  <c r="AH27" i="1" s="1"/>
  <c r="V28" i="1"/>
  <c r="AF28" i="1" s="1"/>
  <c r="V29" i="1"/>
  <c r="AF29" i="1" s="1"/>
  <c r="AH29" i="1" s="1"/>
  <c r="V30" i="1"/>
  <c r="AF30" i="1" s="1"/>
  <c r="AH30" i="1" s="1"/>
  <c r="V31" i="1"/>
  <c r="AF31" i="1" s="1"/>
  <c r="AH31" i="1" s="1"/>
  <c r="V32" i="1"/>
  <c r="AF32" i="1" s="1"/>
  <c r="AH32" i="1" s="1"/>
  <c r="V33" i="1"/>
  <c r="AF33" i="1" s="1"/>
  <c r="AH33" i="1" s="1"/>
  <c r="V34" i="1"/>
  <c r="AF34" i="1" s="1"/>
  <c r="AH34" i="1" s="1"/>
  <c r="V35" i="1"/>
  <c r="AF35" i="1" s="1"/>
  <c r="AH35" i="1" s="1"/>
  <c r="V36" i="1"/>
  <c r="AF36" i="1" s="1"/>
  <c r="V37" i="1"/>
  <c r="AF37" i="1" s="1"/>
  <c r="AH37" i="1" s="1"/>
  <c r="V38" i="1"/>
  <c r="AF38" i="1" s="1"/>
  <c r="AH38" i="1" s="1"/>
  <c r="V39" i="1"/>
  <c r="AF39" i="1" s="1"/>
  <c r="AH39" i="1" s="1"/>
  <c r="V40" i="1"/>
  <c r="AF40" i="1" s="1"/>
  <c r="AH40" i="1" s="1"/>
  <c r="V41" i="1"/>
  <c r="AF41" i="1" s="1"/>
  <c r="AH41" i="1" s="1"/>
  <c r="V42" i="1"/>
  <c r="AF42" i="1" s="1"/>
  <c r="AH42" i="1" s="1"/>
  <c r="V43" i="1"/>
  <c r="AF43" i="1" s="1"/>
  <c r="AH43" i="1" s="1"/>
  <c r="V44" i="1"/>
  <c r="AF44" i="1" s="1"/>
  <c r="V45" i="1"/>
  <c r="AF45" i="1" s="1"/>
  <c r="AH45" i="1" s="1"/>
  <c r="V46" i="1"/>
  <c r="AF46" i="1" s="1"/>
  <c r="AH46" i="1" s="1"/>
  <c r="V47" i="1"/>
  <c r="AF47" i="1" s="1"/>
  <c r="AH47" i="1" s="1"/>
  <c r="V48" i="1"/>
  <c r="AF48" i="1" s="1"/>
  <c r="AH48" i="1" s="1"/>
  <c r="V49" i="1"/>
  <c r="AF49" i="1" s="1"/>
  <c r="AH49" i="1" s="1"/>
  <c r="V50" i="1"/>
  <c r="AF50" i="1" s="1"/>
  <c r="AH50" i="1" s="1"/>
  <c r="V51" i="1"/>
  <c r="AF51" i="1" s="1"/>
  <c r="AH51" i="1" s="1"/>
  <c r="V52" i="1"/>
  <c r="AF52" i="1" s="1"/>
  <c r="V53" i="1"/>
  <c r="AF53" i="1" s="1"/>
  <c r="AH53" i="1" s="1"/>
  <c r="V54" i="1"/>
  <c r="AF54" i="1" s="1"/>
  <c r="AH54" i="1" s="1"/>
  <c r="V55" i="1"/>
  <c r="AF55" i="1" s="1"/>
  <c r="AH55" i="1" s="1"/>
  <c r="V56" i="1"/>
  <c r="AF56" i="1" s="1"/>
  <c r="AH56" i="1" s="1"/>
  <c r="V57" i="1"/>
  <c r="AF57" i="1" s="1"/>
  <c r="AH57" i="1" s="1"/>
  <c r="V58" i="1"/>
  <c r="AF58" i="1" s="1"/>
  <c r="AH58" i="1" s="1"/>
  <c r="V59" i="1"/>
  <c r="AF59" i="1" s="1"/>
  <c r="AH59" i="1" s="1"/>
  <c r="V60" i="1"/>
  <c r="AF60" i="1" s="1"/>
  <c r="V61" i="1"/>
  <c r="AF61" i="1" s="1"/>
  <c r="AH61" i="1" s="1"/>
  <c r="V62" i="1"/>
  <c r="AF62" i="1" s="1"/>
  <c r="AH62" i="1" s="1"/>
  <c r="V63" i="1"/>
  <c r="AF63" i="1" s="1"/>
  <c r="AH63" i="1" s="1"/>
  <c r="V64" i="1"/>
  <c r="AF64" i="1" s="1"/>
  <c r="AH64" i="1" s="1"/>
  <c r="V65" i="1"/>
  <c r="AF65" i="1" s="1"/>
  <c r="AH65" i="1" s="1"/>
  <c r="V66" i="1"/>
  <c r="AF66" i="1" s="1"/>
  <c r="AH66" i="1" s="1"/>
  <c r="V67" i="1"/>
  <c r="AF67" i="1" s="1"/>
  <c r="AH67" i="1" s="1"/>
  <c r="V68" i="1"/>
  <c r="AF68" i="1" s="1"/>
  <c r="V69" i="1"/>
  <c r="AF69" i="1" s="1"/>
  <c r="AH69" i="1" s="1"/>
  <c r="V70" i="1"/>
  <c r="AF70" i="1" s="1"/>
  <c r="AH70" i="1" s="1"/>
  <c r="V71" i="1"/>
  <c r="AF71" i="1" s="1"/>
  <c r="AH71" i="1" s="1"/>
  <c r="V72" i="1"/>
  <c r="AF72" i="1" s="1"/>
  <c r="AH72" i="1" s="1"/>
  <c r="V73" i="1"/>
  <c r="AF73" i="1" s="1"/>
  <c r="AH73" i="1" s="1"/>
  <c r="V74" i="1"/>
  <c r="AF74" i="1" s="1"/>
  <c r="AH74" i="1" s="1"/>
  <c r="V75" i="1"/>
  <c r="AF75" i="1" s="1"/>
  <c r="AH75" i="1" s="1"/>
  <c r="V76" i="1"/>
  <c r="AF76" i="1" s="1"/>
  <c r="V77" i="1"/>
  <c r="AF77" i="1" s="1"/>
  <c r="AH77" i="1" s="1"/>
  <c r="V78" i="1"/>
  <c r="AF78" i="1" s="1"/>
  <c r="AH78" i="1" s="1"/>
  <c r="V79" i="1"/>
  <c r="AF79" i="1" s="1"/>
  <c r="AH79" i="1" s="1"/>
  <c r="V80" i="1"/>
  <c r="AF80" i="1" s="1"/>
  <c r="AH80" i="1" s="1"/>
  <c r="V81" i="1"/>
  <c r="AF81" i="1" s="1"/>
  <c r="AH81" i="1" s="1"/>
  <c r="V82" i="1"/>
  <c r="AF82" i="1" s="1"/>
  <c r="AH82" i="1" s="1"/>
  <c r="V83" i="1"/>
  <c r="AF83" i="1" s="1"/>
  <c r="AH83" i="1" s="1"/>
  <c r="V84" i="1"/>
  <c r="AF84" i="1" s="1"/>
  <c r="V85" i="1"/>
  <c r="AF85" i="1" s="1"/>
  <c r="AH85" i="1" s="1"/>
  <c r="V86" i="1"/>
  <c r="AF86" i="1" s="1"/>
  <c r="AH86" i="1" s="1"/>
  <c r="V87" i="1"/>
  <c r="AF87" i="1" s="1"/>
  <c r="AH87" i="1" s="1"/>
  <c r="V88" i="1"/>
  <c r="AF88" i="1" s="1"/>
  <c r="AH88" i="1" s="1"/>
  <c r="V89" i="1"/>
  <c r="AF89" i="1" s="1"/>
  <c r="AH89" i="1" s="1"/>
  <c r="V90" i="1"/>
  <c r="AF90" i="1" s="1"/>
  <c r="AH90" i="1" s="1"/>
  <c r="V91" i="1"/>
  <c r="AF91" i="1" s="1"/>
  <c r="AH91" i="1" s="1"/>
  <c r="V92" i="1"/>
  <c r="AF92" i="1" s="1"/>
  <c r="V93" i="1"/>
  <c r="AF93" i="1" s="1"/>
  <c r="AH93" i="1" s="1"/>
  <c r="V94" i="1"/>
  <c r="AF94" i="1" s="1"/>
  <c r="AH94" i="1" s="1"/>
  <c r="V95" i="1"/>
  <c r="AF95" i="1" s="1"/>
  <c r="AH95" i="1" s="1"/>
  <c r="V96" i="1"/>
  <c r="AF96" i="1" s="1"/>
  <c r="AH96" i="1" s="1"/>
  <c r="V97" i="1"/>
  <c r="AF97" i="1" s="1"/>
  <c r="AH97" i="1" s="1"/>
  <c r="V98" i="1"/>
  <c r="AF98" i="1" s="1"/>
  <c r="AH98" i="1" s="1"/>
  <c r="V99" i="1"/>
  <c r="AF99" i="1" s="1"/>
  <c r="AH99" i="1" s="1"/>
  <c r="V100" i="1"/>
  <c r="AF100" i="1" s="1"/>
  <c r="V101" i="1"/>
  <c r="AF101" i="1" s="1"/>
  <c r="AH101" i="1" s="1"/>
  <c r="V102" i="1"/>
  <c r="AF102" i="1" s="1"/>
  <c r="AH102" i="1" s="1"/>
  <c r="V103" i="1"/>
  <c r="AF103" i="1" s="1"/>
  <c r="AH103" i="1" s="1"/>
  <c r="V104" i="1"/>
  <c r="AF104" i="1" s="1"/>
  <c r="AH104" i="1" s="1"/>
  <c r="V105" i="1"/>
  <c r="AF105" i="1" s="1"/>
  <c r="AH105" i="1" s="1"/>
  <c r="V106" i="1"/>
  <c r="AF106" i="1" s="1"/>
  <c r="AH106" i="1" s="1"/>
  <c r="V107" i="1"/>
  <c r="AF107" i="1" s="1"/>
  <c r="AH107" i="1" s="1"/>
  <c r="V108" i="1"/>
  <c r="AF108" i="1" s="1"/>
  <c r="V109" i="1"/>
  <c r="AF109" i="1" s="1"/>
  <c r="AH109" i="1" s="1"/>
  <c r="V110" i="1"/>
  <c r="AF110" i="1" s="1"/>
  <c r="AH110" i="1" s="1"/>
  <c r="V111" i="1"/>
  <c r="AF111" i="1" s="1"/>
  <c r="AH111" i="1" s="1"/>
  <c r="V112" i="1"/>
  <c r="AF112" i="1" s="1"/>
  <c r="AH112" i="1" s="1"/>
  <c r="V113" i="1"/>
  <c r="AF113" i="1" s="1"/>
  <c r="AH113" i="1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K4" i="4" a="1"/>
  <c r="G4" i="4" a="1"/>
  <c r="AQ4" i="4" a="1"/>
  <c r="AY4" i="4" a="1"/>
  <c r="AM4" i="4" a="1"/>
  <c r="BC61" i="4" l="1"/>
  <c r="BD61" i="4" s="1"/>
  <c r="BC49" i="4"/>
  <c r="BD49" i="4" s="1"/>
  <c r="BC37" i="4"/>
  <c r="BD37" i="4" s="1"/>
  <c r="BC25" i="4"/>
  <c r="BD25" i="4" s="1"/>
  <c r="BC13" i="4"/>
  <c r="BD13" i="4" s="1"/>
  <c r="AM87" i="4"/>
  <c r="AN87" i="4" s="1"/>
  <c r="AM112" i="4"/>
  <c r="AN112" i="4" s="1"/>
  <c r="AM78" i="4"/>
  <c r="AM103" i="4"/>
  <c r="AN103" i="4" s="1"/>
  <c r="AM56" i="4"/>
  <c r="AN56" i="4" s="1"/>
  <c r="AM25" i="4"/>
  <c r="AN25" i="4" s="1"/>
  <c r="AM105" i="4"/>
  <c r="AN105" i="4" s="1"/>
  <c r="AM46" i="4"/>
  <c r="AM14" i="4"/>
  <c r="AN14" i="4" s="1"/>
  <c r="AM16" i="4"/>
  <c r="AN16" i="4" s="1"/>
  <c r="AM29" i="4"/>
  <c r="AN29" i="4" s="1"/>
  <c r="AM7" i="4"/>
  <c r="AN7" i="4" s="1"/>
  <c r="AM108" i="4"/>
  <c r="AN108" i="4" s="1"/>
  <c r="AM104" i="4"/>
  <c r="AN104" i="4" s="1"/>
  <c r="AM9" i="4"/>
  <c r="AN9" i="4" s="1"/>
  <c r="AM95" i="4"/>
  <c r="AN95" i="4" s="1"/>
  <c r="AM94" i="4"/>
  <c r="AN94" i="4" s="1"/>
  <c r="AM62" i="4"/>
  <c r="AN62" i="4" s="1"/>
  <c r="AM15" i="4"/>
  <c r="AN15" i="4" s="1"/>
  <c r="AM40" i="4"/>
  <c r="AN40" i="4" s="1"/>
  <c r="AM6" i="4"/>
  <c r="AM31" i="4"/>
  <c r="AN31" i="4" s="1"/>
  <c r="AM85" i="4"/>
  <c r="AN85" i="4" s="1"/>
  <c r="AM59" i="4"/>
  <c r="AN59" i="4" s="1"/>
  <c r="AM33" i="4"/>
  <c r="AN33" i="4" s="1"/>
  <c r="AM37" i="4"/>
  <c r="AN37" i="4" s="1"/>
  <c r="AM23" i="4"/>
  <c r="AN23" i="4" s="1"/>
  <c r="AM86" i="4"/>
  <c r="AN86" i="4" s="1"/>
  <c r="AM27" i="4"/>
  <c r="AN27" i="4" s="1"/>
  <c r="AM52" i="4"/>
  <c r="AN52" i="4" s="1"/>
  <c r="AM18" i="4"/>
  <c r="AN18" i="4" s="1"/>
  <c r="AM43" i="4"/>
  <c r="AN43" i="4" s="1"/>
  <c r="AM53" i="4"/>
  <c r="AM83" i="4"/>
  <c r="AN83" i="4" s="1"/>
  <c r="AM45" i="4"/>
  <c r="AN45" i="4" s="1"/>
  <c r="AM97" i="4"/>
  <c r="AN97" i="4" s="1"/>
  <c r="AM48" i="4"/>
  <c r="AN48" i="4" s="1"/>
  <c r="AM98" i="4"/>
  <c r="AN98" i="4" s="1"/>
  <c r="AM51" i="4"/>
  <c r="AN51" i="4" s="1"/>
  <c r="AM76" i="4"/>
  <c r="AM42" i="4"/>
  <c r="AN42" i="4" s="1"/>
  <c r="AM67" i="4"/>
  <c r="AN67" i="4" s="1"/>
  <c r="AM20" i="4"/>
  <c r="AN20" i="4" s="1"/>
  <c r="AM12" i="4"/>
  <c r="AM69" i="4"/>
  <c r="AN69" i="4" s="1"/>
  <c r="AM10" i="4"/>
  <c r="AN10" i="4" s="1"/>
  <c r="AM77" i="4"/>
  <c r="AN77" i="4" s="1"/>
  <c r="AM28" i="4"/>
  <c r="AN28" i="4" s="1"/>
  <c r="AM102" i="4"/>
  <c r="AN102" i="4" s="1"/>
  <c r="AM44" i="4"/>
  <c r="AN44" i="4" s="1"/>
  <c r="AM57" i="4"/>
  <c r="AN57" i="4" s="1"/>
  <c r="AM82" i="4"/>
  <c r="AN82" i="4" s="1"/>
  <c r="AM64" i="4"/>
  <c r="AN64" i="4" s="1"/>
  <c r="AM114" i="4"/>
  <c r="AN114" i="4" s="1"/>
  <c r="AM68" i="4"/>
  <c r="AN68" i="4" s="1"/>
  <c r="AM81" i="4"/>
  <c r="AN81" i="4" s="1"/>
  <c r="AM106" i="4"/>
  <c r="AM88" i="4"/>
  <c r="AN88" i="4" s="1"/>
  <c r="AM19" i="4"/>
  <c r="AN19" i="4" s="1"/>
  <c r="AM80" i="4"/>
  <c r="AN80" i="4" s="1"/>
  <c r="AM93" i="4"/>
  <c r="AN93" i="4" s="1"/>
  <c r="AM61" i="4"/>
  <c r="AN61" i="4" s="1"/>
  <c r="AM39" i="4"/>
  <c r="AN39" i="4" s="1"/>
  <c r="AM17" i="4"/>
  <c r="AN17" i="4" s="1"/>
  <c r="AM36" i="4"/>
  <c r="AN36" i="4" s="1"/>
  <c r="AM72" i="4"/>
  <c r="AN72" i="4" s="1"/>
  <c r="AM24" i="4"/>
  <c r="AN24" i="4" s="1"/>
  <c r="AM38" i="4"/>
  <c r="AN38" i="4" s="1"/>
  <c r="AM63" i="4"/>
  <c r="AN63" i="4" s="1"/>
  <c r="AM101" i="4"/>
  <c r="AN101" i="4" s="1"/>
  <c r="AM60" i="4"/>
  <c r="AN60" i="4" s="1"/>
  <c r="AM96" i="4"/>
  <c r="AN96" i="4" s="1"/>
  <c r="AM113" i="4"/>
  <c r="AN113" i="4" s="1"/>
  <c r="AM50" i="4"/>
  <c r="AN50" i="4" s="1"/>
  <c r="AM26" i="4"/>
  <c r="AM55" i="4"/>
  <c r="AN55" i="4" s="1"/>
  <c r="AM41" i="4"/>
  <c r="AN41" i="4" s="1"/>
  <c r="AM74" i="4"/>
  <c r="AN74" i="4" s="1"/>
  <c r="AM75" i="4"/>
  <c r="AN75" i="4" s="1"/>
  <c r="AM79" i="4"/>
  <c r="AN79" i="4" s="1"/>
  <c r="AM21" i="4"/>
  <c r="AN21" i="4" s="1"/>
  <c r="AM110" i="4"/>
  <c r="AN110" i="4" s="1"/>
  <c r="AM99" i="4"/>
  <c r="AN99" i="4" s="1"/>
  <c r="AM91" i="4"/>
  <c r="AN91" i="4" s="1"/>
  <c r="AM35" i="4"/>
  <c r="AN35" i="4" s="1"/>
  <c r="AM8" i="4"/>
  <c r="AN8" i="4" s="1"/>
  <c r="AM65" i="4"/>
  <c r="AM34" i="4"/>
  <c r="AN34" i="4" s="1"/>
  <c r="AM5" i="4"/>
  <c r="AN5" i="4" s="1"/>
  <c r="AM111" i="4"/>
  <c r="AN111" i="4" s="1"/>
  <c r="AM84" i="4"/>
  <c r="AN84" i="4" s="1"/>
  <c r="AM47" i="4"/>
  <c r="AN47" i="4" s="1"/>
  <c r="AM4" i="4"/>
  <c r="AN4" i="4" s="1"/>
  <c r="AM13" i="4"/>
  <c r="AN13" i="4" s="1"/>
  <c r="AM71" i="4"/>
  <c r="AN71" i="4" s="1"/>
  <c r="AM100" i="4"/>
  <c r="AN100" i="4" s="1"/>
  <c r="AM22" i="4"/>
  <c r="AN22" i="4" s="1"/>
  <c r="AM32" i="4"/>
  <c r="AN32" i="4" s="1"/>
  <c r="AM92" i="4"/>
  <c r="AM58" i="4"/>
  <c r="AN58" i="4" s="1"/>
  <c r="AM30" i="4"/>
  <c r="AN30" i="4" s="1"/>
  <c r="AM11" i="4"/>
  <c r="AN11" i="4" s="1"/>
  <c r="AM70" i="4"/>
  <c r="AN70" i="4" s="1"/>
  <c r="AM54" i="4"/>
  <c r="AM107" i="4"/>
  <c r="AN107" i="4" s="1"/>
  <c r="AM49" i="4"/>
  <c r="AN49" i="4" s="1"/>
  <c r="AM66" i="4"/>
  <c r="AN66" i="4" s="1"/>
  <c r="AM73" i="4"/>
  <c r="AN73" i="4" s="1"/>
  <c r="AM89" i="4"/>
  <c r="AN89" i="4" s="1"/>
  <c r="AM90" i="4"/>
  <c r="AN90" i="4" s="1"/>
  <c r="AM109" i="4"/>
  <c r="AN109" i="4" s="1"/>
  <c r="AY4" i="4"/>
  <c r="AZ4" i="4" s="1"/>
  <c r="AY29" i="4"/>
  <c r="AZ29" i="4" s="1"/>
  <c r="AY54" i="4"/>
  <c r="AZ54" i="4" s="1"/>
  <c r="AY79" i="4"/>
  <c r="AZ79" i="4" s="1"/>
  <c r="AY11" i="4"/>
  <c r="AZ11" i="4" s="1"/>
  <c r="AY93" i="4"/>
  <c r="AZ93" i="4" s="1"/>
  <c r="AY59" i="4"/>
  <c r="AZ59" i="4" s="1"/>
  <c r="AY13" i="4"/>
  <c r="AZ13" i="4" s="1"/>
  <c r="AY50" i="4"/>
  <c r="AZ50" i="4" s="1"/>
  <c r="AY99" i="4"/>
  <c r="AZ99" i="4" s="1"/>
  <c r="AY52" i="4"/>
  <c r="AZ52" i="4" s="1"/>
  <c r="AY77" i="4"/>
  <c r="AY102" i="4"/>
  <c r="AZ102" i="4" s="1"/>
  <c r="AY20" i="4"/>
  <c r="AZ20" i="4" s="1"/>
  <c r="AY95" i="4"/>
  <c r="AZ95" i="4" s="1"/>
  <c r="AY34" i="4"/>
  <c r="AZ34" i="4" s="1"/>
  <c r="AY12" i="4"/>
  <c r="AZ12" i="4" s="1"/>
  <c r="AY61" i="4"/>
  <c r="AZ61" i="4" s="1"/>
  <c r="AY98" i="4"/>
  <c r="AZ98" i="4" s="1"/>
  <c r="AY76" i="4"/>
  <c r="AZ76" i="4" s="1"/>
  <c r="AY101" i="4"/>
  <c r="AZ101" i="4" s="1"/>
  <c r="AY7" i="4"/>
  <c r="AZ7" i="4" s="1"/>
  <c r="AY44" i="4"/>
  <c r="AZ44" i="4" s="1"/>
  <c r="AY21" i="4"/>
  <c r="AZ21" i="4" s="1"/>
  <c r="AY58" i="4"/>
  <c r="AZ58" i="4" s="1"/>
  <c r="AY36" i="4"/>
  <c r="AZ36" i="4" s="1"/>
  <c r="AY85" i="4"/>
  <c r="AZ85" i="4" s="1"/>
  <c r="AY15" i="4"/>
  <c r="AZ15" i="4" s="1"/>
  <c r="AY88" i="4"/>
  <c r="AZ88" i="4" s="1"/>
  <c r="AY113" i="4"/>
  <c r="AZ113" i="4" s="1"/>
  <c r="AY19" i="4"/>
  <c r="AZ19" i="4" s="1"/>
  <c r="AY56" i="4"/>
  <c r="AZ56" i="4" s="1"/>
  <c r="AY33" i="4"/>
  <c r="AZ33" i="4" s="1"/>
  <c r="AY70" i="4"/>
  <c r="AZ70" i="4" s="1"/>
  <c r="AY48" i="4"/>
  <c r="AZ48" i="4" s="1"/>
  <c r="AY97" i="4"/>
  <c r="AZ97" i="4" s="1"/>
  <c r="AY39" i="4"/>
  <c r="AZ39" i="4" s="1"/>
  <c r="AY112" i="4"/>
  <c r="AZ112" i="4" s="1"/>
  <c r="AY18" i="4"/>
  <c r="AZ18" i="4" s="1"/>
  <c r="AY43" i="4"/>
  <c r="AZ43" i="4" s="1"/>
  <c r="AY80" i="4"/>
  <c r="AZ80" i="4" s="1"/>
  <c r="AY57" i="4"/>
  <c r="AZ57" i="4" s="1"/>
  <c r="AY94" i="4"/>
  <c r="AZ94" i="4" s="1"/>
  <c r="AY84" i="4"/>
  <c r="AZ84" i="4" s="1"/>
  <c r="AY14" i="4"/>
  <c r="AZ14" i="4" s="1"/>
  <c r="AY63" i="4"/>
  <c r="AZ63" i="4" s="1"/>
  <c r="AY8" i="4"/>
  <c r="AZ8" i="4" s="1"/>
  <c r="AY16" i="4"/>
  <c r="AZ16" i="4" s="1"/>
  <c r="AY32" i="4"/>
  <c r="AZ32" i="4" s="1"/>
  <c r="AY100" i="4"/>
  <c r="AZ100" i="4" s="1"/>
  <c r="AY90" i="4"/>
  <c r="AZ90" i="4" s="1"/>
  <c r="AY35" i="4"/>
  <c r="AZ35" i="4" s="1"/>
  <c r="AY106" i="4"/>
  <c r="AZ106" i="4" s="1"/>
  <c r="AY73" i="4"/>
  <c r="AZ73" i="4" s="1"/>
  <c r="AY27" i="4"/>
  <c r="AZ27" i="4" s="1"/>
  <c r="AY5" i="4"/>
  <c r="AZ5" i="4" s="1"/>
  <c r="AY114" i="4"/>
  <c r="AZ114" i="4" s="1"/>
  <c r="AY47" i="4"/>
  <c r="AZ47" i="4" s="1"/>
  <c r="AY23" i="4"/>
  <c r="AZ23" i="4" s="1"/>
  <c r="AY109" i="4"/>
  <c r="AZ109" i="4" s="1"/>
  <c r="AY17" i="4"/>
  <c r="AZ17" i="4" s="1"/>
  <c r="AY31" i="4"/>
  <c r="AZ31" i="4" s="1"/>
  <c r="AY71" i="4"/>
  <c r="AZ71" i="4" s="1"/>
  <c r="AY83" i="4"/>
  <c r="AZ83" i="4" s="1"/>
  <c r="AY26" i="4"/>
  <c r="AZ26" i="4" s="1"/>
  <c r="AY41" i="4"/>
  <c r="AZ41" i="4" s="1"/>
  <c r="AY9" i="4"/>
  <c r="AZ9" i="4" s="1"/>
  <c r="AY89" i="4"/>
  <c r="AZ89" i="4" s="1"/>
  <c r="AY103" i="4"/>
  <c r="AZ103" i="4" s="1"/>
  <c r="AY81" i="4"/>
  <c r="AZ81" i="4" s="1"/>
  <c r="AY72" i="4"/>
  <c r="AZ72" i="4" s="1"/>
  <c r="AY86" i="4"/>
  <c r="AZ86" i="4" s="1"/>
  <c r="AY6" i="4"/>
  <c r="AZ6" i="4" s="1"/>
  <c r="AY105" i="4"/>
  <c r="AZ105" i="4" s="1"/>
  <c r="AY96" i="4"/>
  <c r="AZ96" i="4" s="1"/>
  <c r="AY110" i="4"/>
  <c r="AZ110" i="4" s="1"/>
  <c r="AY30" i="4"/>
  <c r="AZ30" i="4" s="1"/>
  <c r="AY10" i="4"/>
  <c r="AZ10" i="4" s="1"/>
  <c r="AY24" i="4"/>
  <c r="AZ24" i="4" s="1"/>
  <c r="AY42" i="4"/>
  <c r="AZ42" i="4" s="1"/>
  <c r="AY91" i="4"/>
  <c r="AZ91" i="4" s="1"/>
  <c r="AY108" i="4"/>
  <c r="AZ108" i="4" s="1"/>
  <c r="AY68" i="4"/>
  <c r="AZ68" i="4" s="1"/>
  <c r="AY25" i="4"/>
  <c r="AZ25" i="4" s="1"/>
  <c r="AY28" i="4"/>
  <c r="AZ28" i="4" s="1"/>
  <c r="AY92" i="4"/>
  <c r="AZ92" i="4" s="1"/>
  <c r="AY37" i="4"/>
  <c r="AZ37" i="4" s="1"/>
  <c r="AY53" i="4"/>
  <c r="AZ53" i="4" s="1"/>
  <c r="AY22" i="4"/>
  <c r="AZ22" i="4" s="1"/>
  <c r="AY40" i="4"/>
  <c r="AZ40" i="4" s="1"/>
  <c r="AY104" i="4"/>
  <c r="AZ104" i="4" s="1"/>
  <c r="AY49" i="4"/>
  <c r="AZ49" i="4" s="1"/>
  <c r="AY64" i="4"/>
  <c r="AZ64" i="4" s="1"/>
  <c r="AY45" i="4"/>
  <c r="AZ45" i="4" s="1"/>
  <c r="AY38" i="4"/>
  <c r="AZ38" i="4" s="1"/>
  <c r="AY69" i="4"/>
  <c r="AZ69" i="4" s="1"/>
  <c r="AY62" i="4"/>
  <c r="AZ62" i="4" s="1"/>
  <c r="AY65" i="4"/>
  <c r="AZ65" i="4" s="1"/>
  <c r="AY46" i="4"/>
  <c r="AZ46" i="4" s="1"/>
  <c r="AY74" i="4"/>
  <c r="AZ74" i="4" s="1"/>
  <c r="AY51" i="4"/>
  <c r="AZ51" i="4" s="1"/>
  <c r="AY66" i="4"/>
  <c r="AZ66" i="4" s="1"/>
  <c r="AY82" i="4"/>
  <c r="AZ82" i="4" s="1"/>
  <c r="AY75" i="4"/>
  <c r="AZ75" i="4" s="1"/>
  <c r="AY78" i="4"/>
  <c r="AZ78" i="4" s="1"/>
  <c r="AY107" i="4"/>
  <c r="AZ107" i="4" s="1"/>
  <c r="AY87" i="4"/>
  <c r="AZ87" i="4" s="1"/>
  <c r="AY55" i="4"/>
  <c r="AZ55" i="4" s="1"/>
  <c r="AY60" i="4"/>
  <c r="AZ60" i="4" s="1"/>
  <c r="AY111" i="4"/>
  <c r="AZ111" i="4" s="1"/>
  <c r="AY67" i="4"/>
  <c r="AZ67" i="4" s="1"/>
  <c r="K87" i="4"/>
  <c r="L87" i="4" s="1"/>
  <c r="K65" i="4"/>
  <c r="L65" i="4" s="1"/>
  <c r="K90" i="4"/>
  <c r="L90" i="4" s="1"/>
  <c r="K35" i="4"/>
  <c r="L35" i="4" s="1"/>
  <c r="K68" i="4"/>
  <c r="L68" i="4" s="1"/>
  <c r="K33" i="4"/>
  <c r="L33" i="4" s="1"/>
  <c r="K46" i="4"/>
  <c r="L46" i="4" s="1"/>
  <c r="K49" i="4"/>
  <c r="L49" i="4" s="1"/>
  <c r="K86" i="4"/>
  <c r="L86" i="4" s="1"/>
  <c r="K28" i="4"/>
  <c r="L28" i="4" s="1"/>
  <c r="K113" i="4"/>
  <c r="L113" i="4" s="1"/>
  <c r="K19" i="4"/>
  <c r="L19" i="4" s="1"/>
  <c r="K12" i="4"/>
  <c r="L12" i="4" s="1"/>
  <c r="K11" i="4"/>
  <c r="L11" i="4" s="1"/>
  <c r="K81" i="4"/>
  <c r="L81" i="4" s="1"/>
  <c r="K94" i="4"/>
  <c r="L94" i="4" s="1"/>
  <c r="K97" i="4"/>
  <c r="L97" i="4" s="1"/>
  <c r="K40" i="4"/>
  <c r="L40" i="4" s="1"/>
  <c r="K15" i="4"/>
  <c r="L15" i="4" s="1"/>
  <c r="K76" i="4"/>
  <c r="L76" i="4" s="1"/>
  <c r="K18" i="4"/>
  <c r="L18" i="4" s="1"/>
  <c r="K43" i="4"/>
  <c r="L43" i="4" s="1"/>
  <c r="K108" i="4"/>
  <c r="L108" i="4" s="1"/>
  <c r="K95" i="4"/>
  <c r="L95" i="4" s="1"/>
  <c r="K105" i="4"/>
  <c r="L105" i="4" s="1"/>
  <c r="K47" i="4"/>
  <c r="L47" i="4" s="1"/>
  <c r="K14" i="4"/>
  <c r="L14" i="4" s="1"/>
  <c r="K88" i="4"/>
  <c r="L88" i="4" s="1"/>
  <c r="K27" i="4"/>
  <c r="L27" i="4" s="1"/>
  <c r="K100" i="4"/>
  <c r="L100" i="4" s="1"/>
  <c r="K30" i="4"/>
  <c r="L30" i="4" s="1"/>
  <c r="K55" i="4"/>
  <c r="L55" i="4" s="1"/>
  <c r="K8" i="4"/>
  <c r="L8" i="4" s="1"/>
  <c r="K24" i="4"/>
  <c r="L24" i="4" s="1"/>
  <c r="K23" i="4"/>
  <c r="L23" i="4" s="1"/>
  <c r="K48" i="4"/>
  <c r="L48" i="4" s="1"/>
  <c r="K26" i="4"/>
  <c r="L26" i="4" s="1"/>
  <c r="K112" i="4"/>
  <c r="L112" i="4" s="1"/>
  <c r="K51" i="4"/>
  <c r="L51" i="4" s="1"/>
  <c r="K5" i="4"/>
  <c r="L5" i="4" s="1"/>
  <c r="K54" i="4"/>
  <c r="L54" i="4" s="1"/>
  <c r="K79" i="4"/>
  <c r="L79" i="4" s="1"/>
  <c r="K32" i="4"/>
  <c r="L32" i="4" s="1"/>
  <c r="K96" i="4"/>
  <c r="L96" i="4" s="1"/>
  <c r="K10" i="4"/>
  <c r="L10" i="4" s="1"/>
  <c r="K13" i="4"/>
  <c r="L13" i="4" s="1"/>
  <c r="K50" i="4"/>
  <c r="L50" i="4" s="1"/>
  <c r="K29" i="4"/>
  <c r="L29" i="4" s="1"/>
  <c r="K104" i="4"/>
  <c r="L104" i="4" s="1"/>
  <c r="K62" i="4"/>
  <c r="L62" i="4" s="1"/>
  <c r="K63" i="4"/>
  <c r="L63" i="4" s="1"/>
  <c r="K6" i="4"/>
  <c r="L6" i="4" s="1"/>
  <c r="K83" i="4"/>
  <c r="L83" i="4" s="1"/>
  <c r="K21" i="4"/>
  <c r="L21" i="4" s="1"/>
  <c r="K60" i="4"/>
  <c r="L60" i="4" s="1"/>
  <c r="K16" i="4"/>
  <c r="L16" i="4" s="1"/>
  <c r="K111" i="4"/>
  <c r="L111" i="4" s="1"/>
  <c r="K75" i="4"/>
  <c r="L75" i="4" s="1"/>
  <c r="K42" i="4"/>
  <c r="L42" i="4" s="1"/>
  <c r="K107" i="4"/>
  <c r="L107" i="4" s="1"/>
  <c r="K45" i="4"/>
  <c r="L45" i="4" s="1"/>
  <c r="K25" i="4"/>
  <c r="L25" i="4" s="1"/>
  <c r="K64" i="4"/>
  <c r="L64" i="4" s="1"/>
  <c r="K99" i="4"/>
  <c r="L99" i="4" s="1"/>
  <c r="K66" i="4"/>
  <c r="L66" i="4" s="1"/>
  <c r="K84" i="4"/>
  <c r="L84" i="4" s="1"/>
  <c r="K57" i="4"/>
  <c r="L57" i="4" s="1"/>
  <c r="K37" i="4"/>
  <c r="L37" i="4" s="1"/>
  <c r="K41" i="4"/>
  <c r="L41" i="4" s="1"/>
  <c r="K78" i="4"/>
  <c r="L78" i="4" s="1"/>
  <c r="K69" i="4"/>
  <c r="L69" i="4" s="1"/>
  <c r="K20" i="4"/>
  <c r="L20" i="4" s="1"/>
  <c r="K61" i="4"/>
  <c r="L61" i="4" s="1"/>
  <c r="K53" i="4"/>
  <c r="L53" i="4" s="1"/>
  <c r="K7" i="4"/>
  <c r="L7" i="4" s="1"/>
  <c r="K80" i="4"/>
  <c r="L80" i="4" s="1"/>
  <c r="K22" i="4"/>
  <c r="L22" i="4" s="1"/>
  <c r="K109" i="4"/>
  <c r="L109" i="4" s="1"/>
  <c r="K17" i="4"/>
  <c r="L17" i="4" s="1"/>
  <c r="K31" i="4"/>
  <c r="L31" i="4" s="1"/>
  <c r="K92" i="4"/>
  <c r="L92" i="4" s="1"/>
  <c r="K34" i="4"/>
  <c r="L34" i="4" s="1"/>
  <c r="K38" i="4"/>
  <c r="L38" i="4" s="1"/>
  <c r="K67" i="4"/>
  <c r="L67" i="4" s="1"/>
  <c r="K58" i="4"/>
  <c r="L58" i="4" s="1"/>
  <c r="K77" i="4"/>
  <c r="L77" i="4" s="1"/>
  <c r="K9" i="4"/>
  <c r="L9" i="4" s="1"/>
  <c r="K89" i="4"/>
  <c r="L89" i="4" s="1"/>
  <c r="K93" i="4"/>
  <c r="L93" i="4" s="1"/>
  <c r="K101" i="4"/>
  <c r="L101" i="4" s="1"/>
  <c r="K36" i="4"/>
  <c r="L36" i="4" s="1"/>
  <c r="K106" i="4"/>
  <c r="L106" i="4" s="1"/>
  <c r="K73" i="4"/>
  <c r="L73" i="4" s="1"/>
  <c r="K102" i="4"/>
  <c r="L102" i="4" s="1"/>
  <c r="K70" i="4"/>
  <c r="L70" i="4" s="1"/>
  <c r="K114" i="4"/>
  <c r="L114" i="4" s="1"/>
  <c r="K82" i="4"/>
  <c r="L82" i="4" s="1"/>
  <c r="K91" i="4"/>
  <c r="L91" i="4" s="1"/>
  <c r="K103" i="4"/>
  <c r="L103" i="4" s="1"/>
  <c r="K85" i="4"/>
  <c r="L85" i="4" s="1"/>
  <c r="K59" i="4"/>
  <c r="L59" i="4" s="1"/>
  <c r="K44" i="4"/>
  <c r="L44" i="4" s="1"/>
  <c r="K74" i="4"/>
  <c r="L74" i="4" s="1"/>
  <c r="K39" i="4"/>
  <c r="L39" i="4" s="1"/>
  <c r="K56" i="4"/>
  <c r="L56" i="4" s="1"/>
  <c r="K98" i="4"/>
  <c r="L98" i="4" s="1"/>
  <c r="K4" i="4"/>
  <c r="L4" i="4" s="1"/>
  <c r="K71" i="4"/>
  <c r="L71" i="4" s="1"/>
  <c r="K110" i="4"/>
  <c r="L110" i="4" s="1"/>
  <c r="K52" i="4"/>
  <c r="L52" i="4" s="1"/>
  <c r="K72" i="4"/>
  <c r="L72" i="4" s="1"/>
  <c r="AQ4" i="4"/>
  <c r="AR4" i="4" s="1"/>
  <c r="AQ89" i="4"/>
  <c r="AR89" i="4" s="1"/>
  <c r="AQ7" i="4"/>
  <c r="AR7" i="4" s="1"/>
  <c r="AQ24" i="4"/>
  <c r="AR24" i="4" s="1"/>
  <c r="AQ104" i="4"/>
  <c r="AR104" i="4" s="1"/>
  <c r="AQ57" i="4"/>
  <c r="AR57" i="4" s="1"/>
  <c r="AQ58" i="4"/>
  <c r="AR58" i="4" s="1"/>
  <c r="AQ49" i="4"/>
  <c r="AR49" i="4" s="1"/>
  <c r="AQ16" i="4"/>
  <c r="AR16" i="4" s="1"/>
  <c r="AQ27" i="4"/>
  <c r="AR27" i="4" s="1"/>
  <c r="AQ100" i="4"/>
  <c r="AR100" i="4" s="1"/>
  <c r="AQ30" i="4"/>
  <c r="AR30" i="4" s="1"/>
  <c r="AQ55" i="4"/>
  <c r="AR55" i="4" s="1"/>
  <c r="AQ8" i="4"/>
  <c r="AR8" i="4" s="1"/>
  <c r="AQ12" i="4"/>
  <c r="AR12" i="4" s="1"/>
  <c r="AQ105" i="4"/>
  <c r="AR105" i="4" s="1"/>
  <c r="AQ106" i="4"/>
  <c r="AR106" i="4" s="1"/>
  <c r="AQ26" i="4"/>
  <c r="AR26" i="4" s="1"/>
  <c r="AQ112" i="4"/>
  <c r="AR112" i="4" s="1"/>
  <c r="AQ51" i="4"/>
  <c r="AR51" i="4" s="1"/>
  <c r="AQ113" i="4"/>
  <c r="AR113" i="4" s="1"/>
  <c r="AQ54" i="4"/>
  <c r="AR54" i="4" s="1"/>
  <c r="AQ79" i="4"/>
  <c r="AR79" i="4" s="1"/>
  <c r="AQ32" i="4"/>
  <c r="AR32" i="4" s="1"/>
  <c r="AQ108" i="4"/>
  <c r="AR108" i="4" s="1"/>
  <c r="AQ48" i="4"/>
  <c r="AR48" i="4" s="1"/>
  <c r="AQ83" i="4"/>
  <c r="AR83" i="4" s="1"/>
  <c r="AQ50" i="4"/>
  <c r="AR50" i="4" s="1"/>
  <c r="AQ63" i="4"/>
  <c r="AR63" i="4" s="1"/>
  <c r="AQ5" i="4"/>
  <c r="AR5" i="4" s="1"/>
  <c r="AQ66" i="4"/>
  <c r="AR66" i="4" s="1"/>
  <c r="AQ91" i="4"/>
  <c r="AR91" i="4" s="1"/>
  <c r="AQ44" i="4"/>
  <c r="AR44" i="4" s="1"/>
  <c r="AQ85" i="4"/>
  <c r="AR85" i="4" s="1"/>
  <c r="AQ109" i="4"/>
  <c r="AR109" i="4" s="1"/>
  <c r="AQ36" i="4"/>
  <c r="AR36" i="4" s="1"/>
  <c r="AQ62" i="4"/>
  <c r="AR62" i="4" s="1"/>
  <c r="AQ87" i="4"/>
  <c r="AR87" i="4" s="1"/>
  <c r="AQ53" i="4"/>
  <c r="AR53" i="4" s="1"/>
  <c r="AQ90" i="4"/>
  <c r="AR90" i="4" s="1"/>
  <c r="AQ11" i="4"/>
  <c r="AR11" i="4" s="1"/>
  <c r="AQ68" i="4"/>
  <c r="AR68" i="4" s="1"/>
  <c r="AQ21" i="4"/>
  <c r="AR21" i="4" s="1"/>
  <c r="AQ22" i="4"/>
  <c r="AR22" i="4" s="1"/>
  <c r="AQ13" i="4"/>
  <c r="AR13" i="4" s="1"/>
  <c r="AQ86" i="4"/>
  <c r="AR86" i="4" s="1"/>
  <c r="AQ77" i="4"/>
  <c r="AR77" i="4" s="1"/>
  <c r="AQ103" i="4"/>
  <c r="AR103" i="4" s="1"/>
  <c r="AQ95" i="4"/>
  <c r="AR95" i="4" s="1"/>
  <c r="AQ70" i="4"/>
  <c r="AR70" i="4" s="1"/>
  <c r="AQ98" i="4"/>
  <c r="AR98" i="4" s="1"/>
  <c r="AQ15" i="4"/>
  <c r="AR15" i="4" s="1"/>
  <c r="AQ101" i="4"/>
  <c r="AR101" i="4" s="1"/>
  <c r="AQ71" i="4"/>
  <c r="AR71" i="4" s="1"/>
  <c r="AQ72" i="4"/>
  <c r="AR72" i="4" s="1"/>
  <c r="AQ82" i="4"/>
  <c r="AR82" i="4" s="1"/>
  <c r="AQ110" i="4"/>
  <c r="AR110" i="4" s="1"/>
  <c r="AQ39" i="4"/>
  <c r="AR39" i="4" s="1"/>
  <c r="AQ6" i="4"/>
  <c r="AR6" i="4" s="1"/>
  <c r="AQ107" i="4"/>
  <c r="AR107" i="4" s="1"/>
  <c r="AQ9" i="4"/>
  <c r="AR9" i="4" s="1"/>
  <c r="AQ94" i="4"/>
  <c r="AR94" i="4" s="1"/>
  <c r="AQ40" i="4"/>
  <c r="AR40" i="4" s="1"/>
  <c r="AQ28" i="4"/>
  <c r="AR28" i="4" s="1"/>
  <c r="AQ102" i="4"/>
  <c r="AR102" i="4" s="1"/>
  <c r="AQ20" i="4"/>
  <c r="AR20" i="4" s="1"/>
  <c r="AQ81" i="4"/>
  <c r="AR81" i="4" s="1"/>
  <c r="AQ37" i="4"/>
  <c r="AR37" i="4" s="1"/>
  <c r="AQ52" i="4"/>
  <c r="AR52" i="4" s="1"/>
  <c r="AQ114" i="4"/>
  <c r="AR114" i="4" s="1"/>
  <c r="AQ56" i="4"/>
  <c r="AR56" i="4" s="1"/>
  <c r="AQ93" i="4"/>
  <c r="AQ61" i="4"/>
  <c r="AR61" i="4" s="1"/>
  <c r="AQ99" i="4"/>
  <c r="AR99" i="4" s="1"/>
  <c r="AQ67" i="4"/>
  <c r="AR67" i="4" s="1"/>
  <c r="AQ10" i="4"/>
  <c r="AR10" i="4" s="1"/>
  <c r="AQ17" i="4"/>
  <c r="AR17" i="4" s="1"/>
  <c r="AQ111" i="4"/>
  <c r="AR111" i="4" s="1"/>
  <c r="AQ60" i="4"/>
  <c r="AQ34" i="4"/>
  <c r="AR34" i="4" s="1"/>
  <c r="AQ76" i="4"/>
  <c r="AR76" i="4" s="1"/>
  <c r="AQ84" i="4"/>
  <c r="AR84" i="4" s="1"/>
  <c r="AQ46" i="4"/>
  <c r="AR46" i="4" s="1"/>
  <c r="AQ65" i="4"/>
  <c r="AR65" i="4" s="1"/>
  <c r="AQ25" i="4"/>
  <c r="AR25" i="4" s="1"/>
  <c r="AQ23" i="4"/>
  <c r="AR23" i="4" s="1"/>
  <c r="AQ29" i="4"/>
  <c r="AR29" i="4" s="1"/>
  <c r="AQ97" i="4"/>
  <c r="AR97" i="4" s="1"/>
  <c r="AQ47" i="4"/>
  <c r="AR47" i="4" s="1"/>
  <c r="AQ41" i="4"/>
  <c r="AR41" i="4" s="1"/>
  <c r="AQ80" i="4"/>
  <c r="AR80" i="4" s="1"/>
  <c r="AQ96" i="4"/>
  <c r="AR96" i="4" s="1"/>
  <c r="AQ92" i="4"/>
  <c r="AR92" i="4" s="1"/>
  <c r="AQ18" i="4"/>
  <c r="AR18" i="4" s="1"/>
  <c r="AQ73" i="4"/>
  <c r="AQ59" i="4"/>
  <c r="AR59" i="4" s="1"/>
  <c r="AQ14" i="4"/>
  <c r="AR14" i="4" s="1"/>
  <c r="AQ78" i="4"/>
  <c r="AR78" i="4" s="1"/>
  <c r="AQ33" i="4"/>
  <c r="AR33" i="4" s="1"/>
  <c r="AQ38" i="4"/>
  <c r="AR38" i="4" s="1"/>
  <c r="AQ19" i="4"/>
  <c r="AR19" i="4" s="1"/>
  <c r="AQ45" i="4"/>
  <c r="AR45" i="4" s="1"/>
  <c r="AQ74" i="4"/>
  <c r="AR74" i="4" s="1"/>
  <c r="AQ31" i="4"/>
  <c r="AR31" i="4" s="1"/>
  <c r="AQ69" i="4"/>
  <c r="AR69" i="4" s="1"/>
  <c r="AQ64" i="4"/>
  <c r="AR64" i="4" s="1"/>
  <c r="AQ75" i="4"/>
  <c r="AR75" i="4" s="1"/>
  <c r="AQ43" i="4"/>
  <c r="AQ35" i="4"/>
  <c r="AR35" i="4" s="1"/>
  <c r="AQ88" i="4"/>
  <c r="AR88" i="4" s="1"/>
  <c r="AQ42" i="4"/>
  <c r="AR42" i="4" s="1"/>
  <c r="G15" i="4"/>
  <c r="H15" i="4" s="1"/>
  <c r="G27" i="4"/>
  <c r="H27" i="4" s="1"/>
  <c r="G39" i="4"/>
  <c r="H39" i="4" s="1"/>
  <c r="G51" i="4"/>
  <c r="H51" i="4" s="1"/>
  <c r="G63" i="4"/>
  <c r="H63" i="4" s="1"/>
  <c r="G75" i="4"/>
  <c r="H75" i="4" s="1"/>
  <c r="G87" i="4"/>
  <c r="H87" i="4" s="1"/>
  <c r="G99" i="4"/>
  <c r="H99" i="4" s="1"/>
  <c r="G111" i="4"/>
  <c r="H111" i="4" s="1"/>
  <c r="G4" i="4"/>
  <c r="H4" i="4" s="1"/>
  <c r="G16" i="4"/>
  <c r="H16" i="4" s="1"/>
  <c r="G28" i="4"/>
  <c r="H28" i="4" s="1"/>
  <c r="G40" i="4"/>
  <c r="H40" i="4" s="1"/>
  <c r="G52" i="4"/>
  <c r="H52" i="4" s="1"/>
  <c r="G64" i="4"/>
  <c r="H64" i="4" s="1"/>
  <c r="G76" i="4"/>
  <c r="H76" i="4" s="1"/>
  <c r="G88" i="4"/>
  <c r="H88" i="4" s="1"/>
  <c r="G100" i="4"/>
  <c r="H100" i="4" s="1"/>
  <c r="G112" i="4"/>
  <c r="H112" i="4" s="1"/>
  <c r="G5" i="4"/>
  <c r="H5" i="4" s="1"/>
  <c r="G17" i="4"/>
  <c r="H17" i="4" s="1"/>
  <c r="G29" i="4"/>
  <c r="H29" i="4" s="1"/>
  <c r="G41" i="4"/>
  <c r="H41" i="4" s="1"/>
  <c r="G53" i="4"/>
  <c r="H53" i="4" s="1"/>
  <c r="G65" i="4"/>
  <c r="H65" i="4" s="1"/>
  <c r="G77" i="4"/>
  <c r="H77" i="4" s="1"/>
  <c r="G89" i="4"/>
  <c r="H89" i="4" s="1"/>
  <c r="G101" i="4"/>
  <c r="H101" i="4" s="1"/>
  <c r="G113" i="4"/>
  <c r="H113" i="4" s="1"/>
  <c r="G6" i="4"/>
  <c r="H6" i="4" s="1"/>
  <c r="G18" i="4"/>
  <c r="H18" i="4" s="1"/>
  <c r="G30" i="4"/>
  <c r="H30" i="4" s="1"/>
  <c r="G42" i="4"/>
  <c r="H42" i="4" s="1"/>
  <c r="G54" i="4"/>
  <c r="H54" i="4" s="1"/>
  <c r="G66" i="4"/>
  <c r="H66" i="4" s="1"/>
  <c r="G78" i="4"/>
  <c r="H78" i="4" s="1"/>
  <c r="G90" i="4"/>
  <c r="H90" i="4" s="1"/>
  <c r="G102" i="4"/>
  <c r="H102" i="4" s="1"/>
  <c r="G114" i="4"/>
  <c r="H114" i="4" s="1"/>
  <c r="G7" i="4"/>
  <c r="H7" i="4" s="1"/>
  <c r="G19" i="4"/>
  <c r="H19" i="4" s="1"/>
  <c r="G31" i="4"/>
  <c r="H31" i="4" s="1"/>
  <c r="G43" i="4"/>
  <c r="H43" i="4" s="1"/>
  <c r="G55" i="4"/>
  <c r="H55" i="4" s="1"/>
  <c r="G67" i="4"/>
  <c r="H67" i="4" s="1"/>
  <c r="G79" i="4"/>
  <c r="H79" i="4" s="1"/>
  <c r="G91" i="4"/>
  <c r="H91" i="4" s="1"/>
  <c r="G103" i="4"/>
  <c r="H103" i="4" s="1"/>
  <c r="G8" i="4"/>
  <c r="H8" i="4" s="1"/>
  <c r="G20" i="4"/>
  <c r="H20" i="4" s="1"/>
  <c r="G32" i="4"/>
  <c r="H32" i="4" s="1"/>
  <c r="G44" i="4"/>
  <c r="H44" i="4" s="1"/>
  <c r="G56" i="4"/>
  <c r="H56" i="4" s="1"/>
  <c r="G68" i="4"/>
  <c r="H68" i="4" s="1"/>
  <c r="G80" i="4"/>
  <c r="H80" i="4" s="1"/>
  <c r="G92" i="4"/>
  <c r="H92" i="4" s="1"/>
  <c r="G104" i="4"/>
  <c r="H104" i="4" s="1"/>
  <c r="G9" i="4"/>
  <c r="H9" i="4" s="1"/>
  <c r="G21" i="4"/>
  <c r="H21" i="4" s="1"/>
  <c r="G33" i="4"/>
  <c r="H33" i="4" s="1"/>
  <c r="G45" i="4"/>
  <c r="H45" i="4" s="1"/>
  <c r="G57" i="4"/>
  <c r="H57" i="4" s="1"/>
  <c r="G69" i="4"/>
  <c r="H69" i="4" s="1"/>
  <c r="G81" i="4"/>
  <c r="H81" i="4" s="1"/>
  <c r="G93" i="4"/>
  <c r="H93" i="4" s="1"/>
  <c r="G105" i="4"/>
  <c r="H105" i="4" s="1"/>
  <c r="G10" i="4"/>
  <c r="H10" i="4" s="1"/>
  <c r="G22" i="4"/>
  <c r="H22" i="4" s="1"/>
  <c r="G34" i="4"/>
  <c r="H34" i="4" s="1"/>
  <c r="G46" i="4"/>
  <c r="H46" i="4" s="1"/>
  <c r="G58" i="4"/>
  <c r="H58" i="4" s="1"/>
  <c r="G70" i="4"/>
  <c r="H70" i="4" s="1"/>
  <c r="G82" i="4"/>
  <c r="H82" i="4" s="1"/>
  <c r="G94" i="4"/>
  <c r="H94" i="4" s="1"/>
  <c r="G106" i="4"/>
  <c r="H106" i="4" s="1"/>
  <c r="G11" i="4"/>
  <c r="H11" i="4" s="1"/>
  <c r="G23" i="4"/>
  <c r="H23" i="4" s="1"/>
  <c r="G35" i="4"/>
  <c r="H35" i="4" s="1"/>
  <c r="G47" i="4"/>
  <c r="H47" i="4" s="1"/>
  <c r="G59" i="4"/>
  <c r="H59" i="4" s="1"/>
  <c r="G71" i="4"/>
  <c r="H71" i="4" s="1"/>
  <c r="G83" i="4"/>
  <c r="H83" i="4" s="1"/>
  <c r="G95" i="4"/>
  <c r="H95" i="4" s="1"/>
  <c r="G107" i="4"/>
  <c r="H107" i="4" s="1"/>
  <c r="G12" i="4"/>
  <c r="H12" i="4" s="1"/>
  <c r="G24" i="4"/>
  <c r="H24" i="4" s="1"/>
  <c r="G36" i="4"/>
  <c r="H36" i="4" s="1"/>
  <c r="G48" i="4"/>
  <c r="H48" i="4" s="1"/>
  <c r="G60" i="4"/>
  <c r="H60" i="4" s="1"/>
  <c r="G72" i="4"/>
  <c r="H72" i="4" s="1"/>
  <c r="G84" i="4"/>
  <c r="H84" i="4" s="1"/>
  <c r="G96" i="4"/>
  <c r="H96" i="4" s="1"/>
  <c r="G108" i="4"/>
  <c r="H108" i="4" s="1"/>
  <c r="G13" i="4"/>
  <c r="H13" i="4" s="1"/>
  <c r="G25" i="4"/>
  <c r="H25" i="4" s="1"/>
  <c r="G37" i="4"/>
  <c r="H37" i="4" s="1"/>
  <c r="G49" i="4"/>
  <c r="H49" i="4" s="1"/>
  <c r="G61" i="4"/>
  <c r="H61" i="4" s="1"/>
  <c r="G73" i="4"/>
  <c r="H73" i="4" s="1"/>
  <c r="G85" i="4"/>
  <c r="H85" i="4" s="1"/>
  <c r="G97" i="4"/>
  <c r="H97" i="4" s="1"/>
  <c r="G109" i="4"/>
  <c r="H109" i="4" s="1"/>
  <c r="G14" i="4"/>
  <c r="H14" i="4" s="1"/>
  <c r="G26" i="4"/>
  <c r="H26" i="4" s="1"/>
  <c r="G38" i="4"/>
  <c r="H38" i="4" s="1"/>
  <c r="G50" i="4"/>
  <c r="H50" i="4" s="1"/>
  <c r="G62" i="4"/>
  <c r="H62" i="4" s="1"/>
  <c r="G74" i="4"/>
  <c r="H74" i="4" s="1"/>
  <c r="G86" i="4"/>
  <c r="H86" i="4" s="1"/>
  <c r="G98" i="4"/>
  <c r="H98" i="4" s="1"/>
  <c r="G110" i="4"/>
  <c r="H110" i="4" s="1"/>
  <c r="BC82" i="4"/>
  <c r="BD82" i="4" s="1"/>
  <c r="BC58" i="4"/>
  <c r="BD58" i="4" s="1"/>
  <c r="BC46" i="4"/>
  <c r="BD46" i="4" s="1"/>
  <c r="BC52" i="4"/>
  <c r="BD52" i="4" s="1"/>
  <c r="BC105" i="4"/>
  <c r="BD105" i="4" s="1"/>
  <c r="BC93" i="4"/>
  <c r="BD93" i="4" s="1"/>
  <c r="BC81" i="4"/>
  <c r="BD81" i="4" s="1"/>
  <c r="BC69" i="4"/>
  <c r="BD69" i="4" s="1"/>
  <c r="BC57" i="4"/>
  <c r="BD57" i="4" s="1"/>
  <c r="BC45" i="4"/>
  <c r="BD45" i="4" s="1"/>
  <c r="BC33" i="4"/>
  <c r="BD33" i="4" s="1"/>
  <c r="BC21" i="4"/>
  <c r="BD21" i="4" s="1"/>
  <c r="BC9" i="4"/>
  <c r="BD9" i="4" s="1"/>
  <c r="BC102" i="4"/>
  <c r="BD102" i="4" s="1"/>
  <c r="BC54" i="4"/>
  <c r="BD54" i="4" s="1"/>
  <c r="BC42" i="4"/>
  <c r="BD42" i="4" s="1"/>
  <c r="BC87" i="4"/>
  <c r="BD87" i="4" s="1"/>
  <c r="BC63" i="4"/>
  <c r="BD63" i="4" s="1"/>
  <c r="BC60" i="4"/>
  <c r="BD60" i="4" s="1"/>
  <c r="BC36" i="4"/>
  <c r="BD36" i="4" s="1"/>
  <c r="BC83" i="4"/>
  <c r="BD83" i="4" s="1"/>
  <c r="BC71" i="4"/>
  <c r="BD71" i="4" s="1"/>
  <c r="BC59" i="4"/>
  <c r="BD59" i="4" s="1"/>
  <c r="BC47" i="4"/>
  <c r="BD47" i="4" s="1"/>
  <c r="BC35" i="4"/>
  <c r="BD35" i="4" s="1"/>
  <c r="BC32" i="4"/>
  <c r="BD32" i="4" s="1"/>
  <c r="BC23" i="4"/>
  <c r="BD23" i="4" s="1"/>
  <c r="BC11" i="4"/>
  <c r="BD11" i="4" s="1"/>
  <c r="BC8" i="4"/>
  <c r="BD8" i="4" s="1"/>
  <c r="BC103" i="4"/>
  <c r="BD103" i="4" s="1"/>
  <c r="BC91" i="4"/>
  <c r="BD91" i="4" s="1"/>
  <c r="BC88" i="4"/>
  <c r="BD88" i="4" s="1"/>
  <c r="BC100" i="4"/>
  <c r="BD100" i="4" s="1"/>
  <c r="BC51" i="4"/>
  <c r="BD51" i="4" s="1"/>
  <c r="BC39" i="4"/>
  <c r="BD39" i="4" s="1"/>
  <c r="BC27" i="4"/>
  <c r="BD27" i="4" s="1"/>
  <c r="BC24" i="4"/>
  <c r="BD24" i="4" s="1"/>
  <c r="BC15" i="4"/>
  <c r="BD15" i="4" s="1"/>
  <c r="BC62" i="4"/>
  <c r="BD62" i="4" s="1"/>
  <c r="BC50" i="4"/>
  <c r="BD50" i="4" s="1"/>
  <c r="BC38" i="4"/>
  <c r="BD38" i="4" s="1"/>
  <c r="BC111" i="4"/>
  <c r="BD111" i="4" s="1"/>
  <c r="BC99" i="4"/>
  <c r="BD99" i="4" s="1"/>
  <c r="BC96" i="4"/>
  <c r="BD96" i="4" s="1"/>
  <c r="BC67" i="4"/>
  <c r="BD67" i="4" s="1"/>
  <c r="BC68" i="4"/>
  <c r="BD68" i="4" s="1"/>
  <c r="BC44" i="4"/>
  <c r="BD44" i="4" s="1"/>
  <c r="BC55" i="4"/>
  <c r="BD55" i="4" s="1"/>
  <c r="BC43" i="4"/>
  <c r="BD43" i="4" s="1"/>
  <c r="BC31" i="4"/>
  <c r="BD31" i="4" s="1"/>
  <c r="BC19" i="4"/>
  <c r="BD19" i="4" s="1"/>
  <c r="BC16" i="4"/>
  <c r="BD16" i="4" s="1"/>
  <c r="BC7" i="4"/>
  <c r="BD7" i="4" s="1"/>
  <c r="BC110" i="4"/>
  <c r="BD110" i="4" s="1"/>
  <c r="BC104" i="4"/>
  <c r="BD104" i="4" s="1"/>
  <c r="BC75" i="4"/>
  <c r="BD75" i="4" s="1"/>
  <c r="BC72" i="4"/>
  <c r="BD72" i="4" s="1"/>
  <c r="BC65" i="4"/>
  <c r="BD65" i="4" s="1"/>
  <c r="BC53" i="4"/>
  <c r="BD53" i="4" s="1"/>
  <c r="BC41" i="4"/>
  <c r="BD41" i="4" s="1"/>
  <c r="BC29" i="4"/>
  <c r="BD29" i="4" s="1"/>
  <c r="BC17" i="4"/>
  <c r="BD17" i="4" s="1"/>
  <c r="BC5" i="4"/>
  <c r="BD5" i="4" s="1"/>
  <c r="BC64" i="4"/>
  <c r="BD64" i="4" s="1"/>
  <c r="BC40" i="4"/>
  <c r="BD40" i="4" s="1"/>
  <c r="BC112" i="4"/>
  <c r="BD112" i="4" s="1"/>
  <c r="BC109" i="4"/>
  <c r="BD109" i="4" s="1"/>
  <c r="BC106" i="4"/>
  <c r="BD106" i="4" s="1"/>
  <c r="BC98" i="4"/>
  <c r="BD98" i="4" s="1"/>
  <c r="BC90" i="4"/>
  <c r="BD90" i="4" s="1"/>
  <c r="BC74" i="4"/>
  <c r="BD74" i="4" s="1"/>
  <c r="BC66" i="4"/>
  <c r="BD66" i="4" s="1"/>
  <c r="BC34" i="4"/>
  <c r="BD34" i="4" s="1"/>
  <c r="BC26" i="4"/>
  <c r="BD26" i="4" s="1"/>
  <c r="BC18" i="4"/>
  <c r="BD18" i="4" s="1"/>
  <c r="BC10" i="4"/>
  <c r="BD10" i="4" s="1"/>
  <c r="BC48" i="4"/>
  <c r="BD48" i="4" s="1"/>
  <c r="BC92" i="4"/>
  <c r="BD92" i="4" s="1"/>
  <c r="BC84" i="4"/>
  <c r="BD84" i="4" s="1"/>
  <c r="BC76" i="4"/>
  <c r="BD76" i="4" s="1"/>
  <c r="BC28" i="4"/>
  <c r="BD28" i="4" s="1"/>
  <c r="BC20" i="4"/>
  <c r="BD20" i="4" s="1"/>
  <c r="BC12" i="4"/>
  <c r="BD12" i="4" s="1"/>
  <c r="BC4" i="4"/>
  <c r="BD4" i="4" s="1"/>
  <c r="BC108" i="4"/>
  <c r="BD108" i="4" s="1"/>
  <c r="BC80" i="4"/>
  <c r="BD80" i="4" s="1"/>
  <c r="BC56" i="4"/>
  <c r="BD56" i="4" s="1"/>
  <c r="BC94" i="4"/>
  <c r="BD94" i="4" s="1"/>
  <c r="BC86" i="4"/>
  <c r="BD86" i="4" s="1"/>
  <c r="BC78" i="4"/>
  <c r="BD78" i="4" s="1"/>
  <c r="BC70" i="4"/>
  <c r="BD70" i="4" s="1"/>
  <c r="BC30" i="4"/>
  <c r="BD30" i="4" s="1"/>
  <c r="BC22" i="4"/>
  <c r="BD22" i="4" s="1"/>
  <c r="BC14" i="4"/>
  <c r="BD14" i="4" s="1"/>
  <c r="BC6" i="4"/>
  <c r="BD6" i="4" s="1"/>
  <c r="BC107" i="4"/>
  <c r="BD107" i="4" s="1"/>
  <c r="AR60" i="4"/>
  <c r="AR93" i="4"/>
  <c r="AZ77" i="4"/>
  <c r="AR73" i="4"/>
  <c r="AR43" i="4"/>
  <c r="AN92" i="4"/>
  <c r="AN26" i="4"/>
  <c r="AN78" i="4"/>
  <c r="AN54" i="4"/>
  <c r="AN12" i="4"/>
  <c r="AN6" i="4"/>
  <c r="AN65" i="4"/>
  <c r="AN53" i="4"/>
  <c r="AN106" i="4"/>
  <c r="AN76" i="4"/>
  <c r="AN46" i="4"/>
  <c r="AH108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BE4" i="4" a="1"/>
  <c r="G15" i="5" l="1"/>
  <c r="G16" i="5"/>
  <c r="F16" i="5"/>
  <c r="E16" i="5"/>
  <c r="F15" i="5"/>
  <c r="E15" i="5"/>
  <c r="G10" i="5"/>
  <c r="G11" i="5"/>
  <c r="G8" i="5"/>
  <c r="G13" i="5"/>
  <c r="G14" i="5"/>
  <c r="G17" i="5"/>
  <c r="E10" i="5"/>
  <c r="D10" i="5"/>
  <c r="H10" i="5"/>
  <c r="H8" i="5"/>
  <c r="E8" i="5"/>
  <c r="D8" i="5"/>
  <c r="H11" i="5"/>
  <c r="E11" i="5"/>
  <c r="D11" i="5"/>
  <c r="D7" i="5"/>
  <c r="F17" i="5"/>
  <c r="F13" i="5"/>
  <c r="E17" i="5"/>
  <c r="F14" i="5"/>
  <c r="E14" i="5"/>
  <c r="E13" i="5"/>
  <c r="BE51" i="4"/>
  <c r="BF51" i="4" s="1"/>
  <c r="BE100" i="4"/>
  <c r="BF100" i="4" s="1"/>
  <c r="BE113" i="4"/>
  <c r="BF113" i="4" s="1"/>
  <c r="BE19" i="4"/>
  <c r="BF19" i="4" s="1"/>
  <c r="BE11" i="4"/>
  <c r="BF11" i="4" s="1"/>
  <c r="BE44" i="4"/>
  <c r="BF44" i="4" s="1"/>
  <c r="BE12" i="4"/>
  <c r="BF12" i="4" s="1"/>
  <c r="BE10" i="4"/>
  <c r="BF10" i="4" s="1"/>
  <c r="BE97" i="4"/>
  <c r="BF97" i="4" s="1"/>
  <c r="BE99" i="4"/>
  <c r="BF99" i="4" s="1"/>
  <c r="BE17" i="4"/>
  <c r="BF17" i="4" s="1"/>
  <c r="BE42" i="4"/>
  <c r="BF42" i="4" s="1"/>
  <c r="BE67" i="4"/>
  <c r="BF67" i="4" s="1"/>
  <c r="BE36" i="4"/>
  <c r="BF36" i="4" s="1"/>
  <c r="BE92" i="4"/>
  <c r="BF92" i="4" s="1"/>
  <c r="BE21" i="4"/>
  <c r="BF21" i="4" s="1"/>
  <c r="BE48" i="4"/>
  <c r="BF48" i="4" s="1"/>
  <c r="BE38" i="4"/>
  <c r="BF38" i="4" s="1"/>
  <c r="BE4" i="4"/>
  <c r="BF4" i="4" s="1"/>
  <c r="BE41" i="4"/>
  <c r="BF41" i="4" s="1"/>
  <c r="BE66" i="4"/>
  <c r="BF66" i="4" s="1"/>
  <c r="BE91" i="4"/>
  <c r="BF91" i="4" s="1"/>
  <c r="BE84" i="4"/>
  <c r="BF84" i="4" s="1"/>
  <c r="BE22" i="4"/>
  <c r="BF22" i="4" s="1"/>
  <c r="BE45" i="4"/>
  <c r="BF45" i="4" s="1"/>
  <c r="BE49" i="4"/>
  <c r="BF49" i="4" s="1"/>
  <c r="BE62" i="4"/>
  <c r="BF62" i="4" s="1"/>
  <c r="BE40" i="4"/>
  <c r="BF40" i="4" s="1"/>
  <c r="BE53" i="4"/>
  <c r="BF53" i="4" s="1"/>
  <c r="BE78" i="4"/>
  <c r="BF78" i="4" s="1"/>
  <c r="BE103" i="4"/>
  <c r="BF103" i="4" s="1"/>
  <c r="BE108" i="4"/>
  <c r="BF108" i="4" s="1"/>
  <c r="BE82" i="4"/>
  <c r="BF82" i="4" s="1"/>
  <c r="BE57" i="4"/>
  <c r="BF57" i="4" s="1"/>
  <c r="BE24" i="4"/>
  <c r="BF24" i="4" s="1"/>
  <c r="BE74" i="4"/>
  <c r="BF74" i="4" s="1"/>
  <c r="BE15" i="4"/>
  <c r="BF15" i="4" s="1"/>
  <c r="BE64" i="4"/>
  <c r="BF64" i="4" s="1"/>
  <c r="BE77" i="4"/>
  <c r="BF77" i="4" s="1"/>
  <c r="BE102" i="4"/>
  <c r="BF102" i="4" s="1"/>
  <c r="BE46" i="4"/>
  <c r="BF46" i="4" s="1"/>
  <c r="BE8" i="4"/>
  <c r="BF8" i="4" s="1"/>
  <c r="BE47" i="4"/>
  <c r="BF47" i="4" s="1"/>
  <c r="BE81" i="4"/>
  <c r="BF81" i="4" s="1"/>
  <c r="BE13" i="4"/>
  <c r="BF13" i="4" s="1"/>
  <c r="BE98" i="4"/>
  <c r="BF98" i="4" s="1"/>
  <c r="BE18" i="4"/>
  <c r="BF18" i="4" s="1"/>
  <c r="BE23" i="4"/>
  <c r="BF23" i="4" s="1"/>
  <c r="BE112" i="4"/>
  <c r="BF112" i="4" s="1"/>
  <c r="BE114" i="4"/>
  <c r="BF114" i="4" s="1"/>
  <c r="BE60" i="4"/>
  <c r="BF60" i="4" s="1"/>
  <c r="BE25" i="4"/>
  <c r="BF25" i="4" s="1"/>
  <c r="BE85" i="4"/>
  <c r="BF85" i="4" s="1"/>
  <c r="BE32" i="4"/>
  <c r="BF32" i="4" s="1"/>
  <c r="BE28" i="4"/>
  <c r="BF28" i="4" s="1"/>
  <c r="BE7" i="4"/>
  <c r="BF7" i="4" s="1"/>
  <c r="BE37" i="4"/>
  <c r="BF37" i="4" s="1"/>
  <c r="BE9" i="4"/>
  <c r="BF9" i="4" s="1"/>
  <c r="BE109" i="4"/>
  <c r="BF109" i="4" s="1"/>
  <c r="BE5" i="4"/>
  <c r="BF5" i="4" s="1"/>
  <c r="BE31" i="4"/>
  <c r="BF31" i="4" s="1"/>
  <c r="BE20" i="4"/>
  <c r="BF20" i="4" s="1"/>
  <c r="BE33" i="4"/>
  <c r="BF33" i="4" s="1"/>
  <c r="BE14" i="4"/>
  <c r="BF14" i="4" s="1"/>
  <c r="BE27" i="4"/>
  <c r="BF27" i="4" s="1"/>
  <c r="BE43" i="4"/>
  <c r="BF43" i="4" s="1"/>
  <c r="BE26" i="4"/>
  <c r="BF26" i="4" s="1"/>
  <c r="BE29" i="4"/>
  <c r="BF29" i="4" s="1"/>
  <c r="BE69" i="4"/>
  <c r="BF69" i="4" s="1"/>
  <c r="BE75" i="4"/>
  <c r="BF75" i="4" s="1"/>
  <c r="BE101" i="4"/>
  <c r="BF101" i="4" s="1"/>
  <c r="BE34" i="4"/>
  <c r="BF34" i="4" s="1"/>
  <c r="BE80" i="4"/>
  <c r="BF80" i="4" s="1"/>
  <c r="BE58" i="4"/>
  <c r="BF58" i="4" s="1"/>
  <c r="BE110" i="4"/>
  <c r="BF110" i="4" s="1"/>
  <c r="BE87" i="4"/>
  <c r="BF87" i="4" s="1"/>
  <c r="BE6" i="4"/>
  <c r="BF6" i="4" s="1"/>
  <c r="BE70" i="4"/>
  <c r="BF70" i="4" s="1"/>
  <c r="BE104" i="4"/>
  <c r="BF104" i="4" s="1"/>
  <c r="BE106" i="4"/>
  <c r="BF106" i="4" s="1"/>
  <c r="BE16" i="4"/>
  <c r="BF16" i="4" s="1"/>
  <c r="BE111" i="4"/>
  <c r="BF111" i="4" s="1"/>
  <c r="BE94" i="4"/>
  <c r="BF94" i="4" s="1"/>
  <c r="BE35" i="4"/>
  <c r="BF35" i="4" s="1"/>
  <c r="BE63" i="4"/>
  <c r="BF63" i="4" s="1"/>
  <c r="BE83" i="4"/>
  <c r="BF83" i="4" s="1"/>
  <c r="BE50" i="4"/>
  <c r="BF50" i="4" s="1"/>
  <c r="BE52" i="4"/>
  <c r="BF52" i="4" s="1"/>
  <c r="BE107" i="4"/>
  <c r="BF107" i="4" s="1"/>
  <c r="BE86" i="4"/>
  <c r="BF86" i="4" s="1"/>
  <c r="BE76" i="4"/>
  <c r="BF76" i="4" s="1"/>
  <c r="BE56" i="4"/>
  <c r="BF56" i="4" s="1"/>
  <c r="BE96" i="4"/>
  <c r="BF96" i="4" s="1"/>
  <c r="BE54" i="4"/>
  <c r="BF54" i="4" s="1"/>
  <c r="BE88" i="4"/>
  <c r="BF88" i="4" s="1"/>
  <c r="BE68" i="4"/>
  <c r="BF68" i="4" s="1"/>
  <c r="BE65" i="4"/>
  <c r="BF65" i="4" s="1"/>
  <c r="BE71" i="4"/>
  <c r="BF71" i="4" s="1"/>
  <c r="BE89" i="4"/>
  <c r="BF89" i="4" s="1"/>
  <c r="BE95" i="4"/>
  <c r="BF95" i="4" s="1"/>
  <c r="BE30" i="4"/>
  <c r="BF30" i="4" s="1"/>
  <c r="BE93" i="4"/>
  <c r="BF93" i="4" s="1"/>
  <c r="BE90" i="4"/>
  <c r="BF90" i="4" s="1"/>
  <c r="BE105" i="4"/>
  <c r="BF105" i="4" s="1"/>
  <c r="BE55" i="4"/>
  <c r="BF55" i="4" s="1"/>
  <c r="BE72" i="4"/>
  <c r="BF72" i="4" s="1"/>
  <c r="BE79" i="4"/>
  <c r="BF79" i="4" s="1"/>
  <c r="BE73" i="4"/>
  <c r="BF73" i="4" s="1"/>
  <c r="BE39" i="4"/>
  <c r="BF39" i="4" s="1"/>
  <c r="BE59" i="4"/>
  <c r="BF59" i="4" s="1"/>
  <c r="BE61" i="4"/>
  <c r="BF61" i="4" s="1"/>
  <c r="G9" i="5"/>
  <c r="H9" i="5"/>
  <c r="E9" i="5"/>
  <c r="D9" i="5"/>
  <c r="F8" i="5"/>
  <c r="F9" i="5"/>
  <c r="F10" i="5"/>
  <c r="F11" i="5"/>
  <c r="E7" i="5"/>
  <c r="H7" i="5"/>
  <c r="I16" i="5" s="1"/>
  <c r="G12" i="5" l="1"/>
  <c r="H12" i="5"/>
  <c r="I12" i="5" s="1"/>
  <c r="E12" i="5"/>
  <c r="D12" i="5"/>
  <c r="I14" i="5"/>
  <c r="I15" i="5"/>
  <c r="I7" i="5"/>
  <c r="I13" i="5"/>
  <c r="I17" i="5"/>
  <c r="F12" i="5"/>
  <c r="I11" i="5"/>
  <c r="I9" i="5"/>
  <c r="I10" i="5"/>
  <c r="I8" i="5"/>
</calcChain>
</file>

<file path=xl/sharedStrings.xml><?xml version="1.0" encoding="utf-8"?>
<sst xmlns="http://schemas.openxmlformats.org/spreadsheetml/2006/main" count="572" uniqueCount="257">
  <si>
    <t>Periods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</si>
  <si>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</si>
  <si>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</si>
  <si>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</si>
  <si>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</si>
  <si>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</si>
  <si>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</si>
  <si>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</si>
  <si>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</si>
  <si>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</si>
  <si>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</si>
  <si>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</si>
  <si>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</si>
  <si>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</si>
  <si>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</si>
  <si>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</si>
  <si>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</si>
  <si>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</si>
  <si>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</si>
  <si>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</si>
  <si>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</si>
  <si>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</si>
  <si>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</si>
  <si>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</si>
  <si>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</si>
  <si>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</si>
  <si>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</si>
  <si>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</si>
  <si>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</si>
  <si>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</si>
  <si>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</si>
  <si>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</si>
  <si>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</si>
  <si>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</si>
  <si>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</si>
  <si>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</si>
  <si>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</si>
  <si>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</si>
  <si>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</si>
  <si>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</si>
  <si>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</si>
  <si>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</si>
  <si>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</si>
  <si>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</si>
  <si>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</si>
  <si>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</si>
  <si>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</si>
  <si>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</si>
  <si>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</si>
  <si>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</si>
  <si>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</si>
  <si>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</si>
  <si>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</si>
  <si>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</si>
  <si>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</si>
  <si>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</si>
  <si>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</si>
  <si>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</si>
  <si>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</si>
  <si>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</si>
  <si>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</si>
  <si>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</si>
  <si>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</si>
  <si>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</si>
  <si>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</si>
  <si>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</si>
  <si>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</si>
  <si>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</si>
  <si>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</si>
  <si>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</si>
  <si>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</si>
  <si>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</si>
  <si>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</si>
  <si>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</si>
  <si>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</si>
  <si>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</si>
  <si>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</si>
  <si>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</si>
  <si>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</si>
  <si>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</si>
  <si>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</si>
  <si>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</si>
  <si>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</si>
  <si>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</si>
  <si>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</si>
  <si>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</si>
  <si>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</si>
  <si>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</si>
  <si>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</si>
  <si>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</si>
  <si>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</si>
  <si>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</si>
  <si>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</si>
  <si>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</si>
  <si>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</si>
  <si>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</si>
  <si>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</si>
  <si>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</si>
  <si>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</si>
  <si>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</si>
  <si>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</si>
  <si>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</si>
  <si>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</si>
  <si>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</si>
  <si>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</si>
  <si>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</si>
  <si>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</si>
  <si>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</si>
  <si>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</si>
  <si>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</si>
  <si>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</si>
  <si>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</si>
  <si>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Exports</t>
  </si>
  <si>
    <t>Imports</t>
  </si>
  <si>
    <t>Net exports</t>
  </si>
  <si>
    <t>Calculated implicit GDP price deflator</t>
  </si>
  <si>
    <t>Unemployment rate</t>
  </si>
  <si>
    <t>Investment</t>
  </si>
  <si>
    <t>Consumption</t>
  </si>
  <si>
    <t>Calculated Employment rate</t>
  </si>
  <si>
    <t>NA</t>
  </si>
  <si>
    <t>Natural logarithm of real wages</t>
  </si>
  <si>
    <t>Natural logarithm of Employment</t>
  </si>
  <si>
    <t>Natural logarithm of government expenditures</t>
  </si>
  <si>
    <t>Natural logarithm of investment</t>
  </si>
  <si>
    <t>Natural logarithm of consumption</t>
  </si>
  <si>
    <t>Natural logarithm of RGDP</t>
  </si>
  <si>
    <t>HP trend RGDP</t>
  </si>
  <si>
    <t>GDP</t>
  </si>
  <si>
    <t>CONSUMPTION</t>
  </si>
  <si>
    <t>INVESTMENT</t>
  </si>
  <si>
    <t>GOVERNMENT EXPENDITURE</t>
  </si>
  <si>
    <t>EMPLOYMENT</t>
  </si>
  <si>
    <t>Wages</t>
  </si>
  <si>
    <t>Employment in thousands of persons (National concept)</t>
  </si>
  <si>
    <t>:</t>
  </si>
  <si>
    <t>LOG Employment</t>
  </si>
  <si>
    <t>Employment (National concept)</t>
  </si>
  <si>
    <t>Real GDP in millions of euros</t>
  </si>
  <si>
    <t>RGDP in euros</t>
  </si>
  <si>
    <t>Household and NPISH final consumption expenditure in millions of euros</t>
  </si>
  <si>
    <t>Household and NPISH final consumption expenditure in euros</t>
  </si>
  <si>
    <t>Gross Capital Formation in millions of euros (Investment)</t>
  </si>
  <si>
    <t>Gross Capital Formation in euros (Investment)</t>
  </si>
  <si>
    <t>Final consumption expenditure of general government in millions of euros(Government expenditures)</t>
  </si>
  <si>
    <t>Final consumption expenditure of general government in euros (Government expenditures)</t>
  </si>
  <si>
    <t>Calculated real wages in millions euros</t>
  </si>
  <si>
    <t>Nominal GDP in millions of euros</t>
  </si>
  <si>
    <t>Nominal GDP in euros</t>
  </si>
  <si>
    <t>Nominal wages in millions of euros</t>
  </si>
  <si>
    <t>Nominal wages in euros</t>
  </si>
  <si>
    <t>Calculated quarterly average worker wage</t>
  </si>
  <si>
    <t>Calculated average real wages in euros</t>
  </si>
  <si>
    <t>Government Expenditure</t>
  </si>
  <si>
    <t>Employment</t>
  </si>
  <si>
    <t>Real wage</t>
  </si>
  <si>
    <t>Cyclicle component time series</t>
  </si>
  <si>
    <t>First order autocorrelation coefficient</t>
  </si>
  <si>
    <t>Standard deviation</t>
  </si>
  <si>
    <t>Correlation coefficient with cyclical component of RGDP</t>
  </si>
  <si>
    <t>Analysis table 1</t>
  </si>
  <si>
    <t>CC RGDP</t>
  </si>
  <si>
    <t>Analysis figure 1</t>
  </si>
  <si>
    <t>Real GDP in Million Euro</t>
  </si>
  <si>
    <t>Household and NPISH final consumption expenditure in Million Euro</t>
  </si>
  <si>
    <t>Nominal GDP in Million Euro</t>
  </si>
  <si>
    <t>Nominal wages in Million Euro</t>
  </si>
  <si>
    <t>Calculated real wages in Million Euro</t>
  </si>
  <si>
    <t>Correlation coefficient with cyclical component of RGDP before 2008</t>
  </si>
  <si>
    <t>Correlation coefficient with cyclical component of RGDP after 2008</t>
  </si>
  <si>
    <t>Standard deviation divided by RGDP's standard deviation</t>
  </si>
  <si>
    <t>Mehdi Jaddour</t>
  </si>
  <si>
    <t>Advanced Macroeconomics</t>
  </si>
  <si>
    <t>Home assignment</t>
  </si>
  <si>
    <t>Data Sheet</t>
  </si>
  <si>
    <t>Analysis sheet</t>
  </si>
  <si>
    <t>All times series data processing operations</t>
  </si>
  <si>
    <t>Copy of data</t>
  </si>
  <si>
    <t>Calculated quarterly average norminal wage per worker in Million Euro</t>
  </si>
  <si>
    <t>Business cycle statistics calculations and graphics</t>
  </si>
  <si>
    <t>A copy of the values of the Data (In case formulas break down for some reason)</t>
  </si>
  <si>
    <t>Total Employment domestic concept in thousands of persons</t>
  </si>
  <si>
    <t>Gross Capital Formation in Million Euro</t>
  </si>
  <si>
    <t>Final consumption expenditure of households, semi-durable goods, non-durable goods and services</t>
  </si>
  <si>
    <t>Final consumption expenditure of households, durable goods</t>
  </si>
  <si>
    <t>Individual consumption expenditure of general government</t>
  </si>
  <si>
    <t>Components of Consumption</t>
  </si>
  <si>
    <t>Consumption of semi-durable goods, non-durable goods and services</t>
  </si>
  <si>
    <t>Total government expeditures</t>
  </si>
  <si>
    <t>Consumption of durable goods</t>
  </si>
  <si>
    <t>Final consumption expenditure of households, non-durable goods</t>
  </si>
  <si>
    <t>Final consumption expenditure of households, services</t>
  </si>
  <si>
    <t>Consumption of non-durable goods</t>
  </si>
  <si>
    <t>Consumption of services</t>
  </si>
  <si>
    <t>Collective consumption expenditure of general government in Million Euro</t>
  </si>
  <si>
    <t>Approximate total consumption in Million Euro</t>
  </si>
  <si>
    <t>Natural logarithm of Approximate total consumption in Million Euro</t>
  </si>
  <si>
    <t>HP trend Approximate total consumption in Million Euro</t>
  </si>
  <si>
    <t>CC Approximate total consumption in Million Euro</t>
  </si>
  <si>
    <t>Natural logarithm of Final consumption expenditure of households, semi-durable goods, non-durable goods and services</t>
  </si>
  <si>
    <t>HP trend Final consumption expenditure of households, semi-durable goods, non-durable goods and services</t>
  </si>
  <si>
    <t>CC Final consumption expenditure of households, semi-durable goods, non-durable goods and services</t>
  </si>
  <si>
    <t>Natural logarithm of Final consumption expenditure of households, non-durable goods</t>
  </si>
  <si>
    <t>HP trend Final consumption expenditure of households, non-durable goods</t>
  </si>
  <si>
    <t>CC Final consumption expenditure of households, non-durable goods</t>
  </si>
  <si>
    <t>Natural logarithm of Final consumption expenditure of households, services</t>
  </si>
  <si>
    <t>HP trend Final consumption expenditure of households, services</t>
  </si>
  <si>
    <t>CC Final consumption expenditure of households, services</t>
  </si>
  <si>
    <t>Natural logarithm of Final consumption expenditure of households, durable goods</t>
  </si>
  <si>
    <t>HP trend Final consumption expenditure of households, durable goods</t>
  </si>
  <si>
    <t>CC Final consumption expenditure of households, durable goods</t>
  </si>
  <si>
    <t>Natural logarithm of Individual consumption expenditure of general government</t>
  </si>
  <si>
    <t>HP trend Individual consumption expenditure of general government</t>
  </si>
  <si>
    <t>CC Individual consumption expenditure of general government</t>
  </si>
  <si>
    <t>Natural logarithm of Household and NPISH final consumption expenditure in Million Euro</t>
  </si>
  <si>
    <t>HP trend Household and NPISH final consumption expenditure in Million Euro</t>
  </si>
  <si>
    <t>CC Household and NPISH final consumption expenditure in Million Euro</t>
  </si>
  <si>
    <t>Natural logarithm of Gross Capital Formation in Million Euro</t>
  </si>
  <si>
    <t>HP trend Gross Capital Formation in Million Euro</t>
  </si>
  <si>
    <t>CC Gross Capital Formation in Million Euro</t>
  </si>
  <si>
    <t>Natural logarithm of Collective consumption expenditure of general government in Million Euro</t>
  </si>
  <si>
    <t>HP trend Collective consumption expenditure of general government in Million Euro</t>
  </si>
  <si>
    <t>CC Collective consumption expenditure of general government in Million Euro</t>
  </si>
  <si>
    <t>Natural logarithm of Total government expenditures</t>
  </si>
  <si>
    <t>HP trend Total government expenditures</t>
  </si>
  <si>
    <t>CC Total government expenditures</t>
  </si>
  <si>
    <t>Total government expenditures in Million Euro</t>
  </si>
  <si>
    <t>Natural logarithm of Total government expenditures in Million Euro</t>
  </si>
  <si>
    <t>HP trend Total government expenditures in Million Euro</t>
  </si>
  <si>
    <t>CC Total government expenditures in Million Euro</t>
  </si>
  <si>
    <t>Natural logarithm of Total Employment domestic concept in thousands of persons</t>
  </si>
  <si>
    <t>HP trend Total Employment domestic concept in thousands of persons</t>
  </si>
  <si>
    <t>CC Total Employment domestic concept in thousands of persons</t>
  </si>
  <si>
    <t>Natural logarithm of Calculated real wages in Million Euro</t>
  </si>
  <si>
    <t>HP trend Calculated real wages in Million Euro</t>
  </si>
  <si>
    <t>CC Calculated real wages in Million Euro</t>
  </si>
  <si>
    <t>CC Approximate total consumption</t>
  </si>
  <si>
    <t>HP trend Approximate total consumption</t>
  </si>
  <si>
    <t>Natural logarithm of Approximate total consumption</t>
  </si>
  <si>
    <t>Natural logarithm of Household and NPISH final consumption expenditure</t>
  </si>
  <si>
    <t>HP trend Household and NPISH final consumption expenditure</t>
  </si>
  <si>
    <t>CC Household and NPISH final consumption expenditure</t>
  </si>
  <si>
    <t>Natural logarithm of Gross Capital Formation</t>
  </si>
  <si>
    <t>HP trend Gross Capital Formation</t>
  </si>
  <si>
    <t>CC Gross Capital Formation</t>
  </si>
  <si>
    <t>Natural logarithm of Collective consumption expenditure of general government</t>
  </si>
  <si>
    <t>HP trend Collective consumption expenditure of general government</t>
  </si>
  <si>
    <t>CC Collective consumption expenditure of general government</t>
  </si>
  <si>
    <t>Natural logarithm of Total Employment domestic concept</t>
  </si>
  <si>
    <t>HP trend Total Employment domestic concept</t>
  </si>
  <si>
    <t>CC Total Employment domestic concept</t>
  </si>
  <si>
    <t>Calculated quarterly average norminal wage per worker</t>
  </si>
  <si>
    <t>Calculated real wages</t>
  </si>
  <si>
    <t>Natural logarithm of Calculated real wages</t>
  </si>
  <si>
    <t>HP trend Calculated real wages</t>
  </si>
  <si>
    <t>CC Calculated real wages</t>
  </si>
  <si>
    <t>Consumption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</si>
</sst>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9"/>
      <name val="Arial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7030A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/>
    <xf numFmtId="0" fontId="2" fillId="0" borderId="0"/>
    <xf numFmtId="0" fontId="6" fillId="11" borderId="4" applyNumberFormat="0" applyFont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3" fontId="1" fillId="2" borderId="0" xfId="1" applyNumberFormat="1" applyFont="1" applyFill="1" applyAlignment="1">
      <alignment horizontal="right" vertical="center" shrinkToFit="1"/>
    </xf>
    <xf numFmtId="164" fontId="1" fillId="2" borderId="0" xfId="1" applyNumberFormat="1" applyFont="1" applyFill="1" applyAlignment="1">
      <alignment horizontal="right" vertical="center" shrinkToFit="1"/>
    </xf>
    <xf numFmtId="10" fontId="0" fillId="0" borderId="0" xfId="0" applyNumberFormat="1"/>
    <xf numFmtId="3" fontId="1" fillId="0" borderId="0" xfId="1" applyNumberFormat="1" applyFont="1" applyAlignment="1">
      <alignment horizontal="right" vertical="center" shrinkToFit="1"/>
    </xf>
    <xf numFmtId="164" fontId="1" fillId="0" borderId="0" xfId="1" applyNumberFormat="1" applyFont="1" applyAlignment="1">
      <alignment horizontal="right" vertical="center" shrinkToFit="1"/>
    </xf>
    <xf numFmtId="165" fontId="1" fillId="0" borderId="0" xfId="1" applyNumberFormat="1" applyFont="1" applyAlignment="1">
      <alignment horizontal="right" vertical="center" shrinkToFit="1"/>
    </xf>
    <xf numFmtId="0" fontId="4" fillId="4" borderId="1" xfId="0" applyFont="1" applyFill="1" applyBorder="1"/>
    <xf numFmtId="10" fontId="4" fillId="4" borderId="1" xfId="0" applyNumberFormat="1" applyFont="1" applyFill="1" applyBorder="1"/>
    <xf numFmtId="0" fontId="0" fillId="3" borderId="1" xfId="0" applyFill="1" applyBorder="1"/>
    <xf numFmtId="10" fontId="0" fillId="3" borderId="1" xfId="0" applyNumberFormat="1" applyFill="1" applyBorder="1"/>
    <xf numFmtId="0" fontId="0" fillId="0" borderId="1" xfId="0" applyBorder="1"/>
    <xf numFmtId="10" fontId="0" fillId="0" borderId="1" xfId="0" applyNumberFormat="1" applyBorder="1"/>
    <xf numFmtId="0" fontId="4" fillId="4" borderId="2" xfId="0" applyFont="1" applyFill="1" applyBorder="1"/>
    <xf numFmtId="0" fontId="0" fillId="3" borderId="3" xfId="0" applyFill="1" applyBorder="1"/>
    <xf numFmtId="10" fontId="4" fillId="4" borderId="2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1" borderId="4" xfId="2" applyFont="1"/>
    <xf numFmtId="0" fontId="0" fillId="3" borderId="5" xfId="0" applyFill="1" applyBorder="1"/>
    <xf numFmtId="0" fontId="4" fillId="4" borderId="5" xfId="0" applyFont="1" applyFill="1" applyBorder="1"/>
    <xf numFmtId="2" fontId="0" fillId="0" borderId="1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4" fillId="4" borderId="14" xfId="0" applyFont="1" applyFill="1" applyBorder="1"/>
    <xf numFmtId="0" fontId="0" fillId="3" borderId="2" xfId="0" applyFill="1" applyBorder="1"/>
    <xf numFmtId="0" fontId="0" fillId="3" borderId="14" xfId="0" applyFill="1" applyBorder="1"/>
    <xf numFmtId="0" fontId="0" fillId="14" borderId="0" xfId="0" applyFill="1"/>
    <xf numFmtId="0" fontId="10" fillId="0" borderId="1" xfId="3" applyFont="1" applyBorder="1"/>
    <xf numFmtId="0" fontId="10" fillId="14" borderId="1" xfId="3" applyFont="1" applyFill="1" applyBorder="1"/>
    <xf numFmtId="0" fontId="8" fillId="12" borderId="15" xfId="0" applyFont="1" applyFill="1" applyBorder="1" applyAlignment="1">
      <alignment horizontal="left"/>
    </xf>
    <xf numFmtId="0" fontId="8" fillId="12" borderId="16" xfId="0" applyFont="1" applyFill="1" applyBorder="1" applyAlignment="1">
      <alignment horizontal="left"/>
    </xf>
    <xf numFmtId="0" fontId="8" fillId="12" borderId="17" xfId="0" applyFont="1" applyFill="1" applyBorder="1" applyAlignment="1">
      <alignment horizontal="left"/>
    </xf>
    <xf numFmtId="0" fontId="4" fillId="4" borderId="23" xfId="0" applyFont="1" applyFill="1" applyBorder="1"/>
    <xf numFmtId="0" fontId="0" fillId="3" borderId="10" xfId="0" applyFill="1" applyBorder="1"/>
    <xf numFmtId="0" fontId="0" fillId="3" borderId="24" xfId="0" applyFill="1" applyBorder="1"/>
    <xf numFmtId="0" fontId="0" fillId="0" borderId="24" xfId="0" applyBorder="1"/>
    <xf numFmtId="0" fontId="0" fillId="11" borderId="25" xfId="2" applyFont="1" applyBorder="1"/>
    <xf numFmtId="164" fontId="1" fillId="0" borderId="0" xfId="0" applyNumberFormat="1" applyFont="1" applyAlignment="1">
      <alignment horizontal="right" vertical="center" shrinkToFit="1"/>
    </xf>
    <xf numFmtId="0" fontId="9" fillId="13" borderId="1" xfId="0" applyFont="1" applyFill="1" applyBorder="1" applyAlignment="1">
      <alignment horizontal="left"/>
    </xf>
    <xf numFmtId="0" fontId="8" fillId="12" borderId="18" xfId="0" applyFont="1" applyFill="1" applyBorder="1" applyAlignment="1">
      <alignment horizontal="left"/>
    </xf>
    <xf numFmtId="0" fontId="8" fillId="12" borderId="0" xfId="0" applyFont="1" applyFill="1" applyAlignment="1">
      <alignment horizontal="left"/>
    </xf>
    <xf numFmtId="0" fontId="8" fillId="12" borderId="19" xfId="0" applyFont="1" applyFill="1" applyBorder="1" applyAlignment="1">
      <alignment horizontal="left"/>
    </xf>
    <xf numFmtId="14" fontId="8" fillId="12" borderId="20" xfId="0" applyNumberFormat="1" applyFont="1" applyFill="1" applyBorder="1" applyAlignment="1">
      <alignment horizontal="left"/>
    </xf>
    <xf numFmtId="14" fontId="8" fillId="12" borderId="21" xfId="0" applyNumberFormat="1" applyFont="1" applyFill="1" applyBorder="1" applyAlignment="1">
      <alignment horizontal="left"/>
    </xf>
    <xf numFmtId="14" fontId="8" fillId="12" borderId="22" xfId="0" applyNumberFormat="1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10" borderId="12" xfId="0" applyFont="1" applyFill="1" applyBorder="1" applyAlignment="1">
      <alignment horizontal="center"/>
    </xf>
    <xf numFmtId="0" fontId="5" fillId="10" borderId="11" xfId="0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9" borderId="13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</cellXfs>
  <cellStyles count="4">
    <cellStyle name="Lien hypertexte" xfId="3" builtinId="8"/>
    <cellStyle name="Normal" xfId="0" builtinId="0"/>
    <cellStyle name="Normal 2" xfId="1" xr:uid="{1C48F9FB-4F29-44B6-B2F5-D63011A8D641}"/>
    <cellStyle name="Note" xfId="2" builtinId="1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8038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Panel2:</a:t>
            </a:r>
            <a:r>
              <a:rPr lang="es-ES" baseline="0"/>
              <a:t> </a:t>
            </a:r>
            <a:r>
              <a:rPr lang="es-ES"/>
              <a:t>Natural logarithm and trend of</a:t>
            </a:r>
            <a:r>
              <a:rPr lang="es-ES" baseline="0"/>
              <a:t> </a:t>
            </a:r>
            <a:r>
              <a:rPr lang="es-ES"/>
              <a:t>GDP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DATA!$F$3</c:f>
              <c:strCache>
                <c:ptCount val="1"/>
                <c:pt idx="0">
                  <c:v>Natural logarithm of RGDP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DATA!$B$4:$B$114</c:f>
              <c:strCache>
                <c:ptCount val="111"/>
                <c:pt idx="0">
                  <c:v>1995-Q1</c:v>
                </c:pt>
                <c:pt idx="1">
                  <c:v>1995-Q2</c:v>
                </c:pt>
                <c:pt idx="2">
                  <c:v>1995-Q3</c:v>
                </c:pt>
                <c:pt idx="3">
                  <c:v>1995-Q4</c:v>
                </c:pt>
                <c:pt idx="4">
                  <c:v>1996-Q1</c:v>
                </c:pt>
                <c:pt idx="5">
                  <c:v>1996-Q2</c:v>
                </c:pt>
                <c:pt idx="6">
                  <c:v>1996-Q3</c:v>
                </c:pt>
                <c:pt idx="7">
                  <c:v>1996-Q4</c:v>
                </c:pt>
                <c:pt idx="8">
                  <c:v>1997-Q1</c:v>
                </c:pt>
                <c:pt idx="9">
                  <c:v>1997-Q2</c:v>
                </c:pt>
                <c:pt idx="10">
                  <c:v>1997-Q3</c:v>
                </c:pt>
                <c:pt idx="11">
                  <c:v>1997-Q4</c:v>
                </c:pt>
                <c:pt idx="12">
                  <c:v>1998-Q1</c:v>
                </c:pt>
                <c:pt idx="13">
                  <c:v>1998-Q2</c:v>
                </c:pt>
                <c:pt idx="14">
                  <c:v>1998-Q3</c:v>
                </c:pt>
                <c:pt idx="15">
                  <c:v>1998-Q4</c:v>
                </c:pt>
                <c:pt idx="16">
                  <c:v>1999-Q1</c:v>
                </c:pt>
                <c:pt idx="17">
                  <c:v>1999-Q2</c:v>
                </c:pt>
                <c:pt idx="18">
                  <c:v>1999-Q3</c:v>
                </c:pt>
                <c:pt idx="19">
                  <c:v>1999-Q4</c:v>
                </c:pt>
                <c:pt idx="20">
                  <c:v>2000-Q1</c:v>
                </c:pt>
                <c:pt idx="21">
                  <c:v>2000-Q2</c:v>
                </c:pt>
                <c:pt idx="22">
                  <c:v>2000-Q3</c:v>
                </c:pt>
                <c:pt idx="23">
                  <c:v>2000-Q4</c:v>
                </c:pt>
                <c:pt idx="24">
                  <c:v>2001-Q1</c:v>
                </c:pt>
                <c:pt idx="25">
                  <c:v>2001-Q2</c:v>
                </c:pt>
                <c:pt idx="26">
                  <c:v>2001-Q3</c:v>
                </c:pt>
                <c:pt idx="27">
                  <c:v>2001-Q4</c:v>
                </c:pt>
                <c:pt idx="28">
                  <c:v>2002-Q1</c:v>
                </c:pt>
                <c:pt idx="29">
                  <c:v>2002-Q2</c:v>
                </c:pt>
                <c:pt idx="30">
                  <c:v>2002-Q3</c:v>
                </c:pt>
                <c:pt idx="31">
                  <c:v>2002-Q4</c:v>
                </c:pt>
                <c:pt idx="32">
                  <c:v>2003-Q1</c:v>
                </c:pt>
                <c:pt idx="33">
                  <c:v>2003-Q2</c:v>
                </c:pt>
                <c:pt idx="34">
                  <c:v>2003-Q3</c:v>
                </c:pt>
                <c:pt idx="35">
                  <c:v>2003-Q4</c:v>
                </c:pt>
                <c:pt idx="36">
                  <c:v>2004-Q1</c:v>
                </c:pt>
                <c:pt idx="37">
                  <c:v>2004-Q2</c:v>
                </c:pt>
                <c:pt idx="38">
                  <c:v>2004-Q3</c:v>
                </c:pt>
                <c:pt idx="39">
                  <c:v>2004-Q4</c:v>
                </c:pt>
                <c:pt idx="40">
                  <c:v>2005-Q1</c:v>
                </c:pt>
                <c:pt idx="41">
                  <c:v>2005-Q2</c:v>
                </c:pt>
                <c:pt idx="42">
                  <c:v>2005-Q3</c:v>
                </c:pt>
                <c:pt idx="43">
                  <c:v>2005-Q4</c:v>
                </c:pt>
                <c:pt idx="44">
                  <c:v>2006-Q1</c:v>
                </c:pt>
                <c:pt idx="45">
                  <c:v>2006-Q2</c:v>
                </c:pt>
                <c:pt idx="46">
                  <c:v>2006-Q3</c:v>
                </c:pt>
                <c:pt idx="47">
                  <c:v>2006-Q4</c:v>
                </c:pt>
                <c:pt idx="48">
                  <c:v>2007-Q1</c:v>
                </c:pt>
                <c:pt idx="49">
                  <c:v>2007-Q2</c:v>
                </c:pt>
                <c:pt idx="50">
                  <c:v>2007-Q3</c:v>
                </c:pt>
                <c:pt idx="51">
                  <c:v>2007-Q4</c:v>
                </c:pt>
                <c:pt idx="52">
                  <c:v>2008-Q1</c:v>
                </c:pt>
                <c:pt idx="53">
                  <c:v>2008-Q2</c:v>
                </c:pt>
                <c:pt idx="54">
                  <c:v>2008-Q3</c:v>
                </c:pt>
                <c:pt idx="55">
                  <c:v>2008-Q4</c:v>
                </c:pt>
                <c:pt idx="56">
                  <c:v>2009-Q1</c:v>
                </c:pt>
                <c:pt idx="57">
                  <c:v>2009-Q2</c:v>
                </c:pt>
                <c:pt idx="58">
                  <c:v>2009-Q3</c:v>
                </c:pt>
                <c:pt idx="59">
                  <c:v>2009-Q4</c:v>
                </c:pt>
                <c:pt idx="60">
                  <c:v>2010-Q1</c:v>
                </c:pt>
                <c:pt idx="61">
                  <c:v>2010-Q2</c:v>
                </c:pt>
                <c:pt idx="62">
                  <c:v>2010-Q3</c:v>
                </c:pt>
                <c:pt idx="63">
                  <c:v>2010-Q4</c:v>
                </c:pt>
                <c:pt idx="64">
                  <c:v>2011-Q1</c:v>
                </c:pt>
                <c:pt idx="65">
                  <c:v>2011-Q2</c:v>
                </c:pt>
                <c:pt idx="66">
                  <c:v>2011-Q3</c:v>
                </c:pt>
                <c:pt idx="67">
                  <c:v>2011-Q4</c:v>
                </c:pt>
                <c:pt idx="68">
                  <c:v>2012-Q1</c:v>
                </c:pt>
                <c:pt idx="69">
                  <c:v>2012-Q2</c:v>
                </c:pt>
                <c:pt idx="70">
                  <c:v>2012-Q3</c:v>
                </c:pt>
                <c:pt idx="71">
                  <c:v>2012-Q4</c:v>
                </c:pt>
                <c:pt idx="72">
                  <c:v>2013-Q1</c:v>
                </c:pt>
                <c:pt idx="73">
                  <c:v>2013-Q2</c:v>
                </c:pt>
                <c:pt idx="74">
                  <c:v>2013-Q3</c:v>
                </c:pt>
                <c:pt idx="75">
                  <c:v>2013-Q4</c:v>
                </c:pt>
                <c:pt idx="76">
                  <c:v>2014-Q1</c:v>
                </c:pt>
                <c:pt idx="77">
                  <c:v>2014-Q2</c:v>
                </c:pt>
                <c:pt idx="78">
                  <c:v>2014-Q3</c:v>
                </c:pt>
                <c:pt idx="79">
                  <c:v>2014-Q4</c:v>
                </c:pt>
                <c:pt idx="80">
                  <c:v>2015-Q1</c:v>
                </c:pt>
                <c:pt idx="81">
                  <c:v>2015-Q2</c:v>
                </c:pt>
                <c:pt idx="82">
                  <c:v>2015-Q3</c:v>
                </c:pt>
                <c:pt idx="83">
                  <c:v>2015-Q4</c:v>
                </c:pt>
                <c:pt idx="84">
                  <c:v>2016-Q1</c:v>
                </c:pt>
                <c:pt idx="85">
                  <c:v>2016-Q2</c:v>
                </c:pt>
                <c:pt idx="86">
                  <c:v>2016-Q3</c:v>
                </c:pt>
                <c:pt idx="87">
                  <c:v>2016-Q4</c:v>
                </c:pt>
                <c:pt idx="88">
                  <c:v>2017-Q1</c:v>
                </c:pt>
                <c:pt idx="89">
                  <c:v>2017-Q2</c:v>
                </c:pt>
                <c:pt idx="90">
                  <c:v>2017-Q3</c:v>
                </c:pt>
                <c:pt idx="91">
                  <c:v>2017-Q4</c:v>
                </c:pt>
                <c:pt idx="92">
                  <c:v>2018-Q1</c:v>
                </c:pt>
                <c:pt idx="93">
                  <c:v>2018-Q2</c:v>
                </c:pt>
                <c:pt idx="94">
                  <c:v>2018-Q3</c:v>
                </c:pt>
                <c:pt idx="95">
                  <c:v>2018-Q4</c:v>
                </c:pt>
                <c:pt idx="96">
                  <c:v>2019-Q1</c:v>
                </c:pt>
                <c:pt idx="97">
                  <c:v>2019-Q2</c:v>
                </c:pt>
                <c:pt idx="98">
                  <c:v>2019-Q3</c:v>
                </c:pt>
                <c:pt idx="99">
                  <c:v>2019-Q4</c:v>
                </c:pt>
                <c:pt idx="100">
                  <c:v>2020-Q1</c:v>
                </c:pt>
                <c:pt idx="101">
                  <c:v>2020-Q2</c:v>
                </c:pt>
                <c:pt idx="102">
                  <c:v>2020-Q3</c:v>
                </c:pt>
                <c:pt idx="103">
                  <c:v>2020-Q4</c:v>
                </c:pt>
                <c:pt idx="104">
                  <c:v>2021-Q1</c:v>
                </c:pt>
                <c:pt idx="105">
                  <c:v>2021-Q2</c:v>
                </c:pt>
                <c:pt idx="106">
                  <c:v>2021-Q3</c:v>
                </c:pt>
                <c:pt idx="107">
                  <c:v>2021-Q4</c:v>
                </c:pt>
                <c:pt idx="108">
                  <c:v>2022-Q1</c:v>
                </c:pt>
                <c:pt idx="109">
                  <c:v>2022-Q2</c:v>
                </c:pt>
                <c:pt idx="110">
                  <c:v>2022-Q3</c:v>
                </c:pt>
              </c:strCache>
            </c:strRef>
          </c:cat>
          <c:val>
            <c:numRef>
              <c:f>DATA!$F$4:$F$114</c:f>
              <c:numCache>
                <c:formatCode>General</c:formatCode>
                <c:ptCount val="111"/>
                <c:pt idx="0">
                  <c:v>7.9470421015654322</c:v>
                </c:pt>
                <c:pt idx="1">
                  <c:v>7.9581922144458153</c:v>
                </c:pt>
                <c:pt idx="2">
                  <c:v>7.9590662945322341</c:v>
                </c:pt>
                <c:pt idx="3">
                  <c:v>7.9513480412294735</c:v>
                </c:pt>
                <c:pt idx="4">
                  <c:v>7.9718451336118239</c:v>
                </c:pt>
                <c:pt idx="5">
                  <c:v>7.9617188159813645</c:v>
                </c:pt>
                <c:pt idx="6">
                  <c:v>7.9613353336081385</c:v>
                </c:pt>
                <c:pt idx="7">
                  <c:v>7.9703949071914293</c:v>
                </c:pt>
                <c:pt idx="8">
                  <c:v>7.9772133502198956</c:v>
                </c:pt>
                <c:pt idx="9">
                  <c:v>7.9820407214925106</c:v>
                </c:pt>
                <c:pt idx="10">
                  <c:v>7.9984697955231061</c:v>
                </c:pt>
                <c:pt idx="11">
                  <c:v>8.011487770344818</c:v>
                </c:pt>
                <c:pt idx="12">
                  <c:v>8.0307674544737822</c:v>
                </c:pt>
                <c:pt idx="13">
                  <c:v>8.04195991135337</c:v>
                </c:pt>
                <c:pt idx="14">
                  <c:v>8.0622751995885427</c:v>
                </c:pt>
                <c:pt idx="15">
                  <c:v>8.0713434931125967</c:v>
                </c:pt>
                <c:pt idx="16">
                  <c:v>8.0867486795970596</c:v>
                </c:pt>
                <c:pt idx="17">
                  <c:v>8.0922394067242109</c:v>
                </c:pt>
                <c:pt idx="18">
                  <c:v>8.1016777474545716</c:v>
                </c:pt>
                <c:pt idx="19">
                  <c:v>8.1209751966647357</c:v>
                </c:pt>
                <c:pt idx="20">
                  <c:v>8.1360206158771042</c:v>
                </c:pt>
                <c:pt idx="21">
                  <c:v>8.1665855185927878</c:v>
                </c:pt>
                <c:pt idx="22">
                  <c:v>8.1595463467635483</c:v>
                </c:pt>
                <c:pt idx="23">
                  <c:v>8.1712038101031812</c:v>
                </c:pt>
                <c:pt idx="24">
                  <c:v>8.1750126936279575</c:v>
                </c:pt>
                <c:pt idx="25">
                  <c:v>8.1840673493657974</c:v>
                </c:pt>
                <c:pt idx="26">
                  <c:v>8.2117272525985303</c:v>
                </c:pt>
                <c:pt idx="27">
                  <c:v>8.217303575856711</c:v>
                </c:pt>
                <c:pt idx="28">
                  <c:v>8.2157096486507761</c:v>
                </c:pt>
                <c:pt idx="29">
                  <c:v>8.2356522237212193</c:v>
                </c:pt>
                <c:pt idx="30">
                  <c:v>8.2301775635076169</c:v>
                </c:pt>
                <c:pt idx="31">
                  <c:v>8.2530713833734701</c:v>
                </c:pt>
                <c:pt idx="32">
                  <c:v>8.2508550415147539</c:v>
                </c:pt>
                <c:pt idx="33">
                  <c:v>8.2432825230483751</c:v>
                </c:pt>
                <c:pt idx="34">
                  <c:v>8.2658816202741061</c:v>
                </c:pt>
                <c:pt idx="35">
                  <c:v>8.2781996906719613</c:v>
                </c:pt>
                <c:pt idx="36">
                  <c:v>8.2935495150603451</c:v>
                </c:pt>
                <c:pt idx="37">
                  <c:v>8.2985644330691599</c:v>
                </c:pt>
                <c:pt idx="38">
                  <c:v>8.3151259657039436</c:v>
                </c:pt>
                <c:pt idx="39">
                  <c:v>8.3270974941482283</c:v>
                </c:pt>
                <c:pt idx="40">
                  <c:v>8.341553262745995</c:v>
                </c:pt>
                <c:pt idx="41">
                  <c:v>8.346808110594651</c:v>
                </c:pt>
                <c:pt idx="42">
                  <c:v>8.3629225043884023</c:v>
                </c:pt>
                <c:pt idx="43">
                  <c:v>8.3726990699222892</c:v>
                </c:pt>
                <c:pt idx="44">
                  <c:v>8.3842330641600071</c:v>
                </c:pt>
                <c:pt idx="45">
                  <c:v>8.3993776552317172</c:v>
                </c:pt>
                <c:pt idx="46">
                  <c:v>8.40550156539617</c:v>
                </c:pt>
                <c:pt idx="47">
                  <c:v>8.4190951290762523</c:v>
                </c:pt>
                <c:pt idx="48">
                  <c:v>8.4370888151745671</c:v>
                </c:pt>
                <c:pt idx="49">
                  <c:v>8.4424696452203012</c:v>
                </c:pt>
                <c:pt idx="50">
                  <c:v>8.4552752336012471</c:v>
                </c:pt>
                <c:pt idx="51">
                  <c:v>8.4721749047645734</c:v>
                </c:pt>
                <c:pt idx="52">
                  <c:v>8.4856406029031302</c:v>
                </c:pt>
                <c:pt idx="53">
                  <c:v>8.490767077179715</c:v>
                </c:pt>
                <c:pt idx="54">
                  <c:v>8.4912187576440026</c:v>
                </c:pt>
                <c:pt idx="55">
                  <c:v>8.4830571294865553</c:v>
                </c:pt>
                <c:pt idx="56">
                  <c:v>8.4695353858867009</c:v>
                </c:pt>
                <c:pt idx="57">
                  <c:v>8.464572700903938</c:v>
                </c:pt>
                <c:pt idx="58">
                  <c:v>8.463834607891803</c:v>
                </c:pt>
                <c:pt idx="59">
                  <c:v>8.4712958390291995</c:v>
                </c:pt>
                <c:pt idx="60">
                  <c:v>8.4835536743720006</c:v>
                </c:pt>
                <c:pt idx="61">
                  <c:v>8.4835743583925609</c:v>
                </c:pt>
                <c:pt idx="62">
                  <c:v>8.4938836219806131</c:v>
                </c:pt>
                <c:pt idx="63">
                  <c:v>8.4984180360899035</c:v>
                </c:pt>
                <c:pt idx="64">
                  <c:v>8.5001487568069791</c:v>
                </c:pt>
                <c:pt idx="65">
                  <c:v>8.5037634143045135</c:v>
                </c:pt>
                <c:pt idx="66">
                  <c:v>8.4831605966720289</c:v>
                </c:pt>
                <c:pt idx="67">
                  <c:v>8.4889377394446051</c:v>
                </c:pt>
                <c:pt idx="68">
                  <c:v>8.4837398151570174</c:v>
                </c:pt>
                <c:pt idx="69">
                  <c:v>8.4646780983049368</c:v>
                </c:pt>
                <c:pt idx="70">
                  <c:v>8.4526546702786671</c:v>
                </c:pt>
                <c:pt idx="71">
                  <c:v>8.4340289501554686</c:v>
                </c:pt>
                <c:pt idx="72">
                  <c:v>8.4099197361444418</c:v>
                </c:pt>
                <c:pt idx="73">
                  <c:v>8.3837075120325633</c:v>
                </c:pt>
                <c:pt idx="74">
                  <c:v>8.385990513800385</c:v>
                </c:pt>
                <c:pt idx="75">
                  <c:v>8.3833646117788856</c:v>
                </c:pt>
                <c:pt idx="76">
                  <c:v>8.3776782185416003</c:v>
                </c:pt>
                <c:pt idx="77">
                  <c:v>8.3700148151577274</c:v>
                </c:pt>
                <c:pt idx="78">
                  <c:v>8.3701538327668494</c:v>
                </c:pt>
                <c:pt idx="79">
                  <c:v>8.3736922677542243</c:v>
                </c:pt>
                <c:pt idx="80">
                  <c:v>8.3887687361598591</c:v>
                </c:pt>
                <c:pt idx="81">
                  <c:v>8.3984321776951649</c:v>
                </c:pt>
                <c:pt idx="82">
                  <c:v>8.4088727439235171</c:v>
                </c:pt>
                <c:pt idx="83">
                  <c:v>8.4294324428087286</c:v>
                </c:pt>
                <c:pt idx="84">
                  <c:v>8.4530812459489937</c:v>
                </c:pt>
                <c:pt idx="85">
                  <c:v>8.4602629868286936</c:v>
                </c:pt>
                <c:pt idx="86">
                  <c:v>8.4703531245704191</c:v>
                </c:pt>
                <c:pt idx="87">
                  <c:v>8.4964393118230195</c:v>
                </c:pt>
                <c:pt idx="88">
                  <c:v>8.5126830359383518</c:v>
                </c:pt>
                <c:pt idx="89">
                  <c:v>8.5187719445294512</c:v>
                </c:pt>
                <c:pt idx="90">
                  <c:v>8.5271435222694052</c:v>
                </c:pt>
                <c:pt idx="91">
                  <c:v>8.54476944718634</c:v>
                </c:pt>
                <c:pt idx="92">
                  <c:v>8.5694440272146508</c:v>
                </c:pt>
                <c:pt idx="93">
                  <c:v>8.5718139436704934</c:v>
                </c:pt>
                <c:pt idx="94">
                  <c:v>8.581144039908061</c:v>
                </c:pt>
                <c:pt idx="95">
                  <c:v>8.6005780003501684</c:v>
                </c:pt>
                <c:pt idx="96">
                  <c:v>8.6213189450691239</c:v>
                </c:pt>
                <c:pt idx="97">
                  <c:v>8.6286272258624432</c:v>
                </c:pt>
                <c:pt idx="98">
                  <c:v>8.6391630058254449</c:v>
                </c:pt>
                <c:pt idx="99">
                  <c:v>8.6494312480422053</c:v>
                </c:pt>
                <c:pt idx="100">
                  <c:v>8.6421680813576387</c:v>
                </c:pt>
                <c:pt idx="101">
                  <c:v>8.5142889782688478</c:v>
                </c:pt>
                <c:pt idx="102">
                  <c:v>8.5800928703852826</c:v>
                </c:pt>
                <c:pt idx="103">
                  <c:v>8.6189913694772731</c:v>
                </c:pt>
                <c:pt idx="104">
                  <c:v>8.6382242797670852</c:v>
                </c:pt>
                <c:pt idx="105">
                  <c:v>8.634851774884325</c:v>
                </c:pt>
                <c:pt idx="106">
                  <c:v>8.6621589616664227</c:v>
                </c:pt>
                <c:pt idx="107">
                  <c:v>8.6810112766456324</c:v>
                </c:pt>
                <c:pt idx="108">
                  <c:v>8.6989479209272904</c:v>
                </c:pt>
                <c:pt idx="109">
                  <c:v>8.6971118635938822</c:v>
                </c:pt>
                <c:pt idx="110">
                  <c:v>8.7155029201704171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3-41EE-B1DB-E9182C40A0E1}"/>
            </c:ext>
          </c:extLst>
        </c:ser>
        <c:ser>
          <c:idx val="1"/>
          <c:order val="1"/>
          <c:tx>
            <c:strRef>
              <c:f>DATA!$G$3</c:f>
              <c:strCache>
                <c:ptCount val="1"/>
                <c:pt idx="0">
                  <c:v>HP trend RGDP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DATA!$B$4:$B$114</c:f>
              <c:strCache>
                <c:ptCount val="111"/>
                <c:pt idx="0">
                  <c:v>1995-Q1</c:v>
                </c:pt>
                <c:pt idx="1">
                  <c:v>1995-Q2</c:v>
                </c:pt>
                <c:pt idx="2">
                  <c:v>1995-Q3</c:v>
                </c:pt>
                <c:pt idx="3">
                  <c:v>1995-Q4</c:v>
                </c:pt>
                <c:pt idx="4">
                  <c:v>1996-Q1</c:v>
                </c:pt>
                <c:pt idx="5">
                  <c:v>1996-Q2</c:v>
                </c:pt>
                <c:pt idx="6">
                  <c:v>1996-Q3</c:v>
                </c:pt>
                <c:pt idx="7">
                  <c:v>1996-Q4</c:v>
                </c:pt>
                <c:pt idx="8">
                  <c:v>1997-Q1</c:v>
                </c:pt>
                <c:pt idx="9">
                  <c:v>1997-Q2</c:v>
                </c:pt>
                <c:pt idx="10">
                  <c:v>1997-Q3</c:v>
                </c:pt>
                <c:pt idx="11">
                  <c:v>1997-Q4</c:v>
                </c:pt>
                <c:pt idx="12">
                  <c:v>1998-Q1</c:v>
                </c:pt>
                <c:pt idx="13">
                  <c:v>1998-Q2</c:v>
                </c:pt>
                <c:pt idx="14">
                  <c:v>1998-Q3</c:v>
                </c:pt>
                <c:pt idx="15">
                  <c:v>1998-Q4</c:v>
                </c:pt>
                <c:pt idx="16">
                  <c:v>1999-Q1</c:v>
                </c:pt>
                <c:pt idx="17">
                  <c:v>1999-Q2</c:v>
                </c:pt>
                <c:pt idx="18">
                  <c:v>1999-Q3</c:v>
                </c:pt>
                <c:pt idx="19">
                  <c:v>1999-Q4</c:v>
                </c:pt>
                <c:pt idx="20">
                  <c:v>2000-Q1</c:v>
                </c:pt>
                <c:pt idx="21">
                  <c:v>2000-Q2</c:v>
                </c:pt>
                <c:pt idx="22">
                  <c:v>2000-Q3</c:v>
                </c:pt>
                <c:pt idx="23">
                  <c:v>2000-Q4</c:v>
                </c:pt>
                <c:pt idx="24">
                  <c:v>2001-Q1</c:v>
                </c:pt>
                <c:pt idx="25">
                  <c:v>2001-Q2</c:v>
                </c:pt>
                <c:pt idx="26">
                  <c:v>2001-Q3</c:v>
                </c:pt>
                <c:pt idx="27">
                  <c:v>2001-Q4</c:v>
                </c:pt>
                <c:pt idx="28">
                  <c:v>2002-Q1</c:v>
                </c:pt>
                <c:pt idx="29">
                  <c:v>2002-Q2</c:v>
                </c:pt>
                <c:pt idx="30">
                  <c:v>2002-Q3</c:v>
                </c:pt>
                <c:pt idx="31">
                  <c:v>2002-Q4</c:v>
                </c:pt>
                <c:pt idx="32">
                  <c:v>2003-Q1</c:v>
                </c:pt>
                <c:pt idx="33">
                  <c:v>2003-Q2</c:v>
                </c:pt>
                <c:pt idx="34">
                  <c:v>2003-Q3</c:v>
                </c:pt>
                <c:pt idx="35">
                  <c:v>2003-Q4</c:v>
                </c:pt>
                <c:pt idx="36">
                  <c:v>2004-Q1</c:v>
                </c:pt>
                <c:pt idx="37">
                  <c:v>2004-Q2</c:v>
                </c:pt>
                <c:pt idx="38">
                  <c:v>2004-Q3</c:v>
                </c:pt>
                <c:pt idx="39">
                  <c:v>2004-Q4</c:v>
                </c:pt>
                <c:pt idx="40">
                  <c:v>2005-Q1</c:v>
                </c:pt>
                <c:pt idx="41">
                  <c:v>2005-Q2</c:v>
                </c:pt>
                <c:pt idx="42">
                  <c:v>2005-Q3</c:v>
                </c:pt>
                <c:pt idx="43">
                  <c:v>2005-Q4</c:v>
                </c:pt>
                <c:pt idx="44">
                  <c:v>2006-Q1</c:v>
                </c:pt>
                <c:pt idx="45">
                  <c:v>2006-Q2</c:v>
                </c:pt>
                <c:pt idx="46">
                  <c:v>2006-Q3</c:v>
                </c:pt>
                <c:pt idx="47">
                  <c:v>2006-Q4</c:v>
                </c:pt>
                <c:pt idx="48">
                  <c:v>2007-Q1</c:v>
                </c:pt>
                <c:pt idx="49">
                  <c:v>2007-Q2</c:v>
                </c:pt>
                <c:pt idx="50">
                  <c:v>2007-Q3</c:v>
                </c:pt>
                <c:pt idx="51">
                  <c:v>2007-Q4</c:v>
                </c:pt>
                <c:pt idx="52">
                  <c:v>2008-Q1</c:v>
                </c:pt>
                <c:pt idx="53">
                  <c:v>2008-Q2</c:v>
                </c:pt>
                <c:pt idx="54">
                  <c:v>2008-Q3</c:v>
                </c:pt>
                <c:pt idx="55">
                  <c:v>2008-Q4</c:v>
                </c:pt>
                <c:pt idx="56">
                  <c:v>2009-Q1</c:v>
                </c:pt>
                <c:pt idx="57">
                  <c:v>2009-Q2</c:v>
                </c:pt>
                <c:pt idx="58">
                  <c:v>2009-Q3</c:v>
                </c:pt>
                <c:pt idx="59">
                  <c:v>2009-Q4</c:v>
                </c:pt>
                <c:pt idx="60">
                  <c:v>2010-Q1</c:v>
                </c:pt>
                <c:pt idx="61">
                  <c:v>2010-Q2</c:v>
                </c:pt>
                <c:pt idx="62">
                  <c:v>2010-Q3</c:v>
                </c:pt>
                <c:pt idx="63">
                  <c:v>2010-Q4</c:v>
                </c:pt>
                <c:pt idx="64">
                  <c:v>2011-Q1</c:v>
                </c:pt>
                <c:pt idx="65">
                  <c:v>2011-Q2</c:v>
                </c:pt>
                <c:pt idx="66">
                  <c:v>2011-Q3</c:v>
                </c:pt>
                <c:pt idx="67">
                  <c:v>2011-Q4</c:v>
                </c:pt>
                <c:pt idx="68">
                  <c:v>2012-Q1</c:v>
                </c:pt>
                <c:pt idx="69">
                  <c:v>2012-Q2</c:v>
                </c:pt>
                <c:pt idx="70">
                  <c:v>2012-Q3</c:v>
                </c:pt>
                <c:pt idx="71">
                  <c:v>2012-Q4</c:v>
                </c:pt>
                <c:pt idx="72">
                  <c:v>2013-Q1</c:v>
                </c:pt>
                <c:pt idx="73">
                  <c:v>2013-Q2</c:v>
                </c:pt>
                <c:pt idx="74">
                  <c:v>2013-Q3</c:v>
                </c:pt>
                <c:pt idx="75">
                  <c:v>2013-Q4</c:v>
                </c:pt>
                <c:pt idx="76">
                  <c:v>2014-Q1</c:v>
                </c:pt>
                <c:pt idx="77">
                  <c:v>2014-Q2</c:v>
                </c:pt>
                <c:pt idx="78">
                  <c:v>2014-Q3</c:v>
                </c:pt>
                <c:pt idx="79">
                  <c:v>2014-Q4</c:v>
                </c:pt>
                <c:pt idx="80">
                  <c:v>2015-Q1</c:v>
                </c:pt>
                <c:pt idx="81">
                  <c:v>2015-Q2</c:v>
                </c:pt>
                <c:pt idx="82">
                  <c:v>2015-Q3</c:v>
                </c:pt>
                <c:pt idx="83">
                  <c:v>2015-Q4</c:v>
                </c:pt>
                <c:pt idx="84">
                  <c:v>2016-Q1</c:v>
                </c:pt>
                <c:pt idx="85">
                  <c:v>2016-Q2</c:v>
                </c:pt>
                <c:pt idx="86">
                  <c:v>2016-Q3</c:v>
                </c:pt>
                <c:pt idx="87">
                  <c:v>2016-Q4</c:v>
                </c:pt>
                <c:pt idx="88">
                  <c:v>2017-Q1</c:v>
                </c:pt>
                <c:pt idx="89">
                  <c:v>2017-Q2</c:v>
                </c:pt>
                <c:pt idx="90">
                  <c:v>2017-Q3</c:v>
                </c:pt>
                <c:pt idx="91">
                  <c:v>2017-Q4</c:v>
                </c:pt>
                <c:pt idx="92">
                  <c:v>2018-Q1</c:v>
                </c:pt>
                <c:pt idx="93">
                  <c:v>2018-Q2</c:v>
                </c:pt>
                <c:pt idx="94">
                  <c:v>2018-Q3</c:v>
                </c:pt>
                <c:pt idx="95">
                  <c:v>2018-Q4</c:v>
                </c:pt>
                <c:pt idx="96">
                  <c:v>2019-Q1</c:v>
                </c:pt>
                <c:pt idx="97">
                  <c:v>2019-Q2</c:v>
                </c:pt>
                <c:pt idx="98">
                  <c:v>2019-Q3</c:v>
                </c:pt>
                <c:pt idx="99">
                  <c:v>2019-Q4</c:v>
                </c:pt>
                <c:pt idx="100">
                  <c:v>2020-Q1</c:v>
                </c:pt>
                <c:pt idx="101">
                  <c:v>2020-Q2</c:v>
                </c:pt>
                <c:pt idx="102">
                  <c:v>2020-Q3</c:v>
                </c:pt>
                <c:pt idx="103">
                  <c:v>2020-Q4</c:v>
                </c:pt>
                <c:pt idx="104">
                  <c:v>2021-Q1</c:v>
                </c:pt>
                <c:pt idx="105">
                  <c:v>2021-Q2</c:v>
                </c:pt>
                <c:pt idx="106">
                  <c:v>2021-Q3</c:v>
                </c:pt>
                <c:pt idx="107">
                  <c:v>2021-Q4</c:v>
                </c:pt>
                <c:pt idx="108">
                  <c:v>2022-Q1</c:v>
                </c:pt>
                <c:pt idx="109">
                  <c:v>2022-Q2</c:v>
                </c:pt>
                <c:pt idx="110">
                  <c:v>2022-Q3</c:v>
                </c:pt>
              </c:strCache>
            </c:strRef>
          </c:cat>
          <c:val>
            <c:numRef>
              <c:f>DATA!$G$4:$G$114</c:f>
              <c:numCache>
                <c:formatCode>General</c:formatCode>
                <c:ptCount val="111"/>
                <c:pt idx="0">
                  <c:v>7.9250871360781137</c:v>
                </c:pt>
                <c:pt idx="1">
                  <c:v>7.9337678353371084</c:v>
                </c:pt>
                <c:pt idx="2">
                  <c:v>7.9424622564495326</c:v>
                </c:pt>
                <c:pt idx="3">
                  <c:v>7.951199386505758</c:v>
                </c:pt>
                <c:pt idx="4">
                  <c:v>7.9600185901199572</c:v>
                </c:pt>
                <c:pt idx="5">
                  <c:v>7.9689593248155051</c:v>
                </c:pt>
                <c:pt idx="6">
                  <c:v>7.9780684397054582</c:v>
                </c:pt>
                <c:pt idx="7">
                  <c:v>7.9873882585848524</c:v>
                </c:pt>
                <c:pt idx="8">
                  <c:v>7.996950647057413</c:v>
                </c:pt>
                <c:pt idx="9">
                  <c:v>8.0067768498822431</c:v>
                </c:pt>
                <c:pt idx="10">
                  <c:v>8.0168757760079234</c:v>
                </c:pt>
                <c:pt idx="11">
                  <c:v>8.0272408743027874</c:v>
                </c:pt>
                <c:pt idx="12">
                  <c:v>8.0378540898973654</c:v>
                </c:pt>
                <c:pt idx="13">
                  <c:v>8.0486875222322141</c:v>
                </c:pt>
                <c:pt idx="14">
                  <c:v>8.0597088416007487</c:v>
                </c:pt>
                <c:pt idx="15">
                  <c:v>8.0708815135395859</c:v>
                </c:pt>
                <c:pt idx="16">
                  <c:v>8.0821706075590853</c:v>
                </c:pt>
                <c:pt idx="17">
                  <c:v>8.0935414819068399</c:v>
                </c:pt>
                <c:pt idx="18">
                  <c:v>8.1049623561254638</c:v>
                </c:pt>
                <c:pt idx="19">
                  <c:v>8.1164006359605825</c:v>
                </c:pt>
                <c:pt idx="20">
                  <c:v>8.1278216742773992</c:v>
                </c:pt>
                <c:pt idx="21">
                  <c:v>8.1391936830415599</c:v>
                </c:pt>
                <c:pt idx="22">
                  <c:v>8.1504899985572088</c:v>
                </c:pt>
                <c:pt idx="23">
                  <c:v>8.1617010770257092</c:v>
                </c:pt>
                <c:pt idx="24">
                  <c:v>8.172823034866056</c:v>
                </c:pt>
                <c:pt idx="25">
                  <c:v>8.183857927705418</c:v>
                </c:pt>
                <c:pt idx="26">
                  <c:v>8.1948091797076881</c:v>
                </c:pt>
                <c:pt idx="27">
                  <c:v>8.2056803459253</c:v>
                </c:pt>
                <c:pt idx="28">
                  <c:v>8.2164855552062441</c:v>
                </c:pt>
                <c:pt idx="29">
                  <c:v>8.2272462009172163</c:v>
                </c:pt>
                <c:pt idx="30">
                  <c:v>8.2379831914833161</c:v>
                </c:pt>
                <c:pt idx="31">
                  <c:v>8.2487226890938974</c:v>
                </c:pt>
                <c:pt idx="32">
                  <c:v>8.2594859774208267</c:v>
                </c:pt>
                <c:pt idx="33">
                  <c:v>8.2702970580698967</c:v>
                </c:pt>
                <c:pt idx="34">
                  <c:v>8.2811745383119586</c:v>
                </c:pt>
                <c:pt idx="35">
                  <c:v>8.2921201413334735</c:v>
                </c:pt>
                <c:pt idx="36">
                  <c:v>8.3031260322471301</c:v>
                </c:pt>
                <c:pt idx="37">
                  <c:v>8.314175675883952</c:v>
                </c:pt>
                <c:pt idx="38">
                  <c:v>8.3252465517517198</c:v>
                </c:pt>
                <c:pt idx="39">
                  <c:v>8.3363063823314576</c:v>
                </c:pt>
                <c:pt idx="40">
                  <c:v>8.3473165647379073</c:v>
                </c:pt>
                <c:pt idx="41">
                  <c:v>8.3582327405306991</c:v>
                </c:pt>
                <c:pt idx="42">
                  <c:v>8.3690069492057191</c:v>
                </c:pt>
                <c:pt idx="43">
                  <c:v>8.3795840898651441</c:v>
                </c:pt>
                <c:pt idx="44">
                  <c:v>8.3899052588331386</c:v>
                </c:pt>
                <c:pt idx="45">
                  <c:v>8.3999072492964029</c:v>
                </c:pt>
                <c:pt idx="46">
                  <c:v>8.4095233093199671</c:v>
                </c:pt>
                <c:pt idx="47">
                  <c:v>8.4186863559725733</c:v>
                </c:pt>
                <c:pt idx="48">
                  <c:v>8.4273267927330089</c:v>
                </c:pt>
                <c:pt idx="49">
                  <c:v>8.4353752785632512</c:v>
                </c:pt>
                <c:pt idx="50">
                  <c:v>8.4427685736893014</c:v>
                </c:pt>
                <c:pt idx="51">
                  <c:v>8.4494478723163216</c:v>
                </c:pt>
                <c:pt idx="52">
                  <c:v>8.4553621853119214</c:v>
                </c:pt>
                <c:pt idx="53">
                  <c:v>8.4604747279389905</c:v>
                </c:pt>
                <c:pt idx="54">
                  <c:v>8.4647676394714146</c:v>
                </c:pt>
                <c:pt idx="55">
                  <c:v>8.468241991901353</c:v>
                </c:pt>
                <c:pt idx="56">
                  <c:v>8.470915389169825</c:v>
                </c:pt>
                <c:pt idx="57">
                  <c:v>8.4728146946788403</c:v>
                </c:pt>
                <c:pt idx="58">
                  <c:v>8.4739659093283581</c:v>
                </c:pt>
                <c:pt idx="59">
                  <c:v>8.4743898827722273</c:v>
                </c:pt>
                <c:pt idx="60">
                  <c:v>8.4741011326009001</c:v>
                </c:pt>
                <c:pt idx="61">
                  <c:v>8.4731122426274883</c:v>
                </c:pt>
                <c:pt idx="62">
                  <c:v>8.4714417045037109</c:v>
                </c:pt>
                <c:pt idx="63">
                  <c:v>8.4691145487036401</c:v>
                </c:pt>
                <c:pt idx="64">
                  <c:v>8.4661698318997729</c:v>
                </c:pt>
                <c:pt idx="65">
                  <c:v>8.4626649254442228</c:v>
                </c:pt>
                <c:pt idx="66">
                  <c:v>8.45867843751717</c:v>
                </c:pt>
                <c:pt idx="67">
                  <c:v>8.4543146628543333</c:v>
                </c:pt>
                <c:pt idx="68">
                  <c:v>8.4496931975408991</c:v>
                </c:pt>
                <c:pt idx="69">
                  <c:v>8.4449552770849241</c:v>
                </c:pt>
                <c:pt idx="70">
                  <c:v>8.4402634161304757</c:v>
                </c:pt>
                <c:pt idx="71">
                  <c:v>8.4357924560848829</c:v>
                </c:pt>
                <c:pt idx="72">
                  <c:v>8.4317249828893175</c:v>
                </c:pt>
                <c:pt idx="73">
                  <c:v>8.4282424802937452</c:v>
                </c:pt>
                <c:pt idx="74">
                  <c:v>8.4255128037689193</c:v>
                </c:pt>
                <c:pt idx="75">
                  <c:v>8.423675974430429</c:v>
                </c:pt>
                <c:pt idx="76">
                  <c:v>8.4228473119626326</c:v>
                </c:pt>
                <c:pt idx="77">
                  <c:v>8.4231169414482299</c:v>
                </c:pt>
                <c:pt idx="78">
                  <c:v>8.4245467572865316</c:v>
                </c:pt>
                <c:pt idx="79">
                  <c:v>8.4271654650479171</c:v>
                </c:pt>
                <c:pt idx="80">
                  <c:v>8.4309677747249427</c:v>
                </c:pt>
                <c:pt idx="81">
                  <c:v>8.4359149755618539</c:v>
                </c:pt>
                <c:pt idx="82">
                  <c:v>8.4419419824037956</c:v>
                </c:pt>
                <c:pt idx="83">
                  <c:v>8.4489602833472475</c:v>
                </c:pt>
                <c:pt idx="84">
                  <c:v>8.456860698214637</c:v>
                </c:pt>
                <c:pt idx="85">
                  <c:v>8.4655218419280551</c:v>
                </c:pt>
                <c:pt idx="86">
                  <c:v>8.4748199672519231</c:v>
                </c:pt>
                <c:pt idx="87">
                  <c:v>8.4846280401662248</c:v>
                </c:pt>
                <c:pt idx="88">
                  <c:v>8.4948162348742677</c:v>
                </c:pt>
                <c:pt idx="89">
                  <c:v>8.5052621076241461</c:v>
                </c:pt>
                <c:pt idx="90">
                  <c:v>8.5158543814146217</c:v>
                </c:pt>
                <c:pt idx="91">
                  <c:v>8.5264902228925195</c:v>
                </c:pt>
                <c:pt idx="92">
                  <c:v>8.5370738544177005</c:v>
                </c:pt>
                <c:pt idx="93">
                  <c:v>8.5475209228652087</c:v>
                </c:pt>
                <c:pt idx="94">
                  <c:v>8.557767306468083</c:v>
                </c:pt>
                <c:pt idx="95">
                  <c:v>8.5677640665973662</c:v>
                </c:pt>
                <c:pt idx="96">
                  <c:v>8.5774768750825032</c:v>
                </c:pt>
                <c:pt idx="97">
                  <c:v>8.5868919124615335</c:v>
                </c:pt>
                <c:pt idx="98">
                  <c:v>8.5960227605662389</c:v>
                </c:pt>
                <c:pt idx="99">
                  <c:v>8.604909085799278</c:v>
                </c:pt>
                <c:pt idx="100">
                  <c:v>8.6136175172165945</c:v>
                </c:pt>
                <c:pt idx="101">
                  <c:v>8.6222425102255347</c:v>
                </c:pt>
                <c:pt idx="102">
                  <c:v>8.6308963643360332</c:v>
                </c:pt>
                <c:pt idx="103">
                  <c:v>8.6396239081005515</c:v>
                </c:pt>
                <c:pt idx="104">
                  <c:v>8.6484382178878345</c:v>
                </c:pt>
                <c:pt idx="105">
                  <c:v>8.657339474729989</c:v>
                </c:pt>
                <c:pt idx="106">
                  <c:v>8.6663214759477949</c:v>
                </c:pt>
                <c:pt idx="107">
                  <c:v>8.6753639640496285</c:v>
                </c:pt>
                <c:pt idx="108">
                  <c:v>8.6844440799724421</c:v>
                </c:pt>
                <c:pt idx="109">
                  <c:v>8.6935424942235606</c:v>
                </c:pt>
                <c:pt idx="110">
                  <c:v>8.702648942210903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B3-41EE-B1DB-E9182C40A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34559"/>
        <c:axId val="564235807"/>
      </c:lineChart>
      <c:catAx>
        <c:axId val="56423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35807"/>
        <c:crosses val="autoZero"/>
        <c:auto val="1"/>
        <c:lblAlgn val="ctr"/>
        <c:lblOffset val="100"/>
        <c:noMultiLvlLbl val="0"/>
      </c:catAx>
      <c:valAx>
        <c:axId val="56423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3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Panel1:</a:t>
            </a:r>
            <a:r>
              <a:rPr lang="en-US" baseline="0"/>
              <a:t> Cyclical component of GDP, consumption, employment and government spending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DATA!$H$3</c:f>
              <c:strCache>
                <c:ptCount val="1"/>
                <c:pt idx="0">
                  <c:v>CC RGDP</c:v>
                </c:pt>
              </c:strCache>
            </c:strRef>
          </c:tx>
          <c:spPr>
            <a:ln w="63500" cap="rnd" cmpd="thinThick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DATA!$B$4:$B$114</c:f>
              <c:strCache>
                <c:ptCount val="111"/>
                <c:pt idx="0">
                  <c:v>1995-Q1</c:v>
                </c:pt>
                <c:pt idx="1">
                  <c:v>1995-Q2</c:v>
                </c:pt>
                <c:pt idx="2">
                  <c:v>1995-Q3</c:v>
                </c:pt>
                <c:pt idx="3">
                  <c:v>1995-Q4</c:v>
                </c:pt>
                <c:pt idx="4">
                  <c:v>1996-Q1</c:v>
                </c:pt>
                <c:pt idx="5">
                  <c:v>1996-Q2</c:v>
                </c:pt>
                <c:pt idx="6">
                  <c:v>1996-Q3</c:v>
                </c:pt>
                <c:pt idx="7">
                  <c:v>1996-Q4</c:v>
                </c:pt>
                <c:pt idx="8">
                  <c:v>1997-Q1</c:v>
                </c:pt>
                <c:pt idx="9">
                  <c:v>1997-Q2</c:v>
                </c:pt>
                <c:pt idx="10">
                  <c:v>1997-Q3</c:v>
                </c:pt>
                <c:pt idx="11">
                  <c:v>1997-Q4</c:v>
                </c:pt>
                <c:pt idx="12">
                  <c:v>1998-Q1</c:v>
                </c:pt>
                <c:pt idx="13">
                  <c:v>1998-Q2</c:v>
                </c:pt>
                <c:pt idx="14">
                  <c:v>1998-Q3</c:v>
                </c:pt>
                <c:pt idx="15">
                  <c:v>1998-Q4</c:v>
                </c:pt>
                <c:pt idx="16">
                  <c:v>1999-Q1</c:v>
                </c:pt>
                <c:pt idx="17">
                  <c:v>1999-Q2</c:v>
                </c:pt>
                <c:pt idx="18">
                  <c:v>1999-Q3</c:v>
                </c:pt>
                <c:pt idx="19">
                  <c:v>1999-Q4</c:v>
                </c:pt>
                <c:pt idx="20">
                  <c:v>2000-Q1</c:v>
                </c:pt>
                <c:pt idx="21">
                  <c:v>2000-Q2</c:v>
                </c:pt>
                <c:pt idx="22">
                  <c:v>2000-Q3</c:v>
                </c:pt>
                <c:pt idx="23">
                  <c:v>2000-Q4</c:v>
                </c:pt>
                <c:pt idx="24">
                  <c:v>2001-Q1</c:v>
                </c:pt>
                <c:pt idx="25">
                  <c:v>2001-Q2</c:v>
                </c:pt>
                <c:pt idx="26">
                  <c:v>2001-Q3</c:v>
                </c:pt>
                <c:pt idx="27">
                  <c:v>2001-Q4</c:v>
                </c:pt>
                <c:pt idx="28">
                  <c:v>2002-Q1</c:v>
                </c:pt>
                <c:pt idx="29">
                  <c:v>2002-Q2</c:v>
                </c:pt>
                <c:pt idx="30">
                  <c:v>2002-Q3</c:v>
                </c:pt>
                <c:pt idx="31">
                  <c:v>2002-Q4</c:v>
                </c:pt>
                <c:pt idx="32">
                  <c:v>2003-Q1</c:v>
                </c:pt>
                <c:pt idx="33">
                  <c:v>2003-Q2</c:v>
                </c:pt>
                <c:pt idx="34">
                  <c:v>2003-Q3</c:v>
                </c:pt>
                <c:pt idx="35">
                  <c:v>2003-Q4</c:v>
                </c:pt>
                <c:pt idx="36">
                  <c:v>2004-Q1</c:v>
                </c:pt>
                <c:pt idx="37">
                  <c:v>2004-Q2</c:v>
                </c:pt>
                <c:pt idx="38">
                  <c:v>2004-Q3</c:v>
                </c:pt>
                <c:pt idx="39">
                  <c:v>2004-Q4</c:v>
                </c:pt>
                <c:pt idx="40">
                  <c:v>2005-Q1</c:v>
                </c:pt>
                <c:pt idx="41">
                  <c:v>2005-Q2</c:v>
                </c:pt>
                <c:pt idx="42">
                  <c:v>2005-Q3</c:v>
                </c:pt>
                <c:pt idx="43">
                  <c:v>2005-Q4</c:v>
                </c:pt>
                <c:pt idx="44">
                  <c:v>2006-Q1</c:v>
                </c:pt>
                <c:pt idx="45">
                  <c:v>2006-Q2</c:v>
                </c:pt>
                <c:pt idx="46">
                  <c:v>2006-Q3</c:v>
                </c:pt>
                <c:pt idx="47">
                  <c:v>2006-Q4</c:v>
                </c:pt>
                <c:pt idx="48">
                  <c:v>2007-Q1</c:v>
                </c:pt>
                <c:pt idx="49">
                  <c:v>2007-Q2</c:v>
                </c:pt>
                <c:pt idx="50">
                  <c:v>2007-Q3</c:v>
                </c:pt>
                <c:pt idx="51">
                  <c:v>2007-Q4</c:v>
                </c:pt>
                <c:pt idx="52">
                  <c:v>2008-Q1</c:v>
                </c:pt>
                <c:pt idx="53">
                  <c:v>2008-Q2</c:v>
                </c:pt>
                <c:pt idx="54">
                  <c:v>2008-Q3</c:v>
                </c:pt>
                <c:pt idx="55">
                  <c:v>2008-Q4</c:v>
                </c:pt>
                <c:pt idx="56">
                  <c:v>2009-Q1</c:v>
                </c:pt>
                <c:pt idx="57">
                  <c:v>2009-Q2</c:v>
                </c:pt>
                <c:pt idx="58">
                  <c:v>2009-Q3</c:v>
                </c:pt>
                <c:pt idx="59">
                  <c:v>2009-Q4</c:v>
                </c:pt>
                <c:pt idx="60">
                  <c:v>2010-Q1</c:v>
                </c:pt>
                <c:pt idx="61">
                  <c:v>2010-Q2</c:v>
                </c:pt>
                <c:pt idx="62">
                  <c:v>2010-Q3</c:v>
                </c:pt>
                <c:pt idx="63">
                  <c:v>2010-Q4</c:v>
                </c:pt>
                <c:pt idx="64">
                  <c:v>2011-Q1</c:v>
                </c:pt>
                <c:pt idx="65">
                  <c:v>2011-Q2</c:v>
                </c:pt>
                <c:pt idx="66">
                  <c:v>2011-Q3</c:v>
                </c:pt>
                <c:pt idx="67">
                  <c:v>2011-Q4</c:v>
                </c:pt>
                <c:pt idx="68">
                  <c:v>2012-Q1</c:v>
                </c:pt>
                <c:pt idx="69">
                  <c:v>2012-Q2</c:v>
                </c:pt>
                <c:pt idx="70">
                  <c:v>2012-Q3</c:v>
                </c:pt>
                <c:pt idx="71">
                  <c:v>2012-Q4</c:v>
                </c:pt>
                <c:pt idx="72">
                  <c:v>2013-Q1</c:v>
                </c:pt>
                <c:pt idx="73">
                  <c:v>2013-Q2</c:v>
                </c:pt>
                <c:pt idx="74">
                  <c:v>2013-Q3</c:v>
                </c:pt>
                <c:pt idx="75">
                  <c:v>2013-Q4</c:v>
                </c:pt>
                <c:pt idx="76">
                  <c:v>2014-Q1</c:v>
                </c:pt>
                <c:pt idx="77">
                  <c:v>2014-Q2</c:v>
                </c:pt>
                <c:pt idx="78">
                  <c:v>2014-Q3</c:v>
                </c:pt>
                <c:pt idx="79">
                  <c:v>2014-Q4</c:v>
                </c:pt>
                <c:pt idx="80">
                  <c:v>2015-Q1</c:v>
                </c:pt>
                <c:pt idx="81">
                  <c:v>2015-Q2</c:v>
                </c:pt>
                <c:pt idx="82">
                  <c:v>2015-Q3</c:v>
                </c:pt>
                <c:pt idx="83">
                  <c:v>2015-Q4</c:v>
                </c:pt>
                <c:pt idx="84">
                  <c:v>2016-Q1</c:v>
                </c:pt>
                <c:pt idx="85">
                  <c:v>2016-Q2</c:v>
                </c:pt>
                <c:pt idx="86">
                  <c:v>2016-Q3</c:v>
                </c:pt>
                <c:pt idx="87">
                  <c:v>2016-Q4</c:v>
                </c:pt>
                <c:pt idx="88">
                  <c:v>2017-Q1</c:v>
                </c:pt>
                <c:pt idx="89">
                  <c:v>2017-Q2</c:v>
                </c:pt>
                <c:pt idx="90">
                  <c:v>2017-Q3</c:v>
                </c:pt>
                <c:pt idx="91">
                  <c:v>2017-Q4</c:v>
                </c:pt>
                <c:pt idx="92">
                  <c:v>2018-Q1</c:v>
                </c:pt>
                <c:pt idx="93">
                  <c:v>2018-Q2</c:v>
                </c:pt>
                <c:pt idx="94">
                  <c:v>2018-Q3</c:v>
                </c:pt>
                <c:pt idx="95">
                  <c:v>2018-Q4</c:v>
                </c:pt>
                <c:pt idx="96">
                  <c:v>2019-Q1</c:v>
                </c:pt>
                <c:pt idx="97">
                  <c:v>2019-Q2</c:v>
                </c:pt>
                <c:pt idx="98">
                  <c:v>2019-Q3</c:v>
                </c:pt>
                <c:pt idx="99">
                  <c:v>2019-Q4</c:v>
                </c:pt>
                <c:pt idx="100">
                  <c:v>2020-Q1</c:v>
                </c:pt>
                <c:pt idx="101">
                  <c:v>2020-Q2</c:v>
                </c:pt>
                <c:pt idx="102">
                  <c:v>2020-Q3</c:v>
                </c:pt>
                <c:pt idx="103">
                  <c:v>2020-Q4</c:v>
                </c:pt>
                <c:pt idx="104">
                  <c:v>2021-Q1</c:v>
                </c:pt>
                <c:pt idx="105">
                  <c:v>2021-Q2</c:v>
                </c:pt>
                <c:pt idx="106">
                  <c:v>2021-Q3</c:v>
                </c:pt>
                <c:pt idx="107">
                  <c:v>2021-Q4</c:v>
                </c:pt>
                <c:pt idx="108">
                  <c:v>2022-Q1</c:v>
                </c:pt>
                <c:pt idx="109">
                  <c:v>2022-Q2</c:v>
                </c:pt>
                <c:pt idx="110">
                  <c:v>2022-Q3</c:v>
                </c:pt>
              </c:strCache>
            </c:strRef>
          </c:cat>
          <c:val>
            <c:numRef>
              <c:f>DATA!$H$4:$H$114</c:f>
              <c:numCache>
                <c:formatCode>General</c:formatCode>
                <c:ptCount val="111"/>
                <c:pt idx="0">
                  <c:v>2.1954965487318567E-2</c:v>
                </c:pt>
                <c:pt idx="1">
                  <c:v>2.4424379108706873E-2</c:v>
                </c:pt>
                <c:pt idx="2">
                  <c:v>1.66040380827015E-2</c:v>
                </c:pt>
                <c:pt idx="3">
                  <c:v>1.4865472371550226E-4</c:v>
                </c:pt>
                <c:pt idx="4">
                  <c:v>1.1826543491866737E-2</c:v>
                </c:pt>
                <c:pt idx="5">
                  <c:v>-7.2405088341405133E-3</c:v>
                </c:pt>
                <c:pt idx="6">
                  <c:v>-1.6733106097319705E-2</c:v>
                </c:pt>
                <c:pt idx="7">
                  <c:v>-1.6993351393423062E-2</c:v>
                </c:pt>
                <c:pt idx="8">
                  <c:v>-1.9737296837517349E-2</c:v>
                </c:pt>
                <c:pt idx="9">
                  <c:v>-2.4736128389732492E-2</c:v>
                </c:pt>
                <c:pt idx="10">
                  <c:v>-1.8405980484817341E-2</c:v>
                </c:pt>
                <c:pt idx="11">
                  <c:v>-1.5753103957969472E-2</c:v>
                </c:pt>
                <c:pt idx="12">
                  <c:v>-7.0866354235832318E-3</c:v>
                </c:pt>
                <c:pt idx="13">
                  <c:v>-6.7276108788441036E-3</c:v>
                </c:pt>
                <c:pt idx="14">
                  <c:v>2.5663579877939213E-3</c:v>
                </c:pt>
                <c:pt idx="15">
                  <c:v>4.6197957301075121E-4</c:v>
                </c:pt>
                <c:pt idx="16">
                  <c:v>4.5780720379742235E-3</c:v>
                </c:pt>
                <c:pt idx="17">
                  <c:v>-1.3020751826289256E-3</c:v>
                </c:pt>
                <c:pt idx="18">
                  <c:v>-3.2846086708921973E-3</c:v>
                </c:pt>
                <c:pt idx="19">
                  <c:v>4.5745607041531855E-3</c:v>
                </c:pt>
                <c:pt idx="20">
                  <c:v>8.198941599705023E-3</c:v>
                </c:pt>
                <c:pt idx="21">
                  <c:v>2.7391835551227928E-2</c:v>
                </c:pt>
                <c:pt idx="22">
                  <c:v>9.0563482063394929E-3</c:v>
                </c:pt>
                <c:pt idx="23">
                  <c:v>9.5027330774719587E-3</c:v>
                </c:pt>
                <c:pt idx="24">
                  <c:v>2.1896587619014696E-3</c:v>
                </c:pt>
                <c:pt idx="25">
                  <c:v>2.0942166037940524E-4</c:v>
                </c:pt>
                <c:pt idx="26">
                  <c:v>1.691807289084224E-2</c:v>
                </c:pt>
                <c:pt idx="27">
                  <c:v>1.1623229931410961E-2</c:v>
                </c:pt>
                <c:pt idx="28">
                  <c:v>-7.759065554679978E-4</c:v>
                </c:pt>
                <c:pt idx="29">
                  <c:v>8.4060228040030438E-3</c:v>
                </c:pt>
                <c:pt idx="30">
                  <c:v>-7.8056279756992808E-3</c:v>
                </c:pt>
                <c:pt idx="31">
                  <c:v>4.3486942795727401E-3</c:v>
                </c:pt>
                <c:pt idx="32">
                  <c:v>-8.6309359060727786E-3</c:v>
                </c:pt>
                <c:pt idx="33">
                  <c:v>-2.7014535021521624E-2</c:v>
                </c:pt>
                <c:pt idx="34">
                  <c:v>-1.5292918037852488E-2</c:v>
                </c:pt>
                <c:pt idx="35">
                  <c:v>-1.3920450661512263E-2</c:v>
                </c:pt>
                <c:pt idx="36">
                  <c:v>-9.576517186784983E-3</c:v>
                </c:pt>
                <c:pt idx="37">
                  <c:v>-1.5611242814792092E-2</c:v>
                </c:pt>
                <c:pt idx="38">
                  <c:v>-1.0120586047776214E-2</c:v>
                </c:pt>
                <c:pt idx="39">
                  <c:v>-9.2088881832292913E-3</c:v>
                </c:pt>
                <c:pt idx="40">
                  <c:v>-5.7633019919123285E-3</c:v>
                </c:pt>
                <c:pt idx="41">
                  <c:v>-1.1424629936048092E-2</c:v>
                </c:pt>
                <c:pt idx="42">
                  <c:v>-6.0844448173167365E-3</c:v>
                </c:pt>
                <c:pt idx="43">
                  <c:v>-6.885019942854953E-3</c:v>
                </c:pt>
                <c:pt idx="44">
                  <c:v>-5.6721946731315143E-3</c:v>
                </c:pt>
                <c:pt idx="45">
                  <c:v>-5.2959406468566783E-4</c:v>
                </c:pt>
                <c:pt idx="46">
                  <c:v>-4.0217439237970609E-3</c:v>
                </c:pt>
                <c:pt idx="47">
                  <c:v>4.0877310367903874E-4</c:v>
                </c:pt>
                <c:pt idx="48">
                  <c:v>9.7620224415582157E-3</c:v>
                </c:pt>
                <c:pt idx="49">
                  <c:v>7.0943666570499886E-3</c:v>
                </c:pt>
                <c:pt idx="50">
                  <c:v>1.2506659911945661E-2</c:v>
                </c:pt>
                <c:pt idx="51">
                  <c:v>2.2727032448251805E-2</c:v>
                </c:pt>
                <c:pt idx="52">
                  <c:v>3.0278417591208751E-2</c:v>
                </c:pt>
                <c:pt idx="53">
                  <c:v>3.0292349240724548E-2</c:v>
                </c:pt>
                <c:pt idx="54">
                  <c:v>2.645111817258794E-2</c:v>
                </c:pt>
                <c:pt idx="55">
                  <c:v>1.4815137585202365E-2</c:v>
                </c:pt>
                <c:pt idx="56">
                  <c:v>-1.3800032831241538E-3</c:v>
                </c:pt>
                <c:pt idx="57">
                  <c:v>-8.241993774902312E-3</c:v>
                </c:pt>
                <c:pt idx="58">
                  <c:v>-1.0131301436555162E-2</c:v>
                </c:pt>
                <c:pt idx="59">
                  <c:v>-3.0940437430277967E-3</c:v>
                </c:pt>
                <c:pt idx="60">
                  <c:v>9.4525417711004422E-3</c:v>
                </c:pt>
                <c:pt idx="61">
                  <c:v>1.046211576507261E-2</c:v>
                </c:pt>
                <c:pt idx="62">
                  <c:v>2.2441917476902162E-2</c:v>
                </c:pt>
                <c:pt idx="63">
                  <c:v>2.9303487386263427E-2</c:v>
                </c:pt>
                <c:pt idx="64">
                  <c:v>3.397892490720622E-2</c:v>
                </c:pt>
                <c:pt idx="65">
                  <c:v>4.1098488860290772E-2</c:v>
                </c:pt>
                <c:pt idx="66">
                  <c:v>2.4482159154858962E-2</c:v>
                </c:pt>
                <c:pt idx="67">
                  <c:v>3.4623076590271751E-2</c:v>
                </c:pt>
                <c:pt idx="68">
                  <c:v>3.4046617616118269E-2</c:v>
                </c:pt>
                <c:pt idx="69">
                  <c:v>1.9722821220012676E-2</c:v>
                </c:pt>
                <c:pt idx="70">
                  <c:v>1.2391254148191422E-2</c:v>
                </c:pt>
                <c:pt idx="71">
                  <c:v>-1.7635059294143218E-3</c:v>
                </c:pt>
                <c:pt idx="72">
                  <c:v>-2.1805246744875717E-2</c:v>
                </c:pt>
                <c:pt idx="73">
                  <c:v>-4.4534968261181973E-2</c:v>
                </c:pt>
                <c:pt idx="74">
                  <c:v>-3.9522289968534352E-2</c:v>
                </c:pt>
                <c:pt idx="75">
                  <c:v>-4.0311362651543448E-2</c:v>
                </c:pt>
                <c:pt idx="76">
                  <c:v>-4.5169093421032258E-2</c:v>
                </c:pt>
                <c:pt idx="77">
                  <c:v>-5.3102126290502483E-2</c:v>
                </c:pt>
                <c:pt idx="78">
                  <c:v>-5.439292451968214E-2</c:v>
                </c:pt>
                <c:pt idx="79">
                  <c:v>-5.347319729369282E-2</c:v>
                </c:pt>
                <c:pt idx="80">
                  <c:v>-4.2199038565083669E-2</c:v>
                </c:pt>
                <c:pt idx="81">
                  <c:v>-3.7482797866688955E-2</c:v>
                </c:pt>
                <c:pt idx="82">
                  <c:v>-3.3069238480278429E-2</c:v>
                </c:pt>
                <c:pt idx="83">
                  <c:v>-1.9527840538518859E-2</c:v>
                </c:pt>
                <c:pt idx="84">
                  <c:v>-3.7794522656433571E-3</c:v>
                </c:pt>
                <c:pt idx="85">
                  <c:v>-5.2588550993615257E-3</c:v>
                </c:pt>
                <c:pt idx="86">
                  <c:v>-4.4668426815039908E-3</c:v>
                </c:pt>
                <c:pt idx="87">
                  <c:v>1.1811271656794631E-2</c:v>
                </c:pt>
                <c:pt idx="88">
                  <c:v>1.7866801064084115E-2</c:v>
                </c:pt>
                <c:pt idx="89">
                  <c:v>1.350983690530505E-2</c:v>
                </c:pt>
                <c:pt idx="90">
                  <c:v>1.1289140854783497E-2</c:v>
                </c:pt>
                <c:pt idx="91">
                  <c:v>1.8279224293820562E-2</c:v>
                </c:pt>
                <c:pt idx="92">
                  <c:v>3.2370172796950314E-2</c:v>
                </c:pt>
                <c:pt idx="93">
                  <c:v>2.4293020805284726E-2</c:v>
                </c:pt>
                <c:pt idx="94">
                  <c:v>2.3376733439977926E-2</c:v>
                </c:pt>
                <c:pt idx="95">
                  <c:v>3.2813933752802171E-2</c:v>
                </c:pt>
                <c:pt idx="96">
                  <c:v>4.3842069986620658E-2</c:v>
                </c:pt>
                <c:pt idx="97">
                  <c:v>4.1735313400909746E-2</c:v>
                </c:pt>
                <c:pt idx="98">
                  <c:v>4.3140245259206011E-2</c:v>
                </c:pt>
                <c:pt idx="99">
                  <c:v>4.4522162242927266E-2</c:v>
                </c:pt>
                <c:pt idx="100">
                  <c:v>2.8550564141044177E-2</c:v>
                </c:pt>
                <c:pt idx="101">
                  <c:v>-0.10795353195668689</c:v>
                </c:pt>
                <c:pt idx="102">
                  <c:v>-5.0803493950750678E-2</c:v>
                </c:pt>
                <c:pt idx="103">
                  <c:v>-2.0632538623278407E-2</c:v>
                </c:pt>
                <c:pt idx="104">
                  <c:v>-1.0213938120749333E-2</c:v>
                </c:pt>
                <c:pt idx="105">
                  <c:v>-2.2487699845664011E-2</c:v>
                </c:pt>
                <c:pt idx="106">
                  <c:v>-4.1625142813721538E-3</c:v>
                </c:pt>
                <c:pt idx="107">
                  <c:v>5.6473125960039283E-3</c:v>
                </c:pt>
                <c:pt idx="108">
                  <c:v>1.4503840954848357E-2</c:v>
                </c:pt>
                <c:pt idx="109">
                  <c:v>3.5693693703215956E-3</c:v>
                </c:pt>
                <c:pt idx="110">
                  <c:v>1.285397795951404E-2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5-4EF4-8E48-6BFA02E2D873}"/>
            </c:ext>
          </c:extLst>
        </c:ser>
        <c:ser>
          <c:idx val="1"/>
          <c:order val="1"/>
          <c:tx>
            <c:strRef>
              <c:f>DATA!$L$3</c:f>
              <c:strCache>
                <c:ptCount val="1"/>
                <c:pt idx="0">
                  <c:v>CC Approximate total consumption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alpha val="6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DATA!$B$4:$B$114</c:f>
              <c:strCache>
                <c:ptCount val="111"/>
                <c:pt idx="0">
                  <c:v>1995-Q1</c:v>
                </c:pt>
                <c:pt idx="1">
                  <c:v>1995-Q2</c:v>
                </c:pt>
                <c:pt idx="2">
                  <c:v>1995-Q3</c:v>
                </c:pt>
                <c:pt idx="3">
                  <c:v>1995-Q4</c:v>
                </c:pt>
                <c:pt idx="4">
                  <c:v>1996-Q1</c:v>
                </c:pt>
                <c:pt idx="5">
                  <c:v>1996-Q2</c:v>
                </c:pt>
                <c:pt idx="6">
                  <c:v>1996-Q3</c:v>
                </c:pt>
                <c:pt idx="7">
                  <c:v>1996-Q4</c:v>
                </c:pt>
                <c:pt idx="8">
                  <c:v>1997-Q1</c:v>
                </c:pt>
                <c:pt idx="9">
                  <c:v>1997-Q2</c:v>
                </c:pt>
                <c:pt idx="10">
                  <c:v>1997-Q3</c:v>
                </c:pt>
                <c:pt idx="11">
                  <c:v>1997-Q4</c:v>
                </c:pt>
                <c:pt idx="12">
                  <c:v>1998-Q1</c:v>
                </c:pt>
                <c:pt idx="13">
                  <c:v>1998-Q2</c:v>
                </c:pt>
                <c:pt idx="14">
                  <c:v>1998-Q3</c:v>
                </c:pt>
                <c:pt idx="15">
                  <c:v>1998-Q4</c:v>
                </c:pt>
                <c:pt idx="16">
                  <c:v>1999-Q1</c:v>
                </c:pt>
                <c:pt idx="17">
                  <c:v>1999-Q2</c:v>
                </c:pt>
                <c:pt idx="18">
                  <c:v>1999-Q3</c:v>
                </c:pt>
                <c:pt idx="19">
                  <c:v>1999-Q4</c:v>
                </c:pt>
                <c:pt idx="20">
                  <c:v>2000-Q1</c:v>
                </c:pt>
                <c:pt idx="21">
                  <c:v>2000-Q2</c:v>
                </c:pt>
                <c:pt idx="22">
                  <c:v>2000-Q3</c:v>
                </c:pt>
                <c:pt idx="23">
                  <c:v>2000-Q4</c:v>
                </c:pt>
                <c:pt idx="24">
                  <c:v>2001-Q1</c:v>
                </c:pt>
                <c:pt idx="25">
                  <c:v>2001-Q2</c:v>
                </c:pt>
                <c:pt idx="26">
                  <c:v>2001-Q3</c:v>
                </c:pt>
                <c:pt idx="27">
                  <c:v>2001-Q4</c:v>
                </c:pt>
                <c:pt idx="28">
                  <c:v>2002-Q1</c:v>
                </c:pt>
                <c:pt idx="29">
                  <c:v>2002-Q2</c:v>
                </c:pt>
                <c:pt idx="30">
                  <c:v>2002-Q3</c:v>
                </c:pt>
                <c:pt idx="31">
                  <c:v>2002-Q4</c:v>
                </c:pt>
                <c:pt idx="32">
                  <c:v>2003-Q1</c:v>
                </c:pt>
                <c:pt idx="33">
                  <c:v>2003-Q2</c:v>
                </c:pt>
                <c:pt idx="34">
                  <c:v>2003-Q3</c:v>
                </c:pt>
                <c:pt idx="35">
                  <c:v>2003-Q4</c:v>
                </c:pt>
                <c:pt idx="36">
                  <c:v>2004-Q1</c:v>
                </c:pt>
                <c:pt idx="37">
                  <c:v>2004-Q2</c:v>
                </c:pt>
                <c:pt idx="38">
                  <c:v>2004-Q3</c:v>
                </c:pt>
                <c:pt idx="39">
                  <c:v>2004-Q4</c:v>
                </c:pt>
                <c:pt idx="40">
                  <c:v>2005-Q1</c:v>
                </c:pt>
                <c:pt idx="41">
                  <c:v>2005-Q2</c:v>
                </c:pt>
                <c:pt idx="42">
                  <c:v>2005-Q3</c:v>
                </c:pt>
                <c:pt idx="43">
                  <c:v>2005-Q4</c:v>
                </c:pt>
                <c:pt idx="44">
                  <c:v>2006-Q1</c:v>
                </c:pt>
                <c:pt idx="45">
                  <c:v>2006-Q2</c:v>
                </c:pt>
                <c:pt idx="46">
                  <c:v>2006-Q3</c:v>
                </c:pt>
                <c:pt idx="47">
                  <c:v>2006-Q4</c:v>
                </c:pt>
                <c:pt idx="48">
                  <c:v>2007-Q1</c:v>
                </c:pt>
                <c:pt idx="49">
                  <c:v>2007-Q2</c:v>
                </c:pt>
                <c:pt idx="50">
                  <c:v>2007-Q3</c:v>
                </c:pt>
                <c:pt idx="51">
                  <c:v>2007-Q4</c:v>
                </c:pt>
                <c:pt idx="52">
                  <c:v>2008-Q1</c:v>
                </c:pt>
                <c:pt idx="53">
                  <c:v>2008-Q2</c:v>
                </c:pt>
                <c:pt idx="54">
                  <c:v>2008-Q3</c:v>
                </c:pt>
                <c:pt idx="55">
                  <c:v>2008-Q4</c:v>
                </c:pt>
                <c:pt idx="56">
                  <c:v>2009-Q1</c:v>
                </c:pt>
                <c:pt idx="57">
                  <c:v>2009-Q2</c:v>
                </c:pt>
                <c:pt idx="58">
                  <c:v>2009-Q3</c:v>
                </c:pt>
                <c:pt idx="59">
                  <c:v>2009-Q4</c:v>
                </c:pt>
                <c:pt idx="60">
                  <c:v>2010-Q1</c:v>
                </c:pt>
                <c:pt idx="61">
                  <c:v>2010-Q2</c:v>
                </c:pt>
                <c:pt idx="62">
                  <c:v>2010-Q3</c:v>
                </c:pt>
                <c:pt idx="63">
                  <c:v>2010-Q4</c:v>
                </c:pt>
                <c:pt idx="64">
                  <c:v>2011-Q1</c:v>
                </c:pt>
                <c:pt idx="65">
                  <c:v>2011-Q2</c:v>
                </c:pt>
                <c:pt idx="66">
                  <c:v>2011-Q3</c:v>
                </c:pt>
                <c:pt idx="67">
                  <c:v>2011-Q4</c:v>
                </c:pt>
                <c:pt idx="68">
                  <c:v>2012-Q1</c:v>
                </c:pt>
                <c:pt idx="69">
                  <c:v>2012-Q2</c:v>
                </c:pt>
                <c:pt idx="70">
                  <c:v>2012-Q3</c:v>
                </c:pt>
                <c:pt idx="71">
                  <c:v>2012-Q4</c:v>
                </c:pt>
                <c:pt idx="72">
                  <c:v>2013-Q1</c:v>
                </c:pt>
                <c:pt idx="73">
                  <c:v>2013-Q2</c:v>
                </c:pt>
                <c:pt idx="74">
                  <c:v>2013-Q3</c:v>
                </c:pt>
                <c:pt idx="75">
                  <c:v>2013-Q4</c:v>
                </c:pt>
                <c:pt idx="76">
                  <c:v>2014-Q1</c:v>
                </c:pt>
                <c:pt idx="77">
                  <c:v>2014-Q2</c:v>
                </c:pt>
                <c:pt idx="78">
                  <c:v>2014-Q3</c:v>
                </c:pt>
                <c:pt idx="79">
                  <c:v>2014-Q4</c:v>
                </c:pt>
                <c:pt idx="80">
                  <c:v>2015-Q1</c:v>
                </c:pt>
                <c:pt idx="81">
                  <c:v>2015-Q2</c:v>
                </c:pt>
                <c:pt idx="82">
                  <c:v>2015-Q3</c:v>
                </c:pt>
                <c:pt idx="83">
                  <c:v>2015-Q4</c:v>
                </c:pt>
                <c:pt idx="84">
                  <c:v>2016-Q1</c:v>
                </c:pt>
                <c:pt idx="85">
                  <c:v>2016-Q2</c:v>
                </c:pt>
                <c:pt idx="86">
                  <c:v>2016-Q3</c:v>
                </c:pt>
                <c:pt idx="87">
                  <c:v>2016-Q4</c:v>
                </c:pt>
                <c:pt idx="88">
                  <c:v>2017-Q1</c:v>
                </c:pt>
                <c:pt idx="89">
                  <c:v>2017-Q2</c:v>
                </c:pt>
                <c:pt idx="90">
                  <c:v>2017-Q3</c:v>
                </c:pt>
                <c:pt idx="91">
                  <c:v>2017-Q4</c:v>
                </c:pt>
                <c:pt idx="92">
                  <c:v>2018-Q1</c:v>
                </c:pt>
                <c:pt idx="93">
                  <c:v>2018-Q2</c:v>
                </c:pt>
                <c:pt idx="94">
                  <c:v>2018-Q3</c:v>
                </c:pt>
                <c:pt idx="95">
                  <c:v>2018-Q4</c:v>
                </c:pt>
                <c:pt idx="96">
                  <c:v>2019-Q1</c:v>
                </c:pt>
                <c:pt idx="97">
                  <c:v>2019-Q2</c:v>
                </c:pt>
                <c:pt idx="98">
                  <c:v>2019-Q3</c:v>
                </c:pt>
                <c:pt idx="99">
                  <c:v>2019-Q4</c:v>
                </c:pt>
                <c:pt idx="100">
                  <c:v>2020-Q1</c:v>
                </c:pt>
                <c:pt idx="101">
                  <c:v>2020-Q2</c:v>
                </c:pt>
                <c:pt idx="102">
                  <c:v>2020-Q3</c:v>
                </c:pt>
                <c:pt idx="103">
                  <c:v>2020-Q4</c:v>
                </c:pt>
                <c:pt idx="104">
                  <c:v>2021-Q1</c:v>
                </c:pt>
                <c:pt idx="105">
                  <c:v>2021-Q2</c:v>
                </c:pt>
                <c:pt idx="106">
                  <c:v>2021-Q3</c:v>
                </c:pt>
                <c:pt idx="107">
                  <c:v>2021-Q4</c:v>
                </c:pt>
                <c:pt idx="108">
                  <c:v>2022-Q1</c:v>
                </c:pt>
                <c:pt idx="109">
                  <c:v>2022-Q2</c:v>
                </c:pt>
                <c:pt idx="110">
                  <c:v>2022-Q3</c:v>
                </c:pt>
              </c:strCache>
              <c:extLst xmlns:c15="http://schemas.microsoft.com/office/drawing/2012/chart"/>
            </c:strRef>
          </c:cat>
          <c:val>
            <c:numRef>
              <c:f>DATA!$L$4:$L$114</c:f>
              <c:numCache>
                <c:formatCode>General</c:formatCode>
                <c:ptCount val="111"/>
                <c:pt idx="0">
                  <c:v>7.8388532625544016E-3</c:v>
                </c:pt>
                <c:pt idx="1">
                  <c:v>1.0964377330255459E-2</c:v>
                </c:pt>
                <c:pt idx="2">
                  <c:v>5.9305023276543523E-3</c:v>
                </c:pt>
                <c:pt idx="3">
                  <c:v>1.2024724570293799E-2</c:v>
                </c:pt>
                <c:pt idx="4">
                  <c:v>-5.3154269274763521E-2</c:v>
                </c:pt>
                <c:pt idx="5">
                  <c:v>2.1751588674961297E-2</c:v>
                </c:pt>
                <c:pt idx="6">
                  <c:v>1.8123573890366451E-2</c:v>
                </c:pt>
                <c:pt idx="7">
                  <c:v>1.7073981363974866E-2</c:v>
                </c:pt>
                <c:pt idx="8">
                  <c:v>-6.7071085484091242E-2</c:v>
                </c:pt>
                <c:pt idx="9">
                  <c:v>5.8696622088927342E-3</c:v>
                </c:pt>
                <c:pt idx="10">
                  <c:v>-6.6758705458216383E-3</c:v>
                </c:pt>
                <c:pt idx="11">
                  <c:v>-2.4776286292320648E-3</c:v>
                </c:pt>
                <c:pt idx="12">
                  <c:v>1.1630491054424041E-2</c:v>
                </c:pt>
                <c:pt idx="13">
                  <c:v>-2.986093775509957E-4</c:v>
                </c:pt>
                <c:pt idx="14">
                  <c:v>1.2351835174464476E-2</c:v>
                </c:pt>
                <c:pt idx="15">
                  <c:v>-6.5218027992868244E-3</c:v>
                </c:pt>
                <c:pt idx="16">
                  <c:v>-9.6446479156115927E-3</c:v>
                </c:pt>
                <c:pt idx="17">
                  <c:v>-2.7787975351856176E-5</c:v>
                </c:pt>
                <c:pt idx="18">
                  <c:v>-5.3400708268798169E-3</c:v>
                </c:pt>
                <c:pt idx="19">
                  <c:v>-4.2880002907494941E-3</c:v>
                </c:pt>
                <c:pt idx="20">
                  <c:v>-1.7085267607654053E-2</c:v>
                </c:pt>
                <c:pt idx="21">
                  <c:v>2.9406932388541307E-2</c:v>
                </c:pt>
                <c:pt idx="22">
                  <c:v>2.0118394359019298E-2</c:v>
                </c:pt>
                <c:pt idx="23">
                  <c:v>9.6231342836539113E-5</c:v>
                </c:pt>
                <c:pt idx="24">
                  <c:v>4.1417302471619344E-2</c:v>
                </c:pt>
                <c:pt idx="25">
                  <c:v>1.009172994978158E-2</c:v>
                </c:pt>
                <c:pt idx="26">
                  <c:v>-1.4730655979715124E-2</c:v>
                </c:pt>
                <c:pt idx="27">
                  <c:v>2.3385070313910461E-3</c:v>
                </c:pt>
                <c:pt idx="28">
                  <c:v>-1.1965818534876327E-2</c:v>
                </c:pt>
                <c:pt idx="29">
                  <c:v>3.4444577234093998E-4</c:v>
                </c:pt>
                <c:pt idx="30">
                  <c:v>1.4848939316731702E-3</c:v>
                </c:pt>
                <c:pt idx="31">
                  <c:v>-1.1922075919502895E-2</c:v>
                </c:pt>
                <c:pt idx="32">
                  <c:v>3.735152439177547E-3</c:v>
                </c:pt>
                <c:pt idx="33">
                  <c:v>-2.2720422651829608E-3</c:v>
                </c:pt>
                <c:pt idx="34">
                  <c:v>-2.5687632577185759E-2</c:v>
                </c:pt>
                <c:pt idx="35">
                  <c:v>-1.1251088855924962E-2</c:v>
                </c:pt>
                <c:pt idx="36">
                  <c:v>-1.1677882350812574E-2</c:v>
                </c:pt>
                <c:pt idx="37">
                  <c:v>-1.8738033906791074E-3</c:v>
                </c:pt>
                <c:pt idx="38">
                  <c:v>1.2521145546820378E-2</c:v>
                </c:pt>
                <c:pt idx="39">
                  <c:v>-5.023016997899532E-3</c:v>
                </c:pt>
                <c:pt idx="40">
                  <c:v>-1.6511147044234953E-2</c:v>
                </c:pt>
                <c:pt idx="41">
                  <c:v>-1.00077463998689E-2</c:v>
                </c:pt>
                <c:pt idx="42">
                  <c:v>-2.2983898862573682E-2</c:v>
                </c:pt>
                <c:pt idx="43">
                  <c:v>-1.6929551035364199E-2</c:v>
                </c:pt>
                <c:pt idx="44">
                  <c:v>-2.0749520800206867E-2</c:v>
                </c:pt>
                <c:pt idx="45">
                  <c:v>-1.6333443014135085E-2</c:v>
                </c:pt>
                <c:pt idx="46">
                  <c:v>-2.839519836492066E-2</c:v>
                </c:pt>
                <c:pt idx="47">
                  <c:v>-4.0082111443888735E-2</c:v>
                </c:pt>
                <c:pt idx="48">
                  <c:v>4.1471776118431336E-3</c:v>
                </c:pt>
                <c:pt idx="49">
                  <c:v>1.1120579306922451E-3</c:v>
                </c:pt>
                <c:pt idx="50">
                  <c:v>1.0238936363872853E-2</c:v>
                </c:pt>
                <c:pt idx="51">
                  <c:v>4.5649660870971331E-2</c:v>
                </c:pt>
                <c:pt idx="52">
                  <c:v>5.8889715519670816E-2</c:v>
                </c:pt>
                <c:pt idx="53">
                  <c:v>5.3273628543616169E-2</c:v>
                </c:pt>
                <c:pt idx="54">
                  <c:v>8.7414794004663676E-2</c:v>
                </c:pt>
                <c:pt idx="55">
                  <c:v>2.839443764075078E-2</c:v>
                </c:pt>
                <c:pt idx="56">
                  <c:v>-5.6898106726137598E-3</c:v>
                </c:pt>
                <c:pt idx="57">
                  <c:v>-2.2439359674269355E-2</c:v>
                </c:pt>
                <c:pt idx="58">
                  <c:v>-2.6473709082294405E-2</c:v>
                </c:pt>
                <c:pt idx="59">
                  <c:v>-1.2069083985046802E-2</c:v>
                </c:pt>
                <c:pt idx="60">
                  <c:v>-3.7319908270223578E-3</c:v>
                </c:pt>
                <c:pt idx="61">
                  <c:v>1.9157655489877357E-2</c:v>
                </c:pt>
                <c:pt idx="62">
                  <c:v>3.4758879677273313E-2</c:v>
                </c:pt>
                <c:pt idx="63">
                  <c:v>4.2479769393557021E-2</c:v>
                </c:pt>
                <c:pt idx="64">
                  <c:v>2.3400622316778197E-2</c:v>
                </c:pt>
                <c:pt idx="65">
                  <c:v>2.638654020744724E-2</c:v>
                </c:pt>
                <c:pt idx="66">
                  <c:v>3.6913369325670686E-3</c:v>
                </c:pt>
                <c:pt idx="67">
                  <c:v>3.6371549410143089E-2</c:v>
                </c:pt>
                <c:pt idx="68">
                  <c:v>2.9197327697316311E-2</c:v>
                </c:pt>
                <c:pt idx="69">
                  <c:v>2.0967385734325106E-2</c:v>
                </c:pt>
                <c:pt idx="70">
                  <c:v>-2.5867729904547332E-3</c:v>
                </c:pt>
                <c:pt idx="71">
                  <c:v>-8.4217867352123221E-3</c:v>
                </c:pt>
                <c:pt idx="72">
                  <c:v>-1.6112120637826521E-2</c:v>
                </c:pt>
                <c:pt idx="73">
                  <c:v>-3.2157983497899778E-2</c:v>
                </c:pt>
                <c:pt idx="74">
                  <c:v>-3.6939765134770042E-2</c:v>
                </c:pt>
                <c:pt idx="75">
                  <c:v>-4.3090765569074208E-2</c:v>
                </c:pt>
                <c:pt idx="76">
                  <c:v>-3.4545072719975423E-2</c:v>
                </c:pt>
                <c:pt idx="77">
                  <c:v>-4.0992509207272931E-2</c:v>
                </c:pt>
                <c:pt idx="78">
                  <c:v>-4.4949832717874116E-2</c:v>
                </c:pt>
                <c:pt idx="79">
                  <c:v>-4.268589242986387E-2</c:v>
                </c:pt>
                <c:pt idx="80">
                  <c:v>-2.7742154877849146E-2</c:v>
                </c:pt>
                <c:pt idx="81">
                  <c:v>-2.7065244204241168E-2</c:v>
                </c:pt>
                <c:pt idx="82">
                  <c:v>-2.2902945358858062E-2</c:v>
                </c:pt>
                <c:pt idx="83">
                  <c:v>-1.63383495264533E-2</c:v>
                </c:pt>
                <c:pt idx="84">
                  <c:v>-9.2700578300046743E-3</c:v>
                </c:pt>
                <c:pt idx="85">
                  <c:v>-9.8619415159806323E-3</c:v>
                </c:pt>
                <c:pt idx="86">
                  <c:v>4.4298284949864097E-3</c:v>
                </c:pt>
                <c:pt idx="87">
                  <c:v>2.7303883105034288E-3</c:v>
                </c:pt>
                <c:pt idx="88">
                  <c:v>7.6232651690286701E-3</c:v>
                </c:pt>
                <c:pt idx="89">
                  <c:v>8.8239426869538562E-3</c:v>
                </c:pt>
                <c:pt idx="90">
                  <c:v>1.290794937531814E-2</c:v>
                </c:pt>
                <c:pt idx="91">
                  <c:v>2.6381054441539931E-2</c:v>
                </c:pt>
                <c:pt idx="92">
                  <c:v>1.0760785993642941E-2</c:v>
                </c:pt>
                <c:pt idx="93">
                  <c:v>1.0705636134142438E-2</c:v>
                </c:pt>
                <c:pt idx="94">
                  <c:v>2.59658412299828E-2</c:v>
                </c:pt>
                <c:pt idx="95">
                  <c:v>3.3764565331848573E-2</c:v>
                </c:pt>
                <c:pt idx="96">
                  <c:v>2.081465867018828E-2</c:v>
                </c:pt>
                <c:pt idx="97">
                  <c:v>3.8971111641295408E-2</c:v>
                </c:pt>
                <c:pt idx="98">
                  <c:v>6.5020484063550654E-2</c:v>
                </c:pt>
                <c:pt idx="99">
                  <c:v>2.6404230645754367E-2</c:v>
                </c:pt>
                <c:pt idx="100">
                  <c:v>1.5259014263833137E-3</c:v>
                </c:pt>
                <c:pt idx="101">
                  <c:v>-0.14617569501339567</c:v>
                </c:pt>
                <c:pt idx="102">
                  <c:v>3.9796996100422533E-2</c:v>
                </c:pt>
                <c:pt idx="103">
                  <c:v>-2.6542100615408515E-2</c:v>
                </c:pt>
                <c:pt idx="104">
                  <c:v>-4.1222168085164768E-2</c:v>
                </c:pt>
                <c:pt idx="105">
                  <c:v>-1.3743264517032117E-3</c:v>
                </c:pt>
                <c:pt idx="106">
                  <c:v>-1.1273232003327749E-2</c:v>
                </c:pt>
                <c:pt idx="107">
                  <c:v>-5.4547846640300435E-3</c:v>
                </c:pt>
                <c:pt idx="108">
                  <c:v>2.2313912806488645E-3</c:v>
                </c:pt>
                <c:pt idx="109">
                  <c:v>2.4717747839368087E-2</c:v>
                </c:pt>
                <c:pt idx="110">
                  <c:v>2.4869551324838923E-2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505-4EF4-8E48-6BFA02E2D873}"/>
            </c:ext>
          </c:extLst>
        </c:ser>
        <c:ser>
          <c:idx val="3"/>
          <c:order val="3"/>
          <c:tx>
            <c:strRef>
              <c:f>DATA!$AR$3</c:f>
              <c:strCache>
                <c:ptCount val="1"/>
                <c:pt idx="0">
                  <c:v>CC Collective consumption expenditure of general government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40000"/>
                  <a:lumOff val="60000"/>
                  <a:alpha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DATA!$B$4:$B$114</c:f>
              <c:strCache>
                <c:ptCount val="111"/>
                <c:pt idx="0">
                  <c:v>1995-Q1</c:v>
                </c:pt>
                <c:pt idx="1">
                  <c:v>1995-Q2</c:v>
                </c:pt>
                <c:pt idx="2">
                  <c:v>1995-Q3</c:v>
                </c:pt>
                <c:pt idx="3">
                  <c:v>1995-Q4</c:v>
                </c:pt>
                <c:pt idx="4">
                  <c:v>1996-Q1</c:v>
                </c:pt>
                <c:pt idx="5">
                  <c:v>1996-Q2</c:v>
                </c:pt>
                <c:pt idx="6">
                  <c:v>1996-Q3</c:v>
                </c:pt>
                <c:pt idx="7">
                  <c:v>1996-Q4</c:v>
                </c:pt>
                <c:pt idx="8">
                  <c:v>1997-Q1</c:v>
                </c:pt>
                <c:pt idx="9">
                  <c:v>1997-Q2</c:v>
                </c:pt>
                <c:pt idx="10">
                  <c:v>1997-Q3</c:v>
                </c:pt>
                <c:pt idx="11">
                  <c:v>1997-Q4</c:v>
                </c:pt>
                <c:pt idx="12">
                  <c:v>1998-Q1</c:v>
                </c:pt>
                <c:pt idx="13">
                  <c:v>1998-Q2</c:v>
                </c:pt>
                <c:pt idx="14">
                  <c:v>1998-Q3</c:v>
                </c:pt>
                <c:pt idx="15">
                  <c:v>1998-Q4</c:v>
                </c:pt>
                <c:pt idx="16">
                  <c:v>1999-Q1</c:v>
                </c:pt>
                <c:pt idx="17">
                  <c:v>1999-Q2</c:v>
                </c:pt>
                <c:pt idx="18">
                  <c:v>1999-Q3</c:v>
                </c:pt>
                <c:pt idx="19">
                  <c:v>1999-Q4</c:v>
                </c:pt>
                <c:pt idx="20">
                  <c:v>2000-Q1</c:v>
                </c:pt>
                <c:pt idx="21">
                  <c:v>2000-Q2</c:v>
                </c:pt>
                <c:pt idx="22">
                  <c:v>2000-Q3</c:v>
                </c:pt>
                <c:pt idx="23">
                  <c:v>2000-Q4</c:v>
                </c:pt>
                <c:pt idx="24">
                  <c:v>2001-Q1</c:v>
                </c:pt>
                <c:pt idx="25">
                  <c:v>2001-Q2</c:v>
                </c:pt>
                <c:pt idx="26">
                  <c:v>2001-Q3</c:v>
                </c:pt>
                <c:pt idx="27">
                  <c:v>2001-Q4</c:v>
                </c:pt>
                <c:pt idx="28">
                  <c:v>2002-Q1</c:v>
                </c:pt>
                <c:pt idx="29">
                  <c:v>2002-Q2</c:v>
                </c:pt>
                <c:pt idx="30">
                  <c:v>2002-Q3</c:v>
                </c:pt>
                <c:pt idx="31">
                  <c:v>2002-Q4</c:v>
                </c:pt>
                <c:pt idx="32">
                  <c:v>2003-Q1</c:v>
                </c:pt>
                <c:pt idx="33">
                  <c:v>2003-Q2</c:v>
                </c:pt>
                <c:pt idx="34">
                  <c:v>2003-Q3</c:v>
                </c:pt>
                <c:pt idx="35">
                  <c:v>2003-Q4</c:v>
                </c:pt>
                <c:pt idx="36">
                  <c:v>2004-Q1</c:v>
                </c:pt>
                <c:pt idx="37">
                  <c:v>2004-Q2</c:v>
                </c:pt>
                <c:pt idx="38">
                  <c:v>2004-Q3</c:v>
                </c:pt>
                <c:pt idx="39">
                  <c:v>2004-Q4</c:v>
                </c:pt>
                <c:pt idx="40">
                  <c:v>2005-Q1</c:v>
                </c:pt>
                <c:pt idx="41">
                  <c:v>2005-Q2</c:v>
                </c:pt>
                <c:pt idx="42">
                  <c:v>2005-Q3</c:v>
                </c:pt>
                <c:pt idx="43">
                  <c:v>2005-Q4</c:v>
                </c:pt>
                <c:pt idx="44">
                  <c:v>2006-Q1</c:v>
                </c:pt>
                <c:pt idx="45">
                  <c:v>2006-Q2</c:v>
                </c:pt>
                <c:pt idx="46">
                  <c:v>2006-Q3</c:v>
                </c:pt>
                <c:pt idx="47">
                  <c:v>2006-Q4</c:v>
                </c:pt>
                <c:pt idx="48">
                  <c:v>2007-Q1</c:v>
                </c:pt>
                <c:pt idx="49">
                  <c:v>2007-Q2</c:v>
                </c:pt>
                <c:pt idx="50">
                  <c:v>2007-Q3</c:v>
                </c:pt>
                <c:pt idx="51">
                  <c:v>2007-Q4</c:v>
                </c:pt>
                <c:pt idx="52">
                  <c:v>2008-Q1</c:v>
                </c:pt>
                <c:pt idx="53">
                  <c:v>2008-Q2</c:v>
                </c:pt>
                <c:pt idx="54">
                  <c:v>2008-Q3</c:v>
                </c:pt>
                <c:pt idx="55">
                  <c:v>2008-Q4</c:v>
                </c:pt>
                <c:pt idx="56">
                  <c:v>2009-Q1</c:v>
                </c:pt>
                <c:pt idx="57">
                  <c:v>2009-Q2</c:v>
                </c:pt>
                <c:pt idx="58">
                  <c:v>2009-Q3</c:v>
                </c:pt>
                <c:pt idx="59">
                  <c:v>2009-Q4</c:v>
                </c:pt>
                <c:pt idx="60">
                  <c:v>2010-Q1</c:v>
                </c:pt>
                <c:pt idx="61">
                  <c:v>2010-Q2</c:v>
                </c:pt>
                <c:pt idx="62">
                  <c:v>2010-Q3</c:v>
                </c:pt>
                <c:pt idx="63">
                  <c:v>2010-Q4</c:v>
                </c:pt>
                <c:pt idx="64">
                  <c:v>2011-Q1</c:v>
                </c:pt>
                <c:pt idx="65">
                  <c:v>2011-Q2</c:v>
                </c:pt>
                <c:pt idx="66">
                  <c:v>2011-Q3</c:v>
                </c:pt>
                <c:pt idx="67">
                  <c:v>2011-Q4</c:v>
                </c:pt>
                <c:pt idx="68">
                  <c:v>2012-Q1</c:v>
                </c:pt>
                <c:pt idx="69">
                  <c:v>2012-Q2</c:v>
                </c:pt>
                <c:pt idx="70">
                  <c:v>2012-Q3</c:v>
                </c:pt>
                <c:pt idx="71">
                  <c:v>2012-Q4</c:v>
                </c:pt>
                <c:pt idx="72">
                  <c:v>2013-Q1</c:v>
                </c:pt>
                <c:pt idx="73">
                  <c:v>2013-Q2</c:v>
                </c:pt>
                <c:pt idx="74">
                  <c:v>2013-Q3</c:v>
                </c:pt>
                <c:pt idx="75">
                  <c:v>2013-Q4</c:v>
                </c:pt>
                <c:pt idx="76">
                  <c:v>2014-Q1</c:v>
                </c:pt>
                <c:pt idx="77">
                  <c:v>2014-Q2</c:v>
                </c:pt>
                <c:pt idx="78">
                  <c:v>2014-Q3</c:v>
                </c:pt>
                <c:pt idx="79">
                  <c:v>2014-Q4</c:v>
                </c:pt>
                <c:pt idx="80">
                  <c:v>2015-Q1</c:v>
                </c:pt>
                <c:pt idx="81">
                  <c:v>2015-Q2</c:v>
                </c:pt>
                <c:pt idx="82">
                  <c:v>2015-Q3</c:v>
                </c:pt>
                <c:pt idx="83">
                  <c:v>2015-Q4</c:v>
                </c:pt>
                <c:pt idx="84">
                  <c:v>2016-Q1</c:v>
                </c:pt>
                <c:pt idx="85">
                  <c:v>2016-Q2</c:v>
                </c:pt>
                <c:pt idx="86">
                  <c:v>2016-Q3</c:v>
                </c:pt>
                <c:pt idx="87">
                  <c:v>2016-Q4</c:v>
                </c:pt>
                <c:pt idx="88">
                  <c:v>2017-Q1</c:v>
                </c:pt>
                <c:pt idx="89">
                  <c:v>2017-Q2</c:v>
                </c:pt>
                <c:pt idx="90">
                  <c:v>2017-Q3</c:v>
                </c:pt>
                <c:pt idx="91">
                  <c:v>2017-Q4</c:v>
                </c:pt>
                <c:pt idx="92">
                  <c:v>2018-Q1</c:v>
                </c:pt>
                <c:pt idx="93">
                  <c:v>2018-Q2</c:v>
                </c:pt>
                <c:pt idx="94">
                  <c:v>2018-Q3</c:v>
                </c:pt>
                <c:pt idx="95">
                  <c:v>2018-Q4</c:v>
                </c:pt>
                <c:pt idx="96">
                  <c:v>2019-Q1</c:v>
                </c:pt>
                <c:pt idx="97">
                  <c:v>2019-Q2</c:v>
                </c:pt>
                <c:pt idx="98">
                  <c:v>2019-Q3</c:v>
                </c:pt>
                <c:pt idx="99">
                  <c:v>2019-Q4</c:v>
                </c:pt>
                <c:pt idx="100">
                  <c:v>2020-Q1</c:v>
                </c:pt>
                <c:pt idx="101">
                  <c:v>2020-Q2</c:v>
                </c:pt>
                <c:pt idx="102">
                  <c:v>2020-Q3</c:v>
                </c:pt>
                <c:pt idx="103">
                  <c:v>2020-Q4</c:v>
                </c:pt>
                <c:pt idx="104">
                  <c:v>2021-Q1</c:v>
                </c:pt>
                <c:pt idx="105">
                  <c:v>2021-Q2</c:v>
                </c:pt>
                <c:pt idx="106">
                  <c:v>2021-Q3</c:v>
                </c:pt>
                <c:pt idx="107">
                  <c:v>2021-Q4</c:v>
                </c:pt>
                <c:pt idx="108">
                  <c:v>2022-Q1</c:v>
                </c:pt>
                <c:pt idx="109">
                  <c:v>2022-Q2</c:v>
                </c:pt>
                <c:pt idx="110">
                  <c:v>2022-Q3</c:v>
                </c:pt>
              </c:strCache>
              <c:extLst xmlns:c15="http://schemas.microsoft.com/office/drawing/2012/chart"/>
            </c:strRef>
          </c:cat>
          <c:val>
            <c:numRef>
              <c:f>DATA!$AR$4:$AR$114</c:f>
              <c:numCache>
                <c:formatCode>General</c:formatCode>
                <c:ptCount val="111"/>
                <c:pt idx="0">
                  <c:v>1.2173591799449213E-3</c:v>
                </c:pt>
                <c:pt idx="1">
                  <c:v>-5.4654135001983128E-2</c:v>
                </c:pt>
                <c:pt idx="2">
                  <c:v>-8.6149590609914561E-2</c:v>
                </c:pt>
                <c:pt idx="3">
                  <c:v>0.19188059998327578</c:v>
                </c:pt>
                <c:pt idx="4">
                  <c:v>-6.9790661666449871E-2</c:v>
                </c:pt>
                <c:pt idx="5">
                  <c:v>-0.12660145138185452</c:v>
                </c:pt>
                <c:pt idx="6">
                  <c:v>-0.16858803475081796</c:v>
                </c:pt>
                <c:pt idx="7">
                  <c:v>0.20555459417529764</c:v>
                </c:pt>
                <c:pt idx="8">
                  <c:v>-3.402676244831504E-2</c:v>
                </c:pt>
                <c:pt idx="9">
                  <c:v>-9.4836962723892526E-2</c:v>
                </c:pt>
                <c:pt idx="10">
                  <c:v>-0.14641973060803437</c:v>
                </c:pt>
                <c:pt idx="11">
                  <c:v>0.20203402412305138</c:v>
                </c:pt>
                <c:pt idx="12">
                  <c:v>0.13958533764203551</c:v>
                </c:pt>
                <c:pt idx="13">
                  <c:v>6.5231151515505736E-2</c:v>
                </c:pt>
                <c:pt idx="14">
                  <c:v>9.4293981331929899E-2</c:v>
                </c:pt>
                <c:pt idx="15">
                  <c:v>1.1122201276136501E-2</c:v>
                </c:pt>
                <c:pt idx="16">
                  <c:v>4.292916336694752E-2</c:v>
                </c:pt>
                <c:pt idx="17">
                  <c:v>3.9432038041236517E-2</c:v>
                </c:pt>
                <c:pt idx="18">
                  <c:v>7.0110428090988108E-3</c:v>
                </c:pt>
                <c:pt idx="19">
                  <c:v>3.003340951937794E-2</c:v>
                </c:pt>
                <c:pt idx="20">
                  <c:v>-7.1120823911572373E-2</c:v>
                </c:pt>
                <c:pt idx="21">
                  <c:v>-8.9087474987787019E-2</c:v>
                </c:pt>
                <c:pt idx="22">
                  <c:v>-2.14019422376035E-2</c:v>
                </c:pt>
                <c:pt idx="23">
                  <c:v>-4.7412035586401835E-2</c:v>
                </c:pt>
                <c:pt idx="24">
                  <c:v>-2.3535135534929807E-2</c:v>
                </c:pt>
                <c:pt idx="25">
                  <c:v>2.4289370808894262E-3</c:v>
                </c:pt>
                <c:pt idx="26">
                  <c:v>2.1848370041997356E-2</c:v>
                </c:pt>
                <c:pt idx="27">
                  <c:v>6.9696876736102809E-4</c:v>
                </c:pt>
                <c:pt idx="28">
                  <c:v>-2.2770092378525675E-3</c:v>
                </c:pt>
                <c:pt idx="29">
                  <c:v>-1.9363938194185693E-3</c:v>
                </c:pt>
                <c:pt idx="30">
                  <c:v>2.2980818942145653E-2</c:v>
                </c:pt>
                <c:pt idx="31">
                  <c:v>-4.3186142017304974E-2</c:v>
                </c:pt>
                <c:pt idx="32">
                  <c:v>2.5449782356289141E-2</c:v>
                </c:pt>
                <c:pt idx="33">
                  <c:v>1.2483465251863279E-2</c:v>
                </c:pt>
                <c:pt idx="34">
                  <c:v>3.6658796139938943E-3</c:v>
                </c:pt>
                <c:pt idx="35">
                  <c:v>7.223817823012979E-2</c:v>
                </c:pt>
                <c:pt idx="36">
                  <c:v>-2.3161488834685606E-2</c:v>
                </c:pt>
                <c:pt idx="37">
                  <c:v>2.8380617376147832E-2</c:v>
                </c:pt>
                <c:pt idx="38">
                  <c:v>1.134097536898615E-2</c:v>
                </c:pt>
                <c:pt idx="39">
                  <c:v>-9.3070567211803734E-2</c:v>
                </c:pt>
                <c:pt idx="40">
                  <c:v>-5.9010661601586634E-2</c:v>
                </c:pt>
                <c:pt idx="41">
                  <c:v>-8.734439136351746E-3</c:v>
                </c:pt>
                <c:pt idx="42">
                  <c:v>-0.10426674115554935</c:v>
                </c:pt>
                <c:pt idx="43">
                  <c:v>3.2308916525199294E-2</c:v>
                </c:pt>
                <c:pt idx="44">
                  <c:v>6.2200935018843495E-3</c:v>
                </c:pt>
                <c:pt idx="45">
                  <c:v>5.0117246969616502E-2</c:v>
                </c:pt>
                <c:pt idx="46">
                  <c:v>-2.2625579104604832E-2</c:v>
                </c:pt>
                <c:pt idx="47">
                  <c:v>-4.1198524159182348E-2</c:v>
                </c:pt>
                <c:pt idx="48">
                  <c:v>2.7751159128808212E-3</c:v>
                </c:pt>
                <c:pt idx="49">
                  <c:v>-4.8528800600705857E-2</c:v>
                </c:pt>
                <c:pt idx="50">
                  <c:v>-1.0333811040292851E-2</c:v>
                </c:pt>
                <c:pt idx="51">
                  <c:v>-2.9917603448780916E-2</c:v>
                </c:pt>
                <c:pt idx="52">
                  <c:v>-4.250159456455993E-2</c:v>
                </c:pt>
                <c:pt idx="53">
                  <c:v>-5.1692017124602252E-2</c:v>
                </c:pt>
                <c:pt idx="54">
                  <c:v>0.13821014539443954</c:v>
                </c:pt>
                <c:pt idx="55">
                  <c:v>-2.9950664410184125E-2</c:v>
                </c:pt>
                <c:pt idx="56">
                  <c:v>2.5116566406158114E-4</c:v>
                </c:pt>
                <c:pt idx="57">
                  <c:v>-3.2692836670412007E-2</c:v>
                </c:pt>
                <c:pt idx="58">
                  <c:v>-1.7148569105492228E-2</c:v>
                </c:pt>
                <c:pt idx="59">
                  <c:v>0.19894925165170019</c:v>
                </c:pt>
                <c:pt idx="60">
                  <c:v>2.1725363092547134E-2</c:v>
                </c:pt>
                <c:pt idx="61">
                  <c:v>-2.2706763541190611E-2</c:v>
                </c:pt>
                <c:pt idx="62">
                  <c:v>-2.5575480297967523E-2</c:v>
                </c:pt>
                <c:pt idx="63">
                  <c:v>0.10620497997372169</c:v>
                </c:pt>
                <c:pt idx="64">
                  <c:v>1.3637050257314876E-2</c:v>
                </c:pt>
                <c:pt idx="65">
                  <c:v>2.4056907429932828E-2</c:v>
                </c:pt>
                <c:pt idx="66">
                  <c:v>7.7474809645790899E-2</c:v>
                </c:pt>
                <c:pt idx="67">
                  <c:v>0.11363951129106109</c:v>
                </c:pt>
                <c:pt idx="68">
                  <c:v>4.6622062419675814E-2</c:v>
                </c:pt>
                <c:pt idx="69">
                  <c:v>4.1004089947425548E-2</c:v>
                </c:pt>
                <c:pt idx="70">
                  <c:v>5.2713484543073896E-2</c:v>
                </c:pt>
                <c:pt idx="71">
                  <c:v>0.10018090626990617</c:v>
                </c:pt>
                <c:pt idx="72">
                  <c:v>-4.9309482108228941E-2</c:v>
                </c:pt>
                <c:pt idx="73">
                  <c:v>-5.209665301351496E-2</c:v>
                </c:pt>
                <c:pt idx="74">
                  <c:v>-2.3321157009337234E-2</c:v>
                </c:pt>
                <c:pt idx="75">
                  <c:v>-7.1820136061227835E-2</c:v>
                </c:pt>
                <c:pt idx="76">
                  <c:v>-6.6593633186050383E-2</c:v>
                </c:pt>
                <c:pt idx="77">
                  <c:v>-4.0340670818615365E-2</c:v>
                </c:pt>
                <c:pt idx="78">
                  <c:v>-5.845932902832196E-2</c:v>
                </c:pt>
                <c:pt idx="79">
                  <c:v>-8.9397171738668568E-2</c:v>
                </c:pt>
                <c:pt idx="80">
                  <c:v>-2.2298813571755005E-2</c:v>
                </c:pt>
                <c:pt idx="81">
                  <c:v>1.6219600085057628E-2</c:v>
                </c:pt>
                <c:pt idx="82">
                  <c:v>-1.177061732378526E-2</c:v>
                </c:pt>
                <c:pt idx="83">
                  <c:v>-4.806608438899751E-2</c:v>
                </c:pt>
                <c:pt idx="84">
                  <c:v>-4.0953560101897324E-3</c:v>
                </c:pt>
                <c:pt idx="85">
                  <c:v>-1.262886265490426E-2</c:v>
                </c:pt>
                <c:pt idx="86">
                  <c:v>1.8021921523358131E-2</c:v>
                </c:pt>
                <c:pt idx="87">
                  <c:v>-2.9972418738008599E-2</c:v>
                </c:pt>
                <c:pt idx="88">
                  <c:v>-4.937333809361899E-2</c:v>
                </c:pt>
                <c:pt idx="89">
                  <c:v>-2.1739388189601527E-2</c:v>
                </c:pt>
                <c:pt idx="90">
                  <c:v>-6.0175362272944177E-2</c:v>
                </c:pt>
                <c:pt idx="91">
                  <c:v>-7.9486427529091408E-2</c:v>
                </c:pt>
                <c:pt idx="92">
                  <c:v>7.1952145259590594E-4</c:v>
                </c:pt>
                <c:pt idx="93">
                  <c:v>1.5895356880628597E-3</c:v>
                </c:pt>
                <c:pt idx="94">
                  <c:v>-3.7959058198816287E-2</c:v>
                </c:pt>
                <c:pt idx="95">
                  <c:v>7.1774762172105433E-2</c:v>
                </c:pt>
                <c:pt idx="96">
                  <c:v>4.5527142833553746E-2</c:v>
                </c:pt>
                <c:pt idx="97">
                  <c:v>-2.6926340713433916E-2</c:v>
                </c:pt>
                <c:pt idx="98">
                  <c:v>5.7355193525394199E-2</c:v>
                </c:pt>
                <c:pt idx="99">
                  <c:v>4.8447173177505576E-2</c:v>
                </c:pt>
                <c:pt idx="100">
                  <c:v>-1.0176724359342693E-2</c:v>
                </c:pt>
                <c:pt idx="101">
                  <c:v>-3.4406020111266145E-4</c:v>
                </c:pt>
                <c:pt idx="102">
                  <c:v>2.8272070310679354E-2</c:v>
                </c:pt>
                <c:pt idx="103">
                  <c:v>-1.7198001002590502E-2</c:v>
                </c:pt>
                <c:pt idx="104">
                  <c:v>6.6732730531497531E-2</c:v>
                </c:pt>
                <c:pt idx="105">
                  <c:v>8.4159640697966331E-2</c:v>
                </c:pt>
                <c:pt idx="106">
                  <c:v>2.3409384661935206E-2</c:v>
                </c:pt>
                <c:pt idx="107">
                  <c:v>7.967538668804508E-3</c:v>
                </c:pt>
                <c:pt idx="108">
                  <c:v>-4.0961407581236564E-2</c:v>
                </c:pt>
                <c:pt idx="109">
                  <c:v>-1.6650748656730663E-2</c:v>
                </c:pt>
                <c:pt idx="110">
                  <c:v>-4.2824540827196778E-2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505-4EF4-8E48-6BFA02E2D873}"/>
            </c:ext>
          </c:extLst>
        </c:ser>
        <c:ser>
          <c:idx val="4"/>
          <c:order val="4"/>
          <c:tx>
            <c:strRef>
              <c:f>DATA!$AZ$3</c:f>
              <c:strCache>
                <c:ptCount val="1"/>
                <c:pt idx="0">
                  <c:v>CC Total Employment domestic concept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75000"/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DATA!$B$4:$B$114</c:f>
              <c:strCache>
                <c:ptCount val="111"/>
                <c:pt idx="0">
                  <c:v>1995-Q1</c:v>
                </c:pt>
                <c:pt idx="1">
                  <c:v>1995-Q2</c:v>
                </c:pt>
                <c:pt idx="2">
                  <c:v>1995-Q3</c:v>
                </c:pt>
                <c:pt idx="3">
                  <c:v>1995-Q4</c:v>
                </c:pt>
                <c:pt idx="4">
                  <c:v>1996-Q1</c:v>
                </c:pt>
                <c:pt idx="5">
                  <c:v>1996-Q2</c:v>
                </c:pt>
                <c:pt idx="6">
                  <c:v>1996-Q3</c:v>
                </c:pt>
                <c:pt idx="7">
                  <c:v>1996-Q4</c:v>
                </c:pt>
                <c:pt idx="8">
                  <c:v>1997-Q1</c:v>
                </c:pt>
                <c:pt idx="9">
                  <c:v>1997-Q2</c:v>
                </c:pt>
                <c:pt idx="10">
                  <c:v>1997-Q3</c:v>
                </c:pt>
                <c:pt idx="11">
                  <c:v>1997-Q4</c:v>
                </c:pt>
                <c:pt idx="12">
                  <c:v>1998-Q1</c:v>
                </c:pt>
                <c:pt idx="13">
                  <c:v>1998-Q2</c:v>
                </c:pt>
                <c:pt idx="14">
                  <c:v>1998-Q3</c:v>
                </c:pt>
                <c:pt idx="15">
                  <c:v>1998-Q4</c:v>
                </c:pt>
                <c:pt idx="16">
                  <c:v>1999-Q1</c:v>
                </c:pt>
                <c:pt idx="17">
                  <c:v>1999-Q2</c:v>
                </c:pt>
                <c:pt idx="18">
                  <c:v>1999-Q3</c:v>
                </c:pt>
                <c:pt idx="19">
                  <c:v>1999-Q4</c:v>
                </c:pt>
                <c:pt idx="20">
                  <c:v>2000-Q1</c:v>
                </c:pt>
                <c:pt idx="21">
                  <c:v>2000-Q2</c:v>
                </c:pt>
                <c:pt idx="22">
                  <c:v>2000-Q3</c:v>
                </c:pt>
                <c:pt idx="23">
                  <c:v>2000-Q4</c:v>
                </c:pt>
                <c:pt idx="24">
                  <c:v>2001-Q1</c:v>
                </c:pt>
                <c:pt idx="25">
                  <c:v>2001-Q2</c:v>
                </c:pt>
                <c:pt idx="26">
                  <c:v>2001-Q3</c:v>
                </c:pt>
                <c:pt idx="27">
                  <c:v>2001-Q4</c:v>
                </c:pt>
                <c:pt idx="28">
                  <c:v>2002-Q1</c:v>
                </c:pt>
                <c:pt idx="29">
                  <c:v>2002-Q2</c:v>
                </c:pt>
                <c:pt idx="30">
                  <c:v>2002-Q3</c:v>
                </c:pt>
                <c:pt idx="31">
                  <c:v>2002-Q4</c:v>
                </c:pt>
                <c:pt idx="32">
                  <c:v>2003-Q1</c:v>
                </c:pt>
                <c:pt idx="33">
                  <c:v>2003-Q2</c:v>
                </c:pt>
                <c:pt idx="34">
                  <c:v>2003-Q3</c:v>
                </c:pt>
                <c:pt idx="35">
                  <c:v>2003-Q4</c:v>
                </c:pt>
                <c:pt idx="36">
                  <c:v>2004-Q1</c:v>
                </c:pt>
                <c:pt idx="37">
                  <c:v>2004-Q2</c:v>
                </c:pt>
                <c:pt idx="38">
                  <c:v>2004-Q3</c:v>
                </c:pt>
                <c:pt idx="39">
                  <c:v>2004-Q4</c:v>
                </c:pt>
                <c:pt idx="40">
                  <c:v>2005-Q1</c:v>
                </c:pt>
                <c:pt idx="41">
                  <c:v>2005-Q2</c:v>
                </c:pt>
                <c:pt idx="42">
                  <c:v>2005-Q3</c:v>
                </c:pt>
                <c:pt idx="43">
                  <c:v>2005-Q4</c:v>
                </c:pt>
                <c:pt idx="44">
                  <c:v>2006-Q1</c:v>
                </c:pt>
                <c:pt idx="45">
                  <c:v>2006-Q2</c:v>
                </c:pt>
                <c:pt idx="46">
                  <c:v>2006-Q3</c:v>
                </c:pt>
                <c:pt idx="47">
                  <c:v>2006-Q4</c:v>
                </c:pt>
                <c:pt idx="48">
                  <c:v>2007-Q1</c:v>
                </c:pt>
                <c:pt idx="49">
                  <c:v>2007-Q2</c:v>
                </c:pt>
                <c:pt idx="50">
                  <c:v>2007-Q3</c:v>
                </c:pt>
                <c:pt idx="51">
                  <c:v>2007-Q4</c:v>
                </c:pt>
                <c:pt idx="52">
                  <c:v>2008-Q1</c:v>
                </c:pt>
                <c:pt idx="53">
                  <c:v>2008-Q2</c:v>
                </c:pt>
                <c:pt idx="54">
                  <c:v>2008-Q3</c:v>
                </c:pt>
                <c:pt idx="55">
                  <c:v>2008-Q4</c:v>
                </c:pt>
                <c:pt idx="56">
                  <c:v>2009-Q1</c:v>
                </c:pt>
                <c:pt idx="57">
                  <c:v>2009-Q2</c:v>
                </c:pt>
                <c:pt idx="58">
                  <c:v>2009-Q3</c:v>
                </c:pt>
                <c:pt idx="59">
                  <c:v>2009-Q4</c:v>
                </c:pt>
                <c:pt idx="60">
                  <c:v>2010-Q1</c:v>
                </c:pt>
                <c:pt idx="61">
                  <c:v>2010-Q2</c:v>
                </c:pt>
                <c:pt idx="62">
                  <c:v>2010-Q3</c:v>
                </c:pt>
                <c:pt idx="63">
                  <c:v>2010-Q4</c:v>
                </c:pt>
                <c:pt idx="64">
                  <c:v>2011-Q1</c:v>
                </c:pt>
                <c:pt idx="65">
                  <c:v>2011-Q2</c:v>
                </c:pt>
                <c:pt idx="66">
                  <c:v>2011-Q3</c:v>
                </c:pt>
                <c:pt idx="67">
                  <c:v>2011-Q4</c:v>
                </c:pt>
                <c:pt idx="68">
                  <c:v>2012-Q1</c:v>
                </c:pt>
                <c:pt idx="69">
                  <c:v>2012-Q2</c:v>
                </c:pt>
                <c:pt idx="70">
                  <c:v>2012-Q3</c:v>
                </c:pt>
                <c:pt idx="71">
                  <c:v>2012-Q4</c:v>
                </c:pt>
                <c:pt idx="72">
                  <c:v>2013-Q1</c:v>
                </c:pt>
                <c:pt idx="73">
                  <c:v>2013-Q2</c:v>
                </c:pt>
                <c:pt idx="74">
                  <c:v>2013-Q3</c:v>
                </c:pt>
                <c:pt idx="75">
                  <c:v>2013-Q4</c:v>
                </c:pt>
                <c:pt idx="76">
                  <c:v>2014-Q1</c:v>
                </c:pt>
                <c:pt idx="77">
                  <c:v>2014-Q2</c:v>
                </c:pt>
                <c:pt idx="78">
                  <c:v>2014-Q3</c:v>
                </c:pt>
                <c:pt idx="79">
                  <c:v>2014-Q4</c:v>
                </c:pt>
                <c:pt idx="80">
                  <c:v>2015-Q1</c:v>
                </c:pt>
                <c:pt idx="81">
                  <c:v>2015-Q2</c:v>
                </c:pt>
                <c:pt idx="82">
                  <c:v>2015-Q3</c:v>
                </c:pt>
                <c:pt idx="83">
                  <c:v>2015-Q4</c:v>
                </c:pt>
                <c:pt idx="84">
                  <c:v>2016-Q1</c:v>
                </c:pt>
                <c:pt idx="85">
                  <c:v>2016-Q2</c:v>
                </c:pt>
                <c:pt idx="86">
                  <c:v>2016-Q3</c:v>
                </c:pt>
                <c:pt idx="87">
                  <c:v>2016-Q4</c:v>
                </c:pt>
                <c:pt idx="88">
                  <c:v>2017-Q1</c:v>
                </c:pt>
                <c:pt idx="89">
                  <c:v>2017-Q2</c:v>
                </c:pt>
                <c:pt idx="90">
                  <c:v>2017-Q3</c:v>
                </c:pt>
                <c:pt idx="91">
                  <c:v>2017-Q4</c:v>
                </c:pt>
                <c:pt idx="92">
                  <c:v>2018-Q1</c:v>
                </c:pt>
                <c:pt idx="93">
                  <c:v>2018-Q2</c:v>
                </c:pt>
                <c:pt idx="94">
                  <c:v>2018-Q3</c:v>
                </c:pt>
                <c:pt idx="95">
                  <c:v>2018-Q4</c:v>
                </c:pt>
                <c:pt idx="96">
                  <c:v>2019-Q1</c:v>
                </c:pt>
                <c:pt idx="97">
                  <c:v>2019-Q2</c:v>
                </c:pt>
                <c:pt idx="98">
                  <c:v>2019-Q3</c:v>
                </c:pt>
                <c:pt idx="99">
                  <c:v>2019-Q4</c:v>
                </c:pt>
                <c:pt idx="100">
                  <c:v>2020-Q1</c:v>
                </c:pt>
                <c:pt idx="101">
                  <c:v>2020-Q2</c:v>
                </c:pt>
                <c:pt idx="102">
                  <c:v>2020-Q3</c:v>
                </c:pt>
                <c:pt idx="103">
                  <c:v>2020-Q4</c:v>
                </c:pt>
                <c:pt idx="104">
                  <c:v>2021-Q1</c:v>
                </c:pt>
                <c:pt idx="105">
                  <c:v>2021-Q2</c:v>
                </c:pt>
                <c:pt idx="106">
                  <c:v>2021-Q3</c:v>
                </c:pt>
                <c:pt idx="107">
                  <c:v>2021-Q4</c:v>
                </c:pt>
                <c:pt idx="108">
                  <c:v>2022-Q1</c:v>
                </c:pt>
                <c:pt idx="109">
                  <c:v>2022-Q2</c:v>
                </c:pt>
                <c:pt idx="110">
                  <c:v>2022-Q3</c:v>
                </c:pt>
              </c:strCache>
              <c:extLst xmlns:c15="http://schemas.microsoft.com/office/drawing/2012/chart"/>
            </c:strRef>
          </c:cat>
          <c:val>
            <c:numRef>
              <c:f>DATA!$AZ$4:$AZ$114</c:f>
              <c:numCache>
                <c:formatCode>General</c:formatCode>
                <c:ptCount val="111"/>
                <c:pt idx="0">
                  <c:v>7.1308990220302348E-3</c:v>
                </c:pt>
                <c:pt idx="1">
                  <c:v>6.4725473901576791E-3</c:v>
                </c:pt>
                <c:pt idx="2">
                  <c:v>6.8188762926144619E-3</c:v>
                </c:pt>
                <c:pt idx="3">
                  <c:v>2.9650976676158791E-3</c:v>
                </c:pt>
                <c:pt idx="4">
                  <c:v>2.9656054931050946E-3</c:v>
                </c:pt>
                <c:pt idx="5">
                  <c:v>1.5743866894393221E-3</c:v>
                </c:pt>
                <c:pt idx="6">
                  <c:v>1.233677016693413E-3</c:v>
                </c:pt>
                <c:pt idx="7">
                  <c:v>-8.9636266027959266E-4</c:v>
                </c:pt>
                <c:pt idx="8">
                  <c:v>-4.0587474977558102E-3</c:v>
                </c:pt>
                <c:pt idx="9">
                  <c:v>-3.4765900418154416E-3</c:v>
                </c:pt>
                <c:pt idx="10">
                  <c:v>-2.9649125547024369E-3</c:v>
                </c:pt>
                <c:pt idx="11">
                  <c:v>-3.2351588420684863E-3</c:v>
                </c:pt>
                <c:pt idx="12">
                  <c:v>-7.1702239619053643E-4</c:v>
                </c:pt>
                <c:pt idx="13">
                  <c:v>-1.2208319766466857E-3</c:v>
                </c:pt>
                <c:pt idx="14">
                  <c:v>-4.8840481570167071E-4</c:v>
                </c:pt>
                <c:pt idx="15">
                  <c:v>-2.0427408615688591E-3</c:v>
                </c:pt>
                <c:pt idx="16">
                  <c:v>-3.0334917390968386E-3</c:v>
                </c:pt>
                <c:pt idx="17">
                  <c:v>3.8491193328145101E-3</c:v>
                </c:pt>
                <c:pt idx="18">
                  <c:v>6.9313539707005489E-3</c:v>
                </c:pt>
                <c:pt idx="19">
                  <c:v>-2.7241318648778545E-3</c:v>
                </c:pt>
                <c:pt idx="20">
                  <c:v>5.000277151222754E-3</c:v>
                </c:pt>
                <c:pt idx="21">
                  <c:v>-3.1647306219468874E-3</c:v>
                </c:pt>
                <c:pt idx="22">
                  <c:v>-5.6681916773744234E-3</c:v>
                </c:pt>
                <c:pt idx="23">
                  <c:v>4.5621495898728881E-4</c:v>
                </c:pt>
                <c:pt idx="24">
                  <c:v>-3.1448410697745288E-3</c:v>
                </c:pt>
                <c:pt idx="25">
                  <c:v>-3.2563225341943891E-3</c:v>
                </c:pt>
                <c:pt idx="26">
                  <c:v>-3.417028001345912E-3</c:v>
                </c:pt>
                <c:pt idx="27">
                  <c:v>-1.5404372974252567E-3</c:v>
                </c:pt>
                <c:pt idx="28">
                  <c:v>-1.1445311998820706E-2</c:v>
                </c:pt>
                <c:pt idx="29">
                  <c:v>-9.5668443804033387E-3</c:v>
                </c:pt>
                <c:pt idx="30">
                  <c:v>-8.7256610541359692E-3</c:v>
                </c:pt>
                <c:pt idx="31">
                  <c:v>-6.5445866488271776E-3</c:v>
                </c:pt>
                <c:pt idx="32">
                  <c:v>-7.4878149833539354E-3</c:v>
                </c:pt>
                <c:pt idx="33">
                  <c:v>-6.3757219956892541E-3</c:v>
                </c:pt>
                <c:pt idx="34">
                  <c:v>-4.9691390939345936E-3</c:v>
                </c:pt>
                <c:pt idx="35">
                  <c:v>-2.4107343299277773E-3</c:v>
                </c:pt>
                <c:pt idx="36">
                  <c:v>4.0917300592244743E-3</c:v>
                </c:pt>
                <c:pt idx="37">
                  <c:v>-2.2703764533478221E-3</c:v>
                </c:pt>
                <c:pt idx="38">
                  <c:v>-2.5631591943824361E-3</c:v>
                </c:pt>
                <c:pt idx="39">
                  <c:v>7.2847752867666316E-4</c:v>
                </c:pt>
                <c:pt idx="40">
                  <c:v>6.4686097850961133E-3</c:v>
                </c:pt>
                <c:pt idx="41">
                  <c:v>1.6494127268007475E-3</c:v>
                </c:pt>
                <c:pt idx="42">
                  <c:v>6.1753545926812592E-4</c:v>
                </c:pt>
                <c:pt idx="43">
                  <c:v>-3.24023027179976E-3</c:v>
                </c:pt>
                <c:pt idx="44">
                  <c:v>-1.0964917742537494E-2</c:v>
                </c:pt>
                <c:pt idx="45">
                  <c:v>-1.006489658766796E-2</c:v>
                </c:pt>
                <c:pt idx="46">
                  <c:v>-1.8080897282671593E-2</c:v>
                </c:pt>
                <c:pt idx="47">
                  <c:v>-4.8770011363297172E-3</c:v>
                </c:pt>
                <c:pt idx="48">
                  <c:v>-2.0517779307684947E-3</c:v>
                </c:pt>
                <c:pt idx="49">
                  <c:v>1.1142569674129632E-3</c:v>
                </c:pt>
                <c:pt idx="50">
                  <c:v>4.5548630482254993E-3</c:v>
                </c:pt>
                <c:pt idx="51">
                  <c:v>1.1946205586607306E-2</c:v>
                </c:pt>
                <c:pt idx="52">
                  <c:v>7.5391078017164048E-3</c:v>
                </c:pt>
                <c:pt idx="53">
                  <c:v>1.6652208574984506E-2</c:v>
                </c:pt>
                <c:pt idx="54">
                  <c:v>2.4204805720549949E-2</c:v>
                </c:pt>
                <c:pt idx="55">
                  <c:v>1.9539085520911215E-2</c:v>
                </c:pt>
                <c:pt idx="56">
                  <c:v>1.156324256920005E-2</c:v>
                </c:pt>
                <c:pt idx="57">
                  <c:v>7.0627128408595752E-3</c:v>
                </c:pt>
                <c:pt idx="58">
                  <c:v>7.5970528139261972E-3</c:v>
                </c:pt>
                <c:pt idx="59">
                  <c:v>8.0077722705249599E-3</c:v>
                </c:pt>
                <c:pt idx="60">
                  <c:v>6.9506459181800651E-3</c:v>
                </c:pt>
                <c:pt idx="61">
                  <c:v>1.2255954125051538E-2</c:v>
                </c:pt>
                <c:pt idx="62">
                  <c:v>1.7313054605915035E-2</c:v>
                </c:pt>
                <c:pt idx="63">
                  <c:v>2.5265607135815493E-2</c:v>
                </c:pt>
                <c:pt idx="64">
                  <c:v>2.8218322359018444E-2</c:v>
                </c:pt>
                <c:pt idx="65">
                  <c:v>3.1172666980035402E-2</c:v>
                </c:pt>
                <c:pt idx="66">
                  <c:v>3.1677545043748978E-2</c:v>
                </c:pt>
                <c:pt idx="67">
                  <c:v>2.8696343557816917E-2</c:v>
                </c:pt>
                <c:pt idx="68">
                  <c:v>2.2557387939721174E-2</c:v>
                </c:pt>
                <c:pt idx="69">
                  <c:v>1.7528121685979947E-2</c:v>
                </c:pt>
                <c:pt idx="70">
                  <c:v>9.2546454229571751E-3</c:v>
                </c:pt>
                <c:pt idx="71">
                  <c:v>-4.648748076094833E-4</c:v>
                </c:pt>
                <c:pt idx="72">
                  <c:v>-9.7870845502781023E-3</c:v>
                </c:pt>
                <c:pt idx="73">
                  <c:v>-2.6906854247258138E-2</c:v>
                </c:pt>
                <c:pt idx="74">
                  <c:v>-3.4165876973486498E-2</c:v>
                </c:pt>
                <c:pt idx="75">
                  <c:v>-3.8153088032826687E-2</c:v>
                </c:pt>
                <c:pt idx="76">
                  <c:v>-4.2641987253638547E-2</c:v>
                </c:pt>
                <c:pt idx="77">
                  <c:v>-4.0088448588647019E-2</c:v>
                </c:pt>
                <c:pt idx="78">
                  <c:v>-4.0429491179399868E-2</c:v>
                </c:pt>
                <c:pt idx="79">
                  <c:v>-3.9463541958038917E-2</c:v>
                </c:pt>
                <c:pt idx="80">
                  <c:v>-3.7080114192330704E-2</c:v>
                </c:pt>
                <c:pt idx="81">
                  <c:v>-3.5149459976488551E-2</c:v>
                </c:pt>
                <c:pt idx="82">
                  <c:v>-3.1319274041122114E-2</c:v>
                </c:pt>
                <c:pt idx="83">
                  <c:v>-2.6215489495950095E-2</c:v>
                </c:pt>
                <c:pt idx="84">
                  <c:v>-1.9802050610611133E-2</c:v>
                </c:pt>
                <c:pt idx="85">
                  <c:v>-1.3395078033092922E-2</c:v>
                </c:pt>
                <c:pt idx="86">
                  <c:v>-1.1069607080237631E-2</c:v>
                </c:pt>
                <c:pt idx="87">
                  <c:v>-1.8206287276001376E-5</c:v>
                </c:pt>
                <c:pt idx="88">
                  <c:v>-8.5368471778402011E-4</c:v>
                </c:pt>
                <c:pt idx="89">
                  <c:v>5.1603872710490606E-3</c:v>
                </c:pt>
                <c:pt idx="90">
                  <c:v>1.3167333289101357E-2</c:v>
                </c:pt>
                <c:pt idx="91">
                  <c:v>1.6694394772056143E-2</c:v>
                </c:pt>
                <c:pt idx="92">
                  <c:v>2.0727731649823333E-2</c:v>
                </c:pt>
                <c:pt idx="93">
                  <c:v>2.5370480600303225E-2</c:v>
                </c:pt>
                <c:pt idx="94">
                  <c:v>2.8441969880169893E-2</c:v>
                </c:pt>
                <c:pt idx="95">
                  <c:v>3.03019288419204E-2</c:v>
                </c:pt>
                <c:pt idx="96">
                  <c:v>2.867715076475541E-2</c:v>
                </c:pt>
                <c:pt idx="97">
                  <c:v>3.3567612516007372E-2</c:v>
                </c:pt>
                <c:pt idx="98">
                  <c:v>3.5049477245951088E-2</c:v>
                </c:pt>
                <c:pt idx="99">
                  <c:v>3.5301147629128948E-2</c:v>
                </c:pt>
                <c:pt idx="100">
                  <c:v>2.1108648767228289E-2</c:v>
                </c:pt>
                <c:pt idx="101">
                  <c:v>-1.3375174690294145E-2</c:v>
                </c:pt>
                <c:pt idx="102">
                  <c:v>-1.0037494020236792E-2</c:v>
                </c:pt>
                <c:pt idx="103">
                  <c:v>-7.0085127325389962E-3</c:v>
                </c:pt>
                <c:pt idx="104">
                  <c:v>-3.7628627181733876E-3</c:v>
                </c:pt>
                <c:pt idx="105">
                  <c:v>-2.2369294715043786E-2</c:v>
                </c:pt>
                <c:pt idx="106">
                  <c:v>-1.3128799264018554E-2</c:v>
                </c:pt>
                <c:pt idx="107">
                  <c:v>-9.9181900627689501E-3</c:v>
                </c:pt>
                <c:pt idx="108">
                  <c:v>-2.1361547031588657E-3</c:v>
                </c:pt>
                <c:pt idx="109">
                  <c:v>-1.6106710585727768E-2</c:v>
                </c:pt>
                <c:pt idx="110">
                  <c:v>-1.6572692024876545E-3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505-4EF4-8E48-6BFA02E2D873}"/>
            </c:ext>
          </c:extLst>
        </c:ser>
        <c:ser>
          <c:idx val="5"/>
          <c:order val="5"/>
          <c:tx>
            <c:strRef>
              <c:f>DATA!$BF$3</c:f>
              <c:strCache>
                <c:ptCount val="1"/>
                <c:pt idx="0">
                  <c:v>CC Calculated real wages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DATA!$B$4:$B$114</c:f>
              <c:strCache>
                <c:ptCount val="111"/>
                <c:pt idx="0">
                  <c:v>1995-Q1</c:v>
                </c:pt>
                <c:pt idx="1">
                  <c:v>1995-Q2</c:v>
                </c:pt>
                <c:pt idx="2">
                  <c:v>1995-Q3</c:v>
                </c:pt>
                <c:pt idx="3">
                  <c:v>1995-Q4</c:v>
                </c:pt>
                <c:pt idx="4">
                  <c:v>1996-Q1</c:v>
                </c:pt>
                <c:pt idx="5">
                  <c:v>1996-Q2</c:v>
                </c:pt>
                <c:pt idx="6">
                  <c:v>1996-Q3</c:v>
                </c:pt>
                <c:pt idx="7">
                  <c:v>1996-Q4</c:v>
                </c:pt>
                <c:pt idx="8">
                  <c:v>1997-Q1</c:v>
                </c:pt>
                <c:pt idx="9">
                  <c:v>1997-Q2</c:v>
                </c:pt>
                <c:pt idx="10">
                  <c:v>1997-Q3</c:v>
                </c:pt>
                <c:pt idx="11">
                  <c:v>1997-Q4</c:v>
                </c:pt>
                <c:pt idx="12">
                  <c:v>1998-Q1</c:v>
                </c:pt>
                <c:pt idx="13">
                  <c:v>1998-Q2</c:v>
                </c:pt>
                <c:pt idx="14">
                  <c:v>1998-Q3</c:v>
                </c:pt>
                <c:pt idx="15">
                  <c:v>1998-Q4</c:v>
                </c:pt>
                <c:pt idx="16">
                  <c:v>1999-Q1</c:v>
                </c:pt>
                <c:pt idx="17">
                  <c:v>1999-Q2</c:v>
                </c:pt>
                <c:pt idx="18">
                  <c:v>1999-Q3</c:v>
                </c:pt>
                <c:pt idx="19">
                  <c:v>1999-Q4</c:v>
                </c:pt>
                <c:pt idx="20">
                  <c:v>2000-Q1</c:v>
                </c:pt>
                <c:pt idx="21">
                  <c:v>2000-Q2</c:v>
                </c:pt>
                <c:pt idx="22">
                  <c:v>2000-Q3</c:v>
                </c:pt>
                <c:pt idx="23">
                  <c:v>2000-Q4</c:v>
                </c:pt>
                <c:pt idx="24">
                  <c:v>2001-Q1</c:v>
                </c:pt>
                <c:pt idx="25">
                  <c:v>2001-Q2</c:v>
                </c:pt>
                <c:pt idx="26">
                  <c:v>2001-Q3</c:v>
                </c:pt>
                <c:pt idx="27">
                  <c:v>2001-Q4</c:v>
                </c:pt>
                <c:pt idx="28">
                  <c:v>2002-Q1</c:v>
                </c:pt>
                <c:pt idx="29">
                  <c:v>2002-Q2</c:v>
                </c:pt>
                <c:pt idx="30">
                  <c:v>2002-Q3</c:v>
                </c:pt>
                <c:pt idx="31">
                  <c:v>2002-Q4</c:v>
                </c:pt>
                <c:pt idx="32">
                  <c:v>2003-Q1</c:v>
                </c:pt>
                <c:pt idx="33">
                  <c:v>2003-Q2</c:v>
                </c:pt>
                <c:pt idx="34">
                  <c:v>2003-Q3</c:v>
                </c:pt>
                <c:pt idx="35">
                  <c:v>2003-Q4</c:v>
                </c:pt>
                <c:pt idx="36">
                  <c:v>2004-Q1</c:v>
                </c:pt>
                <c:pt idx="37">
                  <c:v>2004-Q2</c:v>
                </c:pt>
                <c:pt idx="38">
                  <c:v>2004-Q3</c:v>
                </c:pt>
                <c:pt idx="39">
                  <c:v>2004-Q4</c:v>
                </c:pt>
                <c:pt idx="40">
                  <c:v>2005-Q1</c:v>
                </c:pt>
                <c:pt idx="41">
                  <c:v>2005-Q2</c:v>
                </c:pt>
                <c:pt idx="42">
                  <c:v>2005-Q3</c:v>
                </c:pt>
                <c:pt idx="43">
                  <c:v>2005-Q4</c:v>
                </c:pt>
                <c:pt idx="44">
                  <c:v>2006-Q1</c:v>
                </c:pt>
                <c:pt idx="45">
                  <c:v>2006-Q2</c:v>
                </c:pt>
                <c:pt idx="46">
                  <c:v>2006-Q3</c:v>
                </c:pt>
                <c:pt idx="47">
                  <c:v>2006-Q4</c:v>
                </c:pt>
                <c:pt idx="48">
                  <c:v>2007-Q1</c:v>
                </c:pt>
                <c:pt idx="49">
                  <c:v>2007-Q2</c:v>
                </c:pt>
                <c:pt idx="50">
                  <c:v>2007-Q3</c:v>
                </c:pt>
                <c:pt idx="51">
                  <c:v>2007-Q4</c:v>
                </c:pt>
                <c:pt idx="52">
                  <c:v>2008-Q1</c:v>
                </c:pt>
                <c:pt idx="53">
                  <c:v>2008-Q2</c:v>
                </c:pt>
                <c:pt idx="54">
                  <c:v>2008-Q3</c:v>
                </c:pt>
                <c:pt idx="55">
                  <c:v>2008-Q4</c:v>
                </c:pt>
                <c:pt idx="56">
                  <c:v>2009-Q1</c:v>
                </c:pt>
                <c:pt idx="57">
                  <c:v>2009-Q2</c:v>
                </c:pt>
                <c:pt idx="58">
                  <c:v>2009-Q3</c:v>
                </c:pt>
                <c:pt idx="59">
                  <c:v>2009-Q4</c:v>
                </c:pt>
                <c:pt idx="60">
                  <c:v>2010-Q1</c:v>
                </c:pt>
                <c:pt idx="61">
                  <c:v>2010-Q2</c:v>
                </c:pt>
                <c:pt idx="62">
                  <c:v>2010-Q3</c:v>
                </c:pt>
                <c:pt idx="63">
                  <c:v>2010-Q4</c:v>
                </c:pt>
                <c:pt idx="64">
                  <c:v>2011-Q1</c:v>
                </c:pt>
                <c:pt idx="65">
                  <c:v>2011-Q2</c:v>
                </c:pt>
                <c:pt idx="66">
                  <c:v>2011-Q3</c:v>
                </c:pt>
                <c:pt idx="67">
                  <c:v>2011-Q4</c:v>
                </c:pt>
                <c:pt idx="68">
                  <c:v>2012-Q1</c:v>
                </c:pt>
                <c:pt idx="69">
                  <c:v>2012-Q2</c:v>
                </c:pt>
                <c:pt idx="70">
                  <c:v>2012-Q3</c:v>
                </c:pt>
                <c:pt idx="71">
                  <c:v>2012-Q4</c:v>
                </c:pt>
                <c:pt idx="72">
                  <c:v>2013-Q1</c:v>
                </c:pt>
                <c:pt idx="73">
                  <c:v>2013-Q2</c:v>
                </c:pt>
                <c:pt idx="74">
                  <c:v>2013-Q3</c:v>
                </c:pt>
                <c:pt idx="75">
                  <c:v>2013-Q4</c:v>
                </c:pt>
                <c:pt idx="76">
                  <c:v>2014-Q1</c:v>
                </c:pt>
                <c:pt idx="77">
                  <c:v>2014-Q2</c:v>
                </c:pt>
                <c:pt idx="78">
                  <c:v>2014-Q3</c:v>
                </c:pt>
                <c:pt idx="79">
                  <c:v>2014-Q4</c:v>
                </c:pt>
                <c:pt idx="80">
                  <c:v>2015-Q1</c:v>
                </c:pt>
                <c:pt idx="81">
                  <c:v>2015-Q2</c:v>
                </c:pt>
                <c:pt idx="82">
                  <c:v>2015-Q3</c:v>
                </c:pt>
                <c:pt idx="83">
                  <c:v>2015-Q4</c:v>
                </c:pt>
                <c:pt idx="84">
                  <c:v>2016-Q1</c:v>
                </c:pt>
                <c:pt idx="85">
                  <c:v>2016-Q2</c:v>
                </c:pt>
                <c:pt idx="86">
                  <c:v>2016-Q3</c:v>
                </c:pt>
                <c:pt idx="87">
                  <c:v>2016-Q4</c:v>
                </c:pt>
                <c:pt idx="88">
                  <c:v>2017-Q1</c:v>
                </c:pt>
                <c:pt idx="89">
                  <c:v>2017-Q2</c:v>
                </c:pt>
                <c:pt idx="90">
                  <c:v>2017-Q3</c:v>
                </c:pt>
                <c:pt idx="91">
                  <c:v>2017-Q4</c:v>
                </c:pt>
                <c:pt idx="92">
                  <c:v>2018-Q1</c:v>
                </c:pt>
                <c:pt idx="93">
                  <c:v>2018-Q2</c:v>
                </c:pt>
                <c:pt idx="94">
                  <c:v>2018-Q3</c:v>
                </c:pt>
                <c:pt idx="95">
                  <c:v>2018-Q4</c:v>
                </c:pt>
                <c:pt idx="96">
                  <c:v>2019-Q1</c:v>
                </c:pt>
                <c:pt idx="97">
                  <c:v>2019-Q2</c:v>
                </c:pt>
                <c:pt idx="98">
                  <c:v>2019-Q3</c:v>
                </c:pt>
                <c:pt idx="99">
                  <c:v>2019-Q4</c:v>
                </c:pt>
                <c:pt idx="100">
                  <c:v>2020-Q1</c:v>
                </c:pt>
                <c:pt idx="101">
                  <c:v>2020-Q2</c:v>
                </c:pt>
                <c:pt idx="102">
                  <c:v>2020-Q3</c:v>
                </c:pt>
                <c:pt idx="103">
                  <c:v>2020-Q4</c:v>
                </c:pt>
                <c:pt idx="104">
                  <c:v>2021-Q1</c:v>
                </c:pt>
                <c:pt idx="105">
                  <c:v>2021-Q2</c:v>
                </c:pt>
                <c:pt idx="106">
                  <c:v>2021-Q3</c:v>
                </c:pt>
                <c:pt idx="107">
                  <c:v>2021-Q4</c:v>
                </c:pt>
                <c:pt idx="108">
                  <c:v>2022-Q1</c:v>
                </c:pt>
                <c:pt idx="109">
                  <c:v>2022-Q2</c:v>
                </c:pt>
                <c:pt idx="110">
                  <c:v>2022-Q3</c:v>
                </c:pt>
              </c:strCache>
              <c:extLst xmlns:c15="http://schemas.microsoft.com/office/drawing/2012/chart"/>
            </c:strRef>
          </c:cat>
          <c:val>
            <c:numRef>
              <c:f>DATA!$BF$4:$BF$114</c:f>
              <c:numCache>
                <c:formatCode>General</c:formatCode>
                <c:ptCount val="111"/>
                <c:pt idx="0">
                  <c:v>-2.8805190600023067E-3</c:v>
                </c:pt>
                <c:pt idx="1">
                  <c:v>-1.7864279133430472E-3</c:v>
                </c:pt>
                <c:pt idx="2">
                  <c:v>-6.4997385394018892E-3</c:v>
                </c:pt>
                <c:pt idx="3">
                  <c:v>-9.641768818121399E-3</c:v>
                </c:pt>
                <c:pt idx="4">
                  <c:v>3.4946830208948398E-4</c:v>
                </c:pt>
                <c:pt idx="5">
                  <c:v>-2.7250984792361876E-3</c:v>
                </c:pt>
                <c:pt idx="6">
                  <c:v>1.1422407773009624E-3</c:v>
                </c:pt>
                <c:pt idx="7">
                  <c:v>5.4553244961930147E-3</c:v>
                </c:pt>
                <c:pt idx="8">
                  <c:v>1.0813901960158745E-2</c:v>
                </c:pt>
                <c:pt idx="9">
                  <c:v>1.1282950712613093E-2</c:v>
                </c:pt>
                <c:pt idx="10">
                  <c:v>1.5718338953165656E-2</c:v>
                </c:pt>
                <c:pt idx="11">
                  <c:v>1.8635133963265993E-2</c:v>
                </c:pt>
                <c:pt idx="12">
                  <c:v>6.3668882393592696E-3</c:v>
                </c:pt>
                <c:pt idx="13">
                  <c:v>-2.1612925928380378E-3</c:v>
                </c:pt>
                <c:pt idx="14">
                  <c:v>-1.0922946178146375E-2</c:v>
                </c:pt>
                <c:pt idx="15">
                  <c:v>-8.4491522539185127E-3</c:v>
                </c:pt>
                <c:pt idx="16">
                  <c:v>-5.5751291095029742E-3</c:v>
                </c:pt>
                <c:pt idx="17">
                  <c:v>-8.5857666469841831E-3</c:v>
                </c:pt>
                <c:pt idx="18">
                  <c:v>-2.0362849989608023E-2</c:v>
                </c:pt>
                <c:pt idx="19">
                  <c:v>-8.2677931196890597E-3</c:v>
                </c:pt>
                <c:pt idx="20">
                  <c:v>-1.5642915441016925E-2</c:v>
                </c:pt>
                <c:pt idx="21">
                  <c:v>-2.7332948274558788E-3</c:v>
                </c:pt>
                <c:pt idx="22">
                  <c:v>2.0328493580738183E-2</c:v>
                </c:pt>
                <c:pt idx="23">
                  <c:v>9.258034868381948E-3</c:v>
                </c:pt>
                <c:pt idx="24">
                  <c:v>-3.0803680346762619E-3</c:v>
                </c:pt>
                <c:pt idx="25">
                  <c:v>-1.7647640164813794E-2</c:v>
                </c:pt>
                <c:pt idx="26">
                  <c:v>-1.029068876024386E-2</c:v>
                </c:pt>
                <c:pt idx="27">
                  <c:v>9.1970414917597054E-4</c:v>
                </c:pt>
                <c:pt idx="28">
                  <c:v>1.6002861723878326E-2</c:v>
                </c:pt>
                <c:pt idx="29">
                  <c:v>2.4609688402887464E-2</c:v>
                </c:pt>
                <c:pt idx="30">
                  <c:v>1.9075979919380259E-2</c:v>
                </c:pt>
                <c:pt idx="31">
                  <c:v>2.2247479514128976E-2</c:v>
                </c:pt>
                <c:pt idx="32">
                  <c:v>1.6080428899403643E-2</c:v>
                </c:pt>
                <c:pt idx="33">
                  <c:v>2.2613542454301694E-3</c:v>
                </c:pt>
                <c:pt idx="34">
                  <c:v>-3.0042356373076728E-3</c:v>
                </c:pt>
                <c:pt idx="35">
                  <c:v>8.602690949365055E-3</c:v>
                </c:pt>
                <c:pt idx="36">
                  <c:v>-2.4816948660917326E-2</c:v>
                </c:pt>
                <c:pt idx="37">
                  <c:v>-2.0371289411798443E-2</c:v>
                </c:pt>
                <c:pt idx="38">
                  <c:v>-2.2995369123884224E-2</c:v>
                </c:pt>
                <c:pt idx="39">
                  <c:v>-3.471136991478474E-2</c:v>
                </c:pt>
                <c:pt idx="40">
                  <c:v>-1.3497185718916782E-2</c:v>
                </c:pt>
                <c:pt idx="41">
                  <c:v>-7.4721876156980116E-3</c:v>
                </c:pt>
                <c:pt idx="42">
                  <c:v>4.1290466233565581E-3</c:v>
                </c:pt>
                <c:pt idx="43">
                  <c:v>9.2706147471259825E-3</c:v>
                </c:pt>
                <c:pt idx="44">
                  <c:v>5.7692142130152391E-3</c:v>
                </c:pt>
                <c:pt idx="45">
                  <c:v>1.1634778562911841E-2</c:v>
                </c:pt>
                <c:pt idx="46">
                  <c:v>4.9448208140665528E-3</c:v>
                </c:pt>
                <c:pt idx="47">
                  <c:v>-5.4920330446499577E-3</c:v>
                </c:pt>
                <c:pt idx="48">
                  <c:v>6.3353910590464579E-3</c:v>
                </c:pt>
                <c:pt idx="49">
                  <c:v>-8.2076107866173587E-3</c:v>
                </c:pt>
                <c:pt idx="50">
                  <c:v>-1.2951188840404804E-2</c:v>
                </c:pt>
                <c:pt idx="51">
                  <c:v>-1.7212038079899017E-2</c:v>
                </c:pt>
                <c:pt idx="52">
                  <c:v>-7.2272740232142141E-3</c:v>
                </c:pt>
                <c:pt idx="53">
                  <c:v>-2.0616346427216214E-2</c:v>
                </c:pt>
                <c:pt idx="54">
                  <c:v>-2.2372973598050905E-2</c:v>
                </c:pt>
                <c:pt idx="55">
                  <c:v>-2.8428403825366821E-2</c:v>
                </c:pt>
                <c:pt idx="56">
                  <c:v>4.8950711705124661E-3</c:v>
                </c:pt>
                <c:pt idx="57">
                  <c:v>1.043995501226469E-3</c:v>
                </c:pt>
                <c:pt idx="58">
                  <c:v>6.8690320280495598E-4</c:v>
                </c:pt>
                <c:pt idx="59">
                  <c:v>3.9266850408965936E-2</c:v>
                </c:pt>
                <c:pt idx="60">
                  <c:v>2.8725720306439939E-2</c:v>
                </c:pt>
                <c:pt idx="61">
                  <c:v>1.9296004294492519E-2</c:v>
                </c:pt>
                <c:pt idx="62">
                  <c:v>1.9782774723647201E-2</c:v>
                </c:pt>
                <c:pt idx="63">
                  <c:v>1.7991565302511781E-2</c:v>
                </c:pt>
                <c:pt idx="64">
                  <c:v>3.1977465352734491E-2</c:v>
                </c:pt>
                <c:pt idx="65">
                  <c:v>2.0649359868558648E-2</c:v>
                </c:pt>
                <c:pt idx="66">
                  <c:v>1.9632061434258219E-2</c:v>
                </c:pt>
                <c:pt idx="67">
                  <c:v>2.9430809137251046E-2</c:v>
                </c:pt>
                <c:pt idx="68">
                  <c:v>4.2531647511224513E-2</c:v>
                </c:pt>
                <c:pt idx="69">
                  <c:v>3.6176142042244841E-2</c:v>
                </c:pt>
                <c:pt idx="70">
                  <c:v>2.2794187320512194E-2</c:v>
                </c:pt>
                <c:pt idx="71">
                  <c:v>1.1696857320472986E-2</c:v>
                </c:pt>
                <c:pt idx="72">
                  <c:v>2.7629054023465827E-2</c:v>
                </c:pt>
                <c:pt idx="73">
                  <c:v>-3.8648680875907893E-2</c:v>
                </c:pt>
                <c:pt idx="74">
                  <c:v>-3.1472361562969731E-2</c:v>
                </c:pt>
                <c:pt idx="75">
                  <c:v>-3.3111536015581144E-2</c:v>
                </c:pt>
                <c:pt idx="76">
                  <c:v>-2.0435724773534503E-2</c:v>
                </c:pt>
                <c:pt idx="77">
                  <c:v>-2.9161722428916015E-2</c:v>
                </c:pt>
                <c:pt idx="78">
                  <c:v>-2.9237163035297442E-2</c:v>
                </c:pt>
                <c:pt idx="79">
                  <c:v>-2.2309632335659302E-2</c:v>
                </c:pt>
                <c:pt idx="80">
                  <c:v>-2.3593265490374549E-2</c:v>
                </c:pt>
                <c:pt idx="81">
                  <c:v>-2.0932721259214304E-2</c:v>
                </c:pt>
                <c:pt idx="82">
                  <c:v>-1.5924396341834957E-2</c:v>
                </c:pt>
                <c:pt idx="83">
                  <c:v>-1.796954756873248E-2</c:v>
                </c:pt>
                <c:pt idx="84">
                  <c:v>-5.7593512539213521E-3</c:v>
                </c:pt>
                <c:pt idx="85">
                  <c:v>-7.2806674543564043E-3</c:v>
                </c:pt>
                <c:pt idx="86">
                  <c:v>-1.7692617684037515E-2</c:v>
                </c:pt>
                <c:pt idx="87">
                  <c:v>-8.935702017376812E-3</c:v>
                </c:pt>
                <c:pt idx="88">
                  <c:v>-9.8206609702167214E-4</c:v>
                </c:pt>
                <c:pt idx="89">
                  <c:v>1.1841656503639442E-3</c:v>
                </c:pt>
                <c:pt idx="90">
                  <c:v>-1.271859892462146E-4</c:v>
                </c:pt>
                <c:pt idx="91">
                  <c:v>3.6087249040495095E-3</c:v>
                </c:pt>
                <c:pt idx="92">
                  <c:v>7.8910645760252862E-3</c:v>
                </c:pt>
                <c:pt idx="93">
                  <c:v>-3.7799064517312075E-3</c:v>
                </c:pt>
                <c:pt idx="94">
                  <c:v>3.7684121669299131E-3</c:v>
                </c:pt>
                <c:pt idx="95">
                  <c:v>6.728134705037192E-3</c:v>
                </c:pt>
                <c:pt idx="96">
                  <c:v>1.8951601264955542E-2</c:v>
                </c:pt>
                <c:pt idx="97">
                  <c:v>1.544843719982758E-2</c:v>
                </c:pt>
                <c:pt idx="98">
                  <c:v>1.5763198997996497E-2</c:v>
                </c:pt>
                <c:pt idx="99">
                  <c:v>1.9481198314246662E-2</c:v>
                </c:pt>
                <c:pt idx="100">
                  <c:v>1.4196511176931104E-2</c:v>
                </c:pt>
                <c:pt idx="101">
                  <c:v>-2.5543399079212215E-2</c:v>
                </c:pt>
                <c:pt idx="102">
                  <c:v>1.8417370304395497E-2</c:v>
                </c:pt>
                <c:pt idx="103">
                  <c:v>1.7303840938565962E-2</c:v>
                </c:pt>
                <c:pt idx="104">
                  <c:v>-3.903920121359139E-2</c:v>
                </c:pt>
                <c:pt idx="105">
                  <c:v>3.3446052798736581E-2</c:v>
                </c:pt>
                <c:pt idx="106">
                  <c:v>1.8237412987965662E-2</c:v>
                </c:pt>
                <c:pt idx="107">
                  <c:v>3.6955652182780518E-2</c:v>
                </c:pt>
                <c:pt idx="108">
                  <c:v>-3.779851364163278E-2</c:v>
                </c:pt>
                <c:pt idx="109">
                  <c:v>-1.6686241749767738E-2</c:v>
                </c:pt>
                <c:pt idx="110">
                  <c:v>-2.3771627812674723E-2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505-4EF4-8E48-6BFA02E2D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459407"/>
        <c:axId val="1633458575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DATA!$AN$3</c15:sqref>
                        </c15:formulaRef>
                      </c:ext>
                    </c:extLst>
                    <c:strCache>
                      <c:ptCount val="1"/>
                      <c:pt idx="0">
                        <c:v>CC Gross Capital Formation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DATA!$B$4:$B$114</c15:sqref>
                        </c15:formulaRef>
                      </c:ext>
                    </c:extLst>
                    <c:strCache>
                      <c:ptCount val="111"/>
                      <c:pt idx="0">
                        <c:v>1995-Q1</c:v>
                      </c:pt>
                      <c:pt idx="1">
                        <c:v>1995-Q2</c:v>
                      </c:pt>
                      <c:pt idx="2">
                        <c:v>1995-Q3</c:v>
                      </c:pt>
                      <c:pt idx="3">
                        <c:v>1995-Q4</c:v>
                      </c:pt>
                      <c:pt idx="4">
                        <c:v>1996-Q1</c:v>
                      </c:pt>
                      <c:pt idx="5">
                        <c:v>1996-Q2</c:v>
                      </c:pt>
                      <c:pt idx="6">
                        <c:v>1996-Q3</c:v>
                      </c:pt>
                      <c:pt idx="7">
                        <c:v>1996-Q4</c:v>
                      </c:pt>
                      <c:pt idx="8">
                        <c:v>1997-Q1</c:v>
                      </c:pt>
                      <c:pt idx="9">
                        <c:v>1997-Q2</c:v>
                      </c:pt>
                      <c:pt idx="10">
                        <c:v>1997-Q3</c:v>
                      </c:pt>
                      <c:pt idx="11">
                        <c:v>1997-Q4</c:v>
                      </c:pt>
                      <c:pt idx="12">
                        <c:v>1998-Q1</c:v>
                      </c:pt>
                      <c:pt idx="13">
                        <c:v>1998-Q2</c:v>
                      </c:pt>
                      <c:pt idx="14">
                        <c:v>1998-Q3</c:v>
                      </c:pt>
                      <c:pt idx="15">
                        <c:v>1998-Q4</c:v>
                      </c:pt>
                      <c:pt idx="16">
                        <c:v>1999-Q1</c:v>
                      </c:pt>
                      <c:pt idx="17">
                        <c:v>1999-Q2</c:v>
                      </c:pt>
                      <c:pt idx="18">
                        <c:v>1999-Q3</c:v>
                      </c:pt>
                      <c:pt idx="19">
                        <c:v>1999-Q4</c:v>
                      </c:pt>
                      <c:pt idx="20">
                        <c:v>2000-Q1</c:v>
                      </c:pt>
                      <c:pt idx="21">
                        <c:v>2000-Q2</c:v>
                      </c:pt>
                      <c:pt idx="22">
                        <c:v>2000-Q3</c:v>
                      </c:pt>
                      <c:pt idx="23">
                        <c:v>2000-Q4</c:v>
                      </c:pt>
                      <c:pt idx="24">
                        <c:v>2001-Q1</c:v>
                      </c:pt>
                      <c:pt idx="25">
                        <c:v>2001-Q2</c:v>
                      </c:pt>
                      <c:pt idx="26">
                        <c:v>2001-Q3</c:v>
                      </c:pt>
                      <c:pt idx="27">
                        <c:v>2001-Q4</c:v>
                      </c:pt>
                      <c:pt idx="28">
                        <c:v>2002-Q1</c:v>
                      </c:pt>
                      <c:pt idx="29">
                        <c:v>2002-Q2</c:v>
                      </c:pt>
                      <c:pt idx="30">
                        <c:v>2002-Q3</c:v>
                      </c:pt>
                      <c:pt idx="31">
                        <c:v>2002-Q4</c:v>
                      </c:pt>
                      <c:pt idx="32">
                        <c:v>2003-Q1</c:v>
                      </c:pt>
                      <c:pt idx="33">
                        <c:v>2003-Q2</c:v>
                      </c:pt>
                      <c:pt idx="34">
                        <c:v>2003-Q3</c:v>
                      </c:pt>
                      <c:pt idx="35">
                        <c:v>2003-Q4</c:v>
                      </c:pt>
                      <c:pt idx="36">
                        <c:v>2004-Q1</c:v>
                      </c:pt>
                      <c:pt idx="37">
                        <c:v>2004-Q2</c:v>
                      </c:pt>
                      <c:pt idx="38">
                        <c:v>2004-Q3</c:v>
                      </c:pt>
                      <c:pt idx="39">
                        <c:v>2004-Q4</c:v>
                      </c:pt>
                      <c:pt idx="40">
                        <c:v>2005-Q1</c:v>
                      </c:pt>
                      <c:pt idx="41">
                        <c:v>2005-Q2</c:v>
                      </c:pt>
                      <c:pt idx="42">
                        <c:v>2005-Q3</c:v>
                      </c:pt>
                      <c:pt idx="43">
                        <c:v>2005-Q4</c:v>
                      </c:pt>
                      <c:pt idx="44">
                        <c:v>2006-Q1</c:v>
                      </c:pt>
                      <c:pt idx="45">
                        <c:v>2006-Q2</c:v>
                      </c:pt>
                      <c:pt idx="46">
                        <c:v>2006-Q3</c:v>
                      </c:pt>
                      <c:pt idx="47">
                        <c:v>2006-Q4</c:v>
                      </c:pt>
                      <c:pt idx="48">
                        <c:v>2007-Q1</c:v>
                      </c:pt>
                      <c:pt idx="49">
                        <c:v>2007-Q2</c:v>
                      </c:pt>
                      <c:pt idx="50">
                        <c:v>2007-Q3</c:v>
                      </c:pt>
                      <c:pt idx="51">
                        <c:v>2007-Q4</c:v>
                      </c:pt>
                      <c:pt idx="52">
                        <c:v>2008-Q1</c:v>
                      </c:pt>
                      <c:pt idx="53">
                        <c:v>2008-Q2</c:v>
                      </c:pt>
                      <c:pt idx="54">
                        <c:v>2008-Q3</c:v>
                      </c:pt>
                      <c:pt idx="55">
                        <c:v>2008-Q4</c:v>
                      </c:pt>
                      <c:pt idx="56">
                        <c:v>2009-Q1</c:v>
                      </c:pt>
                      <c:pt idx="57">
                        <c:v>2009-Q2</c:v>
                      </c:pt>
                      <c:pt idx="58">
                        <c:v>2009-Q3</c:v>
                      </c:pt>
                      <c:pt idx="59">
                        <c:v>2009-Q4</c:v>
                      </c:pt>
                      <c:pt idx="60">
                        <c:v>2010-Q1</c:v>
                      </c:pt>
                      <c:pt idx="61">
                        <c:v>2010-Q2</c:v>
                      </c:pt>
                      <c:pt idx="62">
                        <c:v>2010-Q3</c:v>
                      </c:pt>
                      <c:pt idx="63">
                        <c:v>2010-Q4</c:v>
                      </c:pt>
                      <c:pt idx="64">
                        <c:v>2011-Q1</c:v>
                      </c:pt>
                      <c:pt idx="65">
                        <c:v>2011-Q2</c:v>
                      </c:pt>
                      <c:pt idx="66">
                        <c:v>2011-Q3</c:v>
                      </c:pt>
                      <c:pt idx="67">
                        <c:v>2011-Q4</c:v>
                      </c:pt>
                      <c:pt idx="68">
                        <c:v>2012-Q1</c:v>
                      </c:pt>
                      <c:pt idx="69">
                        <c:v>2012-Q2</c:v>
                      </c:pt>
                      <c:pt idx="70">
                        <c:v>2012-Q3</c:v>
                      </c:pt>
                      <c:pt idx="71">
                        <c:v>2012-Q4</c:v>
                      </c:pt>
                      <c:pt idx="72">
                        <c:v>2013-Q1</c:v>
                      </c:pt>
                      <c:pt idx="73">
                        <c:v>2013-Q2</c:v>
                      </c:pt>
                      <c:pt idx="74">
                        <c:v>2013-Q3</c:v>
                      </c:pt>
                      <c:pt idx="75">
                        <c:v>2013-Q4</c:v>
                      </c:pt>
                      <c:pt idx="76">
                        <c:v>2014-Q1</c:v>
                      </c:pt>
                      <c:pt idx="77">
                        <c:v>2014-Q2</c:v>
                      </c:pt>
                      <c:pt idx="78">
                        <c:v>2014-Q3</c:v>
                      </c:pt>
                      <c:pt idx="79">
                        <c:v>2014-Q4</c:v>
                      </c:pt>
                      <c:pt idx="80">
                        <c:v>2015-Q1</c:v>
                      </c:pt>
                      <c:pt idx="81">
                        <c:v>2015-Q2</c:v>
                      </c:pt>
                      <c:pt idx="82">
                        <c:v>2015-Q3</c:v>
                      </c:pt>
                      <c:pt idx="83">
                        <c:v>2015-Q4</c:v>
                      </c:pt>
                      <c:pt idx="84">
                        <c:v>2016-Q1</c:v>
                      </c:pt>
                      <c:pt idx="85">
                        <c:v>2016-Q2</c:v>
                      </c:pt>
                      <c:pt idx="86">
                        <c:v>2016-Q3</c:v>
                      </c:pt>
                      <c:pt idx="87">
                        <c:v>2016-Q4</c:v>
                      </c:pt>
                      <c:pt idx="88">
                        <c:v>2017-Q1</c:v>
                      </c:pt>
                      <c:pt idx="89">
                        <c:v>2017-Q2</c:v>
                      </c:pt>
                      <c:pt idx="90">
                        <c:v>2017-Q3</c:v>
                      </c:pt>
                      <c:pt idx="91">
                        <c:v>2017-Q4</c:v>
                      </c:pt>
                      <c:pt idx="92">
                        <c:v>2018-Q1</c:v>
                      </c:pt>
                      <c:pt idx="93">
                        <c:v>2018-Q2</c:v>
                      </c:pt>
                      <c:pt idx="94">
                        <c:v>2018-Q3</c:v>
                      </c:pt>
                      <c:pt idx="95">
                        <c:v>2018-Q4</c:v>
                      </c:pt>
                      <c:pt idx="96">
                        <c:v>2019-Q1</c:v>
                      </c:pt>
                      <c:pt idx="97">
                        <c:v>2019-Q2</c:v>
                      </c:pt>
                      <c:pt idx="98">
                        <c:v>2019-Q3</c:v>
                      </c:pt>
                      <c:pt idx="99">
                        <c:v>2019-Q4</c:v>
                      </c:pt>
                      <c:pt idx="100">
                        <c:v>2020-Q1</c:v>
                      </c:pt>
                      <c:pt idx="101">
                        <c:v>2020-Q2</c:v>
                      </c:pt>
                      <c:pt idx="102">
                        <c:v>2020-Q3</c:v>
                      </c:pt>
                      <c:pt idx="103">
                        <c:v>2020-Q4</c:v>
                      </c:pt>
                      <c:pt idx="104">
                        <c:v>2021-Q1</c:v>
                      </c:pt>
                      <c:pt idx="105">
                        <c:v>2021-Q2</c:v>
                      </c:pt>
                      <c:pt idx="106">
                        <c:v>2021-Q3</c:v>
                      </c:pt>
                      <c:pt idx="107">
                        <c:v>2021-Q4</c:v>
                      </c:pt>
                      <c:pt idx="108">
                        <c:v>2022-Q1</c:v>
                      </c:pt>
                      <c:pt idx="109">
                        <c:v>2022-Q2</c:v>
                      </c:pt>
                      <c:pt idx="110">
                        <c:v>2022-Q3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DATA!$AN$4:$AN$114</c15:sqref>
                        </c15:formulaRef>
                      </c:ext>
                    </c:extLst>
                    <c:numCache>
                      <c:formatCode>General</c:formatCode>
                      <c:ptCount val="111"/>
                      <c:pt idx="0">
                        <c:v>0.15093388022510812</c:v>
                      </c:pt>
                      <c:pt idx="1">
                        <c:v>5.5566461706376913E-2</c:v>
                      </c:pt>
                      <c:pt idx="2">
                        <c:v>7.7354466353141582E-2</c:v>
                      </c:pt>
                      <c:pt idx="3">
                        <c:v>-0.195015682732393</c:v>
                      </c:pt>
                      <c:pt idx="4">
                        <c:v>0.28259661153988436</c:v>
                      </c:pt>
                      <c:pt idx="5">
                        <c:v>-5.2851604191646473E-2</c:v>
                      </c:pt>
                      <c:pt idx="6">
                        <c:v>-8.6872670849819755E-2</c:v>
                      </c:pt>
                      <c:pt idx="7">
                        <c:v>-0.22170136046894751</c:v>
                      </c:pt>
                      <c:pt idx="8">
                        <c:v>0.19557355487114592</c:v>
                      </c:pt>
                      <c:pt idx="9">
                        <c:v>8.9514148483493372E-2</c:v>
                      </c:pt>
                      <c:pt idx="10">
                        <c:v>7.6084978011170534E-2</c:v>
                      </c:pt>
                      <c:pt idx="11">
                        <c:v>-0.15037980974591303</c:v>
                      </c:pt>
                      <c:pt idx="12">
                        <c:v>-0.13705499432767443</c:v>
                      </c:pt>
                      <c:pt idx="13">
                        <c:v>-0.1894711048250235</c:v>
                      </c:pt>
                      <c:pt idx="14">
                        <c:v>-5.0639142981053098E-2</c:v>
                      </c:pt>
                      <c:pt idx="15">
                        <c:v>9.6125209993376259E-3</c:v>
                      </c:pt>
                      <c:pt idx="16">
                        <c:v>5.6271225051676588E-2</c:v>
                      </c:pt>
                      <c:pt idx="17">
                        <c:v>2.0796373511612565E-2</c:v>
                      </c:pt>
                      <c:pt idx="18">
                        <c:v>-0.11600305877697625</c:v>
                      </c:pt>
                      <c:pt idx="19">
                        <c:v>7.7726886765651315E-2</c:v>
                      </c:pt>
                      <c:pt idx="20">
                        <c:v>2.8946602766551699E-2</c:v>
                      </c:pt>
                      <c:pt idx="21">
                        <c:v>0.10898940395203027</c:v>
                      </c:pt>
                      <c:pt idx="22">
                        <c:v>-4.8372689387382373E-2</c:v>
                      </c:pt>
                      <c:pt idx="23">
                        <c:v>0.1745622278453105</c:v>
                      </c:pt>
                      <c:pt idx="24">
                        <c:v>-0.21879696587379982</c:v>
                      </c:pt>
                      <c:pt idx="25">
                        <c:v>-6.8906292236486699E-2</c:v>
                      </c:pt>
                      <c:pt idx="26">
                        <c:v>0.14246216347714302</c:v>
                      </c:pt>
                      <c:pt idx="27">
                        <c:v>-0.12995059056579095</c:v>
                      </c:pt>
                      <c:pt idx="28">
                        <c:v>6.921534157055298E-2</c:v>
                      </c:pt>
                      <c:pt idx="29">
                        <c:v>-0.18913986783165271</c:v>
                      </c:pt>
                      <c:pt idx="30">
                        <c:v>4.8542358057142465E-2</c:v>
                      </c:pt>
                      <c:pt idx="31">
                        <c:v>0.12647766256809145</c:v>
                      </c:pt>
                      <c:pt idx="32">
                        <c:v>6.407782368958248E-2</c:v>
                      </c:pt>
                      <c:pt idx="33">
                        <c:v>-0.10548696921208389</c:v>
                      </c:pt>
                      <c:pt idx="34">
                        <c:v>-7.3274723119158836E-3</c:v>
                      </c:pt>
                      <c:pt idx="35">
                        <c:v>-0.16368405933316943</c:v>
                      </c:pt>
                      <c:pt idx="36">
                        <c:v>-5.9294534976338298E-2</c:v>
                      </c:pt>
                      <c:pt idx="37">
                        <c:v>-2.7675951424868117E-3</c:v>
                      </c:pt>
                      <c:pt idx="38">
                        <c:v>-3.091844376997166E-2</c:v>
                      </c:pt>
                      <c:pt idx="39">
                        <c:v>0.12951731071534489</c:v>
                      </c:pt>
                      <c:pt idx="40">
                        <c:v>7.8359805250058479E-2</c:v>
                      </c:pt>
                      <c:pt idx="41">
                        <c:v>-0.18042971491499227</c:v>
                      </c:pt>
                      <c:pt idx="42">
                        <c:v>-1.452548347109861E-2</c:v>
                      </c:pt>
                      <c:pt idx="43">
                        <c:v>-5.6327972308380048E-2</c:v>
                      </c:pt>
                      <c:pt idx="44">
                        <c:v>-1.4479543033610653E-2</c:v>
                      </c:pt>
                      <c:pt idx="45">
                        <c:v>-5.1817876768107674E-2</c:v>
                      </c:pt>
                      <c:pt idx="46">
                        <c:v>3.9743689932336679E-4</c:v>
                      </c:pt>
                      <c:pt idx="47">
                        <c:v>7.9004163685335804E-2</c:v>
                      </c:pt>
                      <c:pt idx="48">
                        <c:v>-6.323639069901521E-2</c:v>
                      </c:pt>
                      <c:pt idx="49">
                        <c:v>3.0127304616647699E-2</c:v>
                      </c:pt>
                      <c:pt idx="50">
                        <c:v>3.1599726396188466E-2</c:v>
                      </c:pt>
                      <c:pt idx="51">
                        <c:v>-3.6218943155930106E-2</c:v>
                      </c:pt>
                      <c:pt idx="52">
                        <c:v>0.1927130707167013</c:v>
                      </c:pt>
                      <c:pt idx="53">
                        <c:v>0.15810769485574117</c:v>
                      </c:pt>
                      <c:pt idx="54">
                        <c:v>0.23940972750583533</c:v>
                      </c:pt>
                      <c:pt idx="55">
                        <c:v>8.2391097189479012E-2</c:v>
                      </c:pt>
                      <c:pt idx="56">
                        <c:v>-4.806593351484878E-2</c:v>
                      </c:pt>
                      <c:pt idx="57">
                        <c:v>-7.4245617634210781E-2</c:v>
                      </c:pt>
                      <c:pt idx="58">
                        <c:v>7.4065285213347209E-2</c:v>
                      </c:pt>
                      <c:pt idx="59">
                        <c:v>-5.5573379975501602E-2</c:v>
                      </c:pt>
                      <c:pt idx="60">
                        <c:v>0.19691141934008805</c:v>
                      </c:pt>
                      <c:pt idx="61">
                        <c:v>0.15674747559461544</c:v>
                      </c:pt>
                      <c:pt idx="62">
                        <c:v>0.17658125408853387</c:v>
                      </c:pt>
                      <c:pt idx="63">
                        <c:v>1.9968045041562021E-2</c:v>
                      </c:pt>
                      <c:pt idx="64">
                        <c:v>0.20476961783143466</c:v>
                      </c:pt>
                      <c:pt idx="65">
                        <c:v>9.0489578169555607E-2</c:v>
                      </c:pt>
                      <c:pt idx="66">
                        <c:v>0.10294136762598782</c:v>
                      </c:pt>
                      <c:pt idx="67">
                        <c:v>-0.17600644771928398</c:v>
                      </c:pt>
                      <c:pt idx="68">
                        <c:v>0.12915876966298523</c:v>
                      </c:pt>
                      <c:pt idx="69">
                        <c:v>1.4431451459191891E-2</c:v>
                      </c:pt>
                      <c:pt idx="70">
                        <c:v>8.1448349118982577E-2</c:v>
                      </c:pt>
                      <c:pt idx="71">
                        <c:v>-9.131268313849894E-2</c:v>
                      </c:pt>
                      <c:pt idx="72">
                        <c:v>0.11055187886542228</c:v>
                      </c:pt>
                      <c:pt idx="73">
                        <c:v>-0.66272668737830287</c:v>
                      </c:pt>
                      <c:pt idx="74">
                        <c:v>-0.28125450245044981</c:v>
                      </c:pt>
                      <c:pt idx="75">
                        <c:v>3.8002178041970147E-2</c:v>
                      </c:pt>
                      <c:pt idx="76">
                        <c:v>-0.33326161292736067</c:v>
                      </c:pt>
                      <c:pt idx="77">
                        <c:v>8.1851291214436017E-2</c:v>
                      </c:pt>
                      <c:pt idx="78">
                        <c:v>0.10893495609713799</c:v>
                      </c:pt>
                      <c:pt idx="79">
                        <c:v>-0.25693010739753763</c:v>
                      </c:pt>
                      <c:pt idx="80">
                        <c:v>-0.5137821476731288</c:v>
                      </c:pt>
                      <c:pt idx="81">
                        <c:v>-8.0347924673492166E-2</c:v>
                      </c:pt>
                      <c:pt idx="82">
                        <c:v>-4.9646312234369105E-2</c:v>
                      </c:pt>
                      <c:pt idx="83">
                        <c:v>0.17380416054036019</c:v>
                      </c:pt>
                      <c:pt idx="84">
                        <c:v>-1.0097008296600789</c:v>
                      </c:pt>
                      <c:pt idx="85">
                        <c:v>0.5968534167194921</c:v>
                      </c:pt>
                      <c:pt idx="86">
                        <c:v>-0.24562177209073965</c:v>
                      </c:pt>
                      <c:pt idx="87">
                        <c:v>0.43670415853766276</c:v>
                      </c:pt>
                      <c:pt idx="88">
                        <c:v>0.42145652595927441</c:v>
                      </c:pt>
                      <c:pt idx="89">
                        <c:v>-0.11007817865788994</c:v>
                      </c:pt>
                      <c:pt idx="90">
                        <c:v>-0.17476412623005899</c:v>
                      </c:pt>
                      <c:pt idx="91">
                        <c:v>0.57600720077448297</c:v>
                      </c:pt>
                      <c:pt idx="92">
                        <c:v>-0.43529972833667241</c:v>
                      </c:pt>
                      <c:pt idx="93">
                        <c:v>5.0506556988455742E-2</c:v>
                      </c:pt>
                      <c:pt idx="94">
                        <c:v>0.1287566557691715</c:v>
                      </c:pt>
                      <c:pt idx="95">
                        <c:v>0.45492185394988383</c:v>
                      </c:pt>
                      <c:pt idx="96">
                        <c:v>0.2024683410753223</c:v>
                      </c:pt>
                      <c:pt idx="97">
                        <c:v>0.18216583968761935</c:v>
                      </c:pt>
                      <c:pt idx="98">
                        <c:v>-3.1194133546969205E-2</c:v>
                      </c:pt>
                      <c:pt idx="99">
                        <c:v>7.1104212990285909E-2</c:v>
                      </c:pt>
                      <c:pt idx="100">
                        <c:v>0.38084872873965026</c:v>
                      </c:pt>
                      <c:pt idx="101">
                        <c:v>-0.30886110369895814</c:v>
                      </c:pt>
                      <c:pt idx="102">
                        <c:v>-0.39356715315401569</c:v>
                      </c:pt>
                      <c:pt idx="103">
                        <c:v>9.4569734802452565E-2</c:v>
                      </c:pt>
                      <c:pt idx="104">
                        <c:v>0.15622398865429954</c:v>
                      </c:pt>
                      <c:pt idx="105">
                        <c:v>-0.18701451444048889</c:v>
                      </c:pt>
                      <c:pt idx="106">
                        <c:v>-0.37601364394034498</c:v>
                      </c:pt>
                      <c:pt idx="107">
                        <c:v>-0.20248517108865638</c:v>
                      </c:pt>
                      <c:pt idx="108">
                        <c:v>0.13028608568240951</c:v>
                      </c:pt>
                      <c:pt idx="109">
                        <c:v>0.2214079347004887</c:v>
                      </c:pt>
                      <c:pt idx="110">
                        <c:v>-2.4457967549924575E-3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505-4EF4-8E48-6BFA02E2D87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DATA!$AV$3</c15:sqref>
                        </c15:formulaRef>
                      </c:ext>
                    </c:extLst>
                    <c:strCache>
                      <c:ptCount val="1"/>
                      <c:pt idx="0">
                        <c:v>CC Total government expenditures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DATA!$AV$4:$AV$114</c15:sqref>
                        </c15:formulaRef>
                      </c:ext>
                    </c:extLst>
                    <c:numCache>
                      <c:formatCode>General</c:formatCode>
                      <c:ptCount val="111"/>
                      <c:pt idx="0">
                        <c:v>-1.7947061024878863E-2</c:v>
                      </c:pt>
                      <c:pt idx="1">
                        <c:v>-5.0712048184861303E-2</c:v>
                      </c:pt>
                      <c:pt idx="2">
                        <c:v>-6.7028337900036483E-2</c:v>
                      </c:pt>
                      <c:pt idx="3">
                        <c:v>0.11854983549141362</c:v>
                      </c:pt>
                      <c:pt idx="4">
                        <c:v>-4.6504754122329572E-2</c:v>
                      </c:pt>
                      <c:pt idx="5">
                        <c:v>-7.9015569866371926E-2</c:v>
                      </c:pt>
                      <c:pt idx="6">
                        <c:v>-0.10670199588807883</c:v>
                      </c:pt>
                      <c:pt idx="7">
                        <c:v>0.12571795549615317</c:v>
                      </c:pt>
                      <c:pt idx="8">
                        <c:v>-1.9314351547389919E-2</c:v>
                      </c:pt>
                      <c:pt idx="9">
                        <c:v>-5.5604324551134177E-2</c:v>
                      </c:pt>
                      <c:pt idx="10">
                        <c:v>-9.517000904560291E-2</c:v>
                      </c:pt>
                      <c:pt idx="11">
                        <c:v>0.14047334663263911</c:v>
                      </c:pt>
                      <c:pt idx="12">
                        <c:v>0.10861863443291764</c:v>
                      </c:pt>
                      <c:pt idx="13">
                        <c:v>5.3244509791383621E-2</c:v>
                      </c:pt>
                      <c:pt idx="14">
                        <c:v>8.8257457068518619E-2</c:v>
                      </c:pt>
                      <c:pt idx="15">
                        <c:v>-9.7992242780406968E-3</c:v>
                      </c:pt>
                      <c:pt idx="16">
                        <c:v>4.588237911204196E-2</c:v>
                      </c:pt>
                      <c:pt idx="17">
                        <c:v>5.3127682524183761E-2</c:v>
                      </c:pt>
                      <c:pt idx="18">
                        <c:v>1.7806611135233297E-2</c:v>
                      </c:pt>
                      <c:pt idx="19">
                        <c:v>2.6947477879477155E-2</c:v>
                      </c:pt>
                      <c:pt idx="20">
                        <c:v>-5.873302005301273E-2</c:v>
                      </c:pt>
                      <c:pt idx="21">
                        <c:v>-7.2691304479794994E-2</c:v>
                      </c:pt>
                      <c:pt idx="22">
                        <c:v>-1.1006860096989257E-2</c:v>
                      </c:pt>
                      <c:pt idx="23">
                        <c:v>-3.5509885580450096E-2</c:v>
                      </c:pt>
                      <c:pt idx="24">
                        <c:v>-3.4324184023319049E-2</c:v>
                      </c:pt>
                      <c:pt idx="25">
                        <c:v>-8.5090775676723851E-3</c:v>
                      </c:pt>
                      <c:pt idx="26">
                        <c:v>4.7371173196886218E-3</c:v>
                      </c:pt>
                      <c:pt idx="27">
                        <c:v>-1.2265824033221406E-2</c:v>
                      </c:pt>
                      <c:pt idx="28">
                        <c:v>1.6950961734307768E-3</c:v>
                      </c:pt>
                      <c:pt idx="29">
                        <c:v>6.0711064703244944E-4</c:v>
                      </c:pt>
                      <c:pt idx="30">
                        <c:v>2.2861987651609184E-2</c:v>
                      </c:pt>
                      <c:pt idx="31">
                        <c:v>-3.6814918059683954E-2</c:v>
                      </c:pt>
                      <c:pt idx="32">
                        <c:v>3.4502748654167803E-2</c:v>
                      </c:pt>
                      <c:pt idx="33">
                        <c:v>1.7096197625101617E-2</c:v>
                      </c:pt>
                      <c:pt idx="34">
                        <c:v>1.044544340111031E-2</c:v>
                      </c:pt>
                      <c:pt idx="35">
                        <c:v>7.8012516473720872E-2</c:v>
                      </c:pt>
                      <c:pt idx="36">
                        <c:v>-2.1269968340649648E-2</c:v>
                      </c:pt>
                      <c:pt idx="37">
                        <c:v>2.1108867972613687E-2</c:v>
                      </c:pt>
                      <c:pt idx="38">
                        <c:v>1.6350997845422377E-2</c:v>
                      </c:pt>
                      <c:pt idx="39">
                        <c:v>-9.1010910056630756E-2</c:v>
                      </c:pt>
                      <c:pt idx="40">
                        <c:v>-5.639738592616883E-2</c:v>
                      </c:pt>
                      <c:pt idx="41">
                        <c:v>-1.4888832986136968E-2</c:v>
                      </c:pt>
                      <c:pt idx="42">
                        <c:v>-9.6294383788387172E-2</c:v>
                      </c:pt>
                      <c:pt idx="43">
                        <c:v>3.1910039692864878E-2</c:v>
                      </c:pt>
                      <c:pt idx="44">
                        <c:v>3.694014215592567E-3</c:v>
                      </c:pt>
                      <c:pt idx="45">
                        <c:v>4.2977735215815827E-2</c:v>
                      </c:pt>
                      <c:pt idx="46">
                        <c:v>-1.7912640064884577E-2</c:v>
                      </c:pt>
                      <c:pt idx="47">
                        <c:v>-4.8861726341585587E-2</c:v>
                      </c:pt>
                      <c:pt idx="48">
                        <c:v>7.4968831743067454E-3</c:v>
                      </c:pt>
                      <c:pt idx="49">
                        <c:v>-4.1887020132866049E-2</c:v>
                      </c:pt>
                      <c:pt idx="50">
                        <c:v>1.4611975338434391E-3</c:v>
                      </c:pt>
                      <c:pt idx="51">
                        <c:v>-2.7130414351199228E-2</c:v>
                      </c:pt>
                      <c:pt idx="52">
                        <c:v>-4.9684987606857689E-2</c:v>
                      </c:pt>
                      <c:pt idx="53">
                        <c:v>-5.0851382150217006E-2</c:v>
                      </c:pt>
                      <c:pt idx="54">
                        <c:v>0.1481087567678685</c:v>
                      </c:pt>
                      <c:pt idx="55">
                        <c:v>-4.2641742504132552E-2</c:v>
                      </c:pt>
                      <c:pt idx="56">
                        <c:v>-1.9688548755976143E-3</c:v>
                      </c:pt>
                      <c:pt idx="57">
                        <c:v>-2.9281941210949292E-2</c:v>
                      </c:pt>
                      <c:pt idx="58">
                        <c:v>-2.3472214529869362E-3</c:v>
                      </c:pt>
                      <c:pt idx="59">
                        <c:v>0.15229028998943051</c:v>
                      </c:pt>
                      <c:pt idx="60">
                        <c:v>2.5700226584780772E-2</c:v>
                      </c:pt>
                      <c:pt idx="61">
                        <c:v>-9.2538129366834809E-3</c:v>
                      </c:pt>
                      <c:pt idx="62">
                        <c:v>-1.8463715289740001E-2</c:v>
                      </c:pt>
                      <c:pt idx="63">
                        <c:v>8.1579230742656605E-2</c:v>
                      </c:pt>
                      <c:pt idx="64">
                        <c:v>6.4466724724088209E-4</c:v>
                      </c:pt>
                      <c:pt idx="65">
                        <c:v>1.3290833210208852E-2</c:v>
                      </c:pt>
                      <c:pt idx="66">
                        <c:v>5.7957667672373425E-2</c:v>
                      </c:pt>
                      <c:pt idx="67">
                        <c:v>7.0610092419582493E-2</c:v>
                      </c:pt>
                      <c:pt idx="68">
                        <c:v>2.4010100490178488E-2</c:v>
                      </c:pt>
                      <c:pt idx="69">
                        <c:v>1.5905413500579613E-2</c:v>
                      </c:pt>
                      <c:pt idx="70">
                        <c:v>1.9005463314657689E-2</c:v>
                      </c:pt>
                      <c:pt idx="71">
                        <c:v>5.3672369873789982E-2</c:v>
                      </c:pt>
                      <c:pt idx="72">
                        <c:v>8.804343788986202E-3</c:v>
                      </c:pt>
                      <c:pt idx="73">
                        <c:v>2.0633266623262259E-3</c:v>
                      </c:pt>
                      <c:pt idx="74">
                        <c:v>2.3873305777984299E-2</c:v>
                      </c:pt>
                      <c:pt idx="75">
                        <c:v>-1.0850938838045998E-2</c:v>
                      </c:pt>
                      <c:pt idx="76">
                        <c:v>-3.8271839330090707E-2</c:v>
                      </c:pt>
                      <c:pt idx="77">
                        <c:v>-2.2046395846910372E-2</c:v>
                      </c:pt>
                      <c:pt idx="78">
                        <c:v>-4.2315101683231937E-2</c:v>
                      </c:pt>
                      <c:pt idx="79">
                        <c:v>-7.6659689213776083E-2</c:v>
                      </c:pt>
                      <c:pt idx="80">
                        <c:v>-1.7223455510392505E-2</c:v>
                      </c:pt>
                      <c:pt idx="81">
                        <c:v>1.288902533147418E-2</c:v>
                      </c:pt>
                      <c:pt idx="82">
                        <c:v>-1.3389119444102704E-2</c:v>
                      </c:pt>
                      <c:pt idx="83">
                        <c:v>-4.4048245549896059E-2</c:v>
                      </c:pt>
                      <c:pt idx="84">
                        <c:v>-1.0762699274283527E-2</c:v>
                      </c:pt>
                      <c:pt idx="85">
                        <c:v>-2.7116064396403239E-2</c:v>
                      </c:pt>
                      <c:pt idx="86">
                        <c:v>6.5123023441415739E-3</c:v>
                      </c:pt>
                      <c:pt idx="87">
                        <c:v>-3.5218985503249201E-2</c:v>
                      </c:pt>
                      <c:pt idx="88">
                        <c:v>-2.1308082617074398E-2</c:v>
                      </c:pt>
                      <c:pt idx="89">
                        <c:v>-4.9157384794513703E-3</c:v>
                      </c:pt>
                      <c:pt idx="90">
                        <c:v>-4.0766348705068012E-2</c:v>
                      </c:pt>
                      <c:pt idx="91">
                        <c:v>-3.2038632067800776E-2</c:v>
                      </c:pt>
                      <c:pt idx="92">
                        <c:v>-3.1144160778365126E-2</c:v>
                      </c:pt>
                      <c:pt idx="93">
                        <c:v>-4.4866837965441775E-2</c:v>
                      </c:pt>
                      <c:pt idx="94">
                        <c:v>-8.4674944128980023E-2</c:v>
                      </c:pt>
                      <c:pt idx="95">
                        <c:v>9.1700587927956434E-4</c:v>
                      </c:pt>
                      <c:pt idx="96">
                        <c:v>-2.2679823992314496E-2</c:v>
                      </c:pt>
                      <c:pt idx="97">
                        <c:v>-3.109352866329651E-2</c:v>
                      </c:pt>
                      <c:pt idx="98">
                        <c:v>4.5844704117302904E-2</c:v>
                      </c:pt>
                      <c:pt idx="99">
                        <c:v>2.2444129619456632E-2</c:v>
                      </c:pt>
                      <c:pt idx="100">
                        <c:v>1.3069023594225015E-2</c:v>
                      </c:pt>
                      <c:pt idx="101">
                        <c:v>2.4427948015271816E-2</c:v>
                      </c:pt>
                      <c:pt idx="102">
                        <c:v>5.9898479922202874E-2</c:v>
                      </c:pt>
                      <c:pt idx="103">
                        <c:v>3.7984367562708954E-2</c:v>
                      </c:pt>
                      <c:pt idx="104">
                        <c:v>7.0820912656120782E-2</c:v>
                      </c:pt>
                      <c:pt idx="105">
                        <c:v>6.6688856905135374E-2</c:v>
                      </c:pt>
                      <c:pt idx="106">
                        <c:v>1.1148353272898426E-2</c:v>
                      </c:pt>
                      <c:pt idx="107">
                        <c:v>7.9574674258369171E-3</c:v>
                      </c:pt>
                      <c:pt idx="108">
                        <c:v>-1.4523781026722915E-2</c:v>
                      </c:pt>
                      <c:pt idx="109">
                        <c:v>-1.1527080391369182E-2</c:v>
                      </c:pt>
                      <c:pt idx="110">
                        <c:v>-3.6461324121151328E-2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6D2-4214-9A1E-800F061C5203}"/>
                  </c:ext>
                </c:extLst>
              </c15:ser>
            </c15:filteredLineSeries>
          </c:ext>
        </c:extLst>
      </c:lineChart>
      <c:catAx>
        <c:axId val="1633459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58575"/>
        <c:crosses val="autoZero"/>
        <c:auto val="1"/>
        <c:lblAlgn val="ctr"/>
        <c:lblOffset val="100"/>
        <c:noMultiLvlLbl val="0"/>
      </c:catAx>
      <c:valAx>
        <c:axId val="163345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Deviation from trend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5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customXml" Target="../ink/ink6.xml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12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11" Type="http://schemas.openxmlformats.org/officeDocument/2006/relationships/customXml" Target="../ink/ink5.xml"/><Relationship Id="rId5" Type="http://schemas.openxmlformats.org/officeDocument/2006/relationships/customXml" Target="../ink/ink2.xml"/><Relationship Id="rId10" Type="http://schemas.openxmlformats.org/officeDocument/2006/relationships/image" Target="../media/image4.png"/><Relationship Id="rId4" Type="http://schemas.openxmlformats.org/officeDocument/2006/relationships/image" Target="../media/image1.png"/><Relationship Id="rId9" Type="http://schemas.openxmlformats.org/officeDocument/2006/relationships/customXml" Target="../ink/ink4.xml"/><Relationship Id="rId1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2570702</xdr:colOff>
      <xdr:row>20</xdr:row>
      <xdr:rowOff>182911</xdr:rowOff>
    </xdr:from>
    <xdr:to>
      <xdr:col>10</xdr:col>
      <xdr:colOff>602901</xdr:colOff>
      <xdr:row>41</xdr:row>
      <xdr:rowOff>184219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95E073-317E-EC4B-1925-47DD761BA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610069</xdr:colOff>
      <xdr:row>20</xdr:row>
      <xdr:rowOff>182910</xdr:rowOff>
    </xdr:from>
    <xdr:to>
      <xdr:col>4</xdr:col>
      <xdr:colOff>2436725</xdr:colOff>
      <xdr:row>42</xdr:row>
      <xdr:rowOff>8372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7EFE6-482D-8D07-FCED-688EF50C9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1309223</xdr:colOff>
      <xdr:row>27</xdr:row>
      <xdr:rowOff>14348</xdr:rowOff>
    </xdr:from>
    <xdr:to>
      <xdr:col>3</xdr:col>
      <xdr:colOff>1309583</xdr:colOff>
      <xdr:row>27</xdr:row>
      <xdr:rowOff>14708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A5358B7-B99F-BAE9-0DE5-DA64B98EEFD6}"/>
                </a:ext>
              </a:extLst>
            </xdr14:cNvPr>
            <xdr14:cNvContentPartPr/>
          </xdr14:nvContentPartPr>
          <xdr14:nvPr macro=""/>
          <xdr14:xfrm>
            <a:off x="4446000" y="454196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A5358B7-B99F-BAE9-0DE5-DA64B98EEFD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41680" y="4515320"/>
              <a:ext cx="900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1412543</xdr:colOff>
      <xdr:row>23</xdr:row>
      <xdr:rowOff>66554</xdr:rowOff>
    </xdr:from>
    <xdr:to>
      <xdr:col>3</xdr:col>
      <xdr:colOff>1412903</xdr:colOff>
      <xdr:row>23</xdr:row>
      <xdr:rowOff>66914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A8D31F6-9B70-ED5C-7DF1-3360742715A7}"/>
                </a:ext>
              </a:extLst>
            </xdr14:cNvPr>
            <xdr14:cNvContentPartPr/>
          </xdr14:nvContentPartPr>
          <xdr14:nvPr macro=""/>
          <xdr14:xfrm>
            <a:off x="4549320" y="385436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A8D31F6-9B70-ED5C-7DF1-3360742715A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545000" y="3827360"/>
              <a:ext cx="900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2056583</xdr:colOff>
      <xdr:row>22</xdr:row>
      <xdr:rowOff>140266</xdr:rowOff>
    </xdr:from>
    <xdr:to>
      <xdr:col>3</xdr:col>
      <xdr:colOff>2056943</xdr:colOff>
      <xdr:row>22</xdr:row>
      <xdr:rowOff>140626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AACD558F-EB04-8335-CF56-6443F8F704C3}"/>
                </a:ext>
              </a:extLst>
            </xdr14:cNvPr>
            <xdr14:cNvContentPartPr/>
          </xdr14:nvContentPartPr>
          <xdr14:nvPr macro=""/>
          <xdr14:xfrm>
            <a:off x="5193360" y="374312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AACD558F-EB04-8335-CF56-6443F8F704C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189040" y="3716120"/>
              <a:ext cx="900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81154</xdr:colOff>
      <xdr:row>19</xdr:row>
      <xdr:rowOff>80960</xdr:rowOff>
    </xdr:from>
    <xdr:to>
      <xdr:col>4</xdr:col>
      <xdr:colOff>81514</xdr:colOff>
      <xdr:row>19</xdr:row>
      <xdr:rowOff>81320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5AABFEE-B66F-41C1-3449-E76785B4C1A8}"/>
                </a:ext>
              </a:extLst>
            </xdr14:cNvPr>
            <xdr14:cNvContentPartPr/>
          </xdr14:nvContentPartPr>
          <xdr14:nvPr macro=""/>
          <xdr14:xfrm>
            <a:off x="5696280" y="312896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65AABFEE-B66F-41C1-3449-E76785B4C1A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91960" y="3102320"/>
              <a:ext cx="900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1397798</xdr:colOff>
      <xdr:row>18</xdr:row>
      <xdr:rowOff>125260</xdr:rowOff>
    </xdr:from>
    <xdr:to>
      <xdr:col>2</xdr:col>
      <xdr:colOff>1398158</xdr:colOff>
      <xdr:row>18</xdr:row>
      <xdr:rowOff>125620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3724CE8-F716-9116-0B24-528F5FC1DB9B}"/>
                </a:ext>
              </a:extLst>
            </xdr14:cNvPr>
            <xdr14:cNvContentPartPr/>
          </xdr14:nvContentPartPr>
          <xdr14:nvPr macro=""/>
          <xdr14:xfrm>
            <a:off x="2611080" y="294392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3724CE8-F716-9116-0B24-528F5FC1DB9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606760" y="2917280"/>
              <a:ext cx="900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206959</xdr:colOff>
      <xdr:row>22</xdr:row>
      <xdr:rowOff>44146</xdr:rowOff>
    </xdr:from>
    <xdr:to>
      <xdr:col>1</xdr:col>
      <xdr:colOff>207319</xdr:colOff>
      <xdr:row>22</xdr:row>
      <xdr:rowOff>44506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31869994-4D26-B081-D76A-BD20374B3A53}"/>
                </a:ext>
              </a:extLst>
            </xdr14:cNvPr>
            <xdr14:cNvContentPartPr/>
          </xdr14:nvContentPartPr>
          <xdr14:nvPr macro=""/>
          <xdr14:xfrm>
            <a:off x="813600" y="364700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31869994-4D26-B081-D76A-BD20374B3A5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09280" y="3620000"/>
              <a:ext cx="9000" cy="54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mehd\OneDrive\Bureau\Github%20School%20Projects\Business_cycle_description-Cyprus\HPFilter.xla" TargetMode="External"/><Relationship Id="rId1" Type="http://schemas.openxmlformats.org/officeDocument/2006/relationships/externalLinkPath" Target="file:///C:\Users\jmehd\OneDrive\Bureau\Github%20School%20Projects\Business_cycle_description-Cyprus\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</sheetNames>
    <definedNames>
      <definedName name="HP"/>
    </definedNames>
    <sheetDataSet>
      <sheetData sheetId="0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6T06:04:14.401"/>
    </inkml:context>
    <inkml:brush xml:id="br0">
      <inkml:brushProperty name="width" value="0.025" units="cm"/>
      <inkml:brushProperty name="height" value="0.15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6T06:04:47.673"/>
    </inkml:context>
    <inkml:brush xml:id="br0">
      <inkml:brushProperty name="width" value="0.025" units="cm"/>
      <inkml:brushProperty name="height" value="0.15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6T06:07:16.176"/>
    </inkml:context>
    <inkml:brush xml:id="br0">
      <inkml:brushProperty name="width" value="0.025" units="cm"/>
      <inkml:brushProperty name="height" value="0.15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6T06:07:17.428"/>
    </inkml:context>
    <inkml:brush xml:id="br0">
      <inkml:brushProperty name="width" value="0.025" units="cm"/>
      <inkml:brushProperty name="height" value="0.15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6T06:07:19.066"/>
    </inkml:context>
    <inkml:brush xml:id="br0">
      <inkml:brushProperty name="width" value="0.025" units="cm"/>
      <inkml:brushProperty name="height" value="0.15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2-06T06:07:44.275"/>
    </inkml:context>
    <inkml:brush xml:id="br0">
      <inkml:brushProperty name="width" value="0.025" units="cm"/>
      <inkml:brushProperty name="height" value="0.15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7DDFEF-4C24-47FA-8804-BC0E2823F139}" name="Table2" displayName="Table2" ref="C6:I17" totalsRowShown="0" headerRowDxfId="31" headerRowBorderDxfId="30" tableBorderDxfId="29" totalsRowBorderDxfId="28">
  <autoFilter ref="C6:I17" xr:uid="{117DDFEF-4C24-47FA-8804-BC0E2823F139}"/>
  <tableColumns count="7">
    <tableColumn id="1" xr3:uid="{8D2D6C0F-86ED-48C4-B0B3-C1AB9CF9E32A}" name="Cyclicle component time series" dataCellStyle="Note"/>
    <tableColumn id="2" xr3:uid="{4ED6C9E3-4B45-4E7A-AC82-6F32585318BB}" name="First order autocorrelation coefficient" dataDxfId="27"/>
    <tableColumn id="3" xr3:uid="{2DFCA881-4E5F-4F45-910B-A09B47275195}" name="Correlation coefficient with cyclical component of RGDP" dataDxfId="26"/>
    <tableColumn id="6" xr3:uid="{22A30110-8675-426B-A1E9-7BCAC01E2026}" name="Correlation coefficient with cyclical component of RGDP before 2008" dataDxfId="25"/>
    <tableColumn id="7" xr3:uid="{1983C7DD-A8A3-426D-915A-902547832B7B}" name="Correlation coefficient with cyclical component of RGDP after 2008" dataDxfId="24"/>
    <tableColumn id="4" xr3:uid="{BDC305D1-C1C4-442B-8EC1-A76E88F70DB4}" name="Standard deviation" dataDxfId="23"/>
    <tableColumn id="5" xr3:uid="{1693A042-551B-4A26-A09B-E29E6172A24B}" name="Standard deviation divided by RGDP's standard deviation" dataDxfId="22">
      <calculatedColumnFormula>H7/$H$7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5F2A4-BABD-499B-B942-88B85A01BF1B}" name="Table1" displayName="Table1" ref="C3:AH114" totalsRowShown="0">
  <autoFilter ref="C3:AH114" xr:uid="{BE45F2A4-BABD-499B-B942-88B85A01BF1B}"/>
  <tableColumns count="32">
    <tableColumn id="1" xr3:uid="{72B441E8-E7C7-49B1-8CDD-199CCDA12ED1}" name="Periods"/>
    <tableColumn id="9" xr3:uid="{17268CFA-7640-4DCB-B07A-6FE4A78653BE}" name="Nominal GDP in millions of euros"/>
    <tableColumn id="30" xr3:uid="{47091396-FAAE-4CCA-9203-CE41EB48A7F6}" name="Nominal GDP in euros" dataDxfId="21">
      <calculatedColumnFormula>Table1[[#This Row],[Nominal GDP in millions of euros]]*1000000</calculatedColumnFormula>
    </tableColumn>
    <tableColumn id="2" xr3:uid="{FACEF7F5-A7F9-4BB0-8962-961B24A1A7FF}" name="Real GDP in millions of euros"/>
    <tableColumn id="25" xr3:uid="{6A830FA9-3726-4559-8AD1-DE46DD06EDFE}" name="RGDP in euros" dataDxfId="20">
      <calculatedColumnFormula>Table1[[#This Row],[Real GDP in millions of euros]]*1000000</calculatedColumnFormula>
    </tableColumn>
    <tableColumn id="8" xr3:uid="{9A880E9A-79E7-43E1-A4FF-7C179F109FD7}" name="Natural logarithm of RGDP" dataDxfId="19">
      <calculatedColumnFormula>LN(Table1[[#This Row],[RGDP in euros]])</calculatedColumnFormula>
    </tableColumn>
    <tableColumn id="22" xr3:uid="{D7B9EAEA-0B2E-43C4-9DB1-B8B555FBDD92}" name="HP trend RGDP"/>
    <tableColumn id="3" xr3:uid="{A61A51E7-909F-44C3-BC0F-816F76A36246}" name="Household and NPISH final consumption expenditure in millions of euros"/>
    <tableColumn id="26" xr3:uid="{49D4BC2E-33B5-47A9-976B-F2759370DA8E}" name="Household and NPISH final consumption expenditure in euros" dataDxfId="18">
      <calculatedColumnFormula>Table1[[#This Row],[Household and NPISH final consumption expenditure in millions of euros]]*1000000</calculatedColumnFormula>
    </tableColumn>
    <tableColumn id="15" xr3:uid="{D5D31E1C-E34C-4773-8F6C-7BAEDF53192C}" name="Natural logarithm of consumption" dataDxfId="17">
      <calculatedColumnFormula>LN(Table1[[#This Row],[Household and NPISH final consumption expenditure in euros]])</calculatedColumnFormula>
    </tableColumn>
    <tableColumn id="4" xr3:uid="{2EBCE27D-A678-497E-9275-BE7A9E861A9D}" name="Gross Capital Formation in millions of euros (Investment)"/>
    <tableColumn id="27" xr3:uid="{BEFD0A50-7DF5-4C84-988D-C485E0D26D57}" name="Gross Capital Formation in euros (Investment)" dataDxfId="16">
      <calculatedColumnFormula>Table1[[#This Row],[Gross Capital Formation in millions of euros (Investment)]]*1000000</calculatedColumnFormula>
    </tableColumn>
    <tableColumn id="17" xr3:uid="{4C967C68-55D9-4DF7-85AB-9C1E771F958C}" name="Natural logarithm of investment" dataDxfId="15">
      <calculatedColumnFormula>LN(Table1[[#This Row],[Gross Capital Formation in euros (Investment)]])</calculatedColumnFormula>
    </tableColumn>
    <tableColumn id="5" xr3:uid="{33ECF3BA-6DEF-4C19-ABD7-7669B44A9D64}" name="Exports"/>
    <tableColumn id="6" xr3:uid="{E3F65F51-B9AB-4687-AD33-2FED9E33D760}" name="Imports"/>
    <tableColumn id="7" xr3:uid="{0DCEF4B4-B2F8-419C-A5B9-0C879F0A5A1C}" name="Net exports" dataDxfId="14">
      <calculatedColumnFormula>Table1[[#This Row],[Exports]]-Table1[[#This Row],[Imports]]</calculatedColumnFormula>
    </tableColumn>
    <tableColumn id="16" xr3:uid="{0A3D3AAB-2138-4A2A-8065-CB674B1557E8}" name="Final consumption expenditure of general government in millions of euros(Government expenditures)"/>
    <tableColumn id="28" xr3:uid="{E9DA296B-16E3-4694-9326-1E0BE1A8D6C7}" name="Final consumption expenditure of general government in euros (Government expenditures)" dataDxfId="13">
      <calculatedColumnFormula>Table1[[#This Row],[Final consumption expenditure of general government in millions of euros(Government expenditures)]]*1000000</calculatedColumnFormula>
    </tableColumn>
    <tableColumn id="18" xr3:uid="{5D05B07E-3902-4555-9EC4-7BD8881D9E5F}" name="Natural logarithm of government expenditures" dataDxfId="12">
      <calculatedColumnFormula>LN(Table1[[#This Row],[Final consumption expenditure of general government in euros (Government expenditures)]])</calculatedColumnFormula>
    </tableColumn>
    <tableColumn id="10" xr3:uid="{42543AC2-2AA4-4E47-B28F-E0633351E5F4}" name="Calculated implicit GDP price deflator" dataDxfId="11">
      <calculatedColumnFormula>Table1[[#This Row],[Nominal GDP in millions of euros]]/Table1[[#This Row],[Real GDP in millions of euros]]</calculatedColumnFormula>
    </tableColumn>
    <tableColumn id="19" xr3:uid="{DC1DD50A-4ADC-4512-82E4-E990A6BDD18D}" name="Employment in thousands of persons (National concept)" dataDxfId="10"/>
    <tableColumn id="24" xr3:uid="{4B2220DF-BC95-4549-BBC5-32016AC8698C}" name="Employment (National concept)" dataDxfId="9">
      <calculatedColumnFormula>Table1[[#This Row],[Employment in thousands of persons (National concept)]]*1000</calculatedColumnFormula>
    </tableColumn>
    <tableColumn id="23" xr3:uid="{09DD100C-BF75-4895-BCD5-9AB5E4219DB8}" name="LOG Employment" dataDxfId="8">
      <calculatedColumnFormula>LN(Table1[[#This Row],[Employment (National concept)]])</calculatedColumnFormula>
    </tableColumn>
    <tableColumn id="13" xr3:uid="{0E48B961-2C68-428B-968D-C9DB2AC18BF8}" name="Unemployment rate" dataDxfId="7"/>
    <tableColumn id="14" xr3:uid="{4DDE98C7-D7F8-46AD-AE5E-9776A03DD32F}" name="Calculated Employment rate" dataDxfId="6">
      <calculatedColumnFormula>1-Table1[[#This Row],[Unemployment rate]]</calculatedColumnFormula>
    </tableColumn>
    <tableColumn id="20" xr3:uid="{811C816D-F9EA-41EF-975C-CBD024ED51AD}" name="Natural logarithm of Employment" dataDxfId="5">
      <calculatedColumnFormula>LN(Table1[[#This Row],[Calculated Employment rate]])</calculatedColumnFormula>
    </tableColumn>
    <tableColumn id="11" xr3:uid="{515F7E41-DAD9-4909-A3E5-AE2A27BB934E}" name="Nominal wages in millions of euros"/>
    <tableColumn id="31" xr3:uid="{7AC721D6-C413-4642-9359-7F6A25AE12A3}" name="Nominal wages in euros" dataDxfId="4">
      <calculatedColumnFormula>Table1[[#This Row],[Nominal wages in millions of euros]]*1000000</calculatedColumnFormula>
    </tableColumn>
    <tableColumn id="32" xr3:uid="{F95F7379-068C-4DC0-9FEF-80A9CE9470D8}" name="Calculated quarterly average worker wage" dataDxfId="3">
      <calculatedColumnFormula>Table1[[#This Row],[Nominal wages in euros]]/Table1[[#This Row],[Employment (National concept)]]</calculatedColumnFormula>
    </tableColumn>
    <tableColumn id="12" xr3:uid="{6A7C6330-A1AD-4182-9904-11BF4A78E735}" name="Calculated real wages in millions euros" dataDxfId="2">
      <calculatedColumnFormula>Table1[[#This Row],[Nominal wages in millions of euros]]/(Table1[[#This Row],[Calculated implicit GDP price deflator]])</calculatedColumnFormula>
    </tableColumn>
    <tableColumn id="29" xr3:uid="{9B7B3D92-680B-45A8-8C67-4825D6A60357}" name="Calculated average real wages in euros" dataDxfId="1">
      <calculatedColumnFormula>Table1[[#This Row],[Calculated quarterly average worker wage]]/Table1[[#This Row],[Calculated implicit GDP price deflator]]</calculatedColumnFormula>
    </tableColumn>
    <tableColumn id="21" xr3:uid="{858EAC7A-F42E-4AB3-8537-4A04947ACEBB}" name="Natural logarithm of real wages" dataDxfId="0">
      <calculatedColumnFormula>LN(Table1[[#This Row],[Calculated average real wages in euros]])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2EA0-83B1-4D4F-8A87-E9118914BFD5}">
  <dimension ref="B3:J13"/>
  <sheetViews>
    <sheetView zoomScale="87" workbookViewId="0">
      <selection activeCell="G25" sqref="G25"/>
    </sheetView>
  </sheetViews>
  <sheetFormatPr baseColWidth="10" defaultColWidth="8.85546875" defaultRowHeight="15" x14ac:dyDescent="0.25"/>
  <cols>
    <col min="1" max="4" width="8.85546875" style="30"/>
    <col min="5" max="5" width="28" style="30" customWidth="1"/>
    <col min="6" max="9" width="8.85546875" style="30"/>
    <col min="10" max="10" width="74.5703125" style="30" customWidth="1"/>
    <col min="11" max="16384" width="8.85546875" style="30"/>
  </cols>
  <sheetData>
    <row r="3" spans="2:10" ht="15.75" thickBot="1" x14ac:dyDescent="0.3"/>
    <row r="4" spans="2:10" ht="28.9" customHeight="1" x14ac:dyDescent="0.45">
      <c r="B4" s="33" t="s">
        <v>171</v>
      </c>
      <c r="C4" s="34"/>
      <c r="D4" s="34"/>
      <c r="E4" s="34"/>
      <c r="F4" s="35"/>
    </row>
    <row r="5" spans="2:10" ht="28.9" customHeight="1" x14ac:dyDescent="0.45">
      <c r="B5" s="43"/>
      <c r="C5" s="44"/>
      <c r="D5" s="44"/>
      <c r="E5" s="44"/>
      <c r="F5" s="45"/>
    </row>
    <row r="6" spans="2:10" ht="28.9" customHeight="1" x14ac:dyDescent="0.45">
      <c r="B6" s="43" t="s">
        <v>172</v>
      </c>
      <c r="C6" s="44"/>
      <c r="D6" s="44"/>
      <c r="E6" s="44"/>
      <c r="F6" s="45"/>
    </row>
    <row r="7" spans="2:10" ht="28.9" customHeight="1" x14ac:dyDescent="0.45">
      <c r="B7" s="43" t="s">
        <v>173</v>
      </c>
      <c r="C7" s="44"/>
      <c r="D7" s="44"/>
      <c r="E7" s="44"/>
      <c r="F7" s="45"/>
    </row>
    <row r="8" spans="2:10" ht="28.9" customHeight="1" thickBot="1" x14ac:dyDescent="0.5">
      <c r="B8" s="46">
        <v>44816</v>
      </c>
      <c r="C8" s="47"/>
      <c r="D8" s="47"/>
      <c r="E8" s="47"/>
      <c r="F8" s="48"/>
    </row>
    <row r="11" spans="2:10" ht="21" x14ac:dyDescent="0.35">
      <c r="E11" s="31" t="s">
        <v>174</v>
      </c>
      <c r="F11" s="42" t="s">
        <v>176</v>
      </c>
      <c r="G11" s="42"/>
      <c r="H11" s="42"/>
      <c r="I11" s="42"/>
      <c r="J11" s="42"/>
    </row>
    <row r="12" spans="2:10" ht="21" x14ac:dyDescent="0.35">
      <c r="E12" s="31" t="s">
        <v>175</v>
      </c>
      <c r="F12" s="42" t="s">
        <v>179</v>
      </c>
      <c r="G12" s="42"/>
      <c r="H12" s="42"/>
      <c r="I12" s="42"/>
      <c r="J12" s="42"/>
    </row>
    <row r="13" spans="2:10" ht="21" x14ac:dyDescent="0.35">
      <c r="E13" s="32" t="s">
        <v>177</v>
      </c>
      <c r="F13" s="42" t="s">
        <v>180</v>
      </c>
      <c r="G13" s="42"/>
      <c r="H13" s="42"/>
      <c r="I13" s="42"/>
      <c r="J13" s="42"/>
    </row>
  </sheetData>
  <mergeCells count="7">
    <mergeCell ref="F13:J13"/>
    <mergeCell ref="F12:J12"/>
    <mergeCell ref="B5:F5"/>
    <mergeCell ref="B6:F6"/>
    <mergeCell ref="B7:F7"/>
    <mergeCell ref="B8:F8"/>
    <mergeCell ref="F11:J11"/>
  </mergeCells>
  <hyperlinks>
    <hyperlink ref="E11" location="DATA!A1" display="Data Sheet" xr:uid="{E3AAD7F4-E6A0-4E78-9B0C-707CB23EA96B}"/>
    <hyperlink ref="E12" location="Analysis!A1" display="Analysis sheet" xr:uid="{0D948DFA-43F7-4D10-AD87-683C4CB714CF}"/>
    <hyperlink ref="E13" location="'DATA II'!A1" display="Copy of data" xr:uid="{B3717ABF-55CF-46B9-AB1C-BA0075CEA2C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F896-6BA8-4649-B32D-9EEC7818FA7E}">
  <dimension ref="C4:I19"/>
  <sheetViews>
    <sheetView zoomScale="73" workbookViewId="0">
      <selection activeCell="C49" sqref="C49"/>
    </sheetView>
  </sheetViews>
  <sheetFormatPr baseColWidth="10" defaultColWidth="9.140625" defaultRowHeight="15" x14ac:dyDescent="0.25"/>
  <cols>
    <col min="3" max="3" width="66.140625" bestFit="1" customWidth="1"/>
    <col min="4" max="4" width="39.28515625" bestFit="1" customWidth="1"/>
    <col min="5" max="5" width="56.28515625" bestFit="1" customWidth="1"/>
    <col min="6" max="6" width="68.28515625" bestFit="1" customWidth="1"/>
    <col min="7" max="7" width="41.7109375" customWidth="1"/>
    <col min="8" max="8" width="19.42578125" bestFit="1" customWidth="1"/>
    <col min="9" max="9" width="24.85546875" customWidth="1"/>
    <col min="13" max="13" width="11.28515625" customWidth="1"/>
  </cols>
  <sheetData>
    <row r="4" spans="3:9" ht="18.75" x14ac:dyDescent="0.3">
      <c r="C4" s="49" t="s">
        <v>160</v>
      </c>
      <c r="D4" s="49"/>
      <c r="E4" s="49"/>
      <c r="F4" s="49"/>
      <c r="G4" s="49"/>
      <c r="H4" s="49"/>
      <c r="I4" s="49"/>
    </row>
    <row r="5" spans="3:9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</row>
    <row r="6" spans="3:9" x14ac:dyDescent="0.25">
      <c r="C6" s="17" t="s">
        <v>156</v>
      </c>
      <c r="D6" s="18" t="s">
        <v>157</v>
      </c>
      <c r="E6" s="18" t="s">
        <v>159</v>
      </c>
      <c r="F6" s="18" t="s">
        <v>168</v>
      </c>
      <c r="G6" s="18" t="s">
        <v>169</v>
      </c>
      <c r="H6" s="18" t="s">
        <v>158</v>
      </c>
      <c r="I6" s="19" t="s">
        <v>170</v>
      </c>
    </row>
    <row r="7" spans="3:9" x14ac:dyDescent="0.25">
      <c r="C7" s="20" t="s">
        <v>128</v>
      </c>
      <c r="D7" s="23">
        <f>CORREL(DATA!H4:H113,DATA!H5:H114)</f>
        <v>0.76208126745153093</v>
      </c>
      <c r="E7" s="23">
        <f>CORREL(DATA!H4:H114,DATA!H4:H114)</f>
        <v>0.99999999999999978</v>
      </c>
      <c r="F7" s="23">
        <v>1</v>
      </c>
      <c r="G7" s="23">
        <v>1</v>
      </c>
      <c r="H7" s="23">
        <f>_xlfn.STDEV.P(DATA!H4:H114)</f>
        <v>2.485671151335932E-2</v>
      </c>
      <c r="I7" s="24">
        <f>H7/$H$7</f>
        <v>1</v>
      </c>
    </row>
    <row r="8" spans="3:9" x14ac:dyDescent="0.25">
      <c r="C8" s="20" t="s">
        <v>118</v>
      </c>
      <c r="D8" s="23">
        <f>CORREL(DATA!L4:L113,DATA!L5:L114)</f>
        <v>0.39306056236789017</v>
      </c>
      <c r="E8" s="23">
        <f>CORREL(DATA!L4:L114,DATA!H4:H114)</f>
        <v>0.72999119956910685</v>
      </c>
      <c r="F8" s="23">
        <f>CORREL(DATA!L4:L55,DATA!H4:H55)</f>
        <v>0.26647540676694936</v>
      </c>
      <c r="G8" s="23">
        <f>CORREL(DATA!L56:L114,DATA!H56:H114)</f>
        <v>0.82763102277539424</v>
      </c>
      <c r="H8" s="23">
        <f>_xlfn.STDEV.P(DATA!L4:L114)</f>
        <v>2.9215079758318212E-2</v>
      </c>
      <c r="I8" s="24">
        <f t="shared" ref="I8:I12" si="0">H8/$H$7</f>
        <v>1.1753396961869422</v>
      </c>
    </row>
    <row r="9" spans="3:9" x14ac:dyDescent="0.25">
      <c r="C9" s="20" t="s">
        <v>117</v>
      </c>
      <c r="D9" s="23">
        <f>CORREL(DATA!AN4:AN113,DATA!AN5:AN114)</f>
        <v>-0.13557697234214044</v>
      </c>
      <c r="E9" s="23">
        <f>CORREL(DATA!AN4:AN114,DATA!H4:H114)</f>
        <v>0.41237742644597519</v>
      </c>
      <c r="F9" s="23">
        <f>CORREL(DATA!AN4:AN55,DATA!H4:H55)</f>
        <v>0.28874759830363367</v>
      </c>
      <c r="G9" s="23">
        <f>CORREL(DATA!AN56:AN114,DATA!H56:H114)</f>
        <v>0.42858200204311653</v>
      </c>
      <c r="H9" s="23">
        <f>_xlfn.STDEV.P(DATA!AN4:AN114)</f>
        <v>0.22176310848577369</v>
      </c>
      <c r="I9" s="24">
        <f t="shared" si="0"/>
        <v>8.921659181126449</v>
      </c>
    </row>
    <row r="10" spans="3:9" x14ac:dyDescent="0.25">
      <c r="C10" s="20" t="s">
        <v>153</v>
      </c>
      <c r="D10" s="23">
        <f>CORREL(DATA!AR4:AR113,DATA!AR5:AR114)</f>
        <v>0.1142505859149847</v>
      </c>
      <c r="E10" s="23">
        <f>CORREL(DATA!AR4:AR114,DATA!H4:H114)</f>
        <v>0.14190628256286433</v>
      </c>
      <c r="F10" s="23">
        <f>CORREL(DATA!AR4:AR55,DATA!H4:H55)</f>
        <v>-0.13916798311260972</v>
      </c>
      <c r="G10" s="23">
        <f>CORREL(DATA!AR56:AR114,DATA!H56:H114)</f>
        <v>0.30542883501449575</v>
      </c>
      <c r="H10" s="23">
        <f>_xlfn.STDEV.P(DATA!AR4:AR114)</f>
        <v>6.7105922363102727E-2</v>
      </c>
      <c r="I10" s="24">
        <f t="shared" si="0"/>
        <v>2.6997103911769034</v>
      </c>
    </row>
    <row r="11" spans="3:9" x14ac:dyDescent="0.25">
      <c r="C11" s="20" t="s">
        <v>154</v>
      </c>
      <c r="D11" s="23">
        <f>CORREL(DATA!AZ4:AZ113,DATA!AZ5:AZ114)</f>
        <v>0.92620674049319285</v>
      </c>
      <c r="E11" s="23">
        <f>CORREL(DATA!AZ4:AZ114,DATA!H4:H114)</f>
        <v>0.81184459350431026</v>
      </c>
      <c r="F11" s="23">
        <f>CORREL(DATA!AZ4:AZ55,DATA!H4:H55)</f>
        <v>0.32164898450894447</v>
      </c>
      <c r="G11" s="23">
        <f>CORREL(DATA!AZ56:AZ114,DATA!H56:H114)</f>
        <v>0.86024871704956285</v>
      </c>
      <c r="H11" s="23">
        <f>_xlfn.STDEV.P(DATA!AZ4:AZ114)</f>
        <v>1.7371155096247443E-2</v>
      </c>
      <c r="I11" s="24">
        <f t="shared" si="0"/>
        <v>0.69885169994877483</v>
      </c>
    </row>
    <row r="12" spans="3:9" x14ac:dyDescent="0.25">
      <c r="C12" s="20" t="s">
        <v>155</v>
      </c>
      <c r="D12" s="25">
        <f>CORREL(DATA!BF4:BF113,DATA!BF5:BF114)</f>
        <v>0.56273870774483237</v>
      </c>
      <c r="E12" s="25">
        <f>CORREL(DATA!BF4:BF114,DATA!H4:H114)</f>
        <v>0.38843937338994911</v>
      </c>
      <c r="F12" s="25">
        <f>CORREL(DATA!BF4:BF55,DATA!H4:H55)</f>
        <v>-0.1348428601591464</v>
      </c>
      <c r="G12" s="25">
        <f>CORREL(DATA!BF56:BF114,DATA!H56:H114)</f>
        <v>0.49686008832243073</v>
      </c>
      <c r="H12" s="25">
        <f>_xlfn.STDEV.P(DATA!BF4:BF114)</f>
        <v>1.8800175645428501E-2</v>
      </c>
      <c r="I12" s="26">
        <f t="shared" si="0"/>
        <v>0.75634203001166445</v>
      </c>
    </row>
    <row r="13" spans="3:9" x14ac:dyDescent="0.25">
      <c r="C13" s="40" t="s">
        <v>187</v>
      </c>
      <c r="D13" s="25">
        <f>CORREL(DATA!P4:P113,DATA!P5:P114)</f>
        <v>0.63212884664797864</v>
      </c>
      <c r="E13" s="25">
        <f>CORREL(DATA!P4:P114,DATA!H4:H114)</f>
        <v>0.80938221740500582</v>
      </c>
      <c r="F13" s="25">
        <f>CORREL(DATA!P4:P55,DATA!H4:H55)</f>
        <v>0.85240232910114444</v>
      </c>
      <c r="G13" s="25">
        <f>CORREL(DATA!P56:P114,DATA!H56:H114)</f>
        <v>0.80415307935212788</v>
      </c>
      <c r="H13" s="25">
        <f>_xlfn.STDEV.P(DATA!P4:P114)</f>
        <v>4.4521490264349414E-2</v>
      </c>
      <c r="I13" s="26">
        <f>H13/$H$7</f>
        <v>1.791125517163491</v>
      </c>
    </row>
    <row r="14" spans="3:9" x14ac:dyDescent="0.25">
      <c r="C14" s="40" t="s">
        <v>189</v>
      </c>
      <c r="D14" s="23">
        <f>CORREL(DATA!AB4:AB113,DATA!AB5:AB114)</f>
        <v>0.80390141670460746</v>
      </c>
      <c r="E14" s="23">
        <f>CORREL(DATA!AB4:AB114,DATA!H4:H114)</f>
        <v>0.64310389384335165</v>
      </c>
      <c r="F14" s="23">
        <f>CORREL(DATA!AB4:AB55,DATA!H4:H55)</f>
        <v>0.4523440791997414</v>
      </c>
      <c r="G14" s="23">
        <f>CORREL(DATA!AB56:AB114,DATA!H56:H114)</f>
        <v>0.66934940568469414</v>
      </c>
      <c r="H14" s="23">
        <f>_xlfn.STDEV.P(DATA!AB4:AB114)</f>
        <v>8.4025363417452245E-2</v>
      </c>
      <c r="I14" s="24">
        <f>H14/$H$7</f>
        <v>3.3803893717917006</v>
      </c>
    </row>
    <row r="15" spans="3:9" x14ac:dyDescent="0.25">
      <c r="C15" s="20" t="s">
        <v>192</v>
      </c>
      <c r="D15" s="23">
        <f>CORREL(DATA!T4:T113,DATA!T5:T114)</f>
        <v>0.45377070626029337</v>
      </c>
      <c r="E15" s="23">
        <f>CORREL(DATA!T4:T114,DATA!H4:H114)</f>
        <v>0.68967599917503764</v>
      </c>
      <c r="F15" s="23">
        <f>CORREL(DATA!T4:T55,DATA!H4:H55)</f>
        <v>0.80442579756513422</v>
      </c>
      <c r="G15" s="23">
        <f>CORREL(DATA!T56:T114,DATA!H56:H114)</f>
        <v>0.67306194761224036</v>
      </c>
      <c r="H15" s="23">
        <f>_xlfn.STDEV.P(DATA!T4:T114)</f>
        <v>3.8325150154818959E-2</v>
      </c>
      <c r="I15" s="24">
        <f>H15/$H$7</f>
        <v>1.5418431410052365</v>
      </c>
    </row>
    <row r="16" spans="3:9" x14ac:dyDescent="0.25">
      <c r="C16" s="20" t="s">
        <v>193</v>
      </c>
      <c r="D16" s="23">
        <f>CORREL(DATA!X4:X113,DATA!X5:X114)</f>
        <v>0.68350298543418397</v>
      </c>
      <c r="E16" s="23">
        <f>CORREL(DATA!X4:X114,DATA!H4:H114)</f>
        <v>0.77723397755077672</v>
      </c>
      <c r="F16" s="23">
        <f>CORREL(DATA!X4:X55,DATA!H4:H55)</f>
        <v>0.80320041129418362</v>
      </c>
      <c r="G16" s="23">
        <f>CORREL(DATA!X56:X114,DATA!H56:H114)</f>
        <v>0.77924283302087149</v>
      </c>
      <c r="H16" s="23">
        <f>_xlfn.STDEV.P(DATA!X4:X114)</f>
        <v>5.240300895266229E-2</v>
      </c>
      <c r="I16" s="24">
        <f>H16/$H$7</f>
        <v>2.1082036103005066</v>
      </c>
    </row>
    <row r="17" spans="3:9" x14ac:dyDescent="0.25">
      <c r="C17" s="40" t="s">
        <v>188</v>
      </c>
      <c r="D17" s="25">
        <f>CORREL(DATA!AV4:AV113,DATA!AV5:AV114)</f>
        <v>0.15045464988203908</v>
      </c>
      <c r="E17" s="25">
        <f>CORREL(DATA!AV4:AV114,DATA!H4:H114)</f>
        <v>-2.4654625176921074E-2</v>
      </c>
      <c r="F17" s="25">
        <f>CORREL(DATA!AV4:AV55,DATA!H4:H55)</f>
        <v>-0.19962288701748521</v>
      </c>
      <c r="G17" s="25">
        <f>CORREL(DATA!AV56:AV114,DATA!H56:H114)</f>
        <v>4.2028996339368109E-2</v>
      </c>
      <c r="H17" s="25">
        <f>_xlfn.STDEV.P(DATA!AV4:AV114)</f>
        <v>5.1287521330483088E-2</v>
      </c>
      <c r="I17" s="26">
        <f>H17/$H$7</f>
        <v>2.0633268927355273</v>
      </c>
    </row>
    <row r="19" spans="3:9" ht="18.75" x14ac:dyDescent="0.3">
      <c r="C19" s="49" t="s">
        <v>162</v>
      </c>
      <c r="D19" s="49"/>
      <c r="E19" s="49"/>
      <c r="F19" s="49"/>
      <c r="G19" s="49"/>
      <c r="H19" s="49"/>
      <c r="I19" s="49"/>
    </row>
  </sheetData>
  <mergeCells count="2">
    <mergeCell ref="C19:I19"/>
    <mergeCell ref="C4:I4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A169-C98C-4EF3-AF79-623A0761ED22}">
  <dimension ref="B1:BF115"/>
  <sheetViews>
    <sheetView topLeftCell="Q1" zoomScale="68" zoomScaleNormal="66" workbookViewId="0">
      <selection activeCell="BD3" sqref="BD3"/>
    </sheetView>
  </sheetViews>
  <sheetFormatPr baseColWidth="10" defaultColWidth="9.140625" defaultRowHeight="15" x14ac:dyDescent="0.25"/>
  <cols>
    <col min="1" max="1" width="20.140625" customWidth="1"/>
    <col min="2" max="2" width="9.5703125" customWidth="1"/>
    <col min="5" max="5" width="10.28515625" customWidth="1"/>
    <col min="27" max="27" width="11.85546875" bestFit="1" customWidth="1"/>
    <col min="55" max="55" width="12" bestFit="1" customWidth="1"/>
  </cols>
  <sheetData>
    <row r="1" spans="2:58" ht="15.75" thickBot="1" x14ac:dyDescent="0.3"/>
    <row r="2" spans="2:58" ht="18.75" x14ac:dyDescent="0.3">
      <c r="C2" s="53" t="s">
        <v>128</v>
      </c>
      <c r="D2" s="54"/>
      <c r="E2" s="54"/>
      <c r="F2" s="54"/>
      <c r="G2" s="54"/>
      <c r="H2" s="55"/>
      <c r="I2" s="56" t="s">
        <v>129</v>
      </c>
      <c r="J2" s="57"/>
      <c r="K2" s="57"/>
      <c r="L2" s="58"/>
      <c r="M2" s="56" t="s">
        <v>186</v>
      </c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8"/>
      <c r="AK2" s="59" t="s">
        <v>130</v>
      </c>
      <c r="AL2" s="60"/>
      <c r="AM2" s="60"/>
      <c r="AN2" s="61"/>
      <c r="AO2" s="65" t="s">
        <v>131</v>
      </c>
      <c r="AP2" s="66"/>
      <c r="AQ2" s="66"/>
      <c r="AR2" s="66"/>
      <c r="AS2" s="66"/>
      <c r="AT2" s="66"/>
      <c r="AU2" s="66"/>
      <c r="AV2" s="67"/>
      <c r="AW2" s="62" t="s">
        <v>132</v>
      </c>
      <c r="AX2" s="63"/>
      <c r="AY2" s="63"/>
      <c r="AZ2" s="64"/>
      <c r="BA2" s="50" t="s">
        <v>133</v>
      </c>
      <c r="BB2" s="51"/>
      <c r="BC2" s="51"/>
      <c r="BD2" s="51"/>
      <c r="BE2" s="51"/>
      <c r="BF2" s="52"/>
    </row>
    <row r="3" spans="2:58" x14ac:dyDescent="0.25">
      <c r="B3" s="22" t="s">
        <v>0</v>
      </c>
      <c r="C3" s="13" t="s">
        <v>165</v>
      </c>
      <c r="D3" s="7" t="s">
        <v>163</v>
      </c>
      <c r="E3" s="8" t="s">
        <v>115</v>
      </c>
      <c r="F3" s="7" t="s">
        <v>126</v>
      </c>
      <c r="G3" s="7" t="s">
        <v>127</v>
      </c>
      <c r="H3" s="27" t="s">
        <v>161</v>
      </c>
      <c r="I3" s="13" t="s">
        <v>195</v>
      </c>
      <c r="J3" s="7" t="s">
        <v>238</v>
      </c>
      <c r="K3" s="7" t="s">
        <v>237</v>
      </c>
      <c r="L3" s="22" t="s">
        <v>236</v>
      </c>
      <c r="M3" s="7" t="s">
        <v>183</v>
      </c>
      <c r="N3" s="7" t="s">
        <v>199</v>
      </c>
      <c r="O3" s="7" t="s">
        <v>200</v>
      </c>
      <c r="P3" s="7" t="s">
        <v>201</v>
      </c>
      <c r="Q3" s="36" t="s">
        <v>190</v>
      </c>
      <c r="R3" s="7" t="s">
        <v>202</v>
      </c>
      <c r="S3" s="7" t="s">
        <v>203</v>
      </c>
      <c r="T3" s="7" t="s">
        <v>204</v>
      </c>
      <c r="U3" s="36" t="s">
        <v>191</v>
      </c>
      <c r="V3" s="7" t="s">
        <v>205</v>
      </c>
      <c r="W3" s="7" t="s">
        <v>206</v>
      </c>
      <c r="X3" s="7" t="s">
        <v>207</v>
      </c>
      <c r="Y3" s="36" t="s">
        <v>184</v>
      </c>
      <c r="Z3" s="36" t="s">
        <v>208</v>
      </c>
      <c r="AA3" s="36" t="s">
        <v>209</v>
      </c>
      <c r="AB3" s="36" t="s">
        <v>210</v>
      </c>
      <c r="AC3" s="36" t="s">
        <v>185</v>
      </c>
      <c r="AD3" s="36" t="s">
        <v>211</v>
      </c>
      <c r="AE3" s="36" t="s">
        <v>212</v>
      </c>
      <c r="AF3" s="36" t="s">
        <v>213</v>
      </c>
      <c r="AG3" s="36" t="s">
        <v>164</v>
      </c>
      <c r="AH3" s="36" t="s">
        <v>239</v>
      </c>
      <c r="AI3" s="36" t="s">
        <v>240</v>
      </c>
      <c r="AJ3" s="36" t="s">
        <v>241</v>
      </c>
      <c r="AK3" s="13" t="s">
        <v>182</v>
      </c>
      <c r="AL3" s="7" t="s">
        <v>242</v>
      </c>
      <c r="AM3" s="7" t="s">
        <v>243</v>
      </c>
      <c r="AN3" s="27" t="s">
        <v>244</v>
      </c>
      <c r="AO3" s="13" t="s">
        <v>194</v>
      </c>
      <c r="AP3" s="7" t="s">
        <v>245</v>
      </c>
      <c r="AQ3" s="7" t="s">
        <v>246</v>
      </c>
      <c r="AR3" s="27" t="s">
        <v>247</v>
      </c>
      <c r="AS3" s="36" t="s">
        <v>226</v>
      </c>
      <c r="AT3" s="36" t="s">
        <v>223</v>
      </c>
      <c r="AU3" s="36" t="s">
        <v>224</v>
      </c>
      <c r="AV3" s="36" t="s">
        <v>225</v>
      </c>
      <c r="AW3" s="15" t="s">
        <v>181</v>
      </c>
      <c r="AX3" s="8" t="s">
        <v>248</v>
      </c>
      <c r="AY3" s="8" t="s">
        <v>249</v>
      </c>
      <c r="AZ3" s="27" t="s">
        <v>250</v>
      </c>
      <c r="BA3" s="13" t="s">
        <v>166</v>
      </c>
      <c r="BB3" s="7" t="s">
        <v>251</v>
      </c>
      <c r="BC3" s="7" t="s">
        <v>252</v>
      </c>
      <c r="BD3" s="7" t="s">
        <v>253</v>
      </c>
      <c r="BE3" s="7" t="s">
        <v>254</v>
      </c>
      <c r="BF3" s="27" t="s">
        <v>255</v>
      </c>
    </row>
    <row r="4" spans="2:58" x14ac:dyDescent="0.25">
      <c r="B4" s="21" t="s">
        <v>1</v>
      </c>
      <c r="C4" s="9">
        <v>1879.3</v>
      </c>
      <c r="D4" s="9">
        <v>2827.2</v>
      </c>
      <c r="E4" s="10">
        <f>C4/D4</f>
        <v>0.6647212790039615</v>
      </c>
      <c r="F4" s="9">
        <f>LN(D4)</f>
        <v>7.9470421015654322</v>
      </c>
      <c r="G4" s="9">
        <f t="array" ref="G4:G114">[1]!HP(F4:F114,1600)</f>
        <v>7.9250871360781137</v>
      </c>
      <c r="H4" s="29">
        <f>F4-G4</f>
        <v>2.1954965487318567E-2</v>
      </c>
      <c r="I4" s="28">
        <f>AG4+AC4</f>
        <v>1771.9</v>
      </c>
      <c r="J4" s="9">
        <f>LN(I4)</f>
        <v>7.4798076961640234</v>
      </c>
      <c r="K4" s="9">
        <f t="array" ref="K4:K114">[1]!HP(J4:J114,1600)</f>
        <v>7.471968842901469</v>
      </c>
      <c r="L4" s="21">
        <f>J4-K4</f>
        <v>7.8388532625544016E-3</v>
      </c>
      <c r="M4" s="9">
        <v>1983.5</v>
      </c>
      <c r="N4" s="9">
        <f>LN(M4)</f>
        <v>7.5926182399543851</v>
      </c>
      <c r="O4" s="9">
        <f t="array" ref="O4:O114">[1]!HP(N4:N114,1600)</f>
        <v>7.5782813531976796</v>
      </c>
      <c r="P4" s="9">
        <f>N4-O4</f>
        <v>1.4336886756705525E-2</v>
      </c>
      <c r="Q4" s="38">
        <v>819</v>
      </c>
      <c r="R4" s="38">
        <f>LN(Q4)</f>
        <v>6.7080840838530698</v>
      </c>
      <c r="S4" s="38">
        <f t="array" ref="S4:S114">[1]!HP(R4:R114,1600)</f>
        <v>6.6948982352440707</v>
      </c>
      <c r="T4" s="38">
        <f>R4-S4</f>
        <v>1.3185848608999073E-2</v>
      </c>
      <c r="U4" s="38">
        <v>1052.3</v>
      </c>
      <c r="V4" s="38">
        <f>LN(U4)</f>
        <v>6.9587335237467665</v>
      </c>
      <c r="W4" s="38">
        <f t="array" ref="W4:W114">[1]!HP(V4:V114,1600)</f>
        <v>6.9472086441929966</v>
      </c>
      <c r="X4" s="38">
        <f>V4-W4</f>
        <v>1.1524879553769907E-2</v>
      </c>
      <c r="Y4" s="38">
        <v>105.8</v>
      </c>
      <c r="Z4" s="21">
        <f>LN(Y4)</f>
        <v>4.6615505194241988</v>
      </c>
      <c r="AA4" s="21">
        <f t="array" ref="AA4:AA114">[1]!HP(Z4:Z114,1600)</f>
        <v>4.6478982414175842</v>
      </c>
      <c r="AB4" s="21">
        <f>Z4-AA4</f>
        <v>1.3652278006614615E-2</v>
      </c>
      <c r="AC4" s="9">
        <v>168</v>
      </c>
      <c r="AD4" s="21">
        <f>LN(AC4)</f>
        <v>5.1239639794032588</v>
      </c>
      <c r="AE4" s="21">
        <f t="array" ref="AE4:AE114">[1]!HP(AD4:AD114,1600)</f>
        <v>5.1649031667752379</v>
      </c>
      <c r="AF4" s="21">
        <f>AD4-AE4</f>
        <v>-4.0939187371979102E-2</v>
      </c>
      <c r="AG4" s="9">
        <v>1603.9</v>
      </c>
      <c r="AH4" s="21">
        <f>LN(AG4)</f>
        <v>7.380193442343332</v>
      </c>
      <c r="AI4" s="21">
        <f t="array" ref="AI4:AI114">[1]!HP(AH4:AH114,1600)</f>
        <v>7.3669772550642216</v>
      </c>
      <c r="AJ4" s="21">
        <f>AH4-AI4</f>
        <v>1.3216187279110336E-2</v>
      </c>
      <c r="AK4" s="9">
        <v>896.3</v>
      </c>
      <c r="AL4" s="9">
        <f>LN(AK4)</f>
        <v>6.7982751783633155</v>
      </c>
      <c r="AM4" s="9">
        <f t="array" ref="AM4:AM114">[1]!HP(AL4:AL114,1600)</f>
        <v>6.6473412981382074</v>
      </c>
      <c r="AN4" s="29">
        <f>AL4-AM4</f>
        <v>0.15093388022510812</v>
      </c>
      <c r="AO4" s="9">
        <v>235.8</v>
      </c>
      <c r="AP4" s="9">
        <f>LN(AO4)</f>
        <v>5.4629839881032707</v>
      </c>
      <c r="AQ4" s="9">
        <f t="array" ref="AQ4:AQ114">[1]!HP(AP4:AP114,1600)</f>
        <v>5.4617666289233258</v>
      </c>
      <c r="AR4" s="29">
        <f>AP4-AQ4</f>
        <v>1.2173591799449213E-3</v>
      </c>
      <c r="AS4" s="9">
        <v>403.8</v>
      </c>
      <c r="AT4" s="21">
        <f>LN(AS4)</f>
        <v>6.0009197058787374</v>
      </c>
      <c r="AU4" s="21">
        <f t="array" ref="AU4:AU114">[1]!HP(AT4:AT114,1600)</f>
        <v>6.0188667669036162</v>
      </c>
      <c r="AV4" s="21">
        <f>AT4-AU4</f>
        <v>-1.7947061024878863E-2</v>
      </c>
      <c r="AW4" s="9">
        <v>295.13</v>
      </c>
      <c r="AX4" s="9">
        <f>LN(AW4)</f>
        <v>5.6874159372359037</v>
      </c>
      <c r="AY4" s="9">
        <f t="array" ref="AY4:AY114">[1]!HP(AX4:AX114,1600)</f>
        <v>5.6802850382138734</v>
      </c>
      <c r="AZ4" s="29">
        <f>AX4-AY4</f>
        <v>7.1308990220302348E-3</v>
      </c>
      <c r="BA4" s="9">
        <v>631.70000000000005</v>
      </c>
      <c r="BB4" s="9">
        <f>BA4/(AW4*1000)</f>
        <v>2.1404126994883613E-3</v>
      </c>
      <c r="BC4" s="9">
        <f t="shared" ref="BC4:BC35" si="0">BB4/E4</f>
        <v>3.2200153163377296E-3</v>
      </c>
      <c r="BD4" s="9">
        <f>LN(BC4)</f>
        <v>-5.7383691628105087</v>
      </c>
      <c r="BE4" s="9">
        <f t="array" ref="BE4:BE114">[1]!HP(BD4:BD114,1600)</f>
        <v>-5.7354886437505064</v>
      </c>
      <c r="BF4" s="29">
        <f>BD4-BE4</f>
        <v>-2.8805190600023067E-3</v>
      </c>
    </row>
    <row r="5" spans="2:58" x14ac:dyDescent="0.25">
      <c r="B5" s="16" t="s">
        <v>2</v>
      </c>
      <c r="C5" s="11">
        <v>1897.2</v>
      </c>
      <c r="D5" s="11">
        <v>2858.9</v>
      </c>
      <c r="E5" s="12">
        <f t="shared" ref="E5:E68" si="1">C5/D5</f>
        <v>0.66361187869460281</v>
      </c>
      <c r="F5" s="11">
        <f t="shared" ref="F5:F68" si="2">LN(D5)</f>
        <v>7.9581922144458153</v>
      </c>
      <c r="G5" s="11">
        <v>7.9337678353371084</v>
      </c>
      <c r="H5" s="29">
        <f t="shared" ref="H5:H68" si="3">F5-G5</f>
        <v>2.4424379108706873E-2</v>
      </c>
      <c r="I5" s="28">
        <f t="shared" ref="I5:I68" si="4">AG5+AC5</f>
        <v>1800.3000000000002</v>
      </c>
      <c r="J5" s="11">
        <f t="shared" ref="J5:J68" si="5">LN(I5)</f>
        <v>7.4957085966635768</v>
      </c>
      <c r="K5" s="11">
        <v>7.4847442193333213</v>
      </c>
      <c r="L5" s="21">
        <f t="shared" ref="L5:L68" si="6">J5-K5</f>
        <v>1.0964377330255459E-2</v>
      </c>
      <c r="M5" s="11">
        <v>2035.8</v>
      </c>
      <c r="N5" s="9">
        <f t="shared" ref="N5:N68" si="7">LN(M5)</f>
        <v>7.6186441410182395</v>
      </c>
      <c r="O5" s="9">
        <v>7.5861458430541662</v>
      </c>
      <c r="P5" s="9">
        <f t="shared" ref="P5:P68" si="8">N5-O5</f>
        <v>3.249829796407333E-2</v>
      </c>
      <c r="Q5" s="39">
        <v>837.9</v>
      </c>
      <c r="R5" s="38">
        <f t="shared" ref="R5:R68" si="9">LN(Q5)</f>
        <v>6.7308987616192404</v>
      </c>
      <c r="S5" s="39">
        <v>6.6997922697507244</v>
      </c>
      <c r="T5" s="38">
        <f t="shared" ref="T5:T68" si="10">R5-S5</f>
        <v>3.1106491868515995E-2</v>
      </c>
      <c r="U5" s="39">
        <v>1083.2</v>
      </c>
      <c r="V5" s="38">
        <f t="shared" ref="V5:V68" si="11">LN(U5)</f>
        <v>6.9876749021580107</v>
      </c>
      <c r="W5" s="39">
        <v>6.9574673700216474</v>
      </c>
      <c r="X5" s="38">
        <f t="shared" ref="X5:X68" si="12">V5-W5</f>
        <v>3.0207532136363291E-2</v>
      </c>
      <c r="Y5" s="39">
        <v>109</v>
      </c>
      <c r="Z5" s="21">
        <f t="shared" ref="Z5:Z68" si="13">LN(Y5)</f>
        <v>4.6913478822291435</v>
      </c>
      <c r="AA5" s="21">
        <v>4.665470636190256</v>
      </c>
      <c r="AB5" s="21">
        <f t="shared" ref="AB5:AB68" si="14">Z5-AA5</f>
        <v>2.5877246038887414E-2</v>
      </c>
      <c r="AC5" s="11">
        <v>171.9</v>
      </c>
      <c r="AD5" s="21">
        <f t="shared" ref="AD5:AD68" si="15">LN(AC5)</f>
        <v>5.146912912388804</v>
      </c>
      <c r="AE5" s="21">
        <v>5.1891091420731579</v>
      </c>
      <c r="AF5" s="21">
        <f t="shared" ref="AF5:AF68" si="16">AD5-AE5</f>
        <v>-4.2196229684353881E-2</v>
      </c>
      <c r="AG5" s="11">
        <v>1628.4</v>
      </c>
      <c r="AH5" s="21">
        <f t="shared" ref="AH5:AH68" si="17">LN(AG5)</f>
        <v>7.3953532166288234</v>
      </c>
      <c r="AI5" s="21">
        <v>7.3783929667187316</v>
      </c>
      <c r="AJ5" s="21">
        <f t="shared" ref="AJ5:AJ68" si="18">AH5-AI5</f>
        <v>1.6960249910091818E-2</v>
      </c>
      <c r="AK5" s="11">
        <v>802.5</v>
      </c>
      <c r="AL5" s="11">
        <f t="shared" ref="AL5:AL68" si="19">LN(AK5)</f>
        <v>6.6877318550041709</v>
      </c>
      <c r="AM5" s="11">
        <v>6.632165393297794</v>
      </c>
      <c r="AN5" s="29">
        <f t="shared" ref="AN5:AN68" si="20">AL5-AM5</f>
        <v>5.5566461706376913E-2</v>
      </c>
      <c r="AO5" s="11">
        <v>227.9</v>
      </c>
      <c r="AP5" s="11">
        <f t="shared" ref="AP5:AP68" si="21">LN(AO5)</f>
        <v>5.4289069362516384</v>
      </c>
      <c r="AQ5" s="11">
        <v>5.4835610712536216</v>
      </c>
      <c r="AR5" s="29">
        <f t="shared" ref="AR5:AR68" si="22">AP5-AQ5</f>
        <v>-5.4654135001983128E-2</v>
      </c>
      <c r="AS5" s="11">
        <v>399.8</v>
      </c>
      <c r="AT5" s="21">
        <f t="shared" ref="AT5:AT68" si="23">LN(AS5)</f>
        <v>5.9909644220663001</v>
      </c>
      <c r="AU5" s="21">
        <v>6.0416764702511614</v>
      </c>
      <c r="AV5" s="21">
        <f t="shared" ref="AV5:AV68" si="24">AT5-AU5</f>
        <v>-5.0712048184861303E-2</v>
      </c>
      <c r="AW5" s="11">
        <v>295.66000000000003</v>
      </c>
      <c r="AX5" s="11">
        <f t="shared" ref="AX5:AX68" si="25">LN(AW5)</f>
        <v>5.689210145472944</v>
      </c>
      <c r="AY5" s="11">
        <v>5.6827375980827863</v>
      </c>
      <c r="AZ5" s="29">
        <f t="shared" ref="AZ5:AZ68" si="26">AX5-AY5</f>
        <v>6.4725473901576791E-3</v>
      </c>
      <c r="BA5" s="11">
        <v>636.4</v>
      </c>
      <c r="BB5" s="9">
        <f t="shared" ref="BB5:BB68" si="27">BA5/(AW5*1000)</f>
        <v>2.1524724345532028E-3</v>
      </c>
      <c r="BC5" s="11">
        <f t="shared" si="0"/>
        <v>3.2435712856547288E-3</v>
      </c>
      <c r="BD5" s="11">
        <f t="shared" ref="BD5:BD68" si="28">LN(BC5)</f>
        <v>-5.7310803075490604</v>
      </c>
      <c r="BE5" s="11">
        <v>-5.7292938796357173</v>
      </c>
      <c r="BF5" s="29">
        <f t="shared" ref="BF5:BF68" si="29">BD5-BE5</f>
        <v>-1.7864279133430472E-3</v>
      </c>
    </row>
    <row r="6" spans="2:58" x14ac:dyDescent="0.25">
      <c r="B6" s="21" t="s">
        <v>3</v>
      </c>
      <c r="C6" s="9">
        <v>1915.7</v>
      </c>
      <c r="D6" s="9">
        <v>2861.4</v>
      </c>
      <c r="E6" s="10">
        <f t="shared" si="1"/>
        <v>0.66949744880128603</v>
      </c>
      <c r="F6" s="9">
        <f t="shared" si="2"/>
        <v>7.9590662945322341</v>
      </c>
      <c r="G6" s="9">
        <v>7.9424622564495326</v>
      </c>
      <c r="H6" s="29">
        <f t="shared" si="3"/>
        <v>1.66040380827015E-2</v>
      </c>
      <c r="I6" s="28">
        <f t="shared" si="4"/>
        <v>1814.3</v>
      </c>
      <c r="J6" s="9">
        <f t="shared" si="5"/>
        <v>7.5034549973761173</v>
      </c>
      <c r="K6" s="9">
        <v>7.497524495048463</v>
      </c>
      <c r="L6" s="21">
        <f t="shared" si="6"/>
        <v>5.9305023276543523E-3</v>
      </c>
      <c r="M6" s="9">
        <v>2026.9</v>
      </c>
      <c r="N6" s="9">
        <f t="shared" si="7"/>
        <v>7.6142628112439192</v>
      </c>
      <c r="O6" s="9">
        <v>7.5940192934648758</v>
      </c>
      <c r="P6" s="9">
        <f t="shared" si="8"/>
        <v>2.024351777904343E-2</v>
      </c>
      <c r="Q6" s="38">
        <v>832.4</v>
      </c>
      <c r="R6" s="38">
        <f t="shared" si="9"/>
        <v>6.7243130945194789</v>
      </c>
      <c r="S6" s="38">
        <v>6.7046945454127584</v>
      </c>
      <c r="T6" s="38">
        <f t="shared" si="10"/>
        <v>1.9618549106720451E-2</v>
      </c>
      <c r="U6" s="38">
        <v>1080.7</v>
      </c>
      <c r="V6" s="38">
        <f t="shared" si="11"/>
        <v>6.9853642583091196</v>
      </c>
      <c r="W6" s="38">
        <v>6.9677332989000194</v>
      </c>
      <c r="X6" s="38">
        <f t="shared" si="12"/>
        <v>1.76309594091002E-2</v>
      </c>
      <c r="Y6" s="38">
        <v>111</v>
      </c>
      <c r="Z6" s="21">
        <f t="shared" si="13"/>
        <v>4.7095302013123339</v>
      </c>
      <c r="AA6" s="21">
        <v>4.6830515636366821</v>
      </c>
      <c r="AB6" s="21">
        <f t="shared" si="14"/>
        <v>2.6478637675651839E-2</v>
      </c>
      <c r="AC6" s="9">
        <v>176.7</v>
      </c>
      <c r="AD6" s="21">
        <f t="shared" si="15"/>
        <v>5.1744533793256506</v>
      </c>
      <c r="AE6" s="21">
        <v>5.2132895303789706</v>
      </c>
      <c r="AF6" s="21">
        <f t="shared" si="16"/>
        <v>-3.8836151053319945E-2</v>
      </c>
      <c r="AG6" s="9">
        <v>1637.6</v>
      </c>
      <c r="AH6" s="21">
        <f t="shared" si="17"/>
        <v>7.4009870343470796</v>
      </c>
      <c r="AI6" s="21">
        <v>7.3898169384902905</v>
      </c>
      <c r="AJ6" s="21">
        <f t="shared" si="18"/>
        <v>1.1170095856789075E-2</v>
      </c>
      <c r="AK6" s="9">
        <v>807.9</v>
      </c>
      <c r="AL6" s="9">
        <f t="shared" si="19"/>
        <v>6.6944382884856628</v>
      </c>
      <c r="AM6" s="9">
        <v>6.6170838221325212</v>
      </c>
      <c r="AN6" s="29">
        <f t="shared" si="20"/>
        <v>7.7354466353141582E-2</v>
      </c>
      <c r="AO6" s="9">
        <v>225.7</v>
      </c>
      <c r="AP6" s="9">
        <f t="shared" si="21"/>
        <v>5.4192066838234902</v>
      </c>
      <c r="AQ6" s="9">
        <v>5.5053562744334048</v>
      </c>
      <c r="AR6" s="29">
        <f t="shared" si="22"/>
        <v>-8.6149590609914561E-2</v>
      </c>
      <c r="AS6" s="9">
        <v>402.4</v>
      </c>
      <c r="AT6" s="21">
        <f t="shared" si="23"/>
        <v>5.9974466187855295</v>
      </c>
      <c r="AU6" s="21">
        <v>6.064474956685566</v>
      </c>
      <c r="AV6" s="21">
        <f t="shared" si="24"/>
        <v>-6.7028337900036483E-2</v>
      </c>
      <c r="AW6" s="9">
        <v>296.49</v>
      </c>
      <c r="AX6" s="9">
        <f t="shared" si="25"/>
        <v>5.6920134910562021</v>
      </c>
      <c r="AY6" s="9">
        <v>5.6851946147635877</v>
      </c>
      <c r="AZ6" s="29">
        <f t="shared" si="26"/>
        <v>6.8188762926144619E-3</v>
      </c>
      <c r="BA6" s="9">
        <v>644.79999999999995</v>
      </c>
      <c r="BB6" s="9">
        <f t="shared" si="27"/>
        <v>2.1747782387264323E-3</v>
      </c>
      <c r="BC6" s="9">
        <f t="shared" si="0"/>
        <v>3.2483741986176406E-3</v>
      </c>
      <c r="BD6" s="9">
        <f t="shared" si="28"/>
        <v>-5.7296006543847424</v>
      </c>
      <c r="BE6" s="9">
        <v>-5.7231009158453405</v>
      </c>
      <c r="BF6" s="29">
        <f t="shared" si="29"/>
        <v>-6.4997385394018892E-3</v>
      </c>
    </row>
    <row r="7" spans="2:58" x14ac:dyDescent="0.25">
      <c r="B7" s="16" t="s">
        <v>4</v>
      </c>
      <c r="C7" s="11">
        <v>1903.7</v>
      </c>
      <c r="D7" s="11">
        <v>2839.4</v>
      </c>
      <c r="E7" s="12">
        <f t="shared" si="1"/>
        <v>0.67045854758047474</v>
      </c>
      <c r="F7" s="11">
        <f t="shared" si="2"/>
        <v>7.9513480412294735</v>
      </c>
      <c r="G7" s="11">
        <v>7.951199386505758</v>
      </c>
      <c r="H7" s="29">
        <f t="shared" si="3"/>
        <v>1.4865472371550226E-4</v>
      </c>
      <c r="I7" s="28">
        <f t="shared" si="4"/>
        <v>1848.9</v>
      </c>
      <c r="J7" s="11">
        <f t="shared" si="5"/>
        <v>7.5223461466363073</v>
      </c>
      <c r="K7" s="11">
        <v>7.5103214220660135</v>
      </c>
      <c r="L7" s="21">
        <f t="shared" si="6"/>
        <v>1.2024724570293799E-2</v>
      </c>
      <c r="M7" s="11">
        <v>2021.8</v>
      </c>
      <c r="N7" s="9">
        <f t="shared" si="7"/>
        <v>7.611743482719957</v>
      </c>
      <c r="O7" s="9">
        <v>7.6019309764202578</v>
      </c>
      <c r="P7" s="9">
        <f t="shared" si="8"/>
        <v>9.8125062996992085E-3</v>
      </c>
      <c r="Q7" s="39">
        <v>828.2</v>
      </c>
      <c r="R7" s="38">
        <f t="shared" si="9"/>
        <v>6.7192546711114671</v>
      </c>
      <c r="S7" s="39">
        <v>6.7096327449429713</v>
      </c>
      <c r="T7" s="38">
        <f t="shared" si="10"/>
        <v>9.6219261684957758E-3</v>
      </c>
      <c r="U7" s="39">
        <v>1080.4000000000001</v>
      </c>
      <c r="V7" s="38">
        <f t="shared" si="11"/>
        <v>6.9850866219184606</v>
      </c>
      <c r="W7" s="39">
        <v>6.9780325135854184</v>
      </c>
      <c r="X7" s="38">
        <f t="shared" si="12"/>
        <v>7.0541083330422083E-3</v>
      </c>
      <c r="Y7" s="39">
        <v>112.4</v>
      </c>
      <c r="Z7" s="21">
        <f t="shared" si="13"/>
        <v>4.7220639374595912</v>
      </c>
      <c r="AA7" s="21">
        <v>4.7006657297093906</v>
      </c>
      <c r="AB7" s="21">
        <f t="shared" si="14"/>
        <v>2.1398207750200626E-2</v>
      </c>
      <c r="AC7" s="11">
        <v>191</v>
      </c>
      <c r="AD7" s="21">
        <f t="shared" si="15"/>
        <v>5.2522734280466299</v>
      </c>
      <c r="AE7" s="21">
        <v>5.2373923720570152</v>
      </c>
      <c r="AF7" s="21">
        <f t="shared" si="16"/>
        <v>1.4881055989614644E-2</v>
      </c>
      <c r="AG7" s="11">
        <v>1657.9</v>
      </c>
      <c r="AH7" s="21">
        <f t="shared" si="17"/>
        <v>7.4133070202454192</v>
      </c>
      <c r="AI7" s="21">
        <v>7.4012680306521412</v>
      </c>
      <c r="AJ7" s="21">
        <f t="shared" si="18"/>
        <v>1.2038989593277982E-2</v>
      </c>
      <c r="AK7" s="11">
        <v>606.20000000000005</v>
      </c>
      <c r="AL7" s="11">
        <f t="shared" si="19"/>
        <v>6.4072099646237026</v>
      </c>
      <c r="AM7" s="11">
        <v>6.6022256473560956</v>
      </c>
      <c r="AN7" s="29">
        <f t="shared" si="20"/>
        <v>-0.195015682732393</v>
      </c>
      <c r="AO7" s="11">
        <v>304.60000000000002</v>
      </c>
      <c r="AP7" s="11">
        <f t="shared" si="21"/>
        <v>5.7189994404610616</v>
      </c>
      <c r="AQ7" s="11">
        <v>5.5271188404777858</v>
      </c>
      <c r="AR7" s="29">
        <f t="shared" si="22"/>
        <v>0.19188059998327578</v>
      </c>
      <c r="AS7" s="11">
        <v>495.6</v>
      </c>
      <c r="AT7" s="21">
        <f t="shared" si="23"/>
        <v>6.2057691497549872</v>
      </c>
      <c r="AU7" s="21">
        <v>6.0872193142635735</v>
      </c>
      <c r="AV7" s="21">
        <f t="shared" si="24"/>
        <v>0.11854983549141362</v>
      </c>
      <c r="AW7" s="11">
        <v>296.08</v>
      </c>
      <c r="AX7" s="11">
        <f t="shared" si="25"/>
        <v>5.6906296880779008</v>
      </c>
      <c r="AY7" s="11">
        <v>5.6876645904102849</v>
      </c>
      <c r="AZ7" s="29">
        <f t="shared" si="26"/>
        <v>2.9650976676158791E-3</v>
      </c>
      <c r="BA7" s="11">
        <v>646.79999999999995</v>
      </c>
      <c r="BB7" s="9">
        <f t="shared" si="27"/>
        <v>2.1845447176438797E-3</v>
      </c>
      <c r="BC7" s="11">
        <f t="shared" si="0"/>
        <v>3.2582845360498145E-3</v>
      </c>
      <c r="BD7" s="11">
        <f t="shared" si="28"/>
        <v>-5.7265544380393552</v>
      </c>
      <c r="BE7" s="11">
        <v>-5.7169126692212338</v>
      </c>
      <c r="BF7" s="29">
        <f t="shared" si="29"/>
        <v>-9.641768818121399E-3</v>
      </c>
    </row>
    <row r="8" spans="2:58" x14ac:dyDescent="0.25">
      <c r="B8" s="21" t="s">
        <v>5</v>
      </c>
      <c r="C8" s="9">
        <v>1935.5</v>
      </c>
      <c r="D8" s="9">
        <v>2898.2</v>
      </c>
      <c r="E8" s="10">
        <f t="shared" si="1"/>
        <v>0.66782830722517428</v>
      </c>
      <c r="F8" s="9">
        <f t="shared" si="2"/>
        <v>7.9718451336118239</v>
      </c>
      <c r="G8" s="9">
        <v>7.9600185901199572</v>
      </c>
      <c r="H8" s="29">
        <f t="shared" si="3"/>
        <v>1.1826543491866737E-2</v>
      </c>
      <c r="I8" s="28">
        <f t="shared" si="4"/>
        <v>1754.6000000000001</v>
      </c>
      <c r="J8" s="9">
        <f t="shared" si="5"/>
        <v>7.4699961896942835</v>
      </c>
      <c r="K8" s="9">
        <v>7.523150458969047</v>
      </c>
      <c r="L8" s="21">
        <f t="shared" si="6"/>
        <v>-5.3154269274763521E-2</v>
      </c>
      <c r="M8" s="9">
        <v>2052.6999999999998</v>
      </c>
      <c r="N8" s="9">
        <f t="shared" si="7"/>
        <v>7.6269112787231332</v>
      </c>
      <c r="O8" s="9">
        <v>7.609922816109373</v>
      </c>
      <c r="P8" s="9">
        <f t="shared" si="8"/>
        <v>1.6988462613760191E-2</v>
      </c>
      <c r="Q8" s="38">
        <v>831.5</v>
      </c>
      <c r="R8" s="38">
        <f t="shared" si="9"/>
        <v>6.7232312986329825</v>
      </c>
      <c r="S8" s="38">
        <v>6.7146468126473513</v>
      </c>
      <c r="T8" s="38">
        <f t="shared" si="10"/>
        <v>8.5844859856312183E-3</v>
      </c>
      <c r="U8" s="38">
        <v>1108.9000000000001</v>
      </c>
      <c r="V8" s="38">
        <f t="shared" si="11"/>
        <v>7.0111238119591706</v>
      </c>
      <c r="W8" s="38">
        <v>6.9884021161847798</v>
      </c>
      <c r="X8" s="38">
        <f t="shared" si="12"/>
        <v>2.272169577439076E-2</v>
      </c>
      <c r="Y8" s="38">
        <v>115</v>
      </c>
      <c r="Z8" s="21">
        <f t="shared" si="13"/>
        <v>4.7449321283632502</v>
      </c>
      <c r="AA8" s="21">
        <v>4.7183543895094564</v>
      </c>
      <c r="AB8" s="21">
        <f t="shared" si="14"/>
        <v>2.6577738853793775E-2</v>
      </c>
      <c r="AC8" s="9">
        <v>190.2</v>
      </c>
      <c r="AD8" s="21">
        <f t="shared" si="15"/>
        <v>5.2480761501112898</v>
      </c>
      <c r="AE8" s="21">
        <v>5.2613414348772221</v>
      </c>
      <c r="AF8" s="21">
        <f t="shared" si="16"/>
        <v>-1.326528476593225E-2</v>
      </c>
      <c r="AG8" s="9">
        <v>1564.4</v>
      </c>
      <c r="AH8" s="21">
        <f t="shared" si="17"/>
        <v>7.3552576428813587</v>
      </c>
      <c r="AI8" s="21">
        <v>7.4127720847874361</v>
      </c>
      <c r="AJ8" s="21">
        <f t="shared" si="18"/>
        <v>-5.7514441906077352E-2</v>
      </c>
      <c r="AK8" s="9">
        <v>963.3</v>
      </c>
      <c r="AL8" s="9">
        <f t="shared" si="19"/>
        <v>6.8703648897635778</v>
      </c>
      <c r="AM8" s="9">
        <v>6.5877682782236935</v>
      </c>
      <c r="AN8" s="29">
        <f t="shared" si="20"/>
        <v>0.28259661153988436</v>
      </c>
      <c r="AO8" s="9">
        <v>239.6</v>
      </c>
      <c r="AP8" s="9">
        <f t="shared" si="21"/>
        <v>5.4789708662412941</v>
      </c>
      <c r="AQ8" s="9">
        <v>5.548761527907744</v>
      </c>
      <c r="AR8" s="29">
        <f t="shared" si="22"/>
        <v>-6.9790661666449871E-2</v>
      </c>
      <c r="AS8" s="9">
        <v>429.8</v>
      </c>
      <c r="AT8" s="21">
        <f t="shared" si="23"/>
        <v>6.0633199842084098</v>
      </c>
      <c r="AU8" s="21">
        <v>6.1098247383307394</v>
      </c>
      <c r="AV8" s="21">
        <f t="shared" si="24"/>
        <v>-4.6504754122329572E-2</v>
      </c>
      <c r="AW8" s="9">
        <v>296.82</v>
      </c>
      <c r="AX8" s="9">
        <f t="shared" si="25"/>
        <v>5.6931258944676726</v>
      </c>
      <c r="AY8" s="9">
        <v>5.6901602889745675</v>
      </c>
      <c r="AZ8" s="29">
        <f t="shared" si="26"/>
        <v>2.9656054931050946E-3</v>
      </c>
      <c r="BA8" s="9">
        <v>656.4</v>
      </c>
      <c r="BB8" s="9">
        <f t="shared" si="27"/>
        <v>2.2114412775419445E-3</v>
      </c>
      <c r="BC8" s="9">
        <f t="shared" si="0"/>
        <v>3.3113919455293531E-3</v>
      </c>
      <c r="BD8" s="9">
        <f t="shared" si="28"/>
        <v>-5.7103866506397525</v>
      </c>
      <c r="BE8" s="9">
        <v>-5.710736118941842</v>
      </c>
      <c r="BF8" s="29">
        <f t="shared" si="29"/>
        <v>3.4946830208948398E-4</v>
      </c>
    </row>
    <row r="9" spans="2:58" x14ac:dyDescent="0.25">
      <c r="B9" s="16" t="s">
        <v>6</v>
      </c>
      <c r="C9" s="11">
        <v>1961.7</v>
      </c>
      <c r="D9" s="11">
        <v>2869</v>
      </c>
      <c r="E9" s="12">
        <f t="shared" si="1"/>
        <v>0.68375740676193797</v>
      </c>
      <c r="F9" s="11">
        <f t="shared" si="2"/>
        <v>7.9617188159813645</v>
      </c>
      <c r="G9" s="11">
        <v>7.9689593248155051</v>
      </c>
      <c r="H9" s="29">
        <f t="shared" si="3"/>
        <v>-7.2405088341405133E-3</v>
      </c>
      <c r="I9" s="28">
        <f t="shared" si="4"/>
        <v>1915.6</v>
      </c>
      <c r="J9" s="11">
        <f t="shared" si="5"/>
        <v>7.5577861684684544</v>
      </c>
      <c r="K9" s="11">
        <v>7.5360345797934931</v>
      </c>
      <c r="L9" s="21">
        <f t="shared" si="6"/>
        <v>2.1751588674961297E-2</v>
      </c>
      <c r="M9" s="11">
        <v>2005.1</v>
      </c>
      <c r="N9" s="9">
        <f t="shared" si="7"/>
        <v>7.6034492138086582</v>
      </c>
      <c r="O9" s="9">
        <v>7.61804286953772</v>
      </c>
      <c r="P9" s="9">
        <f t="shared" si="8"/>
        <v>-1.4593655729061794E-2</v>
      </c>
      <c r="Q9" s="39">
        <v>810.4</v>
      </c>
      <c r="R9" s="38">
        <f t="shared" si="9"/>
        <v>6.6975279529344736</v>
      </c>
      <c r="S9" s="39">
        <v>6.7197827065357423</v>
      </c>
      <c r="T9" s="38">
        <f t="shared" si="10"/>
        <v>-2.2254753601268717E-2</v>
      </c>
      <c r="U9" s="39">
        <v>1085.3</v>
      </c>
      <c r="V9" s="38">
        <f t="shared" si="11"/>
        <v>6.9896117254519696</v>
      </c>
      <c r="W9" s="39">
        <v>6.9988836176227478</v>
      </c>
      <c r="X9" s="38">
        <f t="shared" si="12"/>
        <v>-9.2718921707781732E-3</v>
      </c>
      <c r="Y9" s="39">
        <v>114.9</v>
      </c>
      <c r="Z9" s="21">
        <f t="shared" si="13"/>
        <v>4.7440621848547098</v>
      </c>
      <c r="AA9" s="21">
        <v>4.7361721720177981</v>
      </c>
      <c r="AB9" s="21">
        <f t="shared" si="14"/>
        <v>7.8900128369117084E-3</v>
      </c>
      <c r="AC9" s="11">
        <v>194.3</v>
      </c>
      <c r="AD9" s="21">
        <f t="shared" si="15"/>
        <v>5.2694033563833944</v>
      </c>
      <c r="AE9" s="21">
        <v>5.2850697872695154</v>
      </c>
      <c r="AF9" s="21">
        <f t="shared" si="16"/>
        <v>-1.5666430886120963E-2</v>
      </c>
      <c r="AG9" s="11">
        <v>1721.3</v>
      </c>
      <c r="AH9" s="21">
        <f t="shared" si="17"/>
        <v>7.4508350982774605</v>
      </c>
      <c r="AI9" s="21">
        <v>7.424362466847823</v>
      </c>
      <c r="AJ9" s="21">
        <f t="shared" si="18"/>
        <v>2.6472631429637516E-2</v>
      </c>
      <c r="AK9" s="11">
        <v>679.2</v>
      </c>
      <c r="AL9" s="11">
        <f t="shared" si="19"/>
        <v>6.520915634997138</v>
      </c>
      <c r="AM9" s="11">
        <v>6.5737672391887845</v>
      </c>
      <c r="AN9" s="29">
        <f t="shared" si="20"/>
        <v>-5.2851604191646473E-2</v>
      </c>
      <c r="AO9" s="11">
        <v>231.3</v>
      </c>
      <c r="AP9" s="11">
        <f t="shared" si="21"/>
        <v>5.4437155692373933</v>
      </c>
      <c r="AQ9" s="11">
        <v>5.5703170206192478</v>
      </c>
      <c r="AR9" s="29">
        <f t="shared" si="22"/>
        <v>-0.12660145138185452</v>
      </c>
      <c r="AS9" s="11">
        <v>425.5</v>
      </c>
      <c r="AT9" s="21">
        <f t="shared" si="23"/>
        <v>6.0532649480134291</v>
      </c>
      <c r="AU9" s="21">
        <v>6.132280517879801</v>
      </c>
      <c r="AV9" s="21">
        <f t="shared" si="24"/>
        <v>-7.9015569866371926E-2</v>
      </c>
      <c r="AW9" s="11">
        <v>297.16000000000003</v>
      </c>
      <c r="AX9" s="11">
        <f t="shared" si="25"/>
        <v>5.694270714283606</v>
      </c>
      <c r="AY9" s="11">
        <v>5.6926963275941667</v>
      </c>
      <c r="AZ9" s="29">
        <f t="shared" si="26"/>
        <v>1.5743866894393221E-3</v>
      </c>
      <c r="BA9" s="11">
        <v>674.9</v>
      </c>
      <c r="BB9" s="9">
        <f t="shared" si="27"/>
        <v>2.27116704805492E-3</v>
      </c>
      <c r="BC9" s="11">
        <f t="shared" si="0"/>
        <v>3.3215977269050135E-3</v>
      </c>
      <c r="BD9" s="11">
        <f t="shared" si="28"/>
        <v>-5.7073093687703569</v>
      </c>
      <c r="BE9" s="11">
        <v>-5.7045842702911207</v>
      </c>
      <c r="BF9" s="29">
        <f t="shared" si="29"/>
        <v>-2.7250984792361876E-3</v>
      </c>
    </row>
    <row r="10" spans="2:58" x14ac:dyDescent="0.25">
      <c r="B10" s="21" t="s">
        <v>7</v>
      </c>
      <c r="C10" s="9">
        <v>1977</v>
      </c>
      <c r="D10" s="9">
        <v>2867.9</v>
      </c>
      <c r="E10" s="10">
        <f t="shared" si="1"/>
        <v>0.68935458000627636</v>
      </c>
      <c r="F10" s="9">
        <f t="shared" si="2"/>
        <v>7.9613353336081385</v>
      </c>
      <c r="G10" s="9">
        <v>7.9780684397054582</v>
      </c>
      <c r="H10" s="29">
        <f t="shared" si="3"/>
        <v>-1.6733106097319705E-2</v>
      </c>
      <c r="I10" s="28">
        <f t="shared" si="4"/>
        <v>1933.5</v>
      </c>
      <c r="J10" s="9">
        <f t="shared" si="5"/>
        <v>7.5670871110473517</v>
      </c>
      <c r="K10" s="9">
        <v>7.5489635371569852</v>
      </c>
      <c r="L10" s="21">
        <f t="shared" si="6"/>
        <v>1.8123573890366451E-2</v>
      </c>
      <c r="M10" s="9">
        <v>2002.4</v>
      </c>
      <c r="N10" s="9">
        <f t="shared" si="7"/>
        <v>7.6021017401175648</v>
      </c>
      <c r="O10" s="9">
        <v>7.6263498114999297</v>
      </c>
      <c r="P10" s="9">
        <f t="shared" si="8"/>
        <v>-2.4248071382364955E-2</v>
      </c>
      <c r="Q10" s="38">
        <v>807.2</v>
      </c>
      <c r="R10" s="38">
        <f t="shared" si="9"/>
        <v>6.6935714690393988</v>
      </c>
      <c r="S10" s="38">
        <v>6.7250917499217291</v>
      </c>
      <c r="T10" s="38">
        <f t="shared" si="10"/>
        <v>-3.1520280882330276E-2</v>
      </c>
      <c r="U10" s="38">
        <v>1086.3</v>
      </c>
      <c r="V10" s="38">
        <f t="shared" si="11"/>
        <v>6.9905327054397048</v>
      </c>
      <c r="W10" s="38">
        <v>7.0095327298838246</v>
      </c>
      <c r="X10" s="38">
        <f t="shared" si="12"/>
        <v>-1.9000024444119745E-2</v>
      </c>
      <c r="Y10" s="38">
        <v>116</v>
      </c>
      <c r="Z10" s="21">
        <f t="shared" si="13"/>
        <v>4.7535901911063645</v>
      </c>
      <c r="AA10" s="21">
        <v>4.7541903173021174</v>
      </c>
      <c r="AB10" s="21">
        <f t="shared" si="14"/>
        <v>-6.001261957528925E-4</v>
      </c>
      <c r="AC10" s="9">
        <v>196.6</v>
      </c>
      <c r="AD10" s="21">
        <f t="shared" si="15"/>
        <v>5.2811712077130659</v>
      </c>
      <c r="AE10" s="21">
        <v>5.3085022068608394</v>
      </c>
      <c r="AF10" s="21">
        <f t="shared" si="16"/>
        <v>-2.7330999147773483E-2</v>
      </c>
      <c r="AG10" s="9">
        <v>1736.9</v>
      </c>
      <c r="AH10" s="21">
        <f t="shared" si="17"/>
        <v>7.4598571940599667</v>
      </c>
      <c r="AI10" s="21">
        <v>7.4360365962587585</v>
      </c>
      <c r="AJ10" s="21">
        <f t="shared" si="18"/>
        <v>2.3820597801208265E-2</v>
      </c>
      <c r="AK10" s="9">
        <v>647.79999999999995</v>
      </c>
      <c r="AL10" s="9">
        <f t="shared" si="19"/>
        <v>6.4735820067372289</v>
      </c>
      <c r="AM10" s="9">
        <v>6.5604546775870487</v>
      </c>
      <c r="AN10" s="29">
        <f t="shared" si="20"/>
        <v>-8.6872670849819755E-2</v>
      </c>
      <c r="AO10" s="9">
        <v>226.6</v>
      </c>
      <c r="AP10" s="9">
        <f t="shared" si="21"/>
        <v>5.423186348593906</v>
      </c>
      <c r="AQ10" s="9">
        <v>5.591774383344724</v>
      </c>
      <c r="AR10" s="29">
        <f t="shared" si="22"/>
        <v>-0.16858803475081796</v>
      </c>
      <c r="AS10" s="9">
        <v>423.2</v>
      </c>
      <c r="AT10" s="21">
        <f t="shared" si="23"/>
        <v>6.0478448805440896</v>
      </c>
      <c r="AU10" s="21">
        <v>6.1545468764321685</v>
      </c>
      <c r="AV10" s="21">
        <f t="shared" si="24"/>
        <v>-0.10670199588807883</v>
      </c>
      <c r="AW10" s="9">
        <v>297.83</v>
      </c>
      <c r="AX10" s="9">
        <f t="shared" si="25"/>
        <v>5.6965228539269406</v>
      </c>
      <c r="AY10" s="9">
        <v>5.6952891769102472</v>
      </c>
      <c r="AZ10" s="29">
        <f t="shared" si="26"/>
        <v>1.233677016693413E-3</v>
      </c>
      <c r="BA10" s="9">
        <v>688.8</v>
      </c>
      <c r="BB10" s="9">
        <f t="shared" si="27"/>
        <v>2.3127287378705971E-3</v>
      </c>
      <c r="BC10" s="9">
        <f t="shared" si="0"/>
        <v>3.3549189414967553E-3</v>
      </c>
      <c r="BD10" s="9">
        <f t="shared" si="28"/>
        <v>-5.6973276693580353</v>
      </c>
      <c r="BE10" s="9">
        <v>-5.6984699101353362</v>
      </c>
      <c r="BF10" s="29">
        <f t="shared" si="29"/>
        <v>1.1422407773009624E-3</v>
      </c>
    </row>
    <row r="11" spans="2:58" x14ac:dyDescent="0.25">
      <c r="B11" s="16" t="s">
        <v>8</v>
      </c>
      <c r="C11" s="11">
        <v>2016.6</v>
      </c>
      <c r="D11" s="11">
        <v>2894</v>
      </c>
      <c r="E11" s="12">
        <f t="shared" si="1"/>
        <v>0.69682100898410504</v>
      </c>
      <c r="F11" s="11">
        <f t="shared" si="2"/>
        <v>7.9703949071914293</v>
      </c>
      <c r="G11" s="11">
        <v>7.9873882585848524</v>
      </c>
      <c r="H11" s="29">
        <f t="shared" si="3"/>
        <v>-1.6993351393423062E-2</v>
      </c>
      <c r="I11" s="28">
        <f t="shared" si="4"/>
        <v>1956.7</v>
      </c>
      <c r="J11" s="11">
        <f t="shared" si="5"/>
        <v>7.5790146597840531</v>
      </c>
      <c r="K11" s="11">
        <v>7.5619406784200782</v>
      </c>
      <c r="L11" s="21">
        <f t="shared" si="6"/>
        <v>1.7073981363974866E-2</v>
      </c>
      <c r="M11" s="11">
        <v>2030.8</v>
      </c>
      <c r="N11" s="9">
        <f t="shared" si="7"/>
        <v>7.6161850830732396</v>
      </c>
      <c r="O11" s="9">
        <v>7.6348931957558026</v>
      </c>
      <c r="P11" s="9">
        <f t="shared" si="8"/>
        <v>-1.8708112682563005E-2</v>
      </c>
      <c r="Q11" s="39">
        <v>816.2</v>
      </c>
      <c r="R11" s="38">
        <f t="shared" si="9"/>
        <v>6.7046594229717051</v>
      </c>
      <c r="S11" s="39">
        <v>6.7306113568978958</v>
      </c>
      <c r="T11" s="38">
        <f t="shared" si="10"/>
        <v>-2.5951933926190662E-2</v>
      </c>
      <c r="U11" s="39">
        <v>1104.5</v>
      </c>
      <c r="V11" s="38">
        <f t="shared" si="11"/>
        <v>7.0071480228601715</v>
      </c>
      <c r="W11" s="39">
        <v>7.0203993700199057</v>
      </c>
      <c r="X11" s="38">
        <f t="shared" si="12"/>
        <v>-1.3251347159734195E-2</v>
      </c>
      <c r="Y11" s="39">
        <v>117.7</v>
      </c>
      <c r="Z11" s="21">
        <f t="shared" si="13"/>
        <v>4.7681390142662314</v>
      </c>
      <c r="AA11" s="21">
        <v>4.7724849966881395</v>
      </c>
      <c r="AB11" s="21">
        <f t="shared" si="14"/>
        <v>-4.34598242190809E-3</v>
      </c>
      <c r="AC11" s="11">
        <v>209.3</v>
      </c>
      <c r="AD11" s="21">
        <f t="shared" si="15"/>
        <v>5.3437686294519544</v>
      </c>
      <c r="AE11" s="21">
        <v>5.3315536797588354</v>
      </c>
      <c r="AF11" s="21">
        <f t="shared" si="16"/>
        <v>1.2214949693118982E-2</v>
      </c>
      <c r="AG11" s="11">
        <v>1747.4</v>
      </c>
      <c r="AH11" s="21">
        <f t="shared" si="17"/>
        <v>7.4658842478639942</v>
      </c>
      <c r="AI11" s="21">
        <v>7.447808437840342</v>
      </c>
      <c r="AJ11" s="21">
        <f t="shared" si="18"/>
        <v>1.8075810023652217E-2</v>
      </c>
      <c r="AK11" s="11">
        <v>559.1</v>
      </c>
      <c r="AL11" s="11">
        <f t="shared" si="19"/>
        <v>6.3263283480325994</v>
      </c>
      <c r="AM11" s="11">
        <v>6.5480297085015469</v>
      </c>
      <c r="AN11" s="29">
        <f t="shared" si="20"/>
        <v>-0.22170136046894751</v>
      </c>
      <c r="AO11" s="11">
        <v>336.5</v>
      </c>
      <c r="AP11" s="11">
        <f t="shared" si="21"/>
        <v>5.8185981490847825</v>
      </c>
      <c r="AQ11" s="11">
        <v>5.6130435549094848</v>
      </c>
      <c r="AR11" s="29">
        <f t="shared" si="22"/>
        <v>0.20555459417529764</v>
      </c>
      <c r="AS11" s="11">
        <v>545.79999999999995</v>
      </c>
      <c r="AT11" s="21">
        <f t="shared" si="23"/>
        <v>6.3022526082742383</v>
      </c>
      <c r="AU11" s="21">
        <v>6.1765346527780851</v>
      </c>
      <c r="AV11" s="21">
        <f t="shared" si="24"/>
        <v>0.12571795549615317</v>
      </c>
      <c r="AW11" s="11">
        <v>297.99</v>
      </c>
      <c r="AX11" s="11">
        <f t="shared" si="25"/>
        <v>5.6970599288953743</v>
      </c>
      <c r="AY11" s="11">
        <v>5.6979562915556539</v>
      </c>
      <c r="AZ11" s="29">
        <f t="shared" si="26"/>
        <v>-8.9636266027959266E-4</v>
      </c>
      <c r="BA11" s="11">
        <v>703.9</v>
      </c>
      <c r="BB11" s="9">
        <f t="shared" si="27"/>
        <v>2.3621598040202692E-3</v>
      </c>
      <c r="BC11" s="11">
        <f t="shared" si="0"/>
        <v>3.3899089917855097E-3</v>
      </c>
      <c r="BD11" s="11">
        <f t="shared" si="28"/>
        <v>-5.6869522040311109</v>
      </c>
      <c r="BE11" s="11">
        <v>-5.6924075285273039</v>
      </c>
      <c r="BF11" s="29">
        <f t="shared" si="29"/>
        <v>5.4553244961930147E-3</v>
      </c>
    </row>
    <row r="12" spans="2:58" x14ac:dyDescent="0.25">
      <c r="B12" s="21" t="s">
        <v>9</v>
      </c>
      <c r="C12" s="9">
        <v>2044.8</v>
      </c>
      <c r="D12" s="9">
        <v>2913.8</v>
      </c>
      <c r="E12" s="10">
        <f t="shared" si="1"/>
        <v>0.70176401949344491</v>
      </c>
      <c r="F12" s="9">
        <f t="shared" si="2"/>
        <v>7.9772133502198956</v>
      </c>
      <c r="G12" s="9">
        <v>7.996950647057413</v>
      </c>
      <c r="H12" s="29">
        <f t="shared" si="3"/>
        <v>-1.9737296837517349E-2</v>
      </c>
      <c r="I12" s="28">
        <f t="shared" si="4"/>
        <v>1822.4</v>
      </c>
      <c r="J12" s="9">
        <f t="shared" si="5"/>
        <v>7.5079095926929176</v>
      </c>
      <c r="K12" s="9">
        <v>7.5749806781770088</v>
      </c>
      <c r="L12" s="21">
        <f t="shared" si="6"/>
        <v>-6.7071085484091242E-2</v>
      </c>
      <c r="M12" s="9">
        <v>2043.2</v>
      </c>
      <c r="N12" s="9">
        <f t="shared" si="7"/>
        <v>7.6222724852782751</v>
      </c>
      <c r="O12" s="9">
        <v>7.643707421020526</v>
      </c>
      <c r="P12" s="9">
        <f t="shared" si="8"/>
        <v>-2.1434935742250971E-2</v>
      </c>
      <c r="Q12" s="38">
        <v>826.2</v>
      </c>
      <c r="R12" s="38">
        <f t="shared" si="9"/>
        <v>6.7168368749626639</v>
      </c>
      <c r="S12" s="38">
        <v>6.7363592413812752</v>
      </c>
      <c r="T12" s="38">
        <f t="shared" si="10"/>
        <v>-1.952236641861127E-2</v>
      </c>
      <c r="U12" s="38">
        <v>1106.0999999999999</v>
      </c>
      <c r="V12" s="38">
        <f t="shared" si="11"/>
        <v>7.0085955939082085</v>
      </c>
      <c r="W12" s="38">
        <v>7.0315215800676087</v>
      </c>
      <c r="X12" s="38">
        <f t="shared" si="12"/>
        <v>-2.2925986159400225E-2</v>
      </c>
      <c r="Y12" s="38">
        <v>117.6</v>
      </c>
      <c r="Z12" s="21">
        <f t="shared" si="13"/>
        <v>4.7672890354645263</v>
      </c>
      <c r="AA12" s="21">
        <v>4.7911320064227167</v>
      </c>
      <c r="AB12" s="21">
        <f t="shared" si="14"/>
        <v>-2.3842970958190435E-2</v>
      </c>
      <c r="AC12" s="9">
        <v>212</v>
      </c>
      <c r="AD12" s="21">
        <f t="shared" si="15"/>
        <v>5.3565862746720123</v>
      </c>
      <c r="AE12" s="21">
        <v>5.3541221101966769</v>
      </c>
      <c r="AF12" s="21">
        <f t="shared" si="16"/>
        <v>2.4641644753353731E-3</v>
      </c>
      <c r="AG12" s="9">
        <v>1610.4</v>
      </c>
      <c r="AH12" s="21">
        <f t="shared" si="17"/>
        <v>7.3842378743255814</v>
      </c>
      <c r="AI12" s="21">
        <v>7.4597068442862993</v>
      </c>
      <c r="AJ12" s="21">
        <f t="shared" si="18"/>
        <v>-7.5468969960717835E-2</v>
      </c>
      <c r="AK12" s="9">
        <v>839</v>
      </c>
      <c r="AL12" s="9">
        <f t="shared" si="19"/>
        <v>6.7322107064672059</v>
      </c>
      <c r="AM12" s="9">
        <v>6.53663715159606</v>
      </c>
      <c r="AN12" s="29">
        <f t="shared" si="20"/>
        <v>0.19557355487114592</v>
      </c>
      <c r="AO12" s="9">
        <v>270.39999999999998</v>
      </c>
      <c r="AP12" s="9">
        <f t="shared" si="21"/>
        <v>5.5999023441688092</v>
      </c>
      <c r="AQ12" s="9">
        <v>5.6339291066171242</v>
      </c>
      <c r="AR12" s="29">
        <f t="shared" si="22"/>
        <v>-3.402676244831504E-2</v>
      </c>
      <c r="AS12" s="9">
        <v>482.4</v>
      </c>
      <c r="AT12" s="21">
        <f t="shared" si="23"/>
        <v>6.178773645412976</v>
      </c>
      <c r="AU12" s="21">
        <v>6.1980879969603659</v>
      </c>
      <c r="AV12" s="21">
        <f t="shared" si="24"/>
        <v>-1.9314351547389919E-2</v>
      </c>
      <c r="AW12" s="9">
        <v>297.87</v>
      </c>
      <c r="AX12" s="9">
        <f t="shared" si="25"/>
        <v>5.6966571497136123</v>
      </c>
      <c r="AY12" s="9">
        <v>5.7007158972113681</v>
      </c>
      <c r="AZ12" s="29">
        <f t="shared" si="26"/>
        <v>-4.0587474977558102E-3</v>
      </c>
      <c r="BA12" s="9">
        <v>716.7</v>
      </c>
      <c r="BB12" s="9">
        <f t="shared" si="27"/>
        <v>2.4060831906536411E-3</v>
      </c>
      <c r="BC12" s="9">
        <f t="shared" si="0"/>
        <v>3.4286214793263791E-3</v>
      </c>
      <c r="BD12" s="9">
        <f t="shared" si="28"/>
        <v>-5.675596999659196</v>
      </c>
      <c r="BE12" s="9">
        <v>-5.6864109016193547</v>
      </c>
      <c r="BF12" s="29">
        <f t="shared" si="29"/>
        <v>1.0813901960158745E-2</v>
      </c>
    </row>
    <row r="13" spans="2:58" x14ac:dyDescent="0.25">
      <c r="B13" s="16" t="s">
        <v>10</v>
      </c>
      <c r="C13" s="11">
        <v>2074.6</v>
      </c>
      <c r="D13" s="11">
        <v>2927.9</v>
      </c>
      <c r="E13" s="12">
        <f t="shared" si="1"/>
        <v>0.70856245090337777</v>
      </c>
      <c r="F13" s="11">
        <f t="shared" si="2"/>
        <v>7.9820407214925106</v>
      </c>
      <c r="G13" s="11">
        <v>8.0067768498822431</v>
      </c>
      <c r="H13" s="29">
        <f t="shared" si="3"/>
        <v>-2.4736128389732492E-2</v>
      </c>
      <c r="I13" s="28">
        <f t="shared" si="4"/>
        <v>1986.2</v>
      </c>
      <c r="J13" s="11">
        <f t="shared" si="5"/>
        <v>7.593978544469258</v>
      </c>
      <c r="K13" s="11">
        <v>7.5881088822603653</v>
      </c>
      <c r="L13" s="21">
        <f t="shared" si="6"/>
        <v>5.8696622088927342E-3</v>
      </c>
      <c r="M13" s="11">
        <v>2044.7</v>
      </c>
      <c r="N13" s="9">
        <f t="shared" si="7"/>
        <v>7.6230063584490084</v>
      </c>
      <c r="O13" s="9">
        <v>7.65281519343886</v>
      </c>
      <c r="P13" s="9">
        <f t="shared" si="8"/>
        <v>-2.980883498985154E-2</v>
      </c>
      <c r="Q13" s="39">
        <v>824.9</v>
      </c>
      <c r="R13" s="38">
        <f t="shared" si="9"/>
        <v>6.7152621668666859</v>
      </c>
      <c r="S13" s="39">
        <v>6.7423368973301958</v>
      </c>
      <c r="T13" s="38">
        <f t="shared" si="10"/>
        <v>-2.7074730463509944E-2</v>
      </c>
      <c r="U13" s="39">
        <v>1109</v>
      </c>
      <c r="V13" s="38">
        <f t="shared" si="11"/>
        <v>7.0112139873503674</v>
      </c>
      <c r="W13" s="39">
        <v>7.0429291199715767</v>
      </c>
      <c r="X13" s="38">
        <f t="shared" si="12"/>
        <v>-3.1715132621209285E-2</v>
      </c>
      <c r="Y13" s="39">
        <v>119.9</v>
      </c>
      <c r="Z13" s="21">
        <f t="shared" si="13"/>
        <v>4.7866580620334682</v>
      </c>
      <c r="AA13" s="21">
        <v>4.8102044265136881</v>
      </c>
      <c r="AB13" s="21">
        <f t="shared" si="14"/>
        <v>-2.354636448021985E-2</v>
      </c>
      <c r="AC13" s="11">
        <v>215.4</v>
      </c>
      <c r="AD13" s="21">
        <f t="shared" si="15"/>
        <v>5.3724967647222881</v>
      </c>
      <c r="AE13" s="21">
        <v>5.3761130367510965</v>
      </c>
      <c r="AF13" s="21">
        <f t="shared" si="16"/>
        <v>-3.6162720288084316E-3</v>
      </c>
      <c r="AG13" s="11">
        <v>1770.8</v>
      </c>
      <c r="AH13" s="21">
        <f t="shared" si="17"/>
        <v>7.4791867008579862</v>
      </c>
      <c r="AI13" s="21">
        <v>7.4717719656716204</v>
      </c>
      <c r="AJ13" s="21">
        <f t="shared" si="18"/>
        <v>7.4147351863658173E-3</v>
      </c>
      <c r="AK13" s="11">
        <v>746.8</v>
      </c>
      <c r="AL13" s="11">
        <f t="shared" si="19"/>
        <v>6.6157974116675673</v>
      </c>
      <c r="AM13" s="11">
        <v>6.5262832631840739</v>
      </c>
      <c r="AN13" s="29">
        <f t="shared" si="20"/>
        <v>8.9514148483493372E-2</v>
      </c>
      <c r="AO13" s="11">
        <v>259.7</v>
      </c>
      <c r="AP13" s="11">
        <f t="shared" si="21"/>
        <v>5.5595271186687025</v>
      </c>
      <c r="AQ13" s="11">
        <v>5.6543640813925951</v>
      </c>
      <c r="AR13" s="29">
        <f t="shared" si="22"/>
        <v>-9.4836962723892526E-2</v>
      </c>
      <c r="AS13" s="11">
        <v>475.1</v>
      </c>
      <c r="AT13" s="21">
        <f t="shared" si="23"/>
        <v>6.1635253081928756</v>
      </c>
      <c r="AU13" s="21">
        <v>6.2191296327440098</v>
      </c>
      <c r="AV13" s="21">
        <f t="shared" si="24"/>
        <v>-5.5604324551134177E-2</v>
      </c>
      <c r="AW13" s="11">
        <v>298.89999999999998</v>
      </c>
      <c r="AX13" s="11">
        <f t="shared" si="25"/>
        <v>5.7001090692898924</v>
      </c>
      <c r="AY13" s="11">
        <v>5.7035856593317078</v>
      </c>
      <c r="AZ13" s="29">
        <f t="shared" si="26"/>
        <v>-3.4765900418154416E-3</v>
      </c>
      <c r="BA13" s="11">
        <v>730.8</v>
      </c>
      <c r="BB13" s="9">
        <f t="shared" si="27"/>
        <v>2.4449648711943792E-3</v>
      </c>
      <c r="BC13" s="11">
        <f t="shared" si="0"/>
        <v>3.450598981186746E-3</v>
      </c>
      <c r="BD13" s="11">
        <f t="shared" si="28"/>
        <v>-5.6692074452733952</v>
      </c>
      <c r="BE13" s="11">
        <v>-5.6804903959860082</v>
      </c>
      <c r="BF13" s="29">
        <f t="shared" si="29"/>
        <v>1.1282950712613093E-2</v>
      </c>
    </row>
    <row r="14" spans="2:58" x14ac:dyDescent="0.25">
      <c r="B14" s="21" t="s">
        <v>11</v>
      </c>
      <c r="C14" s="9">
        <v>2128.1999999999998</v>
      </c>
      <c r="D14" s="9">
        <v>2976.4</v>
      </c>
      <c r="E14" s="10">
        <f t="shared" si="1"/>
        <v>0.71502486224969752</v>
      </c>
      <c r="F14" s="9">
        <f t="shared" si="2"/>
        <v>7.9984697955231061</v>
      </c>
      <c r="G14" s="9">
        <v>8.0168757760079234</v>
      </c>
      <c r="H14" s="29">
        <f t="shared" si="3"/>
        <v>-1.8405980484817341E-2</v>
      </c>
      <c r="I14" s="28">
        <f t="shared" si="4"/>
        <v>1987.5</v>
      </c>
      <c r="J14" s="9">
        <f t="shared" si="5"/>
        <v>7.5946328465284871</v>
      </c>
      <c r="K14" s="9">
        <v>7.6013087170743088</v>
      </c>
      <c r="L14" s="21">
        <f t="shared" si="6"/>
        <v>-6.6758705458216383E-3</v>
      </c>
      <c r="M14" s="9">
        <v>2081.6</v>
      </c>
      <c r="N14" s="9">
        <f t="shared" si="7"/>
        <v>7.6408921077582406</v>
      </c>
      <c r="O14" s="9">
        <v>7.6622258223207256</v>
      </c>
      <c r="P14" s="9">
        <f t="shared" si="8"/>
        <v>-2.1333714562485007E-2</v>
      </c>
      <c r="Q14" s="38">
        <v>837</v>
      </c>
      <c r="R14" s="38">
        <f t="shared" si="9"/>
        <v>6.7298240704894754</v>
      </c>
      <c r="S14" s="38">
        <v>6.7485336172239743</v>
      </c>
      <c r="T14" s="38">
        <f t="shared" si="10"/>
        <v>-1.8709546734498872E-2</v>
      </c>
      <c r="U14" s="38">
        <v>1132.0999999999999</v>
      </c>
      <c r="V14" s="38">
        <f t="shared" si="11"/>
        <v>7.0318295940840638</v>
      </c>
      <c r="W14" s="38">
        <v>7.0546374209351033</v>
      </c>
      <c r="X14" s="38">
        <f t="shared" si="12"/>
        <v>-2.2807826851039437E-2</v>
      </c>
      <c r="Y14" s="38">
        <v>121.9</v>
      </c>
      <c r="Z14" s="21">
        <f t="shared" si="13"/>
        <v>4.8032010364872262</v>
      </c>
      <c r="AA14" s="21">
        <v>4.8297604351120436</v>
      </c>
      <c r="AB14" s="21">
        <f t="shared" si="14"/>
        <v>-2.6559398624817376E-2</v>
      </c>
      <c r="AC14" s="9">
        <v>214.5</v>
      </c>
      <c r="AD14" s="21">
        <f t="shared" si="15"/>
        <v>5.3683097383680716</v>
      </c>
      <c r="AE14" s="21">
        <v>5.3974335381016223</v>
      </c>
      <c r="AF14" s="21">
        <f t="shared" si="16"/>
        <v>-2.9123799733550726E-2</v>
      </c>
      <c r="AG14" s="9">
        <v>1773</v>
      </c>
      <c r="AH14" s="21">
        <f t="shared" si="17"/>
        <v>7.4804283060742076</v>
      </c>
      <c r="AI14" s="21">
        <v>7.483996783965071</v>
      </c>
      <c r="AJ14" s="21">
        <f t="shared" si="18"/>
        <v>-3.5684778908633419E-3</v>
      </c>
      <c r="AK14" s="9">
        <v>730.1</v>
      </c>
      <c r="AL14" s="9">
        <f t="shared" si="19"/>
        <v>6.5931815110620402</v>
      </c>
      <c r="AM14" s="9">
        <v>6.5170965330508697</v>
      </c>
      <c r="AN14" s="29">
        <f t="shared" si="20"/>
        <v>7.6084978011170534E-2</v>
      </c>
      <c r="AO14" s="9">
        <v>251.6</v>
      </c>
      <c r="AP14" s="9">
        <f t="shared" si="21"/>
        <v>5.5278405248262859</v>
      </c>
      <c r="AQ14" s="9">
        <v>5.6742602554343202</v>
      </c>
      <c r="AR14" s="29">
        <f t="shared" si="22"/>
        <v>-0.14641973060803437</v>
      </c>
      <c r="AS14" s="9">
        <v>466.1</v>
      </c>
      <c r="AT14" s="21">
        <f t="shared" si="23"/>
        <v>6.1444002033786953</v>
      </c>
      <c r="AU14" s="21">
        <v>6.2395702124242982</v>
      </c>
      <c r="AV14" s="21">
        <f t="shared" si="24"/>
        <v>-9.517000904560291E-2</v>
      </c>
      <c r="AW14" s="9">
        <v>299.95</v>
      </c>
      <c r="AX14" s="9">
        <f t="shared" si="25"/>
        <v>5.7036157940991021</v>
      </c>
      <c r="AY14" s="9">
        <v>5.7065807066538046</v>
      </c>
      <c r="AZ14" s="29">
        <f t="shared" si="26"/>
        <v>-2.9649125547024369E-3</v>
      </c>
      <c r="BA14" s="9">
        <v>747.7</v>
      </c>
      <c r="BB14" s="9">
        <f t="shared" si="27"/>
        <v>2.4927487914652444E-3</v>
      </c>
      <c r="BC14" s="9">
        <f t="shared" si="0"/>
        <v>3.4862407212278707E-3</v>
      </c>
      <c r="BD14" s="9">
        <f t="shared" si="28"/>
        <v>-5.6589312805598944</v>
      </c>
      <c r="BE14" s="9">
        <v>-5.67464961951306</v>
      </c>
      <c r="BF14" s="29">
        <f t="shared" si="29"/>
        <v>1.5718338953165656E-2</v>
      </c>
    </row>
    <row r="15" spans="2:58" x14ac:dyDescent="0.25">
      <c r="B15" s="16" t="s">
        <v>12</v>
      </c>
      <c r="C15" s="11">
        <v>2166.4</v>
      </c>
      <c r="D15" s="11">
        <v>3015.4</v>
      </c>
      <c r="E15" s="12">
        <f t="shared" si="1"/>
        <v>0.71844531405452017</v>
      </c>
      <c r="F15" s="11">
        <f t="shared" si="2"/>
        <v>8.011487770344818</v>
      </c>
      <c r="G15" s="11">
        <v>8.0272408743027874</v>
      </c>
      <c r="H15" s="29">
        <f t="shared" si="3"/>
        <v>-1.5753103957969472E-2</v>
      </c>
      <c r="I15" s="28">
        <f t="shared" si="4"/>
        <v>2022.5</v>
      </c>
      <c r="J15" s="11">
        <f t="shared" si="5"/>
        <v>7.6120896489326464</v>
      </c>
      <c r="K15" s="11">
        <v>7.6145672775618785</v>
      </c>
      <c r="L15" s="21">
        <f t="shared" si="6"/>
        <v>-2.4776286292320648E-3</v>
      </c>
      <c r="M15" s="11">
        <v>2107.4</v>
      </c>
      <c r="N15" s="9">
        <f t="shared" si="7"/>
        <v>7.6532102391654275</v>
      </c>
      <c r="O15" s="9">
        <v>7.671929986454173</v>
      </c>
      <c r="P15" s="9">
        <f t="shared" si="8"/>
        <v>-1.8719747288745481E-2</v>
      </c>
      <c r="Q15" s="39">
        <v>845.2</v>
      </c>
      <c r="R15" s="38">
        <f t="shared" si="9"/>
        <v>6.7395732857419013</v>
      </c>
      <c r="S15" s="39">
        <v>6.7549217718353862</v>
      </c>
      <c r="T15" s="38">
        <f t="shared" si="10"/>
        <v>-1.5348486093484937E-2</v>
      </c>
      <c r="U15" s="39">
        <v>1148.5</v>
      </c>
      <c r="V15" s="38">
        <f t="shared" si="11"/>
        <v>7.0462120221291533</v>
      </c>
      <c r="W15" s="39">
        <v>7.0666420922035922</v>
      </c>
      <c r="X15" s="38">
        <f t="shared" si="12"/>
        <v>-2.0430070074438866E-2</v>
      </c>
      <c r="Y15" s="39">
        <v>124.5</v>
      </c>
      <c r="Z15" s="21">
        <f t="shared" si="13"/>
        <v>4.824305715904762</v>
      </c>
      <c r="AA15" s="21">
        <v>4.8498434938909716</v>
      </c>
      <c r="AB15" s="21">
        <f t="shared" si="14"/>
        <v>-2.5537777986209598E-2</v>
      </c>
      <c r="AC15" s="11">
        <v>238.3</v>
      </c>
      <c r="AD15" s="21">
        <f t="shared" si="15"/>
        <v>5.4735303841046967</v>
      </c>
      <c r="AE15" s="21">
        <v>5.4179884327577641</v>
      </c>
      <c r="AF15" s="21">
        <f t="shared" si="16"/>
        <v>5.5541951346932628E-2</v>
      </c>
      <c r="AG15" s="11">
        <v>1784.2</v>
      </c>
      <c r="AH15" s="21">
        <f t="shared" si="17"/>
        <v>7.4867254144796833</v>
      </c>
      <c r="AI15" s="21">
        <v>7.4963789153449047</v>
      </c>
      <c r="AJ15" s="21">
        <f t="shared" si="18"/>
        <v>-9.6535008652214316E-3</v>
      </c>
      <c r="AK15" s="11">
        <v>577.6</v>
      </c>
      <c r="AL15" s="11">
        <f t="shared" si="19"/>
        <v>6.3588815875786162</v>
      </c>
      <c r="AM15" s="11">
        <v>6.5092613973245292</v>
      </c>
      <c r="AN15" s="29">
        <f t="shared" si="20"/>
        <v>-0.15037980974591303</v>
      </c>
      <c r="AO15" s="11">
        <v>363.4</v>
      </c>
      <c r="AP15" s="11">
        <f t="shared" si="21"/>
        <v>5.8955041559620707</v>
      </c>
      <c r="AQ15" s="11">
        <v>5.6934701318390193</v>
      </c>
      <c r="AR15" s="29">
        <f t="shared" si="22"/>
        <v>0.20203402412305138</v>
      </c>
      <c r="AS15" s="11">
        <v>601.70000000000005</v>
      </c>
      <c r="AT15" s="21">
        <f t="shared" si="23"/>
        <v>6.3997589822263059</v>
      </c>
      <c r="AU15" s="21">
        <v>6.2592856355936668</v>
      </c>
      <c r="AV15" s="21">
        <f t="shared" si="24"/>
        <v>0.14047334663263911</v>
      </c>
      <c r="AW15" s="11">
        <v>300.81</v>
      </c>
      <c r="AX15" s="11">
        <f t="shared" si="25"/>
        <v>5.706478836203944</v>
      </c>
      <c r="AY15" s="11">
        <v>5.7097139950460125</v>
      </c>
      <c r="AZ15" s="29">
        <f t="shared" si="26"/>
        <v>-3.2351588420684863E-3</v>
      </c>
      <c r="BA15" s="11">
        <v>760</v>
      </c>
      <c r="BB15" s="9">
        <f t="shared" si="27"/>
        <v>2.5265117516040025E-3</v>
      </c>
      <c r="BC15" s="11">
        <f t="shared" si="0"/>
        <v>3.5166375257508812E-3</v>
      </c>
      <c r="BD15" s="11">
        <f t="shared" si="28"/>
        <v>-5.650249994278842</v>
      </c>
      <c r="BE15" s="11">
        <v>-5.668885128242108</v>
      </c>
      <c r="BF15" s="29">
        <f t="shared" si="29"/>
        <v>1.8635133963265993E-2</v>
      </c>
    </row>
    <row r="16" spans="2:58" x14ac:dyDescent="0.25">
      <c r="B16" s="21" t="s">
        <v>13</v>
      </c>
      <c r="C16" s="9">
        <v>2215.5</v>
      </c>
      <c r="D16" s="9">
        <v>3074.1</v>
      </c>
      <c r="E16" s="10">
        <f t="shared" si="1"/>
        <v>0.72069874109495469</v>
      </c>
      <c r="F16" s="9">
        <f t="shared" si="2"/>
        <v>8.0307674544737822</v>
      </c>
      <c r="G16" s="9">
        <v>8.0378540898973654</v>
      </c>
      <c r="H16" s="29">
        <f t="shared" si="3"/>
        <v>-7.0866354235832318E-3</v>
      </c>
      <c r="I16" s="28">
        <f t="shared" si="4"/>
        <v>2078.7000000000003</v>
      </c>
      <c r="J16" s="9">
        <f t="shared" si="5"/>
        <v>7.6394979773014455</v>
      </c>
      <c r="K16" s="9">
        <v>7.6278674862470215</v>
      </c>
      <c r="L16" s="21">
        <f t="shared" si="6"/>
        <v>1.1630491054424041E-2</v>
      </c>
      <c r="M16" s="9">
        <v>2115.1999999999998</v>
      </c>
      <c r="N16" s="9">
        <f t="shared" si="7"/>
        <v>7.6569046496573669</v>
      </c>
      <c r="O16" s="9">
        <v>7.6819050310556491</v>
      </c>
      <c r="P16" s="9">
        <f t="shared" si="8"/>
        <v>-2.5000381398282201E-2</v>
      </c>
      <c r="Q16" s="38">
        <v>842.9</v>
      </c>
      <c r="R16" s="38">
        <f t="shared" si="9"/>
        <v>6.7368483270034361</v>
      </c>
      <c r="S16" s="38">
        <v>6.761462038470496</v>
      </c>
      <c r="T16" s="38">
        <f t="shared" si="10"/>
        <v>-2.4613711467059929E-2</v>
      </c>
      <c r="U16" s="38">
        <v>1158.5</v>
      </c>
      <c r="V16" s="38">
        <f t="shared" si="11"/>
        <v>7.0548813438724309</v>
      </c>
      <c r="W16" s="38">
        <v>7.0789244881306637</v>
      </c>
      <c r="X16" s="38">
        <f t="shared" si="12"/>
        <v>-2.4043144258232729E-2</v>
      </c>
      <c r="Y16" s="38">
        <v>127.7</v>
      </c>
      <c r="Z16" s="21">
        <f t="shared" si="13"/>
        <v>4.8496837630384935</v>
      </c>
      <c r="AA16" s="21">
        <v>4.8704804648995195</v>
      </c>
      <c r="AB16" s="21">
        <f t="shared" si="14"/>
        <v>-2.0796701861026001E-2</v>
      </c>
      <c r="AC16" s="9">
        <v>246.3</v>
      </c>
      <c r="AD16" s="21">
        <f t="shared" si="15"/>
        <v>5.5065503051264919</v>
      </c>
      <c r="AE16" s="21">
        <v>5.4376643368541968</v>
      </c>
      <c r="AF16" s="21">
        <f t="shared" si="16"/>
        <v>6.8885968272295095E-2</v>
      </c>
      <c r="AG16" s="9">
        <v>1832.4</v>
      </c>
      <c r="AH16" s="21">
        <f t="shared" si="17"/>
        <v>7.5133818620125874</v>
      </c>
      <c r="AI16" s="21">
        <v>7.5089137456906929</v>
      </c>
      <c r="AJ16" s="21">
        <f t="shared" si="18"/>
        <v>4.4681163218944775E-3</v>
      </c>
      <c r="AK16" s="9">
        <v>581.70000000000005</v>
      </c>
      <c r="AL16" s="9">
        <f t="shared" si="19"/>
        <v>6.3659548509167161</v>
      </c>
      <c r="AM16" s="9">
        <v>6.5030098452443905</v>
      </c>
      <c r="AN16" s="29">
        <f t="shared" si="20"/>
        <v>-0.13705499432767443</v>
      </c>
      <c r="AO16" s="9">
        <v>347.7</v>
      </c>
      <c r="AP16" s="9">
        <f t="shared" si="21"/>
        <v>5.8513400390138157</v>
      </c>
      <c r="AQ16" s="9">
        <v>5.7117547013717802</v>
      </c>
      <c r="AR16" s="29">
        <f t="shared" si="22"/>
        <v>0.13958533764203551</v>
      </c>
      <c r="AS16" s="9">
        <v>593.9</v>
      </c>
      <c r="AT16" s="21">
        <f t="shared" si="23"/>
        <v>6.3867109550218144</v>
      </c>
      <c r="AU16" s="21">
        <v>6.2780923205888968</v>
      </c>
      <c r="AV16" s="21">
        <f t="shared" si="24"/>
        <v>0.10861863443291764</v>
      </c>
      <c r="AW16" s="9">
        <v>302.56</v>
      </c>
      <c r="AX16" s="9">
        <f t="shared" si="25"/>
        <v>5.7122796049101474</v>
      </c>
      <c r="AY16" s="9">
        <v>5.7129966273063379</v>
      </c>
      <c r="AZ16" s="29">
        <f t="shared" si="26"/>
        <v>-7.1702239619053643E-4</v>
      </c>
      <c r="BA16" s="9">
        <v>761.8</v>
      </c>
      <c r="BB16" s="9">
        <f t="shared" si="27"/>
        <v>2.5178476996298251E-3</v>
      </c>
      <c r="BC16" s="9">
        <f t="shared" si="0"/>
        <v>3.4936202272317961E-3</v>
      </c>
      <c r="BD16" s="9">
        <f t="shared" si="28"/>
        <v>-5.6568167660135433</v>
      </c>
      <c r="BE16" s="9">
        <v>-5.6631836542529026</v>
      </c>
      <c r="BF16" s="29">
        <f t="shared" si="29"/>
        <v>6.3668882393592696E-3</v>
      </c>
    </row>
    <row r="17" spans="2:58" x14ac:dyDescent="0.25">
      <c r="B17" s="16" t="s">
        <v>14</v>
      </c>
      <c r="C17" s="11">
        <v>2263.8000000000002</v>
      </c>
      <c r="D17" s="11">
        <v>3108.7</v>
      </c>
      <c r="E17" s="12">
        <f t="shared" si="1"/>
        <v>0.72821436613375379</v>
      </c>
      <c r="F17" s="11">
        <f t="shared" si="2"/>
        <v>8.04195991135337</v>
      </c>
      <c r="G17" s="11">
        <v>8.0486875222322141</v>
      </c>
      <c r="H17" s="29">
        <f t="shared" si="3"/>
        <v>-6.7276108788441036E-3</v>
      </c>
      <c r="I17" s="28">
        <f t="shared" si="4"/>
        <v>2081.6</v>
      </c>
      <c r="J17" s="11">
        <f t="shared" si="5"/>
        <v>7.6408921077582406</v>
      </c>
      <c r="K17" s="11">
        <v>7.6411907171357916</v>
      </c>
      <c r="L17" s="21">
        <f t="shared" si="6"/>
        <v>-2.986093775509957E-4</v>
      </c>
      <c r="M17" s="11">
        <v>2142.3000000000002</v>
      </c>
      <c r="N17" s="9">
        <f t="shared" si="7"/>
        <v>7.6696352972231745</v>
      </c>
      <c r="O17" s="9">
        <v>7.6921166014995457</v>
      </c>
      <c r="P17" s="9">
        <f t="shared" si="8"/>
        <v>-2.2481304276371183E-2</v>
      </c>
      <c r="Q17" s="39">
        <v>851.2</v>
      </c>
      <c r="R17" s="38">
        <f t="shared" si="9"/>
        <v>6.7466471185873802</v>
      </c>
      <c r="S17" s="39">
        <v>6.7681055016315605</v>
      </c>
      <c r="T17" s="38">
        <f t="shared" si="10"/>
        <v>-2.1458383044180351E-2</v>
      </c>
      <c r="U17" s="39">
        <v>1176</v>
      </c>
      <c r="V17" s="38">
        <f t="shared" si="11"/>
        <v>7.0698741284585722</v>
      </c>
      <c r="W17" s="39">
        <v>7.0914531942761405</v>
      </c>
      <c r="X17" s="38">
        <f t="shared" si="12"/>
        <v>-2.1579065817568299E-2</v>
      </c>
      <c r="Y17" s="39">
        <v>130.69999999999999</v>
      </c>
      <c r="Z17" s="21">
        <f t="shared" si="13"/>
        <v>4.8729046206301758</v>
      </c>
      <c r="AA17" s="21">
        <v>4.891682249075493</v>
      </c>
      <c r="AB17" s="21">
        <f t="shared" si="14"/>
        <v>-1.8777628445317163E-2</v>
      </c>
      <c r="AC17" s="11">
        <v>243.6</v>
      </c>
      <c r="AD17" s="21">
        <f t="shared" si="15"/>
        <v>5.4955275358357421</v>
      </c>
      <c r="AE17" s="21">
        <v>5.4563825802451866</v>
      </c>
      <c r="AF17" s="21">
        <f t="shared" si="16"/>
        <v>3.9144955590555419E-2</v>
      </c>
      <c r="AG17" s="11">
        <v>1838</v>
      </c>
      <c r="AH17" s="21">
        <f t="shared" si="17"/>
        <v>7.5164333029156323</v>
      </c>
      <c r="AI17" s="21">
        <v>7.5215906274439659</v>
      </c>
      <c r="AJ17" s="21">
        <f t="shared" si="18"/>
        <v>-5.1573245283336178E-3</v>
      </c>
      <c r="AK17" s="11">
        <v>549.5</v>
      </c>
      <c r="AL17" s="11">
        <f t="shared" si="19"/>
        <v>6.3090087738436758</v>
      </c>
      <c r="AM17" s="11">
        <v>6.4984798786686992</v>
      </c>
      <c r="AN17" s="29">
        <f t="shared" si="20"/>
        <v>-0.1894711048250235</v>
      </c>
      <c r="AO17" s="11">
        <v>328.4</v>
      </c>
      <c r="AP17" s="11">
        <f t="shared" si="21"/>
        <v>5.7942323775782727</v>
      </c>
      <c r="AQ17" s="11">
        <v>5.729001226062767</v>
      </c>
      <c r="AR17" s="29">
        <f t="shared" si="22"/>
        <v>6.5231151515505736E-2</v>
      </c>
      <c r="AS17" s="11">
        <v>572</v>
      </c>
      <c r="AT17" s="21">
        <f t="shared" si="23"/>
        <v>6.3491389913797978</v>
      </c>
      <c r="AU17" s="21">
        <v>6.2958944815884141</v>
      </c>
      <c r="AV17" s="21">
        <f t="shared" si="24"/>
        <v>5.3244509791383621E-2</v>
      </c>
      <c r="AW17" s="11">
        <v>303.45</v>
      </c>
      <c r="AX17" s="11">
        <f t="shared" si="25"/>
        <v>5.7152168522818645</v>
      </c>
      <c r="AY17" s="11">
        <v>5.7164376842585112</v>
      </c>
      <c r="AZ17" s="29">
        <f t="shared" si="26"/>
        <v>-1.2208319766466857E-3</v>
      </c>
      <c r="BA17" s="11">
        <v>769.8</v>
      </c>
      <c r="BB17" s="9">
        <f t="shared" si="27"/>
        <v>2.5368264953040038E-3</v>
      </c>
      <c r="BC17" s="11">
        <f t="shared" si="0"/>
        <v>3.4836259943243904E-3</v>
      </c>
      <c r="BD17" s="11">
        <f t="shared" si="28"/>
        <v>-5.6596815752593059</v>
      </c>
      <c r="BE17" s="11">
        <v>-5.6575202826664679</v>
      </c>
      <c r="BF17" s="29">
        <f t="shared" si="29"/>
        <v>-2.1612925928380378E-3</v>
      </c>
    </row>
    <row r="18" spans="2:58" x14ac:dyDescent="0.25">
      <c r="B18" s="21" t="s">
        <v>15</v>
      </c>
      <c r="C18" s="9">
        <v>2322.6999999999998</v>
      </c>
      <c r="D18" s="9">
        <v>3172.5</v>
      </c>
      <c r="E18" s="10">
        <f t="shared" si="1"/>
        <v>0.73213553979511425</v>
      </c>
      <c r="F18" s="9">
        <f t="shared" si="2"/>
        <v>8.0622751995885427</v>
      </c>
      <c r="G18" s="9">
        <v>8.0597088416007487</v>
      </c>
      <c r="H18" s="29">
        <f t="shared" si="3"/>
        <v>2.5663579877939213E-3</v>
      </c>
      <c r="I18" s="28">
        <f t="shared" si="4"/>
        <v>2136.4</v>
      </c>
      <c r="J18" s="9">
        <f t="shared" si="5"/>
        <v>7.6668774484656153</v>
      </c>
      <c r="K18" s="9">
        <v>7.6545256132911508</v>
      </c>
      <c r="L18" s="21">
        <f t="shared" si="6"/>
        <v>1.2351835174464476E-2</v>
      </c>
      <c r="M18" s="9">
        <v>2207.6</v>
      </c>
      <c r="N18" s="9">
        <f t="shared" si="7"/>
        <v>7.6996612315653463</v>
      </c>
      <c r="O18" s="9">
        <v>7.70251471792188</v>
      </c>
      <c r="P18" s="9">
        <f t="shared" si="8"/>
        <v>-2.8534863565337076E-3</v>
      </c>
      <c r="Q18" s="38">
        <v>873.7</v>
      </c>
      <c r="R18" s="38">
        <f t="shared" si="9"/>
        <v>6.7727370673040488</v>
      </c>
      <c r="S18" s="38">
        <v>6.774787862251169</v>
      </c>
      <c r="T18" s="38">
        <f t="shared" si="10"/>
        <v>-2.050794947120238E-3</v>
      </c>
      <c r="U18" s="38">
        <v>1215.3</v>
      </c>
      <c r="V18" s="38">
        <f t="shared" si="11"/>
        <v>7.1027462388767546</v>
      </c>
      <c r="W18" s="38">
        <v>7.1041817692346845</v>
      </c>
      <c r="X18" s="38">
        <f t="shared" si="12"/>
        <v>-1.4355303579298706E-3</v>
      </c>
      <c r="Y18" s="38">
        <v>134.6</v>
      </c>
      <c r="Z18" s="21">
        <f t="shared" si="13"/>
        <v>4.9023074172106273</v>
      </c>
      <c r="AA18" s="21">
        <v>4.9134467494180347</v>
      </c>
      <c r="AB18" s="21">
        <f t="shared" si="14"/>
        <v>-1.1139332207407371E-2</v>
      </c>
      <c r="AC18" s="9">
        <v>258.8</v>
      </c>
      <c r="AD18" s="21">
        <f t="shared" si="15"/>
        <v>5.5560555626267458</v>
      </c>
      <c r="AE18" s="21">
        <v>5.4741075465151701</v>
      </c>
      <c r="AF18" s="21">
        <f t="shared" si="16"/>
        <v>8.1948016111575761E-2</v>
      </c>
      <c r="AG18" s="9">
        <v>1877.6</v>
      </c>
      <c r="AH18" s="21">
        <f t="shared" si="17"/>
        <v>7.537749644536814</v>
      </c>
      <c r="AI18" s="21">
        <v>7.5344017056189543</v>
      </c>
      <c r="AJ18" s="21">
        <f t="shared" si="18"/>
        <v>3.3479389178596719E-3</v>
      </c>
      <c r="AK18" s="9">
        <v>629.6</v>
      </c>
      <c r="AL18" s="9">
        <f t="shared" si="19"/>
        <v>6.4450846971031934</v>
      </c>
      <c r="AM18" s="9">
        <v>6.4957238400842465</v>
      </c>
      <c r="AN18" s="29">
        <f t="shared" si="20"/>
        <v>-5.0639142981053098E-2</v>
      </c>
      <c r="AO18" s="9">
        <v>343.6</v>
      </c>
      <c r="AP18" s="9">
        <f t="shared" si="21"/>
        <v>5.8394781901101007</v>
      </c>
      <c r="AQ18" s="9">
        <v>5.7451842087781708</v>
      </c>
      <c r="AR18" s="29">
        <f t="shared" si="22"/>
        <v>9.4293981331929899E-2</v>
      </c>
      <c r="AS18" s="9">
        <v>602.4</v>
      </c>
      <c r="AT18" s="21">
        <f t="shared" si="23"/>
        <v>6.4009216764856838</v>
      </c>
      <c r="AU18" s="21">
        <v>6.3126642194171652</v>
      </c>
      <c r="AV18" s="21">
        <f t="shared" si="24"/>
        <v>8.8257457068518619E-2</v>
      </c>
      <c r="AW18" s="9">
        <v>304.77</v>
      </c>
      <c r="AX18" s="9">
        <f t="shared" si="25"/>
        <v>5.7195573937715629</v>
      </c>
      <c r="AY18" s="9">
        <v>5.7200457985872646</v>
      </c>
      <c r="AZ18" s="29">
        <f t="shared" si="26"/>
        <v>-4.8840481570167071E-4</v>
      </c>
      <c r="BA18" s="9">
        <v>774.9</v>
      </c>
      <c r="BB18" s="9">
        <f t="shared" si="27"/>
        <v>2.5425730879023527E-3</v>
      </c>
      <c r="BC18" s="9">
        <f t="shared" si="0"/>
        <v>3.4728174630258811E-3</v>
      </c>
      <c r="BD18" s="9">
        <f t="shared" si="28"/>
        <v>-5.662789065476824</v>
      </c>
      <c r="BE18" s="9">
        <v>-5.6518661192986777</v>
      </c>
      <c r="BF18" s="29">
        <f t="shared" si="29"/>
        <v>-1.0922946178146375E-2</v>
      </c>
    </row>
    <row r="19" spans="2:58" x14ac:dyDescent="0.25">
      <c r="B19" s="16" t="s">
        <v>16</v>
      </c>
      <c r="C19" s="11">
        <v>2350.5</v>
      </c>
      <c r="D19" s="11">
        <v>3201.4</v>
      </c>
      <c r="E19" s="12">
        <f t="shared" si="1"/>
        <v>0.73421003311051414</v>
      </c>
      <c r="F19" s="11">
        <f t="shared" si="2"/>
        <v>8.0713434931125967</v>
      </c>
      <c r="G19" s="11">
        <v>8.0708815135395859</v>
      </c>
      <c r="H19" s="29">
        <f t="shared" si="3"/>
        <v>4.6197957301075121E-4</v>
      </c>
      <c r="I19" s="28">
        <f t="shared" si="4"/>
        <v>2124.6</v>
      </c>
      <c r="J19" s="11">
        <f t="shared" si="5"/>
        <v>7.6613388283459134</v>
      </c>
      <c r="K19" s="11">
        <v>7.6678606311452002</v>
      </c>
      <c r="L19" s="21">
        <f t="shared" si="6"/>
        <v>-6.5218027992868244E-3</v>
      </c>
      <c r="M19" s="11">
        <v>2209.9</v>
      </c>
      <c r="N19" s="9">
        <f t="shared" si="7"/>
        <v>7.7007025446192596</v>
      </c>
      <c r="O19" s="9">
        <v>7.7130353496434969</v>
      </c>
      <c r="P19" s="9">
        <f t="shared" si="8"/>
        <v>-1.2332805024237281E-2</v>
      </c>
      <c r="Q19" s="39">
        <v>872.4</v>
      </c>
      <c r="R19" s="38">
        <f t="shared" si="9"/>
        <v>6.7712480343274741</v>
      </c>
      <c r="S19" s="39">
        <v>6.7814314097725079</v>
      </c>
      <c r="T19" s="38">
        <f t="shared" si="10"/>
        <v>-1.0183375445033782E-2</v>
      </c>
      <c r="U19" s="39">
        <v>1218.9000000000001</v>
      </c>
      <c r="V19" s="38">
        <f t="shared" si="11"/>
        <v>7.1057040916617904</v>
      </c>
      <c r="W19" s="39">
        <v>7.1170502846848214</v>
      </c>
      <c r="X19" s="38">
        <f t="shared" si="12"/>
        <v>-1.134619302303097E-2</v>
      </c>
      <c r="Y19" s="39">
        <v>137.69999999999999</v>
      </c>
      <c r="Z19" s="21">
        <f t="shared" si="13"/>
        <v>4.9250774057346094</v>
      </c>
      <c r="AA19" s="21">
        <v>4.9357601329085083</v>
      </c>
      <c r="AB19" s="21">
        <f t="shared" si="14"/>
        <v>-1.0682727173898954E-2</v>
      </c>
      <c r="AC19" s="11">
        <v>233.8</v>
      </c>
      <c r="AD19" s="21">
        <f t="shared" si="15"/>
        <v>5.4544660490379684</v>
      </c>
      <c r="AE19" s="21">
        <v>5.4908280848458286</v>
      </c>
      <c r="AF19" s="21">
        <f t="shared" si="16"/>
        <v>-3.6362035807860238E-2</v>
      </c>
      <c r="AG19" s="11">
        <v>1890.8</v>
      </c>
      <c r="AH19" s="21">
        <f t="shared" si="17"/>
        <v>7.5447552989190809</v>
      </c>
      <c r="AI19" s="21">
        <v>7.5473359019020583</v>
      </c>
      <c r="AJ19" s="21">
        <f t="shared" si="18"/>
        <v>-2.5806029829773536E-3</v>
      </c>
      <c r="AK19" s="11">
        <v>668</v>
      </c>
      <c r="AL19" s="11">
        <f t="shared" si="19"/>
        <v>6.5042881735366453</v>
      </c>
      <c r="AM19" s="11">
        <v>6.4946756525373077</v>
      </c>
      <c r="AN19" s="29">
        <f t="shared" si="20"/>
        <v>9.6125209993376259E-3</v>
      </c>
      <c r="AO19" s="11">
        <v>321</v>
      </c>
      <c r="AP19" s="11">
        <f t="shared" si="21"/>
        <v>5.7714411231300158</v>
      </c>
      <c r="AQ19" s="11">
        <v>5.7603189218538793</v>
      </c>
      <c r="AR19" s="29">
        <f t="shared" si="22"/>
        <v>1.1122201276136501E-2</v>
      </c>
      <c r="AS19" s="11">
        <v>554.79999999999995</v>
      </c>
      <c r="AT19" s="21">
        <f t="shared" si="23"/>
        <v>6.3186076884406761</v>
      </c>
      <c r="AU19" s="21">
        <v>6.3284069127187168</v>
      </c>
      <c r="AV19" s="21">
        <f t="shared" si="24"/>
        <v>-9.7992242780406968E-3</v>
      </c>
      <c r="AW19" s="11">
        <v>305.45</v>
      </c>
      <c r="AX19" s="11">
        <f t="shared" si="25"/>
        <v>5.7217860990957758</v>
      </c>
      <c r="AY19" s="11">
        <v>5.7238288399573447</v>
      </c>
      <c r="AZ19" s="29">
        <f t="shared" si="26"/>
        <v>-2.0427408615688591E-3</v>
      </c>
      <c r="BA19" s="11">
        <v>785.2</v>
      </c>
      <c r="BB19" s="9">
        <f t="shared" si="27"/>
        <v>2.5706334915698154E-3</v>
      </c>
      <c r="BC19" s="11">
        <f t="shared" si="0"/>
        <v>3.5012235949421853E-3</v>
      </c>
      <c r="BD19" s="11">
        <f t="shared" si="28"/>
        <v>-5.6546427730271951</v>
      </c>
      <c r="BE19" s="11">
        <v>-5.6461936207732766</v>
      </c>
      <c r="BF19" s="29">
        <f t="shared" si="29"/>
        <v>-8.4491522539185127E-3</v>
      </c>
    </row>
    <row r="20" spans="2:58" x14ac:dyDescent="0.25">
      <c r="B20" s="21" t="s">
        <v>17</v>
      </c>
      <c r="C20" s="9">
        <v>2386.6</v>
      </c>
      <c r="D20" s="9">
        <v>3251.1</v>
      </c>
      <c r="E20" s="10">
        <f t="shared" si="1"/>
        <v>0.7340900003075882</v>
      </c>
      <c r="F20" s="9">
        <f t="shared" si="2"/>
        <v>8.0867486795970596</v>
      </c>
      <c r="G20" s="9">
        <v>8.0821706075590853</v>
      </c>
      <c r="H20" s="29">
        <f t="shared" si="3"/>
        <v>4.5780720379742235E-3</v>
      </c>
      <c r="I20" s="28">
        <f t="shared" si="4"/>
        <v>2146.4</v>
      </c>
      <c r="J20" s="9">
        <f t="shared" si="5"/>
        <v>7.6715472991114142</v>
      </c>
      <c r="K20" s="9">
        <v>7.6811919470270258</v>
      </c>
      <c r="L20" s="21">
        <f t="shared" si="6"/>
        <v>-9.6446479156115927E-3</v>
      </c>
      <c r="M20" s="9">
        <v>2254</v>
      </c>
      <c r="N20" s="9">
        <f t="shared" si="7"/>
        <v>7.720461694599722</v>
      </c>
      <c r="O20" s="9">
        <v>7.7236126825562685</v>
      </c>
      <c r="P20" s="9">
        <f t="shared" si="8"/>
        <v>-3.1509879565465582E-3</v>
      </c>
      <c r="Q20" s="38">
        <v>894.2</v>
      </c>
      <c r="R20" s="38">
        <f t="shared" si="9"/>
        <v>6.7959294637998804</v>
      </c>
      <c r="S20" s="38">
        <v>6.7879571518919226</v>
      </c>
      <c r="T20" s="38">
        <f t="shared" si="10"/>
        <v>7.9723119079577742E-3</v>
      </c>
      <c r="U20" s="38">
        <v>1240.4000000000001</v>
      </c>
      <c r="V20" s="38">
        <f t="shared" si="11"/>
        <v>7.123189187226294</v>
      </c>
      <c r="W20" s="38">
        <v>7.1299979150986044</v>
      </c>
      <c r="X20" s="38">
        <f t="shared" si="12"/>
        <v>-6.8087278723103495E-3</v>
      </c>
      <c r="Y20" s="38">
        <v>141</v>
      </c>
      <c r="Z20" s="21">
        <f t="shared" si="13"/>
        <v>4.9487598903781684</v>
      </c>
      <c r="AA20" s="21">
        <v>4.9586016044456489</v>
      </c>
      <c r="AB20" s="21">
        <f t="shared" si="14"/>
        <v>-9.8417140674804671E-3</v>
      </c>
      <c r="AC20" s="9">
        <v>259.2</v>
      </c>
      <c r="AD20" s="21">
        <f t="shared" si="15"/>
        <v>5.5575999644781193</v>
      </c>
      <c r="AE20" s="21">
        <v>5.5065842619289125</v>
      </c>
      <c r="AF20" s="21">
        <f t="shared" si="16"/>
        <v>5.1015702549206843E-2</v>
      </c>
      <c r="AG20" s="9">
        <v>1887.2</v>
      </c>
      <c r="AH20" s="21">
        <f t="shared" si="17"/>
        <v>7.5428495280934653</v>
      </c>
      <c r="AI20" s="21">
        <v>7.5603842304415032</v>
      </c>
      <c r="AJ20" s="21">
        <f t="shared" si="18"/>
        <v>-1.7534702348037889E-2</v>
      </c>
      <c r="AK20" s="9">
        <v>700.3</v>
      </c>
      <c r="AL20" s="9">
        <f t="shared" si="19"/>
        <v>6.5515088146614717</v>
      </c>
      <c r="AM20" s="9">
        <v>6.4952375896097951</v>
      </c>
      <c r="AN20" s="29">
        <f t="shared" si="20"/>
        <v>5.6271225051676588E-2</v>
      </c>
      <c r="AO20" s="9">
        <v>336.1</v>
      </c>
      <c r="AP20" s="9">
        <f t="shared" si="21"/>
        <v>5.8174087347310603</v>
      </c>
      <c r="AQ20" s="9">
        <v>5.7744795713641128</v>
      </c>
      <c r="AR20" s="29">
        <f t="shared" si="22"/>
        <v>4.292916336694752E-2</v>
      </c>
      <c r="AS20" s="9">
        <v>595.29999999999995</v>
      </c>
      <c r="AT20" s="21">
        <f t="shared" si="23"/>
        <v>6.3890654801593447</v>
      </c>
      <c r="AU20" s="21">
        <v>6.3431831010473028</v>
      </c>
      <c r="AV20" s="21">
        <f t="shared" si="24"/>
        <v>4.588237911204196E-2</v>
      </c>
      <c r="AW20" s="9">
        <v>306.36</v>
      </c>
      <c r="AX20" s="9">
        <f t="shared" si="25"/>
        <v>5.7247608810413926</v>
      </c>
      <c r="AY20" s="9">
        <v>5.7277943727804894</v>
      </c>
      <c r="AZ20" s="29">
        <f t="shared" si="26"/>
        <v>-3.0334917390968386E-3</v>
      </c>
      <c r="BA20" s="9">
        <v>794.2</v>
      </c>
      <c r="BB20" s="9">
        <f t="shared" si="27"/>
        <v>2.5923749836793317E-3</v>
      </c>
      <c r="BC20" s="9">
        <f t="shared" si="0"/>
        <v>3.5314130182853747E-3</v>
      </c>
      <c r="BD20" s="9">
        <f t="shared" si="28"/>
        <v>-5.6460571996648747</v>
      </c>
      <c r="BE20" s="9">
        <v>-5.6404820705553718</v>
      </c>
      <c r="BF20" s="29">
        <f t="shared" si="29"/>
        <v>-5.5751291095029742E-3</v>
      </c>
    </row>
    <row r="21" spans="2:58" x14ac:dyDescent="0.25">
      <c r="B21" s="16" t="s">
        <v>18</v>
      </c>
      <c r="C21" s="11">
        <v>2437.5</v>
      </c>
      <c r="D21" s="11">
        <v>3269</v>
      </c>
      <c r="E21" s="12">
        <f t="shared" si="1"/>
        <v>0.74564086876720714</v>
      </c>
      <c r="F21" s="11">
        <f t="shared" si="2"/>
        <v>8.0922394067242109</v>
      </c>
      <c r="G21" s="11">
        <v>8.0935414819068399</v>
      </c>
      <c r="H21" s="29">
        <f t="shared" si="3"/>
        <v>-1.3020751826289256E-3</v>
      </c>
      <c r="I21" s="28">
        <f t="shared" si="4"/>
        <v>2196.1999999999998</v>
      </c>
      <c r="J21" s="11">
        <f t="shared" si="5"/>
        <v>7.6944838731636125</v>
      </c>
      <c r="K21" s="11">
        <v>7.6945116611389643</v>
      </c>
      <c r="L21" s="21">
        <f t="shared" si="6"/>
        <v>-2.7787975351856176E-5</v>
      </c>
      <c r="M21" s="11">
        <v>2282.3000000000002</v>
      </c>
      <c r="N21" s="9">
        <f t="shared" si="7"/>
        <v>7.7329389854098318</v>
      </c>
      <c r="O21" s="9">
        <v>7.7341731945489274</v>
      </c>
      <c r="P21" s="9">
        <f t="shared" si="8"/>
        <v>-1.2342091390955545E-3</v>
      </c>
      <c r="Q21" s="39">
        <v>901.6</v>
      </c>
      <c r="R21" s="38">
        <f t="shared" si="9"/>
        <v>6.8041709627255669</v>
      </c>
      <c r="S21" s="39">
        <v>6.794279731696105</v>
      </c>
      <c r="T21" s="38">
        <f t="shared" si="10"/>
        <v>9.8912310294618777E-3</v>
      </c>
      <c r="U21" s="39">
        <v>1259.7</v>
      </c>
      <c r="V21" s="38">
        <f t="shared" si="11"/>
        <v>7.1386288763582577</v>
      </c>
      <c r="W21" s="39">
        <v>7.1429567435774457</v>
      </c>
      <c r="X21" s="38">
        <f t="shared" si="12"/>
        <v>-4.3278672191879863E-3</v>
      </c>
      <c r="Y21" s="39">
        <v>144.5</v>
      </c>
      <c r="Z21" s="21">
        <f t="shared" si="13"/>
        <v>4.9732795075524869</v>
      </c>
      <c r="AA21" s="21">
        <v>4.981943692223707</v>
      </c>
      <c r="AB21" s="21">
        <f t="shared" si="14"/>
        <v>-8.6641846712200987E-3</v>
      </c>
      <c r="AC21" s="11">
        <v>268.60000000000002</v>
      </c>
      <c r="AD21" s="21">
        <f t="shared" si="15"/>
        <v>5.5932232840891372</v>
      </c>
      <c r="AE21" s="21">
        <v>5.5213934181837923</v>
      </c>
      <c r="AF21" s="21">
        <f t="shared" si="16"/>
        <v>7.1829865905344903E-2</v>
      </c>
      <c r="AG21" s="11">
        <v>1927.6</v>
      </c>
      <c r="AH21" s="21">
        <f t="shared" si="17"/>
        <v>7.5640309847661777</v>
      </c>
      <c r="AI21" s="21">
        <v>7.5735360925086495</v>
      </c>
      <c r="AJ21" s="21">
        <f t="shared" si="18"/>
        <v>-9.5051077424717079E-3</v>
      </c>
      <c r="AK21" s="11">
        <v>677.3</v>
      </c>
      <c r="AL21" s="11">
        <f t="shared" si="19"/>
        <v>6.5181143062208582</v>
      </c>
      <c r="AM21" s="11">
        <v>6.4973179327092456</v>
      </c>
      <c r="AN21" s="29">
        <f t="shared" si="20"/>
        <v>2.0796373511612565E-2</v>
      </c>
      <c r="AO21" s="11">
        <v>339.4</v>
      </c>
      <c r="AP21" s="11">
        <f t="shared" si="21"/>
        <v>5.8271793528001261</v>
      </c>
      <c r="AQ21" s="11">
        <v>5.7877473147588896</v>
      </c>
      <c r="AR21" s="29">
        <f t="shared" si="22"/>
        <v>3.9432038041236517E-2</v>
      </c>
      <c r="AS21" s="11">
        <v>608</v>
      </c>
      <c r="AT21" s="21">
        <f t="shared" si="23"/>
        <v>6.4101748819661672</v>
      </c>
      <c r="AU21" s="21">
        <v>6.3570471994419835</v>
      </c>
      <c r="AV21" s="21">
        <f t="shared" si="24"/>
        <v>5.3127682524183761E-2</v>
      </c>
      <c r="AW21" s="11">
        <v>309.76</v>
      </c>
      <c r="AX21" s="11">
        <f t="shared" si="25"/>
        <v>5.7357978040882118</v>
      </c>
      <c r="AY21" s="11">
        <v>5.7319486847553973</v>
      </c>
      <c r="AZ21" s="29">
        <f t="shared" si="26"/>
        <v>3.8491193328145101E-3</v>
      </c>
      <c r="BA21" s="11">
        <v>817.9</v>
      </c>
      <c r="BB21" s="9">
        <f t="shared" si="27"/>
        <v>2.6404313016528923E-3</v>
      </c>
      <c r="BC21" s="11">
        <f t="shared" si="0"/>
        <v>3.5411568923500738E-3</v>
      </c>
      <c r="BD21" s="11">
        <f t="shared" si="28"/>
        <v>-5.6433017994772126</v>
      </c>
      <c r="BE21" s="11">
        <v>-5.6347160328302284</v>
      </c>
      <c r="BF21" s="29">
        <f t="shared" si="29"/>
        <v>-8.5857666469841831E-3</v>
      </c>
    </row>
    <row r="22" spans="2:58" x14ac:dyDescent="0.25">
      <c r="B22" s="21" t="s">
        <v>19</v>
      </c>
      <c r="C22" s="9">
        <v>2484.6</v>
      </c>
      <c r="D22" s="9">
        <v>3300</v>
      </c>
      <c r="E22" s="10">
        <f t="shared" si="1"/>
        <v>0.75290909090909086</v>
      </c>
      <c r="F22" s="9">
        <f t="shared" si="2"/>
        <v>8.1016777474545716</v>
      </c>
      <c r="G22" s="9">
        <v>8.1049623561254638</v>
      </c>
      <c r="H22" s="29">
        <f t="shared" si="3"/>
        <v>-3.2846086708921973E-3</v>
      </c>
      <c r="I22" s="28">
        <f t="shared" si="4"/>
        <v>2213.8000000000002</v>
      </c>
      <c r="J22" s="9">
        <f t="shared" si="5"/>
        <v>7.7024657749515235</v>
      </c>
      <c r="K22" s="9">
        <v>7.7078058457784033</v>
      </c>
      <c r="L22" s="21">
        <f t="shared" si="6"/>
        <v>-5.3400708268798169E-3</v>
      </c>
      <c r="M22" s="9">
        <v>2313.6999999999998</v>
      </c>
      <c r="N22" s="9">
        <f t="shared" si="7"/>
        <v>7.7466032537136362</v>
      </c>
      <c r="O22" s="9">
        <v>7.7446413941427314</v>
      </c>
      <c r="P22" s="9">
        <f t="shared" si="8"/>
        <v>1.9618595709047781E-3</v>
      </c>
      <c r="Q22" s="38">
        <v>910.5</v>
      </c>
      <c r="R22" s="38">
        <f t="shared" si="9"/>
        <v>6.813993899167663</v>
      </c>
      <c r="S22" s="38">
        <v>6.800318774966688</v>
      </c>
      <c r="T22" s="38">
        <f t="shared" si="10"/>
        <v>1.3675124200974942E-2</v>
      </c>
      <c r="U22" s="38">
        <v>1280.4000000000001</v>
      </c>
      <c r="V22" s="38">
        <f t="shared" si="11"/>
        <v>7.1549278080957084</v>
      </c>
      <c r="W22" s="38">
        <v>7.1558545977678376</v>
      </c>
      <c r="X22" s="38">
        <f t="shared" si="12"/>
        <v>-9.2678967212922458E-4</v>
      </c>
      <c r="Y22" s="38">
        <v>148.5</v>
      </c>
      <c r="Z22" s="21">
        <f t="shared" si="13"/>
        <v>5.0005849582427544</v>
      </c>
      <c r="AA22" s="21">
        <v>5.0057527733656411</v>
      </c>
      <c r="AB22" s="21">
        <f t="shared" si="14"/>
        <v>-5.1678151228866653E-3</v>
      </c>
      <c r="AC22" s="9">
        <v>261.89999999999998</v>
      </c>
      <c r="AD22" s="21">
        <f t="shared" si="15"/>
        <v>5.567962751513666</v>
      </c>
      <c r="AE22" s="21">
        <v>5.5353047788439316</v>
      </c>
      <c r="AF22" s="21">
        <f t="shared" si="16"/>
        <v>3.265797266973447E-2</v>
      </c>
      <c r="AG22" s="9">
        <v>1951.9</v>
      </c>
      <c r="AH22" s="21">
        <f t="shared" si="17"/>
        <v>7.5765585361525654</v>
      </c>
      <c r="AI22" s="21">
        <v>7.5867699301858895</v>
      </c>
      <c r="AJ22" s="21">
        <f t="shared" si="18"/>
        <v>-1.0211394033324162E-2</v>
      </c>
      <c r="AK22" s="9">
        <v>592.79999999999995</v>
      </c>
      <c r="AL22" s="9">
        <f t="shared" si="19"/>
        <v>6.3848570739818769</v>
      </c>
      <c r="AM22" s="9">
        <v>6.5008601327588531</v>
      </c>
      <c r="AN22" s="29">
        <f t="shared" si="20"/>
        <v>-0.11600305877697625</v>
      </c>
      <c r="AO22" s="9">
        <v>332.7</v>
      </c>
      <c r="AP22" s="9">
        <f t="shared" si="21"/>
        <v>5.8072411830244306</v>
      </c>
      <c r="AQ22" s="9">
        <v>5.8002301402153318</v>
      </c>
      <c r="AR22" s="29">
        <f t="shared" si="22"/>
        <v>7.0110428090988108E-3</v>
      </c>
      <c r="AS22" s="9">
        <v>594.6</v>
      </c>
      <c r="AT22" s="21">
        <f t="shared" si="23"/>
        <v>6.3878889105639978</v>
      </c>
      <c r="AU22" s="21">
        <v>6.3700822994287645</v>
      </c>
      <c r="AV22" s="21">
        <f t="shared" si="24"/>
        <v>1.7806611135233297E-2</v>
      </c>
      <c r="AW22" s="9">
        <v>312.07</v>
      </c>
      <c r="AX22" s="9">
        <f t="shared" si="25"/>
        <v>5.7432275216191302</v>
      </c>
      <c r="AY22" s="9">
        <v>5.7362961676484296</v>
      </c>
      <c r="AZ22" s="29">
        <f t="shared" si="26"/>
        <v>6.9313539707005489E-3</v>
      </c>
      <c r="BA22" s="9">
        <v>827.1</v>
      </c>
      <c r="BB22" s="9">
        <f t="shared" si="27"/>
        <v>2.6503669048610888E-3</v>
      </c>
      <c r="BC22" s="9">
        <f t="shared" si="0"/>
        <v>3.5201685527012773E-3</v>
      </c>
      <c r="BD22" s="9">
        <f t="shared" si="28"/>
        <v>-5.6492464062284116</v>
      </c>
      <c r="BE22" s="9">
        <v>-5.6288835562388035</v>
      </c>
      <c r="BF22" s="29">
        <f t="shared" si="29"/>
        <v>-2.0362849989608023E-2</v>
      </c>
    </row>
    <row r="23" spans="2:58" x14ac:dyDescent="0.25">
      <c r="B23" s="16" t="s">
        <v>20</v>
      </c>
      <c r="C23" s="11">
        <v>2531.1</v>
      </c>
      <c r="D23" s="11">
        <v>3364.3</v>
      </c>
      <c r="E23" s="12">
        <f t="shared" si="1"/>
        <v>0.75234075439170101</v>
      </c>
      <c r="F23" s="11">
        <f t="shared" si="2"/>
        <v>8.1209751966647357</v>
      </c>
      <c r="G23" s="11">
        <v>8.1164006359605825</v>
      </c>
      <c r="H23" s="29">
        <f t="shared" si="3"/>
        <v>4.5745607041531855E-3</v>
      </c>
      <c r="I23" s="28">
        <f t="shared" si="4"/>
        <v>2245.6999999999998</v>
      </c>
      <c r="J23" s="11">
        <f t="shared" si="5"/>
        <v>7.7167725555844955</v>
      </c>
      <c r="K23" s="11">
        <v>7.721060555875245</v>
      </c>
      <c r="L23" s="21">
        <f t="shared" si="6"/>
        <v>-4.2880002907494941E-3</v>
      </c>
      <c r="M23" s="11">
        <v>2327.4</v>
      </c>
      <c r="N23" s="9">
        <f t="shared" si="7"/>
        <v>7.7525070436739769</v>
      </c>
      <c r="O23" s="9">
        <v>7.7549410184782248</v>
      </c>
      <c r="P23" s="9">
        <f t="shared" si="8"/>
        <v>-2.4339748042478959E-3</v>
      </c>
      <c r="Q23" s="39">
        <v>913.1</v>
      </c>
      <c r="R23" s="38">
        <f t="shared" si="9"/>
        <v>6.8168454036222945</v>
      </c>
      <c r="S23" s="39">
        <v>6.806000089504697</v>
      </c>
      <c r="T23" s="38">
        <f t="shared" si="10"/>
        <v>1.0845314117597482E-2</v>
      </c>
      <c r="U23" s="39">
        <v>1290.4000000000001</v>
      </c>
      <c r="V23" s="38">
        <f t="shared" si="11"/>
        <v>7.1627075268109994</v>
      </c>
      <c r="W23" s="39">
        <v>7.1686166003992584</v>
      </c>
      <c r="X23" s="38">
        <f t="shared" si="12"/>
        <v>-5.909073588258984E-3</v>
      </c>
      <c r="Y23" s="39">
        <v>152</v>
      </c>
      <c r="Z23" s="21">
        <f t="shared" si="13"/>
        <v>5.0238805208462765</v>
      </c>
      <c r="AA23" s="21">
        <v>5.0299898098789884</v>
      </c>
      <c r="AB23" s="21">
        <f t="shared" si="14"/>
        <v>-6.1092890327119065E-3</v>
      </c>
      <c r="AC23" s="11">
        <v>263</v>
      </c>
      <c r="AD23" s="21">
        <f t="shared" si="15"/>
        <v>5.5721540321777647</v>
      </c>
      <c r="AE23" s="21">
        <v>5.5484124628089839</v>
      </c>
      <c r="AF23" s="21">
        <f t="shared" si="16"/>
        <v>2.3741569368780802E-2</v>
      </c>
      <c r="AG23" s="11">
        <v>1982.7</v>
      </c>
      <c r="AH23" s="21">
        <f t="shared" si="17"/>
        <v>7.592214831144517</v>
      </c>
      <c r="AI23" s="21">
        <v>7.6000582448632743</v>
      </c>
      <c r="AJ23" s="21">
        <f t="shared" si="18"/>
        <v>-7.8434137187572972E-3</v>
      </c>
      <c r="AK23" s="11">
        <v>723.1</v>
      </c>
      <c r="AL23" s="11">
        <f t="shared" si="19"/>
        <v>6.5835475251809061</v>
      </c>
      <c r="AM23" s="11">
        <v>6.5058206384152548</v>
      </c>
      <c r="AN23" s="29">
        <f t="shared" si="20"/>
        <v>7.7726886765651315E-2</v>
      </c>
      <c r="AO23" s="11">
        <v>344.5</v>
      </c>
      <c r="AP23" s="11">
        <f t="shared" si="21"/>
        <v>5.8420940904537133</v>
      </c>
      <c r="AQ23" s="11">
        <v>5.8120606809343354</v>
      </c>
      <c r="AR23" s="29">
        <f t="shared" si="22"/>
        <v>3.003340951937794E-2</v>
      </c>
      <c r="AS23" s="11">
        <v>607.5</v>
      </c>
      <c r="AT23" s="21">
        <f t="shared" si="23"/>
        <v>6.4093521752147034</v>
      </c>
      <c r="AU23" s="21">
        <v>6.3824046973352262</v>
      </c>
      <c r="AV23" s="21">
        <f t="shared" si="24"/>
        <v>2.6947477879477155E-2</v>
      </c>
      <c r="AW23" s="11">
        <v>310.48</v>
      </c>
      <c r="AX23" s="11">
        <f t="shared" si="25"/>
        <v>5.7381194870606507</v>
      </c>
      <c r="AY23" s="11">
        <v>5.7408436189255285</v>
      </c>
      <c r="AZ23" s="29">
        <f t="shared" si="26"/>
        <v>-2.7241318648778545E-3</v>
      </c>
      <c r="BA23" s="11">
        <v>837.2</v>
      </c>
      <c r="BB23" s="9">
        <f t="shared" si="27"/>
        <v>2.6964699819634116E-3</v>
      </c>
      <c r="BC23" s="11">
        <f t="shared" si="0"/>
        <v>3.5841072894470809E-3</v>
      </c>
      <c r="BD23" s="11">
        <f t="shared" si="28"/>
        <v>-5.6312458486458974</v>
      </c>
      <c r="BE23" s="11">
        <v>-5.6229780555262083</v>
      </c>
      <c r="BF23" s="29">
        <f t="shared" si="29"/>
        <v>-8.2677931196890597E-3</v>
      </c>
    </row>
    <row r="24" spans="2:58" x14ac:dyDescent="0.25">
      <c r="B24" s="21" t="s">
        <v>21</v>
      </c>
      <c r="C24" s="9">
        <v>2613.6999999999998</v>
      </c>
      <c r="D24" s="9">
        <v>3415.3</v>
      </c>
      <c r="E24" s="10">
        <f t="shared" si="1"/>
        <v>0.76529148244663714</v>
      </c>
      <c r="F24" s="9">
        <f t="shared" si="2"/>
        <v>8.1360206158771042</v>
      </c>
      <c r="G24" s="9">
        <v>8.1278216742773992</v>
      </c>
      <c r="H24" s="29">
        <f t="shared" si="3"/>
        <v>8.198941599705023E-3</v>
      </c>
      <c r="I24" s="28">
        <f t="shared" si="4"/>
        <v>2246.6</v>
      </c>
      <c r="J24" s="9">
        <f t="shared" si="5"/>
        <v>7.7171732412074689</v>
      </c>
      <c r="K24" s="9">
        <v>7.734258508815123</v>
      </c>
      <c r="L24" s="21">
        <f t="shared" si="6"/>
        <v>-1.7085267607654053E-2</v>
      </c>
      <c r="M24" s="9">
        <v>2404.6999999999998</v>
      </c>
      <c r="N24" s="9">
        <f t="shared" si="7"/>
        <v>7.7851804346344249</v>
      </c>
      <c r="O24" s="9">
        <v>7.7649970308581837</v>
      </c>
      <c r="P24" s="9">
        <f t="shared" si="8"/>
        <v>2.0183403776241171E-2</v>
      </c>
      <c r="Q24" s="38">
        <v>926.6</v>
      </c>
      <c r="R24" s="38">
        <f t="shared" si="9"/>
        <v>6.8315219729825483</v>
      </c>
      <c r="S24" s="38">
        <v>6.8112580300637831</v>
      </c>
      <c r="T24" s="38">
        <f t="shared" si="10"/>
        <v>2.026394291876521E-2</v>
      </c>
      <c r="U24" s="38">
        <v>1341.7</v>
      </c>
      <c r="V24" s="38">
        <f t="shared" si="11"/>
        <v>7.2016927455964259</v>
      </c>
      <c r="W24" s="38">
        <v>7.1811672949576408</v>
      </c>
      <c r="X24" s="38">
        <f t="shared" si="12"/>
        <v>2.0525450638785081E-2</v>
      </c>
      <c r="Y24" s="38">
        <v>157.4</v>
      </c>
      <c r="Z24" s="21">
        <f t="shared" si="13"/>
        <v>5.0587903359833026</v>
      </c>
      <c r="AA24" s="21">
        <v>5.0546125338868348</v>
      </c>
      <c r="AB24" s="21">
        <f t="shared" si="14"/>
        <v>4.1778020964677864E-3</v>
      </c>
      <c r="AC24" s="9">
        <v>249.3</v>
      </c>
      <c r="AD24" s="21">
        <f t="shared" si="15"/>
        <v>5.5186569905295126</v>
      </c>
      <c r="AE24" s="21">
        <v>5.56083100021152</v>
      </c>
      <c r="AF24" s="21">
        <f t="shared" si="16"/>
        <v>-4.2174009682007352E-2</v>
      </c>
      <c r="AG24" s="9">
        <v>1997.3</v>
      </c>
      <c r="AH24" s="21">
        <f t="shared" si="17"/>
        <v>7.5995515474711262</v>
      </c>
      <c r="AI24" s="21">
        <v>7.6133671558095832</v>
      </c>
      <c r="AJ24" s="21">
        <f t="shared" si="18"/>
        <v>-1.3815608338457075E-2</v>
      </c>
      <c r="AK24" s="9">
        <v>693</v>
      </c>
      <c r="AL24" s="9">
        <f t="shared" si="19"/>
        <v>6.5410299991899032</v>
      </c>
      <c r="AM24" s="9">
        <v>6.5120833964233515</v>
      </c>
      <c r="AN24" s="29">
        <f t="shared" si="20"/>
        <v>2.8946602766551699E-2</v>
      </c>
      <c r="AO24" s="9">
        <v>314.89999999999998</v>
      </c>
      <c r="AP24" s="9">
        <f t="shared" si="21"/>
        <v>5.7522551281069791</v>
      </c>
      <c r="AQ24" s="9">
        <v>5.8233759520185515</v>
      </c>
      <c r="AR24" s="29">
        <f t="shared" si="22"/>
        <v>-7.1120823911572373E-2</v>
      </c>
      <c r="AS24" s="9">
        <v>564.20000000000005</v>
      </c>
      <c r="AT24" s="21">
        <f t="shared" si="23"/>
        <v>6.3354087985678964</v>
      </c>
      <c r="AU24" s="21">
        <v>6.3941418186209091</v>
      </c>
      <c r="AV24" s="21">
        <f t="shared" si="24"/>
        <v>-5.873302005301273E-2</v>
      </c>
      <c r="AW24" s="9">
        <v>314.38</v>
      </c>
      <c r="AX24" s="9">
        <f t="shared" si="25"/>
        <v>5.7506024453000917</v>
      </c>
      <c r="AY24" s="9">
        <v>5.7456021681488689</v>
      </c>
      <c r="AZ24" s="29">
        <f t="shared" si="26"/>
        <v>5.000277151222754E-3</v>
      </c>
      <c r="BA24" s="9">
        <v>861.1</v>
      </c>
      <c r="BB24" s="9">
        <f t="shared" si="27"/>
        <v>2.7390419237865006E-3</v>
      </c>
      <c r="BC24" s="9">
        <f t="shared" si="0"/>
        <v>3.5790832468561946E-3</v>
      </c>
      <c r="BD24" s="9">
        <f t="shared" si="28"/>
        <v>-5.6326485876598138</v>
      </c>
      <c r="BE24" s="9">
        <v>-5.6170056722187969</v>
      </c>
      <c r="BF24" s="29">
        <f t="shared" si="29"/>
        <v>-1.5642915441016925E-2</v>
      </c>
    </row>
    <row r="25" spans="2:58" x14ac:dyDescent="0.25">
      <c r="B25" s="16" t="s">
        <v>22</v>
      </c>
      <c r="C25" s="11">
        <v>2706</v>
      </c>
      <c r="D25" s="11">
        <v>3521.3</v>
      </c>
      <c r="E25" s="12">
        <f t="shared" si="1"/>
        <v>0.76846619146337991</v>
      </c>
      <c r="F25" s="11">
        <f t="shared" si="2"/>
        <v>8.1665855185927878</v>
      </c>
      <c r="G25" s="11">
        <v>8.1391936830415599</v>
      </c>
      <c r="H25" s="29">
        <f t="shared" si="3"/>
        <v>2.7391835551227928E-2</v>
      </c>
      <c r="I25" s="28">
        <f t="shared" si="4"/>
        <v>2384.6</v>
      </c>
      <c r="J25" s="11">
        <f t="shared" si="5"/>
        <v>7.7767866743720315</v>
      </c>
      <c r="K25" s="11">
        <v>7.7473797419834902</v>
      </c>
      <c r="L25" s="21">
        <f t="shared" si="6"/>
        <v>2.9406932388541307E-2</v>
      </c>
      <c r="M25" s="11">
        <v>2460.6</v>
      </c>
      <c r="N25" s="9">
        <f t="shared" si="7"/>
        <v>7.8081605016260687</v>
      </c>
      <c r="O25" s="9">
        <v>7.7747328733511321</v>
      </c>
      <c r="P25" s="9">
        <f t="shared" si="8"/>
        <v>3.3427628274936616E-2</v>
      </c>
      <c r="Q25" s="39">
        <v>943</v>
      </c>
      <c r="R25" s="38">
        <f t="shared" si="9"/>
        <v>6.8490662826334576</v>
      </c>
      <c r="S25" s="39">
        <v>6.81603372971892</v>
      </c>
      <c r="T25" s="38">
        <f t="shared" si="10"/>
        <v>3.3032552914537661E-2</v>
      </c>
      <c r="U25" s="39">
        <v>1377.6</v>
      </c>
      <c r="V25" s="38">
        <f t="shared" si="11"/>
        <v>7.2280981336734662</v>
      </c>
      <c r="W25" s="39">
        <v>7.1934275317579255</v>
      </c>
      <c r="X25" s="38">
        <f t="shared" si="12"/>
        <v>3.4670601915540722E-2</v>
      </c>
      <c r="Y25" s="39">
        <v>162</v>
      </c>
      <c r="Z25" s="21">
        <f t="shared" si="13"/>
        <v>5.0875963352323836</v>
      </c>
      <c r="AA25" s="21">
        <v>5.0795748592066206</v>
      </c>
      <c r="AB25" s="21">
        <f t="shared" si="14"/>
        <v>8.0214760257630857E-3</v>
      </c>
      <c r="AC25" s="11">
        <v>250</v>
      </c>
      <c r="AD25" s="21">
        <f t="shared" si="15"/>
        <v>5.521460917862246</v>
      </c>
      <c r="AE25" s="21">
        <v>5.5726897596649669</v>
      </c>
      <c r="AF25" s="21">
        <f t="shared" si="16"/>
        <v>-5.1228841802720915E-2</v>
      </c>
      <c r="AG25" s="11">
        <v>2134.6</v>
      </c>
      <c r="AH25" s="21">
        <f t="shared" si="17"/>
        <v>7.6660345544798645</v>
      </c>
      <c r="AI25" s="21">
        <v>7.6266578801600229</v>
      </c>
      <c r="AJ25" s="21">
        <f t="shared" si="18"/>
        <v>3.9376674319841598E-2</v>
      </c>
      <c r="AK25" s="11">
        <v>756.4</v>
      </c>
      <c r="AL25" s="11">
        <f t="shared" si="19"/>
        <v>6.6285703367843025</v>
      </c>
      <c r="AM25" s="11">
        <v>6.5195809328322722</v>
      </c>
      <c r="AN25" s="29">
        <f t="shared" si="20"/>
        <v>0.10898940395203027</v>
      </c>
      <c r="AO25" s="11">
        <v>312.7</v>
      </c>
      <c r="AP25" s="11">
        <f t="shared" si="21"/>
        <v>5.7452442644637953</v>
      </c>
      <c r="AQ25" s="11">
        <v>5.8343317394515823</v>
      </c>
      <c r="AR25" s="29">
        <f t="shared" si="22"/>
        <v>-8.9087474987787019E-2</v>
      </c>
      <c r="AS25" s="11">
        <v>562.70000000000005</v>
      </c>
      <c r="AT25" s="21">
        <f t="shared" si="23"/>
        <v>6.3327466264392331</v>
      </c>
      <c r="AU25" s="21">
        <v>6.4054379309190281</v>
      </c>
      <c r="AV25" s="21">
        <f t="shared" si="24"/>
        <v>-7.2691304479794994E-2</v>
      </c>
      <c r="AW25" s="11">
        <v>313.38</v>
      </c>
      <c r="AX25" s="11">
        <f t="shared" si="25"/>
        <v>5.7474165116762626</v>
      </c>
      <c r="AY25" s="11">
        <v>5.7505812422982094</v>
      </c>
      <c r="AZ25" s="29">
        <f t="shared" si="26"/>
        <v>-3.1647306219468874E-3</v>
      </c>
      <c r="BA25" s="11">
        <v>878.4</v>
      </c>
      <c r="BB25" s="9">
        <f t="shared" si="27"/>
        <v>2.8029867892016081E-3</v>
      </c>
      <c r="BC25" s="11">
        <f t="shared" si="0"/>
        <v>3.6475082708113909E-3</v>
      </c>
      <c r="BD25" s="11">
        <f t="shared" si="28"/>
        <v>-5.6137110100410785</v>
      </c>
      <c r="BE25" s="11">
        <v>-5.6109777152136227</v>
      </c>
      <c r="BF25" s="29">
        <f t="shared" si="29"/>
        <v>-2.7332948274558788E-3</v>
      </c>
    </row>
    <row r="26" spans="2:58" x14ac:dyDescent="0.25">
      <c r="B26" s="21" t="s">
        <v>23</v>
      </c>
      <c r="C26" s="9">
        <v>2709.8</v>
      </c>
      <c r="D26" s="9">
        <v>3496.6</v>
      </c>
      <c r="E26" s="10">
        <f t="shared" si="1"/>
        <v>0.7749814105130699</v>
      </c>
      <c r="F26" s="9">
        <f t="shared" si="2"/>
        <v>8.1595463467635483</v>
      </c>
      <c r="G26" s="9">
        <v>8.1504899985572088</v>
      </c>
      <c r="H26" s="29">
        <f t="shared" si="3"/>
        <v>9.0563482063394929E-3</v>
      </c>
      <c r="I26" s="28">
        <f t="shared" si="4"/>
        <v>2393.5</v>
      </c>
      <c r="J26" s="9">
        <f t="shared" si="5"/>
        <v>7.7805120088325639</v>
      </c>
      <c r="K26" s="9">
        <v>7.7603936144735446</v>
      </c>
      <c r="L26" s="21">
        <f t="shared" si="6"/>
        <v>2.0118394359019298E-2</v>
      </c>
      <c r="M26" s="9">
        <v>2454.1</v>
      </c>
      <c r="N26" s="9">
        <f t="shared" si="7"/>
        <v>7.8055153742368573</v>
      </c>
      <c r="O26" s="9">
        <v>7.7840846026529533</v>
      </c>
      <c r="P26" s="9">
        <f t="shared" si="8"/>
        <v>2.143077158390394E-2</v>
      </c>
      <c r="Q26" s="38">
        <v>936.5</v>
      </c>
      <c r="R26" s="38">
        <f t="shared" si="9"/>
        <v>6.842149521884143</v>
      </c>
      <c r="S26" s="38">
        <v>6.8202809865094061</v>
      </c>
      <c r="T26" s="38">
        <f t="shared" si="10"/>
        <v>2.1868535374736986E-2</v>
      </c>
      <c r="U26" s="38">
        <v>1377.1</v>
      </c>
      <c r="V26" s="38">
        <f t="shared" si="11"/>
        <v>7.2277351177330802</v>
      </c>
      <c r="W26" s="38">
        <v>7.2053309895217019</v>
      </c>
      <c r="X26" s="38">
        <f t="shared" si="12"/>
        <v>2.2404128211378271E-2</v>
      </c>
      <c r="Y26" s="38">
        <v>165.5</v>
      </c>
      <c r="Z26" s="21">
        <f t="shared" si="13"/>
        <v>5.1089711948171175</v>
      </c>
      <c r="AA26" s="21">
        <v>5.1048333107820953</v>
      </c>
      <c r="AB26" s="21">
        <f t="shared" si="14"/>
        <v>4.1378840350221324E-3</v>
      </c>
      <c r="AC26" s="9">
        <v>266.89999999999998</v>
      </c>
      <c r="AD26" s="21">
        <f t="shared" si="15"/>
        <v>5.586874056410478</v>
      </c>
      <c r="AE26" s="21">
        <v>5.5840917510267003</v>
      </c>
      <c r="AF26" s="21">
        <f t="shared" si="16"/>
        <v>2.7823053837776612E-3</v>
      </c>
      <c r="AG26" s="9">
        <v>2126.6</v>
      </c>
      <c r="AH26" s="21">
        <f t="shared" si="17"/>
        <v>7.6622797392169861</v>
      </c>
      <c r="AI26" s="21">
        <v>7.6398830002945877</v>
      </c>
      <c r="AJ26" s="21">
        <f t="shared" si="18"/>
        <v>2.2396738922398463E-2</v>
      </c>
      <c r="AK26" s="9">
        <v>651.9</v>
      </c>
      <c r="AL26" s="9">
        <f t="shared" si="19"/>
        <v>6.4798911759304936</v>
      </c>
      <c r="AM26" s="9">
        <v>6.5282638653178759</v>
      </c>
      <c r="AN26" s="29">
        <f t="shared" si="20"/>
        <v>-4.8372689387382373E-2</v>
      </c>
      <c r="AO26" s="9">
        <v>338.2</v>
      </c>
      <c r="AP26" s="9">
        <f t="shared" si="21"/>
        <v>5.8236374364644803</v>
      </c>
      <c r="AQ26" s="9">
        <v>5.8450393787020838</v>
      </c>
      <c r="AR26" s="29">
        <f t="shared" si="22"/>
        <v>-2.14019422376035E-2</v>
      </c>
      <c r="AS26" s="9">
        <v>605.1</v>
      </c>
      <c r="AT26" s="21">
        <f t="shared" si="23"/>
        <v>6.4053937336282756</v>
      </c>
      <c r="AU26" s="21">
        <v>6.4164005937252648</v>
      </c>
      <c r="AV26" s="21">
        <f t="shared" si="24"/>
        <v>-1.1006860096989257E-2</v>
      </c>
      <c r="AW26" s="9">
        <v>314.23</v>
      </c>
      <c r="AX26" s="9">
        <f t="shared" si="25"/>
        <v>5.750125201849154</v>
      </c>
      <c r="AY26" s="9">
        <v>5.7557933935265284</v>
      </c>
      <c r="AZ26" s="29">
        <f t="shared" si="26"/>
        <v>-5.6681916773744234E-3</v>
      </c>
      <c r="BA26" s="9">
        <v>914.5</v>
      </c>
      <c r="BB26" s="9">
        <f t="shared" si="27"/>
        <v>2.9102886420774594E-3</v>
      </c>
      <c r="BC26" s="9">
        <f t="shared" si="0"/>
        <v>3.7553012273555406E-3</v>
      </c>
      <c r="BD26" s="9">
        <f t="shared" si="28"/>
        <v>-5.5845867766491528</v>
      </c>
      <c r="BE26" s="9">
        <v>-5.604915270229891</v>
      </c>
      <c r="BF26" s="29">
        <f t="shared" si="29"/>
        <v>2.0328493580738183E-2</v>
      </c>
    </row>
    <row r="27" spans="2:58" x14ac:dyDescent="0.25">
      <c r="B27" s="16" t="s">
        <v>24</v>
      </c>
      <c r="C27" s="11">
        <v>2776</v>
      </c>
      <c r="D27" s="11">
        <v>3537.6</v>
      </c>
      <c r="E27" s="12">
        <f t="shared" si="1"/>
        <v>0.78471279963817275</v>
      </c>
      <c r="F27" s="11">
        <f t="shared" si="2"/>
        <v>8.1712038101031812</v>
      </c>
      <c r="G27" s="11">
        <v>8.1617010770257092</v>
      </c>
      <c r="H27" s="29">
        <f t="shared" si="3"/>
        <v>9.5027330774719587E-3</v>
      </c>
      <c r="I27" s="28">
        <f t="shared" si="4"/>
        <v>2376.5</v>
      </c>
      <c r="J27" s="11">
        <f t="shared" si="5"/>
        <v>7.7733840960540643</v>
      </c>
      <c r="K27" s="11">
        <v>7.7732878647112278</v>
      </c>
      <c r="L27" s="21">
        <f t="shared" si="6"/>
        <v>9.6231342836539113E-5</v>
      </c>
      <c r="M27" s="11">
        <v>2495.9</v>
      </c>
      <c r="N27" s="9">
        <f t="shared" si="7"/>
        <v>7.8224046645841669</v>
      </c>
      <c r="O27" s="9">
        <v>7.7930091677272033</v>
      </c>
      <c r="P27" s="9">
        <f t="shared" si="8"/>
        <v>2.9395496856963632E-2</v>
      </c>
      <c r="Q27" s="39">
        <v>948.9</v>
      </c>
      <c r="R27" s="38">
        <f t="shared" si="9"/>
        <v>6.8553034189797124</v>
      </c>
      <c r="S27" s="39">
        <v>6.8239742438201114</v>
      </c>
      <c r="T27" s="38">
        <f t="shared" si="10"/>
        <v>3.1329175159600986E-2</v>
      </c>
      <c r="U27" s="39">
        <v>1403.3</v>
      </c>
      <c r="V27" s="38">
        <f t="shared" si="11"/>
        <v>7.2465818847570898</v>
      </c>
      <c r="W27" s="39">
        <v>7.2168330160967571</v>
      </c>
      <c r="X27" s="38">
        <f t="shared" si="12"/>
        <v>2.9748868660332661E-2</v>
      </c>
      <c r="Y27" s="39">
        <v>171.6</v>
      </c>
      <c r="Z27" s="21">
        <f t="shared" si="13"/>
        <v>5.1451661870538619</v>
      </c>
      <c r="AA27" s="21">
        <v>5.1303494269795262</v>
      </c>
      <c r="AB27" s="21">
        <f t="shared" si="14"/>
        <v>1.4816760074335633E-2</v>
      </c>
      <c r="AC27" s="11">
        <v>263.89999999999998</v>
      </c>
      <c r="AD27" s="21">
        <f t="shared" si="15"/>
        <v>5.5755702435092784</v>
      </c>
      <c r="AE27" s="21">
        <v>5.5951079661279683</v>
      </c>
      <c r="AF27" s="21">
        <f t="shared" si="16"/>
        <v>-1.9537722618689912E-2</v>
      </c>
      <c r="AG27" s="11">
        <v>2112.6</v>
      </c>
      <c r="AH27" s="21">
        <f t="shared" si="17"/>
        <v>7.6556746953890622</v>
      </c>
      <c r="AI27" s="21">
        <v>7.6530197090147221</v>
      </c>
      <c r="AJ27" s="21">
        <f t="shared" si="18"/>
        <v>2.6549863743401403E-3</v>
      </c>
      <c r="AK27" s="11">
        <v>822.8</v>
      </c>
      <c r="AL27" s="11">
        <f t="shared" si="19"/>
        <v>6.7127131577788024</v>
      </c>
      <c r="AM27" s="11">
        <v>6.5381509299334919</v>
      </c>
      <c r="AN27" s="29">
        <f t="shared" si="20"/>
        <v>0.1745622278453105</v>
      </c>
      <c r="AO27" s="11">
        <v>333</v>
      </c>
      <c r="AP27" s="11">
        <f t="shared" si="21"/>
        <v>5.8081424899804439</v>
      </c>
      <c r="AQ27" s="11">
        <v>5.8555545255668457</v>
      </c>
      <c r="AR27" s="29">
        <f t="shared" si="22"/>
        <v>-4.7412035586401835E-2</v>
      </c>
      <c r="AS27" s="11">
        <v>596.79999999999995</v>
      </c>
      <c r="AT27" s="21">
        <f t="shared" si="23"/>
        <v>6.3915820488895507</v>
      </c>
      <c r="AU27" s="21">
        <v>6.4270919344700008</v>
      </c>
      <c r="AV27" s="21">
        <f t="shared" si="24"/>
        <v>-3.5509885580450096E-2</v>
      </c>
      <c r="AW27" s="11">
        <v>317.89</v>
      </c>
      <c r="AX27" s="11">
        <f t="shared" si="25"/>
        <v>5.7617054109891521</v>
      </c>
      <c r="AY27" s="11">
        <v>5.7612491960301648</v>
      </c>
      <c r="AZ27" s="29">
        <f t="shared" si="26"/>
        <v>4.5621495898728881E-4</v>
      </c>
      <c r="BA27" s="11">
        <v>932.1</v>
      </c>
      <c r="BB27" s="9">
        <f t="shared" si="27"/>
        <v>2.9321463399289063E-3</v>
      </c>
      <c r="BC27" s="11">
        <f t="shared" si="0"/>
        <v>3.7365853357826007E-3</v>
      </c>
      <c r="BD27" s="11">
        <f t="shared" si="28"/>
        <v>-5.5895830964276918</v>
      </c>
      <c r="BE27" s="11">
        <v>-5.5988411312960737</v>
      </c>
      <c r="BF27" s="29">
        <f t="shared" si="29"/>
        <v>9.258034868381948E-3</v>
      </c>
    </row>
    <row r="28" spans="2:58" x14ac:dyDescent="0.25">
      <c r="B28" s="21" t="s">
        <v>25</v>
      </c>
      <c r="C28" s="9">
        <v>2794.9</v>
      </c>
      <c r="D28" s="9">
        <v>3551.1</v>
      </c>
      <c r="E28" s="10">
        <f t="shared" si="1"/>
        <v>0.78705189941145004</v>
      </c>
      <c r="F28" s="9">
        <f t="shared" si="2"/>
        <v>8.1750126936279575</v>
      </c>
      <c r="G28" s="9">
        <v>8.172823034866056</v>
      </c>
      <c r="H28" s="29">
        <f t="shared" si="3"/>
        <v>2.1896587619014696E-3</v>
      </c>
      <c r="I28" s="28">
        <f t="shared" si="4"/>
        <v>2508.6</v>
      </c>
      <c r="J28" s="9">
        <f t="shared" si="5"/>
        <v>7.8274801075905742</v>
      </c>
      <c r="K28" s="9">
        <v>7.7860628051189549</v>
      </c>
      <c r="L28" s="21">
        <f t="shared" si="6"/>
        <v>4.1417302471619344E-2</v>
      </c>
      <c r="M28" s="9">
        <v>2512.6</v>
      </c>
      <c r="N28" s="9">
        <f t="shared" si="7"/>
        <v>7.8290733525703171</v>
      </c>
      <c r="O28" s="9">
        <v>7.8014769117696776</v>
      </c>
      <c r="P28" s="9">
        <f t="shared" si="8"/>
        <v>2.7596440800639499E-2</v>
      </c>
      <c r="Q28" s="38">
        <v>952.4</v>
      </c>
      <c r="R28" s="38">
        <f t="shared" si="9"/>
        <v>6.8589851146127074</v>
      </c>
      <c r="S28" s="38">
        <v>6.827101612870516</v>
      </c>
      <c r="T28" s="38">
        <f t="shared" si="10"/>
        <v>3.1883501742191456E-2</v>
      </c>
      <c r="U28" s="38">
        <v>1408.8</v>
      </c>
      <c r="V28" s="38">
        <f t="shared" si="11"/>
        <v>7.2504935571819962</v>
      </c>
      <c r="W28" s="38">
        <v>7.2279029619110098</v>
      </c>
      <c r="X28" s="38">
        <f t="shared" si="12"/>
        <v>2.2590595270986391E-2</v>
      </c>
      <c r="Y28" s="38">
        <v>175.1</v>
      </c>
      <c r="Z28" s="21">
        <f t="shared" si="13"/>
        <v>5.1653572392918061</v>
      </c>
      <c r="AA28" s="21">
        <v>5.1560873323427012</v>
      </c>
      <c r="AB28" s="21">
        <f t="shared" si="14"/>
        <v>9.2699069491049002E-3</v>
      </c>
      <c r="AC28" s="9">
        <v>259.2</v>
      </c>
      <c r="AD28" s="21">
        <f t="shared" si="15"/>
        <v>5.5575999644781193</v>
      </c>
      <c r="AE28" s="21">
        <v>5.6058111357408853</v>
      </c>
      <c r="AF28" s="21">
        <f t="shared" si="16"/>
        <v>-4.8211171262765973E-2</v>
      </c>
      <c r="AG28" s="9">
        <v>2249.4</v>
      </c>
      <c r="AH28" s="21">
        <f t="shared" si="17"/>
        <v>7.7184187929699215</v>
      </c>
      <c r="AI28" s="21">
        <v>7.6660591970836967</v>
      </c>
      <c r="AJ28" s="21">
        <f t="shared" si="18"/>
        <v>5.2359595886224852E-2</v>
      </c>
      <c r="AK28" s="9">
        <v>561.4</v>
      </c>
      <c r="AL28" s="9">
        <f t="shared" si="19"/>
        <v>6.3304336639277823</v>
      </c>
      <c r="AM28" s="9">
        <v>6.5492306298015821</v>
      </c>
      <c r="AN28" s="29">
        <f t="shared" si="20"/>
        <v>-0.21879696587379982</v>
      </c>
      <c r="AO28" s="9">
        <v>344.6</v>
      </c>
      <c r="AP28" s="9">
        <f t="shared" si="21"/>
        <v>5.8423843240938291</v>
      </c>
      <c r="AQ28" s="9">
        <v>5.8659194596287589</v>
      </c>
      <c r="AR28" s="29">
        <f t="shared" si="22"/>
        <v>-2.3535135534929807E-2</v>
      </c>
      <c r="AS28" s="9">
        <v>603.79999999999995</v>
      </c>
      <c r="AT28" s="21">
        <f t="shared" si="23"/>
        <v>6.4032430172727386</v>
      </c>
      <c r="AU28" s="21">
        <v>6.4375672012960576</v>
      </c>
      <c r="AV28" s="21">
        <f t="shared" si="24"/>
        <v>-3.4324184023319049E-2</v>
      </c>
      <c r="AW28" s="9">
        <v>318.56</v>
      </c>
      <c r="AX28" s="9">
        <f t="shared" si="25"/>
        <v>5.7638108403158865</v>
      </c>
      <c r="AY28" s="9">
        <v>5.7669556813856611</v>
      </c>
      <c r="AZ28" s="29">
        <f t="shared" si="26"/>
        <v>-3.1448410697745288E-3</v>
      </c>
      <c r="BA28" s="9">
        <v>931</v>
      </c>
      <c r="BB28" s="9">
        <f t="shared" si="27"/>
        <v>2.9225263686589653E-3</v>
      </c>
      <c r="BC28" s="9">
        <f t="shared" si="0"/>
        <v>3.7132575003559522E-3</v>
      </c>
      <c r="BD28" s="9">
        <f t="shared" si="28"/>
        <v>-5.595845755166831</v>
      </c>
      <c r="BE28" s="9">
        <v>-5.5927653871321548</v>
      </c>
      <c r="BF28" s="29">
        <f t="shared" si="29"/>
        <v>-3.0803680346762619E-3</v>
      </c>
    </row>
    <row r="29" spans="2:58" x14ac:dyDescent="0.25">
      <c r="B29" s="16" t="s">
        <v>26</v>
      </c>
      <c r="C29" s="11">
        <v>2870</v>
      </c>
      <c r="D29" s="11">
        <v>3583.4</v>
      </c>
      <c r="E29" s="12">
        <f t="shared" si="1"/>
        <v>0.8009153318077803</v>
      </c>
      <c r="F29" s="11">
        <f t="shared" si="2"/>
        <v>8.1840673493657974</v>
      </c>
      <c r="G29" s="11">
        <v>8.183857927705418</v>
      </c>
      <c r="H29" s="29">
        <f t="shared" si="3"/>
        <v>2.0942166037940524E-4</v>
      </c>
      <c r="I29" s="28">
        <f t="shared" si="4"/>
        <v>2462.1999999999998</v>
      </c>
      <c r="J29" s="11">
        <f t="shared" si="5"/>
        <v>7.8088105382135149</v>
      </c>
      <c r="K29" s="11">
        <v>7.7987188082637333</v>
      </c>
      <c r="L29" s="21">
        <f t="shared" si="6"/>
        <v>1.009172994978158E-2</v>
      </c>
      <c r="M29" s="11">
        <v>2589.6999999999998</v>
      </c>
      <c r="N29" s="9">
        <f t="shared" si="7"/>
        <v>7.8592973178689274</v>
      </c>
      <c r="O29" s="9">
        <v>7.8094765501617092</v>
      </c>
      <c r="P29" s="9">
        <f t="shared" si="8"/>
        <v>4.9820767707218216E-2</v>
      </c>
      <c r="Q29" s="39">
        <v>975.3</v>
      </c>
      <c r="R29" s="38">
        <f t="shared" si="9"/>
        <v>6.8827451159779693</v>
      </c>
      <c r="S29" s="39">
        <v>6.8296707856145753</v>
      </c>
      <c r="T29" s="38">
        <f t="shared" si="10"/>
        <v>5.307433036339404E-2</v>
      </c>
      <c r="U29" s="39">
        <v>1457.4</v>
      </c>
      <c r="V29" s="38">
        <f t="shared" si="11"/>
        <v>7.2844093052361822</v>
      </c>
      <c r="W29" s="39">
        <v>7.2385287704352939</v>
      </c>
      <c r="X29" s="38">
        <f t="shared" si="12"/>
        <v>4.5880534800888384E-2</v>
      </c>
      <c r="Y29" s="39">
        <v>179.7</v>
      </c>
      <c r="Z29" s="21">
        <f t="shared" si="13"/>
        <v>5.1912887937895134</v>
      </c>
      <c r="AA29" s="21">
        <v>5.1820204118904574</v>
      </c>
      <c r="AB29" s="21">
        <f t="shared" si="14"/>
        <v>9.2683818990559885E-3</v>
      </c>
      <c r="AC29" s="11">
        <v>268.7</v>
      </c>
      <c r="AD29" s="21">
        <f t="shared" si="15"/>
        <v>5.5935955156214456</v>
      </c>
      <c r="AE29" s="21">
        <v>5.6162617795609302</v>
      </c>
      <c r="AF29" s="21">
        <f t="shared" si="16"/>
        <v>-2.2666263939484566E-2</v>
      </c>
      <c r="AG29" s="11">
        <v>2193.5</v>
      </c>
      <c r="AH29" s="21">
        <f t="shared" si="17"/>
        <v>7.6932537206062683</v>
      </c>
      <c r="AI29" s="21">
        <v>7.678994314631268</v>
      </c>
      <c r="AJ29" s="21">
        <f t="shared" si="18"/>
        <v>1.4259405975000305E-2</v>
      </c>
      <c r="AK29" s="11">
        <v>660.3</v>
      </c>
      <c r="AL29" s="11">
        <f t="shared" si="19"/>
        <v>6.4926942772005258</v>
      </c>
      <c r="AM29" s="11">
        <v>6.5616005694370125</v>
      </c>
      <c r="AN29" s="29">
        <f t="shared" si="20"/>
        <v>-6.8906292236486699E-2</v>
      </c>
      <c r="AO29" s="11">
        <v>357.3</v>
      </c>
      <c r="AP29" s="11">
        <f t="shared" si="21"/>
        <v>5.878575765029364</v>
      </c>
      <c r="AQ29" s="11">
        <v>5.8761468279484745</v>
      </c>
      <c r="AR29" s="29">
        <f t="shared" si="22"/>
        <v>2.4289370808894262E-3</v>
      </c>
      <c r="AS29" s="11">
        <v>626</v>
      </c>
      <c r="AT29" s="21">
        <f t="shared" si="23"/>
        <v>6.4393503711000983</v>
      </c>
      <c r="AU29" s="21">
        <v>6.4478594486677707</v>
      </c>
      <c r="AV29" s="21">
        <f t="shared" si="24"/>
        <v>-8.5090775676723851E-3</v>
      </c>
      <c r="AW29" s="11">
        <v>320.43</v>
      </c>
      <c r="AX29" s="11">
        <f t="shared" si="25"/>
        <v>5.7696638437697141</v>
      </c>
      <c r="AY29" s="11">
        <v>5.7729201663039085</v>
      </c>
      <c r="AZ29" s="29">
        <f t="shared" si="26"/>
        <v>-3.2563225341943891E-3</v>
      </c>
      <c r="BA29" s="11">
        <v>944.9</v>
      </c>
      <c r="BB29" s="9">
        <f t="shared" si="27"/>
        <v>2.9488499828355646E-3</v>
      </c>
      <c r="BC29" s="11">
        <f t="shared" si="0"/>
        <v>3.6818498357118336E-3</v>
      </c>
      <c r="BD29" s="11">
        <f t="shared" si="28"/>
        <v>-5.6043399803511402</v>
      </c>
      <c r="BE29" s="11">
        <v>-5.5866923401863264</v>
      </c>
      <c r="BF29" s="29">
        <f t="shared" si="29"/>
        <v>-1.7647640164813794E-2</v>
      </c>
    </row>
    <row r="30" spans="2:58" x14ac:dyDescent="0.25">
      <c r="B30" s="21" t="s">
        <v>27</v>
      </c>
      <c r="C30" s="9">
        <v>2964.9</v>
      </c>
      <c r="D30" s="9">
        <v>3683.9</v>
      </c>
      <c r="E30" s="10">
        <f t="shared" si="1"/>
        <v>0.80482640679714434</v>
      </c>
      <c r="F30" s="9">
        <f t="shared" si="2"/>
        <v>8.2117272525985303</v>
      </c>
      <c r="G30" s="9">
        <v>8.1948091797076881</v>
      </c>
      <c r="H30" s="29">
        <f t="shared" si="3"/>
        <v>1.691807289084224E-2</v>
      </c>
      <c r="I30" s="28">
        <f t="shared" si="4"/>
        <v>2432.2000000000003</v>
      </c>
      <c r="J30" s="9">
        <f t="shared" si="5"/>
        <v>7.7965514765468988</v>
      </c>
      <c r="K30" s="9">
        <v>7.811282132526614</v>
      </c>
      <c r="L30" s="21">
        <f t="shared" si="6"/>
        <v>-1.4730655979715124E-2</v>
      </c>
      <c r="M30" s="9">
        <v>2607.3000000000002</v>
      </c>
      <c r="N30" s="9">
        <f t="shared" si="7"/>
        <v>7.8660704821115246</v>
      </c>
      <c r="O30" s="9">
        <v>7.8170140460601312</v>
      </c>
      <c r="P30" s="9">
        <f t="shared" si="8"/>
        <v>4.9056436051393426E-2</v>
      </c>
      <c r="Q30" s="38">
        <v>977.2</v>
      </c>
      <c r="R30" s="38">
        <f t="shared" si="9"/>
        <v>6.8846913393835854</v>
      </c>
      <c r="S30" s="38">
        <v>6.831709381194834</v>
      </c>
      <c r="T30" s="38">
        <f t="shared" si="10"/>
        <v>5.2981958188751399E-2</v>
      </c>
      <c r="U30" s="38">
        <v>1470.8</v>
      </c>
      <c r="V30" s="38">
        <f t="shared" si="11"/>
        <v>7.2935617494271172</v>
      </c>
      <c r="W30" s="38">
        <v>7.2487125042624871</v>
      </c>
      <c r="X30" s="38">
        <f t="shared" si="12"/>
        <v>4.4849245164630069E-2</v>
      </c>
      <c r="Y30" s="38">
        <v>184.3</v>
      </c>
      <c r="Z30" s="21">
        <f t="shared" si="13"/>
        <v>5.2165648646757781</v>
      </c>
      <c r="AA30" s="21">
        <v>5.2081278443334735</v>
      </c>
      <c r="AB30" s="21">
        <f t="shared" si="14"/>
        <v>8.4370203423045353E-3</v>
      </c>
      <c r="AC30" s="9">
        <v>272.8</v>
      </c>
      <c r="AD30" s="21">
        <f t="shared" si="15"/>
        <v>5.6087389259693072</v>
      </c>
      <c r="AE30" s="21">
        <v>5.6264902853015419</v>
      </c>
      <c r="AF30" s="21">
        <f t="shared" si="16"/>
        <v>-1.7751359332234706E-2</v>
      </c>
      <c r="AG30" s="9">
        <v>2159.4</v>
      </c>
      <c r="AH30" s="21">
        <f t="shared" si="17"/>
        <v>7.6775856843130397</v>
      </c>
      <c r="AI30" s="21">
        <v>7.691850636534622</v>
      </c>
      <c r="AJ30" s="21">
        <f t="shared" si="18"/>
        <v>-1.4264952221582305E-2</v>
      </c>
      <c r="AK30" s="9">
        <v>826.9</v>
      </c>
      <c r="AL30" s="9">
        <f t="shared" si="19"/>
        <v>6.7176837687281212</v>
      </c>
      <c r="AM30" s="9">
        <v>6.5752216052509782</v>
      </c>
      <c r="AN30" s="29">
        <f t="shared" si="20"/>
        <v>0.14246216347714302</v>
      </c>
      <c r="AO30" s="9">
        <v>368</v>
      </c>
      <c r="AP30" s="9">
        <f t="shared" si="21"/>
        <v>5.9080829381689313</v>
      </c>
      <c r="AQ30" s="9">
        <v>5.8862345681269339</v>
      </c>
      <c r="AR30" s="29">
        <f t="shared" si="22"/>
        <v>2.1848370041997356E-2</v>
      </c>
      <c r="AS30" s="9">
        <v>640.79999999999995</v>
      </c>
      <c r="AT30" s="21">
        <f t="shared" si="23"/>
        <v>6.4627173957541491</v>
      </c>
      <c r="AU30" s="21">
        <v>6.4579802784344604</v>
      </c>
      <c r="AV30" s="21">
        <f t="shared" si="24"/>
        <v>4.7371173196886218E-3</v>
      </c>
      <c r="AW30" s="9">
        <v>322.38</v>
      </c>
      <c r="AX30" s="9">
        <f t="shared" si="25"/>
        <v>5.775730973968785</v>
      </c>
      <c r="AY30" s="9">
        <v>5.7791480019701309</v>
      </c>
      <c r="AZ30" s="29">
        <f t="shared" si="26"/>
        <v>-3.417028001345912E-3</v>
      </c>
      <c r="BA30" s="9">
        <v>968.2</v>
      </c>
      <c r="BB30" s="9">
        <f t="shared" si="27"/>
        <v>3.0032880451640923E-3</v>
      </c>
      <c r="BC30" s="9">
        <f t="shared" si="0"/>
        <v>3.7315972982495194E-3</v>
      </c>
      <c r="BD30" s="9">
        <f t="shared" si="28"/>
        <v>-5.5909189068970466</v>
      </c>
      <c r="BE30" s="9">
        <v>-5.5806282181368028</v>
      </c>
      <c r="BF30" s="29">
        <f t="shared" si="29"/>
        <v>-1.029068876024386E-2</v>
      </c>
    </row>
    <row r="31" spans="2:58" x14ac:dyDescent="0.25">
      <c r="B31" s="16" t="s">
        <v>28</v>
      </c>
      <c r="C31" s="11">
        <v>2973.9</v>
      </c>
      <c r="D31" s="11">
        <v>3704.5</v>
      </c>
      <c r="E31" s="12">
        <f t="shared" si="1"/>
        <v>0.80278040221352409</v>
      </c>
      <c r="F31" s="11">
        <f t="shared" si="2"/>
        <v>8.217303575856711</v>
      </c>
      <c r="G31" s="11">
        <v>8.2056803459253</v>
      </c>
      <c r="H31" s="29">
        <f t="shared" si="3"/>
        <v>1.1623229931410961E-2</v>
      </c>
      <c r="I31" s="28">
        <f t="shared" si="4"/>
        <v>2505.2000000000003</v>
      </c>
      <c r="J31" s="11">
        <f t="shared" si="5"/>
        <v>7.8261238506512578</v>
      </c>
      <c r="K31" s="11">
        <v>7.8237853436198668</v>
      </c>
      <c r="L31" s="21">
        <f t="shared" si="6"/>
        <v>2.3385070313910461E-3</v>
      </c>
      <c r="M31" s="11">
        <v>2559.6</v>
      </c>
      <c r="N31" s="9">
        <f t="shared" si="7"/>
        <v>7.8476062752653055</v>
      </c>
      <c r="O31" s="9">
        <v>7.8241265006015945</v>
      </c>
      <c r="P31" s="9">
        <f t="shared" si="8"/>
        <v>2.3479774663710984E-2</v>
      </c>
      <c r="Q31" s="39">
        <v>955.1</v>
      </c>
      <c r="R31" s="38">
        <f t="shared" si="9"/>
        <v>6.8618160470406915</v>
      </c>
      <c r="S31" s="39">
        <v>6.8332781902103141</v>
      </c>
      <c r="T31" s="38">
        <f t="shared" si="10"/>
        <v>2.8537856830377351E-2</v>
      </c>
      <c r="U31" s="39">
        <v>1447</v>
      </c>
      <c r="V31" s="38">
        <f t="shared" si="11"/>
        <v>7.2772477266314839</v>
      </c>
      <c r="W31" s="39">
        <v>7.2584849013197186</v>
      </c>
      <c r="X31" s="38">
        <f t="shared" si="12"/>
        <v>1.8762825311765319E-2</v>
      </c>
      <c r="Y31" s="39">
        <v>186</v>
      </c>
      <c r="Z31" s="21">
        <f t="shared" si="13"/>
        <v>5.2257466737132017</v>
      </c>
      <c r="AA31" s="21">
        <v>5.2343946011211164</v>
      </c>
      <c r="AB31" s="21">
        <f t="shared" si="14"/>
        <v>-8.6479274079147572E-3</v>
      </c>
      <c r="AC31" s="11">
        <v>272.39999999999998</v>
      </c>
      <c r="AD31" s="21">
        <f t="shared" si="15"/>
        <v>5.6072715742753569</v>
      </c>
      <c r="AE31" s="21">
        <v>5.6365128742611974</v>
      </c>
      <c r="AF31" s="21">
        <f t="shared" si="16"/>
        <v>-2.9241299985840463E-2</v>
      </c>
      <c r="AG31" s="11">
        <v>2232.8000000000002</v>
      </c>
      <c r="AH31" s="21">
        <f t="shared" si="17"/>
        <v>7.7110116822221126</v>
      </c>
      <c r="AI31" s="21">
        <v>7.704662649799678</v>
      </c>
      <c r="AJ31" s="21">
        <f t="shared" si="18"/>
        <v>6.349032422434675E-3</v>
      </c>
      <c r="AK31" s="11">
        <v>639.1</v>
      </c>
      <c r="AL31" s="11">
        <f t="shared" si="19"/>
        <v>6.4600609366562365</v>
      </c>
      <c r="AM31" s="11">
        <v>6.5900115272220274</v>
      </c>
      <c r="AN31" s="29">
        <f t="shared" si="20"/>
        <v>-0.12995059056579095</v>
      </c>
      <c r="AO31" s="11">
        <v>363.9</v>
      </c>
      <c r="AP31" s="11">
        <f t="shared" si="21"/>
        <v>5.8968791046181144</v>
      </c>
      <c r="AQ31" s="11">
        <v>5.8961821358507533</v>
      </c>
      <c r="AR31" s="29">
        <f t="shared" si="22"/>
        <v>6.9696876736102809E-4</v>
      </c>
      <c r="AS31" s="11">
        <v>636.29999999999995</v>
      </c>
      <c r="AT31" s="21">
        <f t="shared" si="23"/>
        <v>6.4556701502387464</v>
      </c>
      <c r="AU31" s="21">
        <v>6.4679359742719678</v>
      </c>
      <c r="AV31" s="21">
        <f t="shared" si="24"/>
        <v>-1.2265824033221406E-2</v>
      </c>
      <c r="AW31" s="11">
        <v>325.08999999999997</v>
      </c>
      <c r="AX31" s="11">
        <f t="shared" si="25"/>
        <v>5.7841020670705428</v>
      </c>
      <c r="AY31" s="11">
        <v>5.785642504367968</v>
      </c>
      <c r="AZ31" s="29">
        <f t="shared" si="26"/>
        <v>-1.5404372974252567E-3</v>
      </c>
      <c r="BA31" s="11">
        <v>990.8</v>
      </c>
      <c r="BB31" s="9">
        <f t="shared" si="27"/>
        <v>3.0477713863853086E-3</v>
      </c>
      <c r="BC31" s="11">
        <f t="shared" si="0"/>
        <v>3.796519419235474E-3</v>
      </c>
      <c r="BD31" s="11">
        <f t="shared" si="28"/>
        <v>-5.5736705742877248</v>
      </c>
      <c r="BE31" s="11">
        <v>-5.5745902784369008</v>
      </c>
      <c r="BF31" s="29">
        <f t="shared" si="29"/>
        <v>9.1970414917597054E-4</v>
      </c>
    </row>
    <row r="32" spans="2:58" x14ac:dyDescent="0.25">
      <c r="B32" s="21" t="s">
        <v>29</v>
      </c>
      <c r="C32" s="9">
        <v>2947.9</v>
      </c>
      <c r="D32" s="9">
        <v>3698.6</v>
      </c>
      <c r="E32" s="10">
        <f t="shared" si="1"/>
        <v>0.79703130914400044</v>
      </c>
      <c r="F32" s="9">
        <f t="shared" si="2"/>
        <v>8.2157096486507761</v>
      </c>
      <c r="G32" s="9">
        <v>8.2164855552062441</v>
      </c>
      <c r="H32" s="29">
        <f t="shared" si="3"/>
        <v>-7.759065554679978E-4</v>
      </c>
      <c r="I32" s="28">
        <f t="shared" si="4"/>
        <v>2500.6</v>
      </c>
      <c r="J32" s="9">
        <f t="shared" si="5"/>
        <v>7.824285982060899</v>
      </c>
      <c r="K32" s="9">
        <v>7.8362518005957753</v>
      </c>
      <c r="L32" s="21">
        <f t="shared" si="6"/>
        <v>-1.1965818534876327E-2</v>
      </c>
      <c r="M32" s="9">
        <v>2518.4</v>
      </c>
      <c r="N32" s="9">
        <f t="shared" si="7"/>
        <v>7.8313790582230842</v>
      </c>
      <c r="O32" s="9">
        <v>7.8308816751952826</v>
      </c>
      <c r="P32" s="9">
        <f t="shared" si="8"/>
        <v>4.9738302780166777E-4</v>
      </c>
      <c r="Q32" s="38">
        <v>941.8</v>
      </c>
      <c r="R32" s="38">
        <f t="shared" si="9"/>
        <v>6.8477929378094542</v>
      </c>
      <c r="S32" s="38">
        <v>6.8344711169839059</v>
      </c>
      <c r="T32" s="38">
        <f t="shared" si="10"/>
        <v>1.3321820825548336E-2</v>
      </c>
      <c r="U32" s="38">
        <v>1415.6</v>
      </c>
      <c r="V32" s="38">
        <f t="shared" si="11"/>
        <v>7.2553087484713084</v>
      </c>
      <c r="W32" s="38">
        <v>7.2679047303123454</v>
      </c>
      <c r="X32" s="38">
        <f t="shared" si="12"/>
        <v>-1.2595981841037052E-2</v>
      </c>
      <c r="Y32" s="38">
        <v>187.9</v>
      </c>
      <c r="Z32" s="21">
        <f t="shared" si="13"/>
        <v>5.2359099064194199</v>
      </c>
      <c r="AA32" s="21">
        <v>5.2608109268404668</v>
      </c>
      <c r="AB32" s="21">
        <f t="shared" si="14"/>
        <v>-2.4901020421046915E-2</v>
      </c>
      <c r="AC32" s="9">
        <v>285.2</v>
      </c>
      <c r="AD32" s="21">
        <f t="shared" si="15"/>
        <v>5.6531906885401408</v>
      </c>
      <c r="AE32" s="21">
        <v>5.6463346731387922</v>
      </c>
      <c r="AF32" s="21">
        <f t="shared" si="16"/>
        <v>6.8560154013486141E-3</v>
      </c>
      <c r="AG32" s="9">
        <v>2215.4</v>
      </c>
      <c r="AH32" s="21">
        <f t="shared" si="17"/>
        <v>7.7031882530828328</v>
      </c>
      <c r="AI32" s="21">
        <v>7.7174559258372186</v>
      </c>
      <c r="AJ32" s="21">
        <f t="shared" si="18"/>
        <v>-1.4267672754385785E-2</v>
      </c>
      <c r="AK32" s="9">
        <v>792.5</v>
      </c>
      <c r="AL32" s="9">
        <f t="shared" si="19"/>
        <v>6.6751925057514354</v>
      </c>
      <c r="AM32" s="9">
        <v>6.6059771641808824</v>
      </c>
      <c r="AN32" s="29">
        <f t="shared" si="20"/>
        <v>6.921534157055298E-2</v>
      </c>
      <c r="AO32" s="9">
        <v>366.4</v>
      </c>
      <c r="AP32" s="9">
        <f t="shared" si="21"/>
        <v>5.9037256327999748</v>
      </c>
      <c r="AQ32" s="9">
        <v>5.9060026420378273</v>
      </c>
      <c r="AR32" s="29">
        <f t="shared" si="22"/>
        <v>-2.2770092378525675E-3</v>
      </c>
      <c r="AS32" s="9">
        <v>651.6</v>
      </c>
      <c r="AT32" s="21">
        <f t="shared" si="23"/>
        <v>6.4794308767278901</v>
      </c>
      <c r="AU32" s="21">
        <v>6.4777357805544593</v>
      </c>
      <c r="AV32" s="21">
        <f t="shared" si="24"/>
        <v>1.6950961734307768E-3</v>
      </c>
      <c r="AW32" s="9">
        <v>324.07</v>
      </c>
      <c r="AX32" s="9">
        <f t="shared" si="25"/>
        <v>5.7809595418397386</v>
      </c>
      <c r="AY32" s="9">
        <v>5.7924048538385593</v>
      </c>
      <c r="AZ32" s="29">
        <f t="shared" si="26"/>
        <v>-1.1445311998820706E-2</v>
      </c>
      <c r="BA32" s="9">
        <v>1001.5</v>
      </c>
      <c r="BB32" s="9">
        <f t="shared" si="27"/>
        <v>3.0903817076557536E-3</v>
      </c>
      <c r="BC32" s="9">
        <f t="shared" si="0"/>
        <v>3.8773655089845553E-3</v>
      </c>
      <c r="BD32" s="9">
        <f t="shared" si="28"/>
        <v>-5.5525993484965355</v>
      </c>
      <c r="BE32" s="9">
        <v>-5.5686022102204138</v>
      </c>
      <c r="BF32" s="29">
        <f t="shared" si="29"/>
        <v>1.6002861723878326E-2</v>
      </c>
    </row>
    <row r="33" spans="2:58" x14ac:dyDescent="0.25">
      <c r="B33" s="16" t="s">
        <v>30</v>
      </c>
      <c r="C33" s="11">
        <v>2987.5</v>
      </c>
      <c r="D33" s="11">
        <v>3773.1</v>
      </c>
      <c r="E33" s="12">
        <f t="shared" si="1"/>
        <v>0.79178924491797198</v>
      </c>
      <c r="F33" s="11">
        <f t="shared" si="2"/>
        <v>8.2356522237212193</v>
      </c>
      <c r="G33" s="11">
        <v>8.2272462009172163</v>
      </c>
      <c r="H33" s="29">
        <f t="shared" si="3"/>
        <v>8.4060228040030438E-3</v>
      </c>
      <c r="I33" s="28">
        <f t="shared" si="4"/>
        <v>2563.2999999999997</v>
      </c>
      <c r="J33" s="11">
        <f t="shared" si="5"/>
        <v>7.8490507698458583</v>
      </c>
      <c r="K33" s="11">
        <v>7.8487063240735173</v>
      </c>
      <c r="L33" s="21">
        <f t="shared" si="6"/>
        <v>3.4444577234093998E-4</v>
      </c>
      <c r="M33" s="11">
        <v>2544.6999999999998</v>
      </c>
      <c r="N33" s="9">
        <f t="shared" si="7"/>
        <v>7.8417680438439081</v>
      </c>
      <c r="O33" s="9">
        <v>7.8373620061095428</v>
      </c>
      <c r="P33" s="9">
        <f t="shared" si="8"/>
        <v>4.4060377343653201E-3</v>
      </c>
      <c r="Q33" s="39">
        <v>945.5</v>
      </c>
      <c r="R33" s="38">
        <f t="shared" si="9"/>
        <v>6.8517138880985122</v>
      </c>
      <c r="S33" s="39">
        <v>6.8353999019990184</v>
      </c>
      <c r="T33" s="38">
        <f t="shared" si="10"/>
        <v>1.631398609949386E-2</v>
      </c>
      <c r="U33" s="39">
        <v>1435.4</v>
      </c>
      <c r="V33" s="38">
        <f t="shared" si="11"/>
        <v>7.2691988349959713</v>
      </c>
      <c r="W33" s="39">
        <v>7.2770424867115437</v>
      </c>
      <c r="X33" s="38">
        <f t="shared" si="12"/>
        <v>-7.8436517155724417E-3</v>
      </c>
      <c r="Y33" s="39">
        <v>192.4</v>
      </c>
      <c r="Z33" s="21">
        <f t="shared" si="13"/>
        <v>5.259576538231606</v>
      </c>
      <c r="AA33" s="21">
        <v>5.2873616611239749</v>
      </c>
      <c r="AB33" s="21">
        <f t="shared" si="14"/>
        <v>-2.7785122892368896E-2</v>
      </c>
      <c r="AC33" s="11">
        <v>287.10000000000002</v>
      </c>
      <c r="AD33" s="21">
        <f t="shared" si="15"/>
        <v>5.6598305871270185</v>
      </c>
      <c r="AE33" s="21">
        <v>5.6559425328207293</v>
      </c>
      <c r="AF33" s="21">
        <f t="shared" si="16"/>
        <v>3.8880543062891348E-3</v>
      </c>
      <c r="AG33" s="11">
        <v>2276.1999999999998</v>
      </c>
      <c r="AH33" s="21">
        <f t="shared" si="17"/>
        <v>7.730262664847789</v>
      </c>
      <c r="AI33" s="21">
        <v>7.7302600042032896</v>
      </c>
      <c r="AJ33" s="21">
        <f t="shared" si="18"/>
        <v>2.6606444993859668E-6</v>
      </c>
      <c r="AK33" s="11">
        <v>622.6</v>
      </c>
      <c r="AL33" s="11">
        <f t="shared" si="19"/>
        <v>6.4339042580075079</v>
      </c>
      <c r="AM33" s="11">
        <v>6.6230441258391606</v>
      </c>
      <c r="AN33" s="29">
        <f t="shared" si="20"/>
        <v>-0.18913986783165271</v>
      </c>
      <c r="AO33" s="11">
        <v>370.1</v>
      </c>
      <c r="AP33" s="11">
        <f t="shared" si="21"/>
        <v>5.9137732393921105</v>
      </c>
      <c r="AQ33" s="11">
        <v>5.9157096332115291</v>
      </c>
      <c r="AR33" s="29">
        <f t="shared" si="22"/>
        <v>-1.9363938194185693E-3</v>
      </c>
      <c r="AS33" s="11">
        <v>657.2</v>
      </c>
      <c r="AT33" s="21">
        <f t="shared" si="23"/>
        <v>6.4879883861631127</v>
      </c>
      <c r="AU33" s="21">
        <v>6.4873812755160802</v>
      </c>
      <c r="AV33" s="21">
        <f t="shared" si="24"/>
        <v>6.0711064703244944E-4</v>
      </c>
      <c r="AW33" s="11">
        <v>326.97000000000003</v>
      </c>
      <c r="AX33" s="11">
        <f t="shared" si="25"/>
        <v>5.7898684235693301</v>
      </c>
      <c r="AY33" s="11">
        <v>5.7994352679497334</v>
      </c>
      <c r="AZ33" s="29">
        <f t="shared" si="26"/>
        <v>-9.5668443804033387E-3</v>
      </c>
      <c r="BA33" s="11">
        <v>1018.5</v>
      </c>
      <c r="BB33" s="9">
        <f t="shared" si="27"/>
        <v>3.1149646756583171E-3</v>
      </c>
      <c r="BC33" s="11">
        <f t="shared" si="0"/>
        <v>3.9340830854314298E-3</v>
      </c>
      <c r="BD33" s="11">
        <f t="shared" si="28"/>
        <v>-5.5380774394031533</v>
      </c>
      <c r="BE33" s="11">
        <v>-5.5626871278060408</v>
      </c>
      <c r="BF33" s="29">
        <f t="shared" si="29"/>
        <v>2.4609688402887464E-2</v>
      </c>
    </row>
    <row r="34" spans="2:58" x14ac:dyDescent="0.25">
      <c r="B34" s="21" t="s">
        <v>31</v>
      </c>
      <c r="C34" s="9">
        <v>3023.2</v>
      </c>
      <c r="D34" s="9">
        <v>3752.5</v>
      </c>
      <c r="E34" s="10">
        <f t="shared" si="1"/>
        <v>0.80564956695536305</v>
      </c>
      <c r="F34" s="9">
        <f t="shared" si="2"/>
        <v>8.2301775635076169</v>
      </c>
      <c r="G34" s="9">
        <v>8.2379831914833161</v>
      </c>
      <c r="H34" s="29">
        <f t="shared" si="3"/>
        <v>-7.8056279756992808E-3</v>
      </c>
      <c r="I34" s="28">
        <f t="shared" si="4"/>
        <v>2598.4</v>
      </c>
      <c r="J34" s="9">
        <f t="shared" si="5"/>
        <v>7.862651149967359</v>
      </c>
      <c r="K34" s="9">
        <v>7.8611662560356859</v>
      </c>
      <c r="L34" s="21">
        <f t="shared" si="6"/>
        <v>1.4848939316731702E-3</v>
      </c>
      <c r="M34" s="9">
        <v>2529.8000000000002</v>
      </c>
      <c r="N34" s="9">
        <f t="shared" si="7"/>
        <v>7.8358955272134416</v>
      </c>
      <c r="O34" s="9">
        <v>7.8436502404771158</v>
      </c>
      <c r="P34" s="9">
        <f t="shared" si="8"/>
        <v>-7.7547132636741622E-3</v>
      </c>
      <c r="Q34" s="38">
        <v>934.3</v>
      </c>
      <c r="R34" s="38">
        <f t="shared" si="9"/>
        <v>6.8397975857989097</v>
      </c>
      <c r="S34" s="38">
        <v>6.8361846118770764</v>
      </c>
      <c r="T34" s="38">
        <f t="shared" si="10"/>
        <v>3.6129739218333512E-3</v>
      </c>
      <c r="U34" s="38">
        <v>1431.7</v>
      </c>
      <c r="V34" s="38">
        <f t="shared" si="11"/>
        <v>7.2666178283662815</v>
      </c>
      <c r="W34" s="38">
        <v>7.2859607934998394</v>
      </c>
      <c r="X34" s="38">
        <f t="shared" si="12"/>
        <v>-1.9342965133557932E-2</v>
      </c>
      <c r="Y34" s="38">
        <v>195.2</v>
      </c>
      <c r="Z34" s="21">
        <f t="shared" si="13"/>
        <v>5.2740246739789924</v>
      </c>
      <c r="AA34" s="21">
        <v>5.3140160804663283</v>
      </c>
      <c r="AB34" s="21">
        <f t="shared" si="14"/>
        <v>-3.9991406487335901E-2</v>
      </c>
      <c r="AC34" s="9">
        <v>295.3</v>
      </c>
      <c r="AD34" s="21">
        <f t="shared" si="15"/>
        <v>5.6879917887498772</v>
      </c>
      <c r="AE34" s="21">
        <v>5.6653275892030379</v>
      </c>
      <c r="AF34" s="21">
        <f t="shared" si="16"/>
        <v>2.2664199546839292E-2</v>
      </c>
      <c r="AG34" s="9">
        <v>2303.1</v>
      </c>
      <c r="AH34" s="21">
        <f t="shared" si="17"/>
        <v>7.7420113205019625</v>
      </c>
      <c r="AI34" s="21">
        <v>7.7430955071584657</v>
      </c>
      <c r="AJ34" s="21">
        <f t="shared" si="18"/>
        <v>-1.0841866565032277E-3</v>
      </c>
      <c r="AK34" s="9">
        <v>804.1</v>
      </c>
      <c r="AL34" s="9">
        <f t="shared" si="19"/>
        <v>6.6897236395541038</v>
      </c>
      <c r="AM34" s="9">
        <v>6.6411812814969613</v>
      </c>
      <c r="AN34" s="29">
        <f t="shared" si="20"/>
        <v>4.8542358057142465E-2</v>
      </c>
      <c r="AO34" s="9">
        <v>383.1</v>
      </c>
      <c r="AP34" s="9">
        <f t="shared" si="21"/>
        <v>5.9482960517066035</v>
      </c>
      <c r="AQ34" s="9">
        <v>5.9253152327644578</v>
      </c>
      <c r="AR34" s="29">
        <f t="shared" si="22"/>
        <v>2.2980818942145653E-2</v>
      </c>
      <c r="AS34" s="9">
        <v>678.4</v>
      </c>
      <c r="AT34" s="21">
        <f t="shared" si="23"/>
        <v>6.5197370844776934</v>
      </c>
      <c r="AU34" s="21">
        <v>6.4968750968260842</v>
      </c>
      <c r="AV34" s="21">
        <f t="shared" si="24"/>
        <v>2.2861987651609184E-2</v>
      </c>
      <c r="AW34" s="9">
        <v>329.64</v>
      </c>
      <c r="AX34" s="9">
        <f t="shared" si="25"/>
        <v>5.7980011498951827</v>
      </c>
      <c r="AY34" s="9">
        <v>5.8067268109493186</v>
      </c>
      <c r="AZ34" s="29">
        <f t="shared" si="26"/>
        <v>-8.7256610541359692E-3</v>
      </c>
      <c r="BA34" s="9">
        <v>1045.0999999999999</v>
      </c>
      <c r="BB34" s="9">
        <f t="shared" si="27"/>
        <v>3.1704283460745053E-3</v>
      </c>
      <c r="BC34" s="9">
        <f t="shared" si="0"/>
        <v>3.9352448956882051E-3</v>
      </c>
      <c r="BD34" s="9">
        <f t="shared" si="28"/>
        <v>-5.5377821638045237</v>
      </c>
      <c r="BE34" s="9">
        <v>-5.556858143723904</v>
      </c>
      <c r="BF34" s="29">
        <f t="shared" si="29"/>
        <v>1.9075979919380259E-2</v>
      </c>
    </row>
    <row r="35" spans="2:58" x14ac:dyDescent="0.25">
      <c r="B35" s="16" t="s">
        <v>32</v>
      </c>
      <c r="C35" s="11">
        <v>3124.7</v>
      </c>
      <c r="D35" s="11">
        <v>3839.4</v>
      </c>
      <c r="E35" s="12">
        <f t="shared" si="1"/>
        <v>0.81385112257123504</v>
      </c>
      <c r="F35" s="11">
        <f t="shared" si="2"/>
        <v>8.2530713833734701</v>
      </c>
      <c r="G35" s="11">
        <v>8.2487226890938974</v>
      </c>
      <c r="H35" s="29">
        <f t="shared" si="3"/>
        <v>4.3486942795727401E-3</v>
      </c>
      <c r="I35" s="28">
        <f t="shared" si="4"/>
        <v>2596</v>
      </c>
      <c r="J35" s="11">
        <f t="shared" si="5"/>
        <v>7.8617270778239803</v>
      </c>
      <c r="K35" s="11">
        <v>7.8736491537434832</v>
      </c>
      <c r="L35" s="21">
        <f t="shared" si="6"/>
        <v>-1.1922075919502895E-2</v>
      </c>
      <c r="M35" s="11">
        <v>2559.5</v>
      </c>
      <c r="N35" s="9">
        <f t="shared" si="7"/>
        <v>7.8475672058976382</v>
      </c>
      <c r="O35" s="9">
        <v>7.8498318792043271</v>
      </c>
      <c r="P35" s="9">
        <f t="shared" si="8"/>
        <v>-2.2646733066888913E-3</v>
      </c>
      <c r="Q35" s="39">
        <v>940.2</v>
      </c>
      <c r="R35" s="38">
        <f t="shared" si="9"/>
        <v>6.8460926185900304</v>
      </c>
      <c r="S35" s="39">
        <v>6.836955509480819</v>
      </c>
      <c r="T35" s="38">
        <f t="shared" si="10"/>
        <v>9.1371091092113943E-3</v>
      </c>
      <c r="U35" s="39">
        <v>1452.6</v>
      </c>
      <c r="V35" s="38">
        <f t="shared" si="11"/>
        <v>7.2811103331720677</v>
      </c>
      <c r="W35" s="39">
        <v>7.2947173713774376</v>
      </c>
      <c r="X35" s="38">
        <f t="shared" si="12"/>
        <v>-1.3607038205369903E-2</v>
      </c>
      <c r="Y35" s="39">
        <v>201.5</v>
      </c>
      <c r="Z35" s="21">
        <f t="shared" si="13"/>
        <v>5.3057893813867381</v>
      </c>
      <c r="AA35" s="21">
        <v>5.3407260956604077</v>
      </c>
      <c r="AB35" s="21">
        <f t="shared" si="14"/>
        <v>-3.4936714273669622E-2</v>
      </c>
      <c r="AC35" s="11">
        <v>283.10000000000002</v>
      </c>
      <c r="AD35" s="21">
        <f t="shared" si="15"/>
        <v>5.6458001921178536</v>
      </c>
      <c r="AE35" s="21">
        <v>5.6744834082156901</v>
      </c>
      <c r="AF35" s="21">
        <f t="shared" si="16"/>
        <v>-2.8683216097836528E-2</v>
      </c>
      <c r="AG35" s="11">
        <v>2312.9</v>
      </c>
      <c r="AH35" s="21">
        <f t="shared" si="17"/>
        <v>7.7462574274014537</v>
      </c>
      <c r="AI35" s="21">
        <v>7.7559830586262253</v>
      </c>
      <c r="AJ35" s="21">
        <f t="shared" si="18"/>
        <v>-9.7256312247715471E-3</v>
      </c>
      <c r="AK35" s="11">
        <v>886</v>
      </c>
      <c r="AL35" s="11">
        <f t="shared" si="19"/>
        <v>6.7867169506050811</v>
      </c>
      <c r="AM35" s="11">
        <v>6.6602392880369896</v>
      </c>
      <c r="AN35" s="29">
        <f t="shared" si="20"/>
        <v>0.12647766256809145</v>
      </c>
      <c r="AO35" s="11">
        <v>362</v>
      </c>
      <c r="AP35" s="11">
        <f t="shared" si="21"/>
        <v>5.8916442118257715</v>
      </c>
      <c r="AQ35" s="11">
        <v>5.9348303538430764</v>
      </c>
      <c r="AR35" s="29">
        <f t="shared" si="22"/>
        <v>-4.3186142017304974E-2</v>
      </c>
      <c r="AS35" s="11">
        <v>645.1</v>
      </c>
      <c r="AT35" s="21">
        <f t="shared" si="23"/>
        <v>6.4694053435381962</v>
      </c>
      <c r="AU35" s="21">
        <v>6.5062202615978801</v>
      </c>
      <c r="AV35" s="21">
        <f t="shared" si="24"/>
        <v>-3.6814918059683954E-2</v>
      </c>
      <c r="AW35" s="11">
        <v>332.86</v>
      </c>
      <c r="AX35" s="11">
        <f t="shared" si="25"/>
        <v>5.8077219811585801</v>
      </c>
      <c r="AY35" s="11">
        <v>5.8142665678074072</v>
      </c>
      <c r="AZ35" s="29">
        <f t="shared" si="26"/>
        <v>-6.5445866488271776E-3</v>
      </c>
      <c r="BA35" s="11">
        <v>1075.5999999999999</v>
      </c>
      <c r="BB35" s="9">
        <f t="shared" si="27"/>
        <v>3.2313885717719158E-3</v>
      </c>
      <c r="BC35" s="11">
        <f t="shared" si="0"/>
        <v>3.9704910175252326E-3</v>
      </c>
      <c r="BD35" s="11">
        <f t="shared" si="28"/>
        <v>-5.5288655099347457</v>
      </c>
      <c r="BE35" s="11">
        <v>-5.5511129894488747</v>
      </c>
      <c r="BF35" s="29">
        <f t="shared" si="29"/>
        <v>2.2247479514128976E-2</v>
      </c>
    </row>
    <row r="36" spans="2:58" x14ac:dyDescent="0.25">
      <c r="B36" s="21" t="s">
        <v>33</v>
      </c>
      <c r="C36" s="9">
        <v>3148.5</v>
      </c>
      <c r="D36" s="9">
        <v>3830.9</v>
      </c>
      <c r="E36" s="10">
        <f t="shared" si="1"/>
        <v>0.82186953457412093</v>
      </c>
      <c r="F36" s="9">
        <f t="shared" si="2"/>
        <v>8.2508550415147539</v>
      </c>
      <c r="G36" s="9">
        <v>8.2594859774208267</v>
      </c>
      <c r="H36" s="29">
        <f t="shared" si="3"/>
        <v>-8.6309359060727786E-3</v>
      </c>
      <c r="I36" s="28">
        <f t="shared" si="4"/>
        <v>2670.2000000000003</v>
      </c>
      <c r="J36" s="9">
        <f t="shared" si="5"/>
        <v>7.8899086549559945</v>
      </c>
      <c r="K36" s="9">
        <v>7.8861735025168169</v>
      </c>
      <c r="L36" s="21">
        <f t="shared" si="6"/>
        <v>3.735152439177547E-3</v>
      </c>
      <c r="M36" s="9">
        <v>2541</v>
      </c>
      <c r="N36" s="9">
        <f t="shared" si="7"/>
        <v>7.8403129833201639</v>
      </c>
      <c r="O36" s="9">
        <v>7.8559875765017102</v>
      </c>
      <c r="P36" s="9">
        <f t="shared" si="8"/>
        <v>-1.5674593181546292E-2</v>
      </c>
      <c r="Q36" s="38">
        <v>893.5</v>
      </c>
      <c r="R36" s="38">
        <f t="shared" si="9"/>
        <v>6.7951463345994831</v>
      </c>
      <c r="S36" s="38">
        <v>6.8378451157816835</v>
      </c>
      <c r="T36" s="38">
        <f t="shared" si="10"/>
        <v>-4.2698781182200385E-2</v>
      </c>
      <c r="U36" s="38">
        <v>1487.2</v>
      </c>
      <c r="V36" s="38">
        <f t="shared" si="11"/>
        <v>7.3046504364072344</v>
      </c>
      <c r="W36" s="38">
        <v>7.3033578516913336</v>
      </c>
      <c r="X36" s="38">
        <f t="shared" si="12"/>
        <v>1.2925847159008796E-3</v>
      </c>
      <c r="Y36" s="38">
        <v>208.4</v>
      </c>
      <c r="Z36" s="21">
        <f t="shared" si="13"/>
        <v>5.3394593098792118</v>
      </c>
      <c r="AA36" s="21">
        <v>5.3674186228700371</v>
      </c>
      <c r="AB36" s="21">
        <f t="shared" si="14"/>
        <v>-2.7959312990825325E-2</v>
      </c>
      <c r="AC36" s="9">
        <v>307.89999999999998</v>
      </c>
      <c r="AD36" s="21">
        <f t="shared" si="15"/>
        <v>5.7297750549304549</v>
      </c>
      <c r="AE36" s="21">
        <v>5.6834177209133729</v>
      </c>
      <c r="AF36" s="21">
        <f t="shared" si="16"/>
        <v>4.6357334017081975E-2</v>
      </c>
      <c r="AG36" s="9">
        <v>2362.3000000000002</v>
      </c>
      <c r="AH36" s="21">
        <f t="shared" si="17"/>
        <v>7.767390999699713</v>
      </c>
      <c r="AI36" s="21">
        <v>7.7689426049133843</v>
      </c>
      <c r="AJ36" s="21">
        <f t="shared" si="18"/>
        <v>-1.5516052136712588E-3</v>
      </c>
      <c r="AK36" s="9">
        <v>849.1</v>
      </c>
      <c r="AL36" s="9">
        <f t="shared" si="19"/>
        <v>6.7441769650053178</v>
      </c>
      <c r="AM36" s="9">
        <v>6.6800991413157353</v>
      </c>
      <c r="AN36" s="29">
        <f t="shared" si="20"/>
        <v>6.407782368958248E-2</v>
      </c>
      <c r="AO36" s="9">
        <v>391.4</v>
      </c>
      <c r="AP36" s="9">
        <f t="shared" si="21"/>
        <v>5.9697300549619756</v>
      </c>
      <c r="AQ36" s="9">
        <v>5.9442802726056865</v>
      </c>
      <c r="AR36" s="29">
        <f t="shared" si="22"/>
        <v>2.5449782356289141E-2</v>
      </c>
      <c r="AS36" s="9">
        <v>699.2</v>
      </c>
      <c r="AT36" s="21">
        <f t="shared" si="23"/>
        <v>6.5499368243413256</v>
      </c>
      <c r="AU36" s="21">
        <v>6.5154340756871578</v>
      </c>
      <c r="AV36" s="21">
        <f t="shared" si="24"/>
        <v>3.4502748654167803E-2</v>
      </c>
      <c r="AW36" s="9">
        <v>335.14</v>
      </c>
      <c r="AX36" s="9">
        <f t="shared" si="25"/>
        <v>5.8145483549725778</v>
      </c>
      <c r="AY36" s="9">
        <v>5.8220361699559318</v>
      </c>
      <c r="AZ36" s="29">
        <f t="shared" si="26"/>
        <v>-7.4878149833539354E-3</v>
      </c>
      <c r="BA36" s="9">
        <v>1093.0999999999999</v>
      </c>
      <c r="BB36" s="9">
        <f t="shared" si="27"/>
        <v>3.2616220087127766E-3</v>
      </c>
      <c r="BC36" s="9">
        <f t="shared" ref="BC36:BC67" si="30">BB36/E36</f>
        <v>3.9685398612602117E-3</v>
      </c>
      <c r="BD36" s="9">
        <f t="shared" si="28"/>
        <v>-5.5293570450689691</v>
      </c>
      <c r="BE36" s="9">
        <v>-5.5454374739683727</v>
      </c>
      <c r="BF36" s="29">
        <f t="shared" si="29"/>
        <v>1.6080428899403643E-2</v>
      </c>
    </row>
    <row r="37" spans="2:58" x14ac:dyDescent="0.25">
      <c r="B37" s="16" t="s">
        <v>34</v>
      </c>
      <c r="C37" s="11">
        <v>3148.2</v>
      </c>
      <c r="D37" s="11">
        <v>3802</v>
      </c>
      <c r="E37" s="12">
        <f t="shared" si="1"/>
        <v>0.82803787480273539</v>
      </c>
      <c r="F37" s="11">
        <f t="shared" si="2"/>
        <v>8.2432825230483751</v>
      </c>
      <c r="G37" s="11">
        <v>8.2702970580698967</v>
      </c>
      <c r="H37" s="29">
        <f t="shared" si="3"/>
        <v>-2.7014535021521624E-2</v>
      </c>
      <c r="I37" s="28">
        <f t="shared" si="4"/>
        <v>2687.8</v>
      </c>
      <c r="J37" s="11">
        <f t="shared" si="5"/>
        <v>7.8964782941129634</v>
      </c>
      <c r="K37" s="11">
        <v>7.8987503363781464</v>
      </c>
      <c r="L37" s="21">
        <f t="shared" si="6"/>
        <v>-2.2720422651829608E-3</v>
      </c>
      <c r="M37" s="11">
        <v>2506.4</v>
      </c>
      <c r="N37" s="9">
        <f t="shared" si="7"/>
        <v>7.8266027396379823</v>
      </c>
      <c r="O37" s="9">
        <v>7.8621965711589841</v>
      </c>
      <c r="P37" s="9">
        <f t="shared" si="8"/>
        <v>-3.5593831521001817E-2</v>
      </c>
      <c r="Q37" s="39">
        <v>877.4</v>
      </c>
      <c r="R37" s="38">
        <f t="shared" si="9"/>
        <v>6.7769629887321132</v>
      </c>
      <c r="S37" s="39">
        <v>6.838991662444303</v>
      </c>
      <c r="T37" s="38">
        <f t="shared" si="10"/>
        <v>-6.2028673712189786E-2</v>
      </c>
      <c r="U37" s="39">
        <v>1470</v>
      </c>
      <c r="V37" s="38">
        <f t="shared" si="11"/>
        <v>7.2930176797727819</v>
      </c>
      <c r="W37" s="39">
        <v>7.311919361389644</v>
      </c>
      <c r="X37" s="38">
        <f t="shared" si="12"/>
        <v>-1.890168161686212E-2</v>
      </c>
      <c r="Y37" s="39">
        <v>213.3</v>
      </c>
      <c r="Z37" s="21">
        <f t="shared" si="13"/>
        <v>5.3626996254773047</v>
      </c>
      <c r="AA37" s="21">
        <v>5.3939987428126219</v>
      </c>
      <c r="AB37" s="21">
        <f t="shared" si="14"/>
        <v>-3.1299117335317206E-2</v>
      </c>
      <c r="AC37" s="11">
        <v>303.39999999999998</v>
      </c>
      <c r="AD37" s="21">
        <f t="shared" si="15"/>
        <v>5.7150520669144322</v>
      </c>
      <c r="AE37" s="21">
        <v>5.692120331340714</v>
      </c>
      <c r="AF37" s="21">
        <f t="shared" si="16"/>
        <v>2.2931735573718193E-2</v>
      </c>
      <c r="AG37" s="11">
        <v>2384.4</v>
      </c>
      <c r="AH37" s="21">
        <f t="shared" si="17"/>
        <v>7.7767027993457711</v>
      </c>
      <c r="AI37" s="21">
        <v>7.7819880138072453</v>
      </c>
      <c r="AJ37" s="21">
        <f t="shared" si="18"/>
        <v>-5.2852144614741192E-3</v>
      </c>
      <c r="AK37" s="11">
        <v>731.6</v>
      </c>
      <c r="AL37" s="11">
        <f t="shared" si="19"/>
        <v>6.5952339165167109</v>
      </c>
      <c r="AM37" s="11">
        <v>6.7007208857287948</v>
      </c>
      <c r="AN37" s="29">
        <f t="shared" si="20"/>
        <v>-0.10548696921208389</v>
      </c>
      <c r="AO37" s="11">
        <v>390</v>
      </c>
      <c r="AP37" s="11">
        <f t="shared" si="21"/>
        <v>5.9661467391236922</v>
      </c>
      <c r="AQ37" s="11">
        <v>5.9536632738718289</v>
      </c>
      <c r="AR37" s="29">
        <f t="shared" si="22"/>
        <v>1.2483465251863279E-2</v>
      </c>
      <c r="AS37" s="11">
        <v>693.4</v>
      </c>
      <c r="AT37" s="21">
        <f t="shared" si="23"/>
        <v>6.5416070332509229</v>
      </c>
      <c r="AU37" s="21">
        <v>6.5245108356258212</v>
      </c>
      <c r="AV37" s="21">
        <f t="shared" si="24"/>
        <v>1.7096197625101617E-2</v>
      </c>
      <c r="AW37" s="11">
        <v>338.2</v>
      </c>
      <c r="AX37" s="11">
        <f t="shared" si="25"/>
        <v>5.8236374364644803</v>
      </c>
      <c r="AY37" s="11">
        <v>5.8300131584601695</v>
      </c>
      <c r="AZ37" s="29">
        <f t="shared" si="26"/>
        <v>-6.3757219956892541E-3</v>
      </c>
      <c r="BA37" s="11">
        <v>1102.3</v>
      </c>
      <c r="BB37" s="9">
        <f t="shared" si="27"/>
        <v>3.2593140153755174E-3</v>
      </c>
      <c r="BC37" s="11">
        <f t="shared" si="30"/>
        <v>3.9361895325766205E-3</v>
      </c>
      <c r="BD37" s="11">
        <f t="shared" si="28"/>
        <v>-5.5375421473496935</v>
      </c>
      <c r="BE37" s="11">
        <v>-5.5398035015951237</v>
      </c>
      <c r="BF37" s="29">
        <f t="shared" si="29"/>
        <v>2.2613542454301694E-3</v>
      </c>
    </row>
    <row r="38" spans="2:58" x14ac:dyDescent="0.25">
      <c r="B38" s="21" t="s">
        <v>35</v>
      </c>
      <c r="C38" s="9">
        <v>3235.2</v>
      </c>
      <c r="D38" s="9">
        <v>3888.9</v>
      </c>
      <c r="E38" s="10">
        <f t="shared" si="1"/>
        <v>0.83190619455372983</v>
      </c>
      <c r="F38" s="9">
        <f t="shared" si="2"/>
        <v>8.2658816202741061</v>
      </c>
      <c r="G38" s="9">
        <v>8.2811745383119586</v>
      </c>
      <c r="H38" s="29">
        <f t="shared" si="3"/>
        <v>-1.5292918037852488E-2</v>
      </c>
      <c r="I38" s="28">
        <f t="shared" si="4"/>
        <v>2659</v>
      </c>
      <c r="J38" s="9">
        <f t="shared" si="5"/>
        <v>7.8857053912430199</v>
      </c>
      <c r="K38" s="9">
        <v>7.9113930238202057</v>
      </c>
      <c r="L38" s="21">
        <f t="shared" si="6"/>
        <v>-2.5687632577185759E-2</v>
      </c>
      <c r="M38" s="9">
        <v>2544.9</v>
      </c>
      <c r="N38" s="9">
        <f t="shared" si="7"/>
        <v>7.8418466354817991</v>
      </c>
      <c r="O38" s="9">
        <v>7.8685283053451283</v>
      </c>
      <c r="P38" s="9">
        <f t="shared" si="8"/>
        <v>-2.6681669863329205E-2</v>
      </c>
      <c r="Q38" s="38">
        <v>886.2</v>
      </c>
      <c r="R38" s="38">
        <f t="shared" si="9"/>
        <v>6.7869426587653896</v>
      </c>
      <c r="S38" s="38">
        <v>6.8405066943950708</v>
      </c>
      <c r="T38" s="38">
        <f t="shared" si="10"/>
        <v>-5.356403562968115E-2</v>
      </c>
      <c r="U38" s="38">
        <v>1496.6</v>
      </c>
      <c r="V38" s="38">
        <f t="shared" si="11"/>
        <v>7.3109511476462581</v>
      </c>
      <c r="W38" s="38">
        <v>7.3204398352859341</v>
      </c>
      <c r="X38" s="38">
        <f t="shared" si="12"/>
        <v>-9.48868763967603E-3</v>
      </c>
      <c r="Y38" s="38">
        <v>222.4</v>
      </c>
      <c r="Z38" s="21">
        <f t="shared" si="13"/>
        <v>5.4044775623764272</v>
      </c>
      <c r="AA38" s="21">
        <v>5.4203540616349466</v>
      </c>
      <c r="AB38" s="21">
        <f t="shared" si="14"/>
        <v>-1.5876499258519416E-2</v>
      </c>
      <c r="AC38" s="9">
        <v>304.8</v>
      </c>
      <c r="AD38" s="21">
        <f t="shared" si="15"/>
        <v>5.7196558238124915</v>
      </c>
      <c r="AE38" s="21">
        <v>5.7006100168761007</v>
      </c>
      <c r="AF38" s="21">
        <f t="shared" si="16"/>
        <v>1.9045806936390797E-2</v>
      </c>
      <c r="AG38" s="9">
        <v>2354.1999999999998</v>
      </c>
      <c r="AH38" s="21">
        <f t="shared" si="17"/>
        <v>7.7639562459783802</v>
      </c>
      <c r="AI38" s="21">
        <v>7.7951321833418517</v>
      </c>
      <c r="AJ38" s="21">
        <f t="shared" si="18"/>
        <v>-3.1175937363471462E-2</v>
      </c>
      <c r="AK38" s="9">
        <v>824.5</v>
      </c>
      <c r="AL38" s="9">
        <f t="shared" si="19"/>
        <v>6.7147771419996536</v>
      </c>
      <c r="AM38" s="9">
        <v>6.7221046143115695</v>
      </c>
      <c r="AN38" s="29">
        <f t="shared" si="20"/>
        <v>-7.3274723119158836E-3</v>
      </c>
      <c r="AO38" s="9">
        <v>390.2</v>
      </c>
      <c r="AP38" s="9">
        <f t="shared" si="21"/>
        <v>5.9666594281890104</v>
      </c>
      <c r="AQ38" s="9">
        <v>5.9629935485750165</v>
      </c>
      <c r="AR38" s="29">
        <f t="shared" si="22"/>
        <v>3.6658796139938943E-3</v>
      </c>
      <c r="AS38" s="9">
        <v>695</v>
      </c>
      <c r="AT38" s="21">
        <f t="shared" si="23"/>
        <v>6.543911845564792</v>
      </c>
      <c r="AU38" s="21">
        <v>6.5334664021636817</v>
      </c>
      <c r="AV38" s="21">
        <f t="shared" si="24"/>
        <v>1.044544340111031E-2</v>
      </c>
      <c r="AW38" s="9">
        <v>341.45</v>
      </c>
      <c r="AX38" s="9">
        <f t="shared" si="25"/>
        <v>5.833201255407098</v>
      </c>
      <c r="AY38" s="9">
        <v>5.8381703945010326</v>
      </c>
      <c r="AZ38" s="29">
        <f t="shared" si="26"/>
        <v>-4.9691390939345936E-3</v>
      </c>
      <c r="BA38" s="9">
        <v>1118.5</v>
      </c>
      <c r="BB38" s="9">
        <f t="shared" si="27"/>
        <v>3.275735832479133E-3</v>
      </c>
      <c r="BC38" s="9">
        <f t="shared" si="30"/>
        <v>3.937626446256213E-3</v>
      </c>
      <c r="BD38" s="9">
        <f t="shared" si="28"/>
        <v>-5.5371771620110968</v>
      </c>
      <c r="BE38" s="9">
        <v>-5.5341729263737891</v>
      </c>
      <c r="BF38" s="29">
        <f t="shared" si="29"/>
        <v>-3.0042356373076728E-3</v>
      </c>
    </row>
    <row r="39" spans="2:58" x14ac:dyDescent="0.25">
      <c r="B39" s="16" t="s">
        <v>36</v>
      </c>
      <c r="C39" s="11">
        <v>3339.3</v>
      </c>
      <c r="D39" s="11">
        <v>3937.1</v>
      </c>
      <c r="E39" s="12">
        <f t="shared" si="1"/>
        <v>0.84816235300093989</v>
      </c>
      <c r="F39" s="11">
        <f t="shared" si="2"/>
        <v>8.2781996906719613</v>
      </c>
      <c r="G39" s="11">
        <v>8.2921201413334735</v>
      </c>
      <c r="H39" s="29">
        <f t="shared" si="3"/>
        <v>-1.3920450661512263E-2</v>
      </c>
      <c r="I39" s="28">
        <f t="shared" si="4"/>
        <v>2732.2000000000003</v>
      </c>
      <c r="J39" s="11">
        <f t="shared" si="5"/>
        <v>7.9128624244533867</v>
      </c>
      <c r="K39" s="11">
        <v>7.9241135133093117</v>
      </c>
      <c r="L39" s="21">
        <f t="shared" si="6"/>
        <v>-1.1251088855924962E-2</v>
      </c>
      <c r="M39" s="11">
        <v>2572</v>
      </c>
      <c r="N39" s="9">
        <f t="shared" si="7"/>
        <v>7.8524390853575099</v>
      </c>
      <c r="O39" s="9">
        <v>7.8750299750844199</v>
      </c>
      <c r="P39" s="9">
        <f t="shared" si="8"/>
        <v>-2.2590889726910035E-2</v>
      </c>
      <c r="Q39" s="39">
        <v>890.8</v>
      </c>
      <c r="R39" s="38">
        <f t="shared" si="9"/>
        <v>6.7921199353832122</v>
      </c>
      <c r="S39" s="39">
        <v>6.8424629886393085</v>
      </c>
      <c r="T39" s="38">
        <f t="shared" si="10"/>
        <v>-5.0343053256096226E-2</v>
      </c>
      <c r="U39" s="39">
        <v>1516.5</v>
      </c>
      <c r="V39" s="38">
        <f t="shared" si="11"/>
        <v>7.3241603271286362</v>
      </c>
      <c r="W39" s="39">
        <v>7.3289453946427567</v>
      </c>
      <c r="X39" s="38">
        <f t="shared" si="12"/>
        <v>-4.7850675141205556E-3</v>
      </c>
      <c r="Y39" s="39">
        <v>228.5</v>
      </c>
      <c r="Z39" s="21">
        <f t="shared" si="13"/>
        <v>5.4315362103342597</v>
      </c>
      <c r="AA39" s="21">
        <v>5.4463526235354616</v>
      </c>
      <c r="AB39" s="21">
        <f t="shared" si="14"/>
        <v>-1.4816413201201861E-2</v>
      </c>
      <c r="AC39" s="11">
        <v>328.4</v>
      </c>
      <c r="AD39" s="21">
        <f t="shared" si="15"/>
        <v>5.7942323775782727</v>
      </c>
      <c r="AE39" s="21">
        <v>5.7089198872326534</v>
      </c>
      <c r="AF39" s="21">
        <f t="shared" si="16"/>
        <v>8.5312490345619274E-2</v>
      </c>
      <c r="AG39" s="11">
        <v>2403.8000000000002</v>
      </c>
      <c r="AH39" s="21">
        <f t="shared" si="17"/>
        <v>7.7848060975186888</v>
      </c>
      <c r="AI39" s="21">
        <v>7.8083847082922064</v>
      </c>
      <c r="AJ39" s="21">
        <f t="shared" si="18"/>
        <v>-2.3578610773517639E-2</v>
      </c>
      <c r="AK39" s="11">
        <v>720.9</v>
      </c>
      <c r="AL39" s="11">
        <f t="shared" si="19"/>
        <v>6.5805004314105329</v>
      </c>
      <c r="AM39" s="11">
        <v>6.7441844907437023</v>
      </c>
      <c r="AN39" s="29">
        <f t="shared" si="20"/>
        <v>-0.16368405933316943</v>
      </c>
      <c r="AO39" s="11">
        <v>421.8</v>
      </c>
      <c r="AP39" s="11">
        <f t="shared" si="21"/>
        <v>6.0445312680446746</v>
      </c>
      <c r="AQ39" s="11">
        <v>5.9722930898145448</v>
      </c>
      <c r="AR39" s="29">
        <f t="shared" si="22"/>
        <v>7.223817823012979E-2</v>
      </c>
      <c r="AS39" s="11">
        <v>750.2</v>
      </c>
      <c r="AT39" s="21">
        <f t="shared" si="23"/>
        <v>6.6203398376477871</v>
      </c>
      <c r="AU39" s="21">
        <v>6.5423273211740662</v>
      </c>
      <c r="AV39" s="21">
        <f t="shared" si="24"/>
        <v>7.8012516473720872E-2</v>
      </c>
      <c r="AW39" s="11">
        <v>345.18</v>
      </c>
      <c r="AX39" s="11">
        <f t="shared" si="25"/>
        <v>5.8440660201032575</v>
      </c>
      <c r="AY39" s="11">
        <v>5.8464767544331853</v>
      </c>
      <c r="AZ39" s="29">
        <f t="shared" si="26"/>
        <v>-2.4107343299277773E-3</v>
      </c>
      <c r="BA39" s="11">
        <v>1172.9000000000001</v>
      </c>
      <c r="BB39" s="9">
        <f t="shared" si="27"/>
        <v>3.3979373080711517E-3</v>
      </c>
      <c r="BC39" s="11">
        <f t="shared" si="30"/>
        <v>4.0062345328682443E-3</v>
      </c>
      <c r="BD39" s="11">
        <f t="shared" si="28"/>
        <v>-5.5199034980532629</v>
      </c>
      <c r="BE39" s="11">
        <v>-5.5285061890026279</v>
      </c>
      <c r="BF39" s="29">
        <f t="shared" si="29"/>
        <v>8.602690949365055E-3</v>
      </c>
    </row>
    <row r="40" spans="2:58" x14ac:dyDescent="0.25">
      <c r="B40" s="21" t="s">
        <v>37</v>
      </c>
      <c r="C40" s="9">
        <v>3356.3</v>
      </c>
      <c r="D40" s="9">
        <v>3998</v>
      </c>
      <c r="E40" s="10">
        <f t="shared" si="1"/>
        <v>0.8394947473736869</v>
      </c>
      <c r="F40" s="9">
        <f t="shared" si="2"/>
        <v>8.2935495150603451</v>
      </c>
      <c r="G40" s="9">
        <v>8.3031260322471301</v>
      </c>
      <c r="H40" s="29">
        <f t="shared" si="3"/>
        <v>-9.576517186784983E-3</v>
      </c>
      <c r="I40" s="28">
        <f t="shared" si="4"/>
        <v>2766.2000000000003</v>
      </c>
      <c r="J40" s="9">
        <f t="shared" si="5"/>
        <v>7.9252298161906074</v>
      </c>
      <c r="K40" s="9">
        <v>7.93690769854142</v>
      </c>
      <c r="L40" s="21">
        <f t="shared" si="6"/>
        <v>-1.1677882350812574E-2</v>
      </c>
      <c r="M40" s="9">
        <v>2582.1999999999998</v>
      </c>
      <c r="N40" s="9">
        <f t="shared" si="7"/>
        <v>7.8563970277406181</v>
      </c>
      <c r="O40" s="9">
        <v>7.881732100357473</v>
      </c>
      <c r="P40" s="9">
        <f t="shared" si="8"/>
        <v>-2.5335072616854859E-2</v>
      </c>
      <c r="Q40" s="38">
        <v>917.6</v>
      </c>
      <c r="R40" s="38">
        <f t="shared" si="9"/>
        <v>6.8217615658151614</v>
      </c>
      <c r="S40" s="38">
        <v>6.8448998446600697</v>
      </c>
      <c r="T40" s="38">
        <f t="shared" si="10"/>
        <v>-2.3138278844908378E-2</v>
      </c>
      <c r="U40" s="38">
        <v>1499.5</v>
      </c>
      <c r="V40" s="38">
        <f t="shared" si="11"/>
        <v>7.3128869981890636</v>
      </c>
      <c r="W40" s="38">
        <v>7.337456230292891</v>
      </c>
      <c r="X40" s="38">
        <f t="shared" si="12"/>
        <v>-2.4569232103827332E-2</v>
      </c>
      <c r="Y40" s="38">
        <v>241.5</v>
      </c>
      <c r="Z40" s="21">
        <f t="shared" si="13"/>
        <v>5.4868694730926277</v>
      </c>
      <c r="AA40" s="21">
        <v>5.4718525499005795</v>
      </c>
      <c r="AB40" s="21">
        <f t="shared" si="14"/>
        <v>1.5016923192048282E-2</v>
      </c>
      <c r="AC40" s="9">
        <v>298.39999999999998</v>
      </c>
      <c r="AD40" s="21">
        <f t="shared" si="15"/>
        <v>5.6984348683296053</v>
      </c>
      <c r="AE40" s="21">
        <v>5.7170949557528274</v>
      </c>
      <c r="AF40" s="21">
        <f t="shared" si="16"/>
        <v>-1.8660087423222116E-2</v>
      </c>
      <c r="AG40" s="9">
        <v>2467.8000000000002</v>
      </c>
      <c r="AH40" s="21">
        <f t="shared" si="17"/>
        <v>7.8110823444644337</v>
      </c>
      <c r="AI40" s="21">
        <v>7.8217356984724615</v>
      </c>
      <c r="AJ40" s="21">
        <f t="shared" si="18"/>
        <v>-1.0653354008027804E-2</v>
      </c>
      <c r="AK40" s="9">
        <v>818.6</v>
      </c>
      <c r="AL40" s="9">
        <f t="shared" si="19"/>
        <v>6.7075955640583027</v>
      </c>
      <c r="AM40" s="9">
        <v>6.766890099034641</v>
      </c>
      <c r="AN40" s="29">
        <f t="shared" si="20"/>
        <v>-5.9294534976338298E-2</v>
      </c>
      <c r="AO40" s="9">
        <v>387</v>
      </c>
      <c r="AP40" s="9">
        <f t="shared" si="21"/>
        <v>5.9584246930297819</v>
      </c>
      <c r="AQ40" s="9">
        <v>5.9815861818644676</v>
      </c>
      <c r="AR40" s="29">
        <f t="shared" si="22"/>
        <v>-2.3161488834685606E-2</v>
      </c>
      <c r="AS40" s="9">
        <v>685.3</v>
      </c>
      <c r="AT40" s="21">
        <f t="shared" si="23"/>
        <v>6.5298566985917779</v>
      </c>
      <c r="AU40" s="21">
        <v>6.5511266669324275</v>
      </c>
      <c r="AV40" s="21">
        <f t="shared" si="24"/>
        <v>-2.1269968340649648E-2</v>
      </c>
      <c r="AW40" s="9">
        <v>350.37</v>
      </c>
      <c r="AX40" s="9">
        <f t="shared" si="25"/>
        <v>5.8589897389585834</v>
      </c>
      <c r="AY40" s="9">
        <v>5.854898008899359</v>
      </c>
      <c r="AZ40" s="29">
        <f t="shared" si="26"/>
        <v>4.0917300592244743E-3</v>
      </c>
      <c r="BA40" s="9">
        <v>1146.2</v>
      </c>
      <c r="BB40" s="9">
        <f t="shared" si="27"/>
        <v>3.271398806975483E-3</v>
      </c>
      <c r="BC40" s="9">
        <f t="shared" si="30"/>
        <v>3.8968663201406251E-3</v>
      </c>
      <c r="BD40" s="9">
        <f t="shared" si="28"/>
        <v>-5.5475825564880887</v>
      </c>
      <c r="BE40" s="9">
        <v>-5.5227656078271714</v>
      </c>
      <c r="BF40" s="29">
        <f t="shared" si="29"/>
        <v>-2.4816948660917326E-2</v>
      </c>
    </row>
    <row r="41" spans="2:58" x14ac:dyDescent="0.25">
      <c r="B41" s="16" t="s">
        <v>38</v>
      </c>
      <c r="C41" s="11">
        <v>3417.5</v>
      </c>
      <c r="D41" s="11">
        <v>4018.1</v>
      </c>
      <c r="E41" s="12">
        <f t="shared" si="1"/>
        <v>0.85052636818396754</v>
      </c>
      <c r="F41" s="11">
        <f t="shared" si="2"/>
        <v>8.2985644330691599</v>
      </c>
      <c r="G41" s="11">
        <v>8.314175675883952</v>
      </c>
      <c r="H41" s="29">
        <f t="shared" si="3"/>
        <v>-1.5611242814792092E-2</v>
      </c>
      <c r="I41" s="28">
        <f t="shared" si="4"/>
        <v>2829.6</v>
      </c>
      <c r="J41" s="11">
        <f t="shared" si="5"/>
        <v>7.9478906378912706</v>
      </c>
      <c r="K41" s="11">
        <v>7.9497644412819497</v>
      </c>
      <c r="L41" s="21">
        <f t="shared" si="6"/>
        <v>-1.8738033906791074E-3</v>
      </c>
      <c r="M41" s="11">
        <v>2598.8000000000002</v>
      </c>
      <c r="N41" s="9">
        <f t="shared" si="7"/>
        <v>7.8628050790063764</v>
      </c>
      <c r="O41" s="9">
        <v>7.8886510818388196</v>
      </c>
      <c r="P41" s="9">
        <f t="shared" si="8"/>
        <v>-2.5846002832443205E-2</v>
      </c>
      <c r="Q41" s="39">
        <v>920.7</v>
      </c>
      <c r="R41" s="38">
        <f t="shared" si="9"/>
        <v>6.8251342502938002</v>
      </c>
      <c r="S41" s="39">
        <v>6.8478250975321213</v>
      </c>
      <c r="T41" s="38">
        <f t="shared" si="10"/>
        <v>-2.2690847238321155E-2</v>
      </c>
      <c r="U41" s="39">
        <v>1510.9</v>
      </c>
      <c r="V41" s="38">
        <f t="shared" si="11"/>
        <v>7.3204607787457956</v>
      </c>
      <c r="W41" s="39">
        <v>7.3459895424019166</v>
      </c>
      <c r="X41" s="38">
        <f t="shared" si="12"/>
        <v>-2.5528763656121001E-2</v>
      </c>
      <c r="Y41" s="39">
        <v>249.1</v>
      </c>
      <c r="Z41" s="21">
        <f t="shared" si="13"/>
        <v>5.5178544222681349</v>
      </c>
      <c r="AA41" s="21">
        <v>5.4967027018584611</v>
      </c>
      <c r="AB41" s="21">
        <f t="shared" si="14"/>
        <v>2.1151720409673835E-2</v>
      </c>
      <c r="AC41" s="11">
        <v>310</v>
      </c>
      <c r="AD41" s="21">
        <f t="shared" si="15"/>
        <v>5.7365722974791922</v>
      </c>
      <c r="AE41" s="21">
        <v>5.7252335560855432</v>
      </c>
      <c r="AF41" s="21">
        <f t="shared" si="16"/>
        <v>1.1338741393648988E-2</v>
      </c>
      <c r="AG41" s="11">
        <v>2519.6</v>
      </c>
      <c r="AH41" s="21">
        <f t="shared" si="17"/>
        <v>7.831855437747774</v>
      </c>
      <c r="AI41" s="21">
        <v>7.8351605270650335</v>
      </c>
      <c r="AJ41" s="21">
        <f t="shared" si="18"/>
        <v>-3.3050893172594797E-3</v>
      </c>
      <c r="AK41" s="11">
        <v>886.5</v>
      </c>
      <c r="AL41" s="11">
        <f t="shared" si="19"/>
        <v>6.7872811255142622</v>
      </c>
      <c r="AM41" s="11">
        <v>6.790048720656749</v>
      </c>
      <c r="AN41" s="29">
        <f t="shared" si="20"/>
        <v>-2.7675951424868117E-3</v>
      </c>
      <c r="AO41" s="11">
        <v>411.3</v>
      </c>
      <c r="AP41" s="11">
        <f t="shared" si="21"/>
        <v>6.0193228752363783</v>
      </c>
      <c r="AQ41" s="11">
        <v>5.9909422578602305</v>
      </c>
      <c r="AR41" s="29">
        <f t="shared" si="22"/>
        <v>2.8380617376147832E-2</v>
      </c>
      <c r="AS41" s="11">
        <v>721.3</v>
      </c>
      <c r="AT41" s="21">
        <f t="shared" si="23"/>
        <v>6.5810551395096271</v>
      </c>
      <c r="AU41" s="21">
        <v>6.5599462715370134</v>
      </c>
      <c r="AV41" s="21">
        <f t="shared" si="24"/>
        <v>2.1108867972613687E-2</v>
      </c>
      <c r="AW41" s="11">
        <v>351.12</v>
      </c>
      <c r="AX41" s="11">
        <f t="shared" si="25"/>
        <v>5.8611280453799788</v>
      </c>
      <c r="AY41" s="11">
        <v>5.8633984218333266</v>
      </c>
      <c r="AZ41" s="29">
        <f t="shared" si="26"/>
        <v>-2.2703764533478221E-3</v>
      </c>
      <c r="BA41" s="11">
        <v>1175.8</v>
      </c>
      <c r="BB41" s="9">
        <f t="shared" si="27"/>
        <v>3.3487126908179538E-3</v>
      </c>
      <c r="BC41" s="11">
        <f t="shared" si="30"/>
        <v>3.9372238370082285E-3</v>
      </c>
      <c r="BD41" s="11">
        <f t="shared" si="28"/>
        <v>-5.5372794139229047</v>
      </c>
      <c r="BE41" s="11">
        <v>-5.5169081245111062</v>
      </c>
      <c r="BF41" s="29">
        <f t="shared" si="29"/>
        <v>-2.0371289411798443E-2</v>
      </c>
    </row>
    <row r="42" spans="2:58" x14ac:dyDescent="0.25">
      <c r="B42" s="21" t="s">
        <v>39</v>
      </c>
      <c r="C42" s="9">
        <v>3544.8</v>
      </c>
      <c r="D42" s="9">
        <v>4085.2</v>
      </c>
      <c r="E42" s="10">
        <f t="shared" si="1"/>
        <v>0.86771761480466081</v>
      </c>
      <c r="F42" s="9">
        <f t="shared" si="2"/>
        <v>8.3151259657039436</v>
      </c>
      <c r="G42" s="9">
        <v>8.3252465517517198</v>
      </c>
      <c r="H42" s="29">
        <f t="shared" si="3"/>
        <v>-1.0120586047776214E-2</v>
      </c>
      <c r="I42" s="28">
        <f t="shared" si="4"/>
        <v>2907.9</v>
      </c>
      <c r="J42" s="9">
        <f t="shared" si="5"/>
        <v>7.9751864501666718</v>
      </c>
      <c r="K42" s="9">
        <v>7.9626653046198514</v>
      </c>
      <c r="L42" s="21">
        <f t="shared" si="6"/>
        <v>1.2521145546820378E-2</v>
      </c>
      <c r="M42" s="9">
        <v>2633.2</v>
      </c>
      <c r="N42" s="9">
        <f t="shared" si="7"/>
        <v>7.8759551155937215</v>
      </c>
      <c r="O42" s="9">
        <v>7.8957874857826065</v>
      </c>
      <c r="P42" s="9">
        <f t="shared" si="8"/>
        <v>-1.9832370188884951E-2</v>
      </c>
      <c r="Q42" s="38">
        <v>929.7</v>
      </c>
      <c r="R42" s="38">
        <f t="shared" si="9"/>
        <v>6.8348619534618127</v>
      </c>
      <c r="S42" s="38">
        <v>6.8512321209059523</v>
      </c>
      <c r="T42" s="38">
        <f t="shared" si="10"/>
        <v>-1.6370167444139661E-2</v>
      </c>
      <c r="U42" s="38">
        <v>1533.2</v>
      </c>
      <c r="V42" s="38">
        <f t="shared" si="11"/>
        <v>7.3351123335063999</v>
      </c>
      <c r="W42" s="38">
        <v>7.35454717536535</v>
      </c>
      <c r="X42" s="38">
        <f t="shared" si="12"/>
        <v>-1.9434841858950058E-2</v>
      </c>
      <c r="Y42" s="38">
        <v>254.4</v>
      </c>
      <c r="Z42" s="21">
        <f t="shared" si="13"/>
        <v>5.5389078314659672</v>
      </c>
      <c r="AA42" s="21">
        <v>5.5207613261142638</v>
      </c>
      <c r="AB42" s="21">
        <f t="shared" si="14"/>
        <v>1.8146505351703368E-2</v>
      </c>
      <c r="AC42" s="9">
        <v>316.10000000000002</v>
      </c>
      <c r="AD42" s="21">
        <f t="shared" si="15"/>
        <v>5.7560586192215721</v>
      </c>
      <c r="AE42" s="21">
        <v>5.7334223593250817</v>
      </c>
      <c r="AF42" s="21">
        <f t="shared" si="16"/>
        <v>2.2636259896490429E-2</v>
      </c>
      <c r="AG42" s="9">
        <v>2591.8000000000002</v>
      </c>
      <c r="AH42" s="21">
        <f t="shared" si="17"/>
        <v>7.860107894001314</v>
      </c>
      <c r="AI42" s="21">
        <v>7.8486279089060842</v>
      </c>
      <c r="AJ42" s="21">
        <f t="shared" si="18"/>
        <v>1.147998509522985E-2</v>
      </c>
      <c r="AK42" s="9">
        <v>882.3</v>
      </c>
      <c r="AL42" s="9">
        <f t="shared" si="19"/>
        <v>6.7825321342280587</v>
      </c>
      <c r="AM42" s="9">
        <v>6.8134505779980303</v>
      </c>
      <c r="AN42" s="29">
        <f t="shared" si="20"/>
        <v>-3.091844376997166E-2</v>
      </c>
      <c r="AO42" s="9">
        <v>408.2</v>
      </c>
      <c r="AP42" s="9">
        <f t="shared" si="21"/>
        <v>6.0117572503757444</v>
      </c>
      <c r="AQ42" s="9">
        <v>6.0004162750067582</v>
      </c>
      <c r="AR42" s="29">
        <f t="shared" si="22"/>
        <v>1.134097536898615E-2</v>
      </c>
      <c r="AS42" s="9">
        <v>724.3</v>
      </c>
      <c r="AT42" s="21">
        <f t="shared" si="23"/>
        <v>6.5852056712012805</v>
      </c>
      <c r="AU42" s="21">
        <v>6.5688546733558582</v>
      </c>
      <c r="AV42" s="21">
        <f t="shared" si="24"/>
        <v>1.6350997845422377E-2</v>
      </c>
      <c r="AW42" s="9">
        <v>354.03</v>
      </c>
      <c r="AX42" s="9">
        <f t="shared" si="25"/>
        <v>5.8693816553057667</v>
      </c>
      <c r="AY42" s="9">
        <v>5.8719448145001492</v>
      </c>
      <c r="AZ42" s="29">
        <f t="shared" si="26"/>
        <v>-2.5631591943824361E-3</v>
      </c>
      <c r="BA42" s="9">
        <v>1213.5999999999999</v>
      </c>
      <c r="BB42" s="9">
        <f t="shared" si="27"/>
        <v>3.427958082648363E-3</v>
      </c>
      <c r="BC42" s="9">
        <f t="shared" si="30"/>
        <v>3.9505456892448354E-3</v>
      </c>
      <c r="BD42" s="9">
        <f t="shared" si="28"/>
        <v>-5.5339015604349173</v>
      </c>
      <c r="BE42" s="9">
        <v>-5.5109061913110331</v>
      </c>
      <c r="BF42" s="29">
        <f t="shared" si="29"/>
        <v>-2.2995369123884224E-2</v>
      </c>
    </row>
    <row r="43" spans="2:58" x14ac:dyDescent="0.25">
      <c r="B43" s="16" t="s">
        <v>40</v>
      </c>
      <c r="C43" s="11">
        <v>3620.5</v>
      </c>
      <c r="D43" s="11">
        <v>4134.3999999999996</v>
      </c>
      <c r="E43" s="12">
        <f t="shared" si="1"/>
        <v>0.87570143188854499</v>
      </c>
      <c r="F43" s="11">
        <f t="shared" si="2"/>
        <v>8.3270974941482283</v>
      </c>
      <c r="G43" s="11">
        <v>8.3363063823314576</v>
      </c>
      <c r="H43" s="29">
        <f t="shared" si="3"/>
        <v>-9.2088881832292913E-3</v>
      </c>
      <c r="I43" s="28">
        <f t="shared" si="4"/>
        <v>2894.5</v>
      </c>
      <c r="J43" s="11">
        <f t="shared" si="5"/>
        <v>7.9705676635190592</v>
      </c>
      <c r="K43" s="11">
        <v>7.9755906805169587</v>
      </c>
      <c r="L43" s="21">
        <f t="shared" si="6"/>
        <v>-5.023016997899532E-3</v>
      </c>
      <c r="M43" s="11">
        <v>2683.8</v>
      </c>
      <c r="N43" s="9">
        <f t="shared" si="7"/>
        <v>7.8949889796668575</v>
      </c>
      <c r="O43" s="9">
        <v>7.9031257246912121</v>
      </c>
      <c r="P43" s="9">
        <f t="shared" si="8"/>
        <v>-8.1367450243545747E-3</v>
      </c>
      <c r="Q43" s="39">
        <v>944.1</v>
      </c>
      <c r="R43" s="38">
        <f t="shared" si="9"/>
        <v>6.8502320927384712</v>
      </c>
      <c r="S43" s="39">
        <v>6.8551001066525297</v>
      </c>
      <c r="T43" s="38">
        <f t="shared" si="10"/>
        <v>-4.8680139140584444E-3</v>
      </c>
      <c r="U43" s="39">
        <v>1565</v>
      </c>
      <c r="V43" s="38">
        <f t="shared" si="11"/>
        <v>7.3556411029742534</v>
      </c>
      <c r="W43" s="39">
        <v>7.3631150181014231</v>
      </c>
      <c r="X43" s="38">
        <f t="shared" si="12"/>
        <v>-7.4739151271696613E-3</v>
      </c>
      <c r="Y43" s="39">
        <v>260.89999999999998</v>
      </c>
      <c r="Z43" s="21">
        <f t="shared" si="13"/>
        <v>5.5641371921426828</v>
      </c>
      <c r="AA43" s="21">
        <v>5.5438998891984017</v>
      </c>
      <c r="AB43" s="21">
        <f t="shared" si="14"/>
        <v>2.0237302944281055E-2</v>
      </c>
      <c r="AC43" s="11">
        <v>285.2</v>
      </c>
      <c r="AD43" s="21">
        <f t="shared" si="15"/>
        <v>5.6531906885401408</v>
      </c>
      <c r="AE43" s="21">
        <v>5.7417551232790958</v>
      </c>
      <c r="AF43" s="21">
        <f t="shared" si="16"/>
        <v>-8.8564434738954922E-2</v>
      </c>
      <c r="AG43" s="11">
        <v>2609.3000000000002</v>
      </c>
      <c r="AH43" s="21">
        <f t="shared" si="17"/>
        <v>7.866837265111176</v>
      </c>
      <c r="AI43" s="21">
        <v>7.8621044931509534</v>
      </c>
      <c r="AJ43" s="21">
        <f t="shared" si="18"/>
        <v>4.7327719602225926E-3</v>
      </c>
      <c r="AK43" s="11">
        <v>1060.4000000000001</v>
      </c>
      <c r="AL43" s="11">
        <f t="shared" si="19"/>
        <v>6.9664014744148703</v>
      </c>
      <c r="AM43" s="11">
        <v>6.8368841636995255</v>
      </c>
      <c r="AN43" s="29">
        <f t="shared" si="20"/>
        <v>0.12951731071534489</v>
      </c>
      <c r="AO43" s="11">
        <v>371.3</v>
      </c>
      <c r="AP43" s="11">
        <f t="shared" si="21"/>
        <v>5.917010361183034</v>
      </c>
      <c r="AQ43" s="11">
        <v>6.0100809283948378</v>
      </c>
      <c r="AR43" s="29">
        <f t="shared" si="22"/>
        <v>-9.3070567211803734E-2</v>
      </c>
      <c r="AS43" s="11">
        <v>656.5</v>
      </c>
      <c r="AT43" s="21">
        <f t="shared" si="23"/>
        <v>6.4869226937428506</v>
      </c>
      <c r="AU43" s="21">
        <v>6.5779336037994813</v>
      </c>
      <c r="AV43" s="21">
        <f t="shared" si="24"/>
        <v>-9.1010910056630756E-2</v>
      </c>
      <c r="AW43" s="11">
        <v>358.25</v>
      </c>
      <c r="AX43" s="11">
        <f t="shared" si="25"/>
        <v>5.8812310667082812</v>
      </c>
      <c r="AY43" s="11">
        <v>5.8805025891796046</v>
      </c>
      <c r="AZ43" s="29">
        <f t="shared" si="26"/>
        <v>7.2847752867666316E-4</v>
      </c>
      <c r="BA43" s="11">
        <v>1232.5</v>
      </c>
      <c r="BB43" s="9">
        <f t="shared" si="27"/>
        <v>3.4403349616189812E-3</v>
      </c>
      <c r="BC43" s="11">
        <f t="shared" si="30"/>
        <v>3.9286620260509638E-3</v>
      </c>
      <c r="BD43" s="11">
        <f t="shared" si="28"/>
        <v>-5.5394563624542208</v>
      </c>
      <c r="BE43" s="11">
        <v>-5.5047449925394361</v>
      </c>
      <c r="BF43" s="29">
        <f t="shared" si="29"/>
        <v>-3.471136991478474E-2</v>
      </c>
    </row>
    <row r="44" spans="2:58" x14ac:dyDescent="0.25">
      <c r="B44" s="21" t="s">
        <v>41</v>
      </c>
      <c r="C44" s="9">
        <v>3636</v>
      </c>
      <c r="D44" s="9">
        <v>4194.6000000000004</v>
      </c>
      <c r="E44" s="10">
        <f t="shared" si="1"/>
        <v>0.86682877985981965</v>
      </c>
      <c r="F44" s="9">
        <f t="shared" si="2"/>
        <v>8.341553262745995</v>
      </c>
      <c r="G44" s="9">
        <v>8.3473165647379073</v>
      </c>
      <c r="H44" s="29">
        <f t="shared" si="3"/>
        <v>-5.7633019919123285E-3</v>
      </c>
      <c r="I44" s="28">
        <f t="shared" si="4"/>
        <v>2898.7</v>
      </c>
      <c r="J44" s="9">
        <f t="shared" si="5"/>
        <v>7.9720176396068352</v>
      </c>
      <c r="K44" s="9">
        <v>7.9885287866510701</v>
      </c>
      <c r="L44" s="21">
        <f t="shared" si="6"/>
        <v>-1.6511147044234953E-2</v>
      </c>
      <c r="M44" s="9">
        <v>2706.7</v>
      </c>
      <c r="N44" s="9">
        <f t="shared" si="7"/>
        <v>7.9034854596827175</v>
      </c>
      <c r="O44" s="9">
        <v>7.9106378158356465</v>
      </c>
      <c r="P44" s="9">
        <f t="shared" si="8"/>
        <v>-7.1523561529289736E-3</v>
      </c>
      <c r="Q44" s="38">
        <v>936.6</v>
      </c>
      <c r="R44" s="38">
        <f t="shared" si="9"/>
        <v>6.8422562967494418</v>
      </c>
      <c r="S44" s="38">
        <v>6.8593980152881668</v>
      </c>
      <c r="T44" s="38">
        <f t="shared" si="10"/>
        <v>-1.7141718538725037E-2</v>
      </c>
      <c r="U44" s="38">
        <v>1590.2</v>
      </c>
      <c r="V44" s="38">
        <f t="shared" si="11"/>
        <v>7.3716150734673835</v>
      </c>
      <c r="W44" s="38">
        <v>7.3716668127522054</v>
      </c>
      <c r="X44" s="38">
        <f t="shared" si="12"/>
        <v>-5.173928482182788E-5</v>
      </c>
      <c r="Y44" s="38">
        <v>259.39999999999998</v>
      </c>
      <c r="Z44" s="21">
        <f t="shared" si="13"/>
        <v>5.5583712718823435</v>
      </c>
      <c r="AA44" s="21">
        <v>5.5660011992071317</v>
      </c>
      <c r="AB44" s="21">
        <f t="shared" si="14"/>
        <v>-7.6299273247881771E-3</v>
      </c>
      <c r="AC44" s="9">
        <v>298</v>
      </c>
      <c r="AD44" s="21">
        <f t="shared" si="15"/>
        <v>5.6970934865054046</v>
      </c>
      <c r="AE44" s="21">
        <v>5.7503397534176734</v>
      </c>
      <c r="AF44" s="21">
        <f t="shared" si="16"/>
        <v>-5.3246266912268858E-2</v>
      </c>
      <c r="AG44" s="9">
        <v>2600.6999999999998</v>
      </c>
      <c r="AH44" s="21">
        <f t="shared" si="17"/>
        <v>7.8635359185427047</v>
      </c>
      <c r="AI44" s="21">
        <v>7.8755641039456652</v>
      </c>
      <c r="AJ44" s="21">
        <f t="shared" si="18"/>
        <v>-1.2028185402960467E-2</v>
      </c>
      <c r="AK44" s="9">
        <v>1031.2</v>
      </c>
      <c r="AL44" s="9">
        <f t="shared" si="19"/>
        <v>6.9384784516249773</v>
      </c>
      <c r="AM44" s="9">
        <v>6.8601186463749189</v>
      </c>
      <c r="AN44" s="29">
        <f t="shared" si="20"/>
        <v>7.8359805250058479E-2</v>
      </c>
      <c r="AO44" s="9">
        <v>388</v>
      </c>
      <c r="AP44" s="9">
        <f t="shared" si="21"/>
        <v>5.9610053396232736</v>
      </c>
      <c r="AQ44" s="9">
        <v>6.0200160012248602</v>
      </c>
      <c r="AR44" s="29">
        <f t="shared" si="22"/>
        <v>-5.9010661601586634E-2</v>
      </c>
      <c r="AS44" s="9">
        <v>686</v>
      </c>
      <c r="AT44" s="21">
        <f t="shared" si="23"/>
        <v>6.5308776277258849</v>
      </c>
      <c r="AU44" s="21">
        <v>6.5872750136520537</v>
      </c>
      <c r="AV44" s="21">
        <f t="shared" si="24"/>
        <v>-5.639738592616883E-2</v>
      </c>
      <c r="AW44" s="9">
        <v>363.4</v>
      </c>
      <c r="AX44" s="9">
        <f t="shared" si="25"/>
        <v>5.8955041559620707</v>
      </c>
      <c r="AY44" s="9">
        <v>5.8890355461769746</v>
      </c>
      <c r="AZ44" s="29">
        <f t="shared" si="26"/>
        <v>6.4686097850961133E-3</v>
      </c>
      <c r="BA44" s="9">
        <v>1272.0999999999999</v>
      </c>
      <c r="BB44" s="9">
        <f t="shared" si="27"/>
        <v>3.5005503577325257E-3</v>
      </c>
      <c r="BC44" s="9">
        <f t="shared" si="30"/>
        <v>4.0383411800178366E-3</v>
      </c>
      <c r="BD44" s="9">
        <f t="shared" si="28"/>
        <v>-5.5119212703334179</v>
      </c>
      <c r="BE44" s="9">
        <v>-5.4984240846145012</v>
      </c>
      <c r="BF44" s="29">
        <f t="shared" si="29"/>
        <v>-1.3497185718916782E-2</v>
      </c>
    </row>
    <row r="45" spans="2:58" x14ac:dyDescent="0.25">
      <c r="B45" s="16" t="s">
        <v>42</v>
      </c>
      <c r="C45" s="11">
        <v>3712</v>
      </c>
      <c r="D45" s="11">
        <v>4216.7</v>
      </c>
      <c r="E45" s="12">
        <f t="shared" si="1"/>
        <v>0.88030924656722087</v>
      </c>
      <c r="F45" s="11">
        <f t="shared" si="2"/>
        <v>8.346808110594651</v>
      </c>
      <c r="G45" s="11">
        <v>8.3582327405306991</v>
      </c>
      <c r="H45" s="29">
        <f t="shared" si="3"/>
        <v>-1.1424629936048092E-2</v>
      </c>
      <c r="I45" s="28">
        <f t="shared" si="4"/>
        <v>2955.6000000000004</v>
      </c>
      <c r="J45" s="11">
        <f t="shared" si="5"/>
        <v>7.9914569549144927</v>
      </c>
      <c r="K45" s="11">
        <v>8.0014647013143616</v>
      </c>
      <c r="L45" s="21">
        <f t="shared" si="6"/>
        <v>-1.00077463998689E-2</v>
      </c>
      <c r="M45" s="11">
        <v>2704.2</v>
      </c>
      <c r="N45" s="9">
        <f t="shared" si="7"/>
        <v>7.9025613989246573</v>
      </c>
      <c r="O45" s="9">
        <v>7.91829069102128</v>
      </c>
      <c r="P45" s="9">
        <f t="shared" si="8"/>
        <v>-1.5729292096622771E-2</v>
      </c>
      <c r="Q45" s="39">
        <v>934.2</v>
      </c>
      <c r="R45" s="38">
        <f t="shared" si="9"/>
        <v>6.8396905480680079</v>
      </c>
      <c r="S45" s="39">
        <v>6.8640917648204818</v>
      </c>
      <c r="T45" s="38">
        <f t="shared" si="10"/>
        <v>-2.4401216752473864E-2</v>
      </c>
      <c r="U45" s="39">
        <v>1589.1</v>
      </c>
      <c r="V45" s="38">
        <f t="shared" si="11"/>
        <v>7.3709230972185908</v>
      </c>
      <c r="W45" s="39">
        <v>7.3801716302628133</v>
      </c>
      <c r="X45" s="38">
        <f t="shared" si="12"/>
        <v>-9.2485330442224623E-3</v>
      </c>
      <c r="Y45" s="39">
        <v>261.10000000000002</v>
      </c>
      <c r="Z45" s="21">
        <f t="shared" si="13"/>
        <v>5.5649034757050835</v>
      </c>
      <c r="AA45" s="21">
        <v>5.5869607125510532</v>
      </c>
      <c r="AB45" s="21">
        <f t="shared" si="14"/>
        <v>-2.2057236845969719E-2</v>
      </c>
      <c r="AC45" s="11">
        <v>309.8</v>
      </c>
      <c r="AD45" s="21">
        <f t="shared" si="15"/>
        <v>5.735926927982768</v>
      </c>
      <c r="AE45" s="21">
        <v>5.7592288024391918</v>
      </c>
      <c r="AF45" s="21">
        <f t="shared" si="16"/>
        <v>-2.3301874456423732E-2</v>
      </c>
      <c r="AG45" s="11">
        <v>2645.8</v>
      </c>
      <c r="AH45" s="21">
        <f t="shared" si="17"/>
        <v>7.8807287560282795</v>
      </c>
      <c r="AI45" s="21">
        <v>7.8889835234187196</v>
      </c>
      <c r="AJ45" s="21">
        <f t="shared" si="18"/>
        <v>-8.2547673904400654E-3</v>
      </c>
      <c r="AK45" s="11">
        <v>814.5</v>
      </c>
      <c r="AL45" s="11">
        <f t="shared" si="19"/>
        <v>6.7025744280420998</v>
      </c>
      <c r="AM45" s="11">
        <v>6.8830041429570921</v>
      </c>
      <c r="AN45" s="29">
        <f t="shared" si="20"/>
        <v>-0.18042971491499227</v>
      </c>
      <c r="AO45" s="11">
        <v>412.2</v>
      </c>
      <c r="AP45" s="11">
        <f t="shared" si="21"/>
        <v>6.0215086684563586</v>
      </c>
      <c r="AQ45" s="11">
        <v>6.0302431075927103</v>
      </c>
      <c r="AR45" s="29">
        <f t="shared" si="22"/>
        <v>-8.734439136351746E-3</v>
      </c>
      <c r="AS45" s="11">
        <v>722</v>
      </c>
      <c r="AT45" s="21">
        <f t="shared" si="23"/>
        <v>6.5820251388928259</v>
      </c>
      <c r="AU45" s="21">
        <v>6.5969139718789629</v>
      </c>
      <c r="AV45" s="21">
        <f t="shared" si="24"/>
        <v>-1.4888832986136968E-2</v>
      </c>
      <c r="AW45" s="11">
        <v>364.73</v>
      </c>
      <c r="AX45" s="11">
        <f t="shared" si="25"/>
        <v>5.8991573538227966</v>
      </c>
      <c r="AY45" s="11">
        <v>5.8975079410959959</v>
      </c>
      <c r="AZ45" s="29">
        <f t="shared" si="26"/>
        <v>1.6494127268007475E-3</v>
      </c>
      <c r="BA45" s="11">
        <v>1312.9</v>
      </c>
      <c r="BB45" s="9">
        <f t="shared" si="27"/>
        <v>3.5996490554656871E-3</v>
      </c>
      <c r="BC45" s="11">
        <f t="shared" si="30"/>
        <v>4.0890733222473498E-3</v>
      </c>
      <c r="BD45" s="11">
        <f t="shared" si="28"/>
        <v>-5.4994369061763093</v>
      </c>
      <c r="BE45" s="11">
        <v>-5.4919647185606113</v>
      </c>
      <c r="BF45" s="29">
        <f t="shared" si="29"/>
        <v>-7.4721876156980116E-3</v>
      </c>
    </row>
    <row r="46" spans="2:58" x14ac:dyDescent="0.25">
      <c r="B46" s="21" t="s">
        <v>43</v>
      </c>
      <c r="C46" s="9">
        <v>3810.3</v>
      </c>
      <c r="D46" s="9">
        <v>4285.2</v>
      </c>
      <c r="E46" s="10">
        <f t="shared" si="1"/>
        <v>0.8891767012041446</v>
      </c>
      <c r="F46" s="9">
        <f t="shared" si="2"/>
        <v>8.3629225043884023</v>
      </c>
      <c r="G46" s="9">
        <v>8.3690069492057191</v>
      </c>
      <c r="H46" s="29">
        <f t="shared" si="3"/>
        <v>-6.0844448173167365E-3</v>
      </c>
      <c r="I46" s="28">
        <f t="shared" si="4"/>
        <v>2955.4</v>
      </c>
      <c r="J46" s="9">
        <f t="shared" si="5"/>
        <v>7.991389284469534</v>
      </c>
      <c r="K46" s="9">
        <v>8.0143731833321077</v>
      </c>
      <c r="L46" s="21">
        <f t="shared" si="6"/>
        <v>-2.2983898862573682E-2</v>
      </c>
      <c r="M46" s="9">
        <v>2740.4</v>
      </c>
      <c r="N46" s="9">
        <f t="shared" si="7"/>
        <v>7.9158591741287436</v>
      </c>
      <c r="O46" s="9">
        <v>7.9260468118308882</v>
      </c>
      <c r="P46" s="9">
        <f t="shared" si="8"/>
        <v>-1.0187637702144592E-2</v>
      </c>
      <c r="Q46" s="38">
        <v>944.4</v>
      </c>
      <c r="R46" s="38">
        <f t="shared" si="9"/>
        <v>6.850549805211358</v>
      </c>
      <c r="S46" s="38">
        <v>6.8691365596830058</v>
      </c>
      <c r="T46" s="38">
        <f t="shared" si="10"/>
        <v>-1.8586754471647815E-2</v>
      </c>
      <c r="U46" s="38">
        <v>1611.3</v>
      </c>
      <c r="V46" s="38">
        <f t="shared" si="11"/>
        <v>7.3847965855795232</v>
      </c>
      <c r="W46" s="38">
        <v>7.3885985092413105</v>
      </c>
      <c r="X46" s="38">
        <f t="shared" si="12"/>
        <v>-3.801923661787221E-3</v>
      </c>
      <c r="Y46" s="38">
        <v>263.3</v>
      </c>
      <c r="Z46" s="21">
        <f t="shared" si="13"/>
        <v>5.5732940665022639</v>
      </c>
      <c r="AA46" s="21">
        <v>5.606669116936188</v>
      </c>
      <c r="AB46" s="21">
        <f t="shared" si="14"/>
        <v>-3.3375050433924081E-2</v>
      </c>
      <c r="AC46" s="9">
        <v>293.60000000000002</v>
      </c>
      <c r="AD46" s="21">
        <f t="shared" si="15"/>
        <v>5.6822182967403609</v>
      </c>
      <c r="AE46" s="21">
        <v>5.7684415441252082</v>
      </c>
      <c r="AF46" s="21">
        <f t="shared" si="16"/>
        <v>-8.6223247384847213E-2</v>
      </c>
      <c r="AG46" s="9">
        <v>2661.8</v>
      </c>
      <c r="AH46" s="21">
        <f t="shared" si="17"/>
        <v>7.8867578646524557</v>
      </c>
      <c r="AI46" s="21">
        <v>7.9023320160827399</v>
      </c>
      <c r="AJ46" s="21">
        <f t="shared" si="18"/>
        <v>-1.5574151430284289E-2</v>
      </c>
      <c r="AK46" s="9">
        <v>983.3</v>
      </c>
      <c r="AL46" s="9">
        <f t="shared" si="19"/>
        <v>6.8909142617861106</v>
      </c>
      <c r="AM46" s="9">
        <v>6.9054397452572092</v>
      </c>
      <c r="AN46" s="29">
        <f t="shared" si="20"/>
        <v>-1.452548347109861E-2</v>
      </c>
      <c r="AO46" s="9">
        <v>378.6</v>
      </c>
      <c r="AP46" s="9">
        <f t="shared" si="21"/>
        <v>5.9364802387752222</v>
      </c>
      <c r="AQ46" s="9">
        <v>6.0407469799307716</v>
      </c>
      <c r="AR46" s="29">
        <f t="shared" si="22"/>
        <v>-0.10426674115554935</v>
      </c>
      <c r="AS46" s="9">
        <v>672.2</v>
      </c>
      <c r="AT46" s="21">
        <f t="shared" si="23"/>
        <v>6.5105559152910057</v>
      </c>
      <c r="AU46" s="21">
        <v>6.6068502990793929</v>
      </c>
      <c r="AV46" s="21">
        <f t="shared" si="24"/>
        <v>-9.6294383788387172E-2</v>
      </c>
      <c r="AW46" s="9">
        <v>367.42</v>
      </c>
      <c r="AX46" s="9">
        <f t="shared" si="25"/>
        <v>5.9065056078807912</v>
      </c>
      <c r="AY46" s="9">
        <v>5.905888072421523</v>
      </c>
      <c r="AZ46" s="29">
        <f t="shared" si="26"/>
        <v>6.1753545926812592E-4</v>
      </c>
      <c r="BA46" s="9">
        <v>1360.4</v>
      </c>
      <c r="BB46" s="9">
        <f t="shared" si="27"/>
        <v>3.7025747101409835E-3</v>
      </c>
      <c r="BC46" s="9">
        <f t="shared" si="30"/>
        <v>4.1640482764864024E-3</v>
      </c>
      <c r="BD46" s="9">
        <f t="shared" si="28"/>
        <v>-5.4812675345198683</v>
      </c>
      <c r="BE46" s="9">
        <v>-5.4853965811432248</v>
      </c>
      <c r="BF46" s="29">
        <f t="shared" si="29"/>
        <v>4.1290466233565581E-3</v>
      </c>
    </row>
    <row r="47" spans="2:58" x14ac:dyDescent="0.25">
      <c r="B47" s="16" t="s">
        <v>44</v>
      </c>
      <c r="C47" s="11">
        <v>3881.7</v>
      </c>
      <c r="D47" s="11">
        <v>4327.3</v>
      </c>
      <c r="E47" s="12">
        <f t="shared" si="1"/>
        <v>0.89702585908071997</v>
      </c>
      <c r="F47" s="11">
        <f t="shared" si="2"/>
        <v>8.3726990699222892</v>
      </c>
      <c r="G47" s="11">
        <v>8.3795840898651441</v>
      </c>
      <c r="H47" s="29">
        <f t="shared" si="3"/>
        <v>-6.885019942854953E-3</v>
      </c>
      <c r="I47" s="28">
        <f t="shared" si="4"/>
        <v>3011.8</v>
      </c>
      <c r="J47" s="11">
        <f t="shared" si="5"/>
        <v>8.0102931856527189</v>
      </c>
      <c r="K47" s="11">
        <v>8.0272227366880831</v>
      </c>
      <c r="L47" s="21">
        <f t="shared" si="6"/>
        <v>-1.6929551035364199E-2</v>
      </c>
      <c r="M47" s="11">
        <v>2765.1</v>
      </c>
      <c r="N47" s="9">
        <f t="shared" si="7"/>
        <v>7.9248320796677278</v>
      </c>
      <c r="O47" s="9">
        <v>7.9338588090396875</v>
      </c>
      <c r="P47" s="9">
        <f t="shared" si="8"/>
        <v>-9.0267293719596964E-3</v>
      </c>
      <c r="Q47" s="39">
        <v>950.4</v>
      </c>
      <c r="R47" s="38">
        <f t="shared" si="9"/>
        <v>6.8568829486083809</v>
      </c>
      <c r="S47" s="39">
        <v>6.8744723535488017</v>
      </c>
      <c r="T47" s="38">
        <f t="shared" si="10"/>
        <v>-1.7589404940420827E-2</v>
      </c>
      <c r="U47" s="39">
        <v>1627</v>
      </c>
      <c r="V47" s="38">
        <f t="shared" si="11"/>
        <v>7.3944931072190379</v>
      </c>
      <c r="W47" s="39">
        <v>7.3969107079626086</v>
      </c>
      <c r="X47" s="38">
        <f t="shared" si="12"/>
        <v>-2.4176007435707803E-3</v>
      </c>
      <c r="Y47" s="39">
        <v>264.10000000000002</v>
      </c>
      <c r="Z47" s="21">
        <f t="shared" si="13"/>
        <v>5.5763278193030867</v>
      </c>
      <c r="AA47" s="21">
        <v>5.6250033142955287</v>
      </c>
      <c r="AB47" s="21">
        <f t="shared" si="14"/>
        <v>-4.8675494992441948E-2</v>
      </c>
      <c r="AC47" s="11">
        <v>333.4</v>
      </c>
      <c r="AD47" s="21">
        <f t="shared" si="15"/>
        <v>5.8093429703166937</v>
      </c>
      <c r="AE47" s="21">
        <v>5.7779826885857446</v>
      </c>
      <c r="AF47" s="21">
        <f t="shared" si="16"/>
        <v>3.1360281730949069E-2</v>
      </c>
      <c r="AG47" s="11">
        <v>2678.4</v>
      </c>
      <c r="AH47" s="21">
        <f t="shared" si="17"/>
        <v>7.8929748802951565</v>
      </c>
      <c r="AI47" s="21">
        <v>7.9155736872207321</v>
      </c>
      <c r="AJ47" s="21">
        <f t="shared" si="18"/>
        <v>-2.2598806925575587E-2</v>
      </c>
      <c r="AK47" s="11">
        <v>963.8</v>
      </c>
      <c r="AL47" s="11">
        <f t="shared" si="19"/>
        <v>6.8708838042062323</v>
      </c>
      <c r="AM47" s="11">
        <v>6.9272117765146124</v>
      </c>
      <c r="AN47" s="29">
        <f t="shared" si="20"/>
        <v>-5.6327972308380048E-2</v>
      </c>
      <c r="AO47" s="11">
        <v>438.7</v>
      </c>
      <c r="AP47" s="11">
        <f t="shared" si="21"/>
        <v>6.0838158081721678</v>
      </c>
      <c r="AQ47" s="11">
        <v>6.0515068916469685</v>
      </c>
      <c r="AR47" s="29">
        <f t="shared" si="22"/>
        <v>3.2308916525199294E-2</v>
      </c>
      <c r="AS47" s="11">
        <v>772</v>
      </c>
      <c r="AT47" s="21">
        <f t="shared" si="23"/>
        <v>6.6489845500247764</v>
      </c>
      <c r="AU47" s="21">
        <v>6.6170745103319115</v>
      </c>
      <c r="AV47" s="21">
        <f t="shared" si="24"/>
        <v>3.1910039692864878E-2</v>
      </c>
      <c r="AW47" s="11">
        <v>369.04</v>
      </c>
      <c r="AX47" s="11">
        <f t="shared" si="25"/>
        <v>5.910905039249565</v>
      </c>
      <c r="AY47" s="11">
        <v>5.9141452695213648</v>
      </c>
      <c r="AZ47" s="29">
        <f t="shared" si="26"/>
        <v>-3.24023027179976E-3</v>
      </c>
      <c r="BA47" s="11">
        <v>1394.8</v>
      </c>
      <c r="BB47" s="9">
        <f t="shared" si="27"/>
        <v>3.7795360936483851E-3</v>
      </c>
      <c r="BC47" s="11">
        <f t="shared" si="30"/>
        <v>4.213408181478388E-3</v>
      </c>
      <c r="BD47" s="11">
        <f t="shared" si="28"/>
        <v>-5.4694834144979341</v>
      </c>
      <c r="BE47" s="11">
        <v>-5.4787540292450601</v>
      </c>
      <c r="BF47" s="29">
        <f t="shared" si="29"/>
        <v>9.2706147471259825E-3</v>
      </c>
    </row>
    <row r="48" spans="2:58" x14ac:dyDescent="0.25">
      <c r="B48" s="21" t="s">
        <v>45</v>
      </c>
      <c r="C48" s="9">
        <v>3942.5</v>
      </c>
      <c r="D48" s="9">
        <v>4377.5</v>
      </c>
      <c r="E48" s="10">
        <f t="shared" si="1"/>
        <v>0.90062821245002855</v>
      </c>
      <c r="F48" s="9">
        <f t="shared" si="2"/>
        <v>8.3842330641600071</v>
      </c>
      <c r="G48" s="9">
        <v>8.3899052588331386</v>
      </c>
      <c r="H48" s="29">
        <f t="shared" si="3"/>
        <v>-5.6721946731315143E-3</v>
      </c>
      <c r="I48" s="28">
        <f t="shared" si="4"/>
        <v>3038.8</v>
      </c>
      <c r="J48" s="9">
        <f t="shared" si="5"/>
        <v>8.019217979629067</v>
      </c>
      <c r="K48" s="9">
        <v>8.0399675004292739</v>
      </c>
      <c r="L48" s="21">
        <f t="shared" si="6"/>
        <v>-2.0749520800206867E-2</v>
      </c>
      <c r="M48" s="9">
        <v>2786.4</v>
      </c>
      <c r="N48" s="9">
        <f t="shared" si="7"/>
        <v>7.9325057190517914</v>
      </c>
      <c r="O48" s="9">
        <v>7.9416729461493292</v>
      </c>
      <c r="P48" s="9">
        <f t="shared" si="8"/>
        <v>-9.1672270975378112E-3</v>
      </c>
      <c r="Q48" s="38">
        <v>961.1</v>
      </c>
      <c r="R48" s="38">
        <f t="shared" si="9"/>
        <v>6.8680784618292385</v>
      </c>
      <c r="S48" s="38">
        <v>6.8800274833693864</v>
      </c>
      <c r="T48" s="38">
        <f t="shared" si="10"/>
        <v>-1.1949021540147875E-2</v>
      </c>
      <c r="U48" s="38">
        <v>1634.4</v>
      </c>
      <c r="V48" s="38">
        <f t="shared" si="11"/>
        <v>7.3990310435034123</v>
      </c>
      <c r="W48" s="38">
        <v>7.4050691084993314</v>
      </c>
      <c r="X48" s="38">
        <f t="shared" si="12"/>
        <v>-6.0380649959190791E-3</v>
      </c>
      <c r="Y48" s="38">
        <v>263.89999999999998</v>
      </c>
      <c r="Z48" s="21">
        <f t="shared" si="13"/>
        <v>5.5755702435092784</v>
      </c>
      <c r="AA48" s="21">
        <v>5.6418193471555469</v>
      </c>
      <c r="AB48" s="21">
        <f t="shared" si="14"/>
        <v>-6.6249103646268459E-2</v>
      </c>
      <c r="AC48" s="9">
        <v>326.3</v>
      </c>
      <c r="AD48" s="21">
        <f t="shared" si="15"/>
        <v>5.7878172035992748</v>
      </c>
      <c r="AE48" s="21">
        <v>5.7878030564012084</v>
      </c>
      <c r="AF48" s="21">
        <f t="shared" si="16"/>
        <v>1.4147198066361E-5</v>
      </c>
      <c r="AG48" s="9">
        <v>2712.5</v>
      </c>
      <c r="AH48" s="21">
        <f t="shared" si="17"/>
        <v>7.9056259978487153</v>
      </c>
      <c r="AI48" s="21">
        <v>7.9286629082710567</v>
      </c>
      <c r="AJ48" s="21">
        <f t="shared" si="18"/>
        <v>-2.303691042234135E-2</v>
      </c>
      <c r="AK48" s="9">
        <v>1026.2</v>
      </c>
      <c r="AL48" s="9">
        <f t="shared" si="19"/>
        <v>6.9336179385078642</v>
      </c>
      <c r="AM48" s="9">
        <v>6.9480974815414749</v>
      </c>
      <c r="AN48" s="29">
        <f t="shared" si="20"/>
        <v>-1.4479543033610653E-2</v>
      </c>
      <c r="AO48" s="9">
        <v>432.1</v>
      </c>
      <c r="AP48" s="9">
        <f t="shared" si="21"/>
        <v>6.0686570429378879</v>
      </c>
      <c r="AQ48" s="9">
        <v>6.0624369494360035</v>
      </c>
      <c r="AR48" s="29">
        <f t="shared" si="22"/>
        <v>6.2200935018843495E-3</v>
      </c>
      <c r="AS48" s="9">
        <v>758.4</v>
      </c>
      <c r="AT48" s="21">
        <f t="shared" si="23"/>
        <v>6.6312109509408117</v>
      </c>
      <c r="AU48" s="21">
        <v>6.6275169367252191</v>
      </c>
      <c r="AV48" s="21">
        <f t="shared" si="24"/>
        <v>3.694014215592567E-3</v>
      </c>
      <c r="AW48" s="9">
        <v>369.18</v>
      </c>
      <c r="AX48" s="9">
        <f t="shared" si="25"/>
        <v>5.9112843299804538</v>
      </c>
      <c r="AY48" s="9">
        <v>5.9222492477229913</v>
      </c>
      <c r="AZ48" s="29">
        <f t="shared" si="26"/>
        <v>-1.0964917742537494E-2</v>
      </c>
      <c r="BA48" s="9">
        <v>1405.4</v>
      </c>
      <c r="BB48" s="9">
        <f t="shared" si="27"/>
        <v>3.8068151037434317E-3</v>
      </c>
      <c r="BC48" s="9">
        <f t="shared" si="30"/>
        <v>4.2268441640169619E-3</v>
      </c>
      <c r="BD48" s="9">
        <f t="shared" si="28"/>
        <v>-5.46629962488168</v>
      </c>
      <c r="BE48" s="9">
        <v>-5.4720688390946952</v>
      </c>
      <c r="BF48" s="29">
        <f t="shared" si="29"/>
        <v>5.7692142130152391E-3</v>
      </c>
    </row>
    <row r="49" spans="2:58" x14ac:dyDescent="0.25">
      <c r="B49" s="16" t="s">
        <v>46</v>
      </c>
      <c r="C49" s="11">
        <v>4043.7</v>
      </c>
      <c r="D49" s="11">
        <v>4444.3</v>
      </c>
      <c r="E49" s="12">
        <f t="shared" si="1"/>
        <v>0.90986207051729173</v>
      </c>
      <c r="F49" s="11">
        <f t="shared" si="2"/>
        <v>8.3993776552317172</v>
      </c>
      <c r="G49" s="11">
        <v>8.3999072492964029</v>
      </c>
      <c r="H49" s="29">
        <f t="shared" si="3"/>
        <v>-5.2959406468566783E-4</v>
      </c>
      <c r="I49" s="28">
        <f t="shared" si="4"/>
        <v>3090.8999999999996</v>
      </c>
      <c r="J49" s="11">
        <f t="shared" si="5"/>
        <v>8.0362175896191328</v>
      </c>
      <c r="K49" s="11">
        <v>8.0525510326332679</v>
      </c>
      <c r="L49" s="21">
        <f t="shared" si="6"/>
        <v>-1.6333443014135085E-2</v>
      </c>
      <c r="M49" s="11">
        <v>2829.8</v>
      </c>
      <c r="N49" s="9">
        <f t="shared" si="7"/>
        <v>7.9479613167618517</v>
      </c>
      <c r="O49" s="9">
        <v>7.949429844955608</v>
      </c>
      <c r="P49" s="9">
        <f t="shared" si="8"/>
        <v>-1.4685281937563133E-3</v>
      </c>
      <c r="Q49" s="39">
        <v>975.2</v>
      </c>
      <c r="R49" s="38">
        <f t="shared" si="9"/>
        <v>6.8826425781670615</v>
      </c>
      <c r="S49" s="39">
        <v>6.8857192927181892</v>
      </c>
      <c r="T49" s="38">
        <f t="shared" si="10"/>
        <v>-3.0767145511276794E-3</v>
      </c>
      <c r="U49" s="39">
        <v>1659.3</v>
      </c>
      <c r="V49" s="38">
        <f t="shared" si="11"/>
        <v>7.4141511056687417</v>
      </c>
      <c r="W49" s="39">
        <v>7.4130330819236372</v>
      </c>
      <c r="X49" s="38">
        <f t="shared" si="12"/>
        <v>1.1180237451045016E-3</v>
      </c>
      <c r="Y49" s="39">
        <v>266.39999999999998</v>
      </c>
      <c r="Z49" s="21">
        <f t="shared" si="13"/>
        <v>5.5849989386662342</v>
      </c>
      <c r="AA49" s="21">
        <v>5.6569428358583442</v>
      </c>
      <c r="AB49" s="21">
        <f t="shared" si="14"/>
        <v>-7.1943897192110029E-2</v>
      </c>
      <c r="AC49" s="11">
        <v>340.7</v>
      </c>
      <c r="AD49" s="21">
        <f t="shared" si="15"/>
        <v>5.8310023246669207</v>
      </c>
      <c r="AE49" s="21">
        <v>5.7978730683280881</v>
      </c>
      <c r="AF49" s="21">
        <f t="shared" si="16"/>
        <v>3.3129256338832569E-2</v>
      </c>
      <c r="AG49" s="11">
        <v>2750.2</v>
      </c>
      <c r="AH49" s="21">
        <f t="shared" si="17"/>
        <v>7.9194289152888446</v>
      </c>
      <c r="AI49" s="21">
        <v>7.9415399264177475</v>
      </c>
      <c r="AJ49" s="21">
        <f t="shared" si="18"/>
        <v>-2.2111011128902902E-2</v>
      </c>
      <c r="AK49" s="11">
        <v>1008.3</v>
      </c>
      <c r="AL49" s="11">
        <f t="shared" si="19"/>
        <v>6.9160210233991695</v>
      </c>
      <c r="AM49" s="11">
        <v>6.9678389001672771</v>
      </c>
      <c r="AN49" s="29">
        <f t="shared" si="20"/>
        <v>-5.1817876768107674E-2</v>
      </c>
      <c r="AO49" s="11">
        <v>456.5</v>
      </c>
      <c r="AP49" s="11">
        <f t="shared" si="21"/>
        <v>6.1235887000350235</v>
      </c>
      <c r="AQ49" s="11">
        <v>6.073471453065407</v>
      </c>
      <c r="AR49" s="29">
        <f t="shared" si="22"/>
        <v>5.0117246969616502E-2</v>
      </c>
      <c r="AS49" s="11">
        <v>797.2</v>
      </c>
      <c r="AT49" s="21">
        <f t="shared" si="23"/>
        <v>6.6811055883386397</v>
      </c>
      <c r="AU49" s="21">
        <v>6.6381278531228238</v>
      </c>
      <c r="AV49" s="21">
        <f t="shared" si="24"/>
        <v>4.2977735215815827E-2</v>
      </c>
      <c r="AW49" s="11">
        <v>372.45</v>
      </c>
      <c r="AX49" s="11">
        <f t="shared" si="25"/>
        <v>5.9201028006222849</v>
      </c>
      <c r="AY49" s="11">
        <v>5.9301676972099528</v>
      </c>
      <c r="AZ49" s="29">
        <f t="shared" si="26"/>
        <v>-1.006489658766796E-2</v>
      </c>
      <c r="BA49" s="11">
        <v>1450.5</v>
      </c>
      <c r="BB49" s="9">
        <f t="shared" si="27"/>
        <v>3.8944824808699154E-3</v>
      </c>
      <c r="BC49" s="11">
        <f t="shared" si="30"/>
        <v>4.2802998466083455E-3</v>
      </c>
      <c r="BD49" s="11">
        <f t="shared" si="28"/>
        <v>-5.4537322142235798</v>
      </c>
      <c r="BE49" s="11">
        <v>-5.4653669927864916</v>
      </c>
      <c r="BF49" s="29">
        <f t="shared" si="29"/>
        <v>1.1634778562911841E-2</v>
      </c>
    </row>
    <row r="50" spans="2:58" x14ac:dyDescent="0.25">
      <c r="B50" s="21" t="s">
        <v>47</v>
      </c>
      <c r="C50" s="9">
        <v>4096.2</v>
      </c>
      <c r="D50" s="9">
        <v>4471.6000000000004</v>
      </c>
      <c r="E50" s="10">
        <f t="shared" si="1"/>
        <v>0.91604794704356374</v>
      </c>
      <c r="F50" s="9">
        <f t="shared" si="2"/>
        <v>8.40550156539617</v>
      </c>
      <c r="G50" s="9">
        <v>8.4095233093199671</v>
      </c>
      <c r="H50" s="29">
        <f t="shared" si="3"/>
        <v>-4.0217439237970609E-3</v>
      </c>
      <c r="I50" s="28">
        <f t="shared" si="4"/>
        <v>3091.8</v>
      </c>
      <c r="J50" s="9">
        <f t="shared" si="5"/>
        <v>8.0365087245622338</v>
      </c>
      <c r="K50" s="9">
        <v>8.0649039229271544</v>
      </c>
      <c r="L50" s="21">
        <f t="shared" si="6"/>
        <v>-2.839519836492066E-2</v>
      </c>
      <c r="M50" s="9">
        <v>2829.7</v>
      </c>
      <c r="N50" s="9">
        <f t="shared" si="7"/>
        <v>7.947925977950999</v>
      </c>
      <c r="O50" s="9">
        <v>7.9570643977373825</v>
      </c>
      <c r="P50" s="9">
        <f t="shared" si="8"/>
        <v>-9.1384197863835226E-3</v>
      </c>
      <c r="Q50" s="38">
        <v>974.5</v>
      </c>
      <c r="R50" s="38">
        <f t="shared" si="9"/>
        <v>6.8819245189476153</v>
      </c>
      <c r="S50" s="38">
        <v>6.8914576570301778</v>
      </c>
      <c r="T50" s="38">
        <f t="shared" si="10"/>
        <v>-9.5331380825625089E-3</v>
      </c>
      <c r="U50" s="38">
        <v>1658.5</v>
      </c>
      <c r="V50" s="38">
        <f t="shared" si="11"/>
        <v>7.4136688583871075</v>
      </c>
      <c r="W50" s="38">
        <v>7.4207582255170621</v>
      </c>
      <c r="X50" s="38">
        <f t="shared" si="12"/>
        <v>-7.0893671299545602E-3</v>
      </c>
      <c r="Y50" s="38">
        <v>266.7</v>
      </c>
      <c r="Z50" s="21">
        <f t="shared" si="13"/>
        <v>5.5861244311879688</v>
      </c>
      <c r="AA50" s="21">
        <v>5.6701579950562433</v>
      </c>
      <c r="AB50" s="21">
        <f t="shared" si="14"/>
        <v>-8.4033563868274541E-2</v>
      </c>
      <c r="AC50" s="9">
        <v>329</v>
      </c>
      <c r="AD50" s="21">
        <f t="shared" si="15"/>
        <v>5.7960577507653719</v>
      </c>
      <c r="AE50" s="21">
        <v>5.8081631539648715</v>
      </c>
      <c r="AF50" s="21">
        <f t="shared" si="16"/>
        <v>-1.2105403199499598E-2</v>
      </c>
      <c r="AG50" s="9">
        <v>2762.8</v>
      </c>
      <c r="AH50" s="21">
        <f t="shared" si="17"/>
        <v>7.923999937214818</v>
      </c>
      <c r="AI50" s="21">
        <v>7.954130590775824</v>
      </c>
      <c r="AJ50" s="21">
        <f t="shared" si="18"/>
        <v>-3.0130653561005971E-2</v>
      </c>
      <c r="AK50" s="9">
        <v>1082</v>
      </c>
      <c r="AL50" s="9">
        <f t="shared" si="19"/>
        <v>6.9865664594064265</v>
      </c>
      <c r="AM50" s="9">
        <v>6.9861690225071031</v>
      </c>
      <c r="AN50" s="29">
        <f t="shared" si="20"/>
        <v>3.9743689932336679E-4</v>
      </c>
      <c r="AO50" s="9">
        <v>429.2</v>
      </c>
      <c r="AP50" s="9">
        <f t="shared" si="21"/>
        <v>6.0619230107565434</v>
      </c>
      <c r="AQ50" s="9">
        <v>6.0845485898611482</v>
      </c>
      <c r="AR50" s="29">
        <f t="shared" si="22"/>
        <v>-2.2625579104604832E-2</v>
      </c>
      <c r="AS50" s="9">
        <v>758.2</v>
      </c>
      <c r="AT50" s="21">
        <f t="shared" si="23"/>
        <v>6.6309472030822345</v>
      </c>
      <c r="AU50" s="21">
        <v>6.6488598431471191</v>
      </c>
      <c r="AV50" s="21">
        <f t="shared" si="24"/>
        <v>-1.7912640064884577E-2</v>
      </c>
      <c r="AW50" s="9">
        <v>372.33</v>
      </c>
      <c r="AX50" s="9">
        <f t="shared" si="25"/>
        <v>5.9197805578095393</v>
      </c>
      <c r="AY50" s="9">
        <v>5.9378614550922109</v>
      </c>
      <c r="AZ50" s="29">
        <f t="shared" si="26"/>
        <v>-1.8080897282671593E-2</v>
      </c>
      <c r="BA50" s="9">
        <v>1459.9</v>
      </c>
      <c r="BB50" s="9">
        <f t="shared" si="27"/>
        <v>3.9209840732683373E-3</v>
      </c>
      <c r="BC50" s="9">
        <f t="shared" si="30"/>
        <v>4.2803262492130999E-3</v>
      </c>
      <c r="BD50" s="9">
        <f t="shared" si="28"/>
        <v>-5.4537260458418615</v>
      </c>
      <c r="BE50" s="9">
        <v>-5.458670866655928</v>
      </c>
      <c r="BF50" s="29">
        <f t="shared" si="29"/>
        <v>4.9448208140665528E-3</v>
      </c>
    </row>
    <row r="51" spans="2:58" x14ac:dyDescent="0.25">
      <c r="B51" s="16" t="s">
        <v>48</v>
      </c>
      <c r="C51" s="11">
        <v>4180.7</v>
      </c>
      <c r="D51" s="11">
        <v>4532.8</v>
      </c>
      <c r="E51" s="12">
        <f t="shared" si="1"/>
        <v>0.92232174373455689</v>
      </c>
      <c r="F51" s="11">
        <f t="shared" si="2"/>
        <v>8.4190951290762523</v>
      </c>
      <c r="G51" s="11">
        <v>8.4186863559725733</v>
      </c>
      <c r="H51" s="29">
        <f t="shared" si="3"/>
        <v>4.0877310367903874E-4</v>
      </c>
      <c r="I51" s="28">
        <f t="shared" si="4"/>
        <v>3092.9</v>
      </c>
      <c r="J51" s="11">
        <f t="shared" si="5"/>
        <v>8.0368644410922503</v>
      </c>
      <c r="K51" s="11">
        <v>8.076946552536139</v>
      </c>
      <c r="L51" s="21">
        <f t="shared" si="6"/>
        <v>-4.0082111443888735E-2</v>
      </c>
      <c r="M51" s="11">
        <v>2858.5</v>
      </c>
      <c r="N51" s="9">
        <f t="shared" si="7"/>
        <v>7.9580522907040256</v>
      </c>
      <c r="O51" s="9">
        <v>7.9645105789433908</v>
      </c>
      <c r="P51" s="9">
        <f t="shared" si="8"/>
        <v>-6.4582882393651175E-3</v>
      </c>
      <c r="Q51" s="39">
        <v>983.6</v>
      </c>
      <c r="R51" s="38">
        <f t="shared" si="9"/>
        <v>6.8912193103420378</v>
      </c>
      <c r="S51" s="39">
        <v>6.8971505287937251</v>
      </c>
      <c r="T51" s="38">
        <f t="shared" si="10"/>
        <v>-5.9312184516873145E-3</v>
      </c>
      <c r="U51" s="39">
        <v>1674.8</v>
      </c>
      <c r="V51" s="38">
        <f t="shared" si="11"/>
        <v>7.4234490341449879</v>
      </c>
      <c r="W51" s="39">
        <v>7.4282008353259839</v>
      </c>
      <c r="X51" s="38">
        <f t="shared" si="12"/>
        <v>-4.7518011809959404E-3</v>
      </c>
      <c r="Y51" s="39">
        <v>268.5</v>
      </c>
      <c r="Z51" s="21">
        <f t="shared" si="13"/>
        <v>5.5928509139489195</v>
      </c>
      <c r="AA51" s="21">
        <v>5.6812040744658221</v>
      </c>
      <c r="AB51" s="21">
        <f t="shared" si="14"/>
        <v>-8.8353160516902562E-2</v>
      </c>
      <c r="AC51" s="11">
        <v>317.10000000000002</v>
      </c>
      <c r="AD51" s="21">
        <f t="shared" si="15"/>
        <v>5.7592171815443018</v>
      </c>
      <c r="AE51" s="21">
        <v>5.8186644486952579</v>
      </c>
      <c r="AF51" s="21">
        <f t="shared" si="16"/>
        <v>-5.9447267150956051E-2</v>
      </c>
      <c r="AG51" s="11">
        <v>2775.8</v>
      </c>
      <c r="AH51" s="21">
        <f t="shared" si="17"/>
        <v>7.9286942729217396</v>
      </c>
      <c r="AI51" s="21">
        <v>7.9663469310783501</v>
      </c>
      <c r="AJ51" s="21">
        <f t="shared" si="18"/>
        <v>-3.7652658156610563E-2</v>
      </c>
      <c r="AK51" s="11">
        <v>1190.0999999999999</v>
      </c>
      <c r="AL51" s="11">
        <f t="shared" si="19"/>
        <v>7.0817926161883937</v>
      </c>
      <c r="AM51" s="11">
        <v>7.0027884525030579</v>
      </c>
      <c r="AN51" s="29">
        <f t="shared" si="20"/>
        <v>7.9004163685335804E-2</v>
      </c>
      <c r="AO51" s="11">
        <v>426</v>
      </c>
      <c r="AP51" s="11">
        <f t="shared" si="21"/>
        <v>6.0544393462693709</v>
      </c>
      <c r="AQ51" s="11">
        <v>6.0956378704285532</v>
      </c>
      <c r="AR51" s="29">
        <f t="shared" si="22"/>
        <v>-4.1198524159182348E-2</v>
      </c>
      <c r="AS51" s="11">
        <v>743.1</v>
      </c>
      <c r="AT51" s="21">
        <f t="shared" si="23"/>
        <v>6.6108306251634232</v>
      </c>
      <c r="AU51" s="21">
        <v>6.6596923515050088</v>
      </c>
      <c r="AV51" s="21">
        <f t="shared" si="24"/>
        <v>-4.8861726341585587E-2</v>
      </c>
      <c r="AW51" s="11">
        <v>380.09</v>
      </c>
      <c r="AX51" s="11">
        <f t="shared" si="25"/>
        <v>5.9404080667830312</v>
      </c>
      <c r="AY51" s="11">
        <v>5.945285067919361</v>
      </c>
      <c r="AZ51" s="29">
        <f t="shared" si="26"/>
        <v>-4.8770011363297172E-3</v>
      </c>
      <c r="BA51" s="11">
        <v>1494.9</v>
      </c>
      <c r="BB51" s="9">
        <f t="shared" si="27"/>
        <v>3.9330158646636321E-3</v>
      </c>
      <c r="BC51" s="11">
        <f t="shared" si="30"/>
        <v>4.2642558211178306E-3</v>
      </c>
      <c r="BD51" s="11">
        <f t="shared" si="28"/>
        <v>-5.4574875983465319</v>
      </c>
      <c r="BE51" s="11">
        <v>-5.4519955653018819</v>
      </c>
      <c r="BF51" s="29">
        <f t="shared" si="29"/>
        <v>-5.4920330446499577E-3</v>
      </c>
    </row>
    <row r="52" spans="2:58" x14ac:dyDescent="0.25">
      <c r="B52" s="21" t="s">
        <v>49</v>
      </c>
      <c r="C52" s="9">
        <v>4277.5</v>
      </c>
      <c r="D52" s="9">
        <v>4615.1000000000004</v>
      </c>
      <c r="E52" s="10">
        <f t="shared" si="1"/>
        <v>0.92684882234404453</v>
      </c>
      <c r="F52" s="9">
        <f t="shared" si="2"/>
        <v>8.4370888151745671</v>
      </c>
      <c r="G52" s="9">
        <v>8.4273267927330089</v>
      </c>
      <c r="H52" s="29">
        <f t="shared" si="3"/>
        <v>9.7620224415582157E-3</v>
      </c>
      <c r="I52" s="28">
        <f t="shared" si="4"/>
        <v>3270.6</v>
      </c>
      <c r="J52" s="9">
        <f t="shared" si="5"/>
        <v>8.0927287332982907</v>
      </c>
      <c r="K52" s="9">
        <v>8.0885815556864475</v>
      </c>
      <c r="L52" s="21">
        <f t="shared" si="6"/>
        <v>4.1471776118431336E-3</v>
      </c>
      <c r="M52" s="9">
        <v>2894.8</v>
      </c>
      <c r="N52" s="9">
        <f t="shared" si="7"/>
        <v>7.9706713029919731</v>
      </c>
      <c r="O52" s="9">
        <v>7.971696651510003</v>
      </c>
      <c r="P52" s="9">
        <f t="shared" si="8"/>
        <v>-1.0253485180298227E-3</v>
      </c>
      <c r="Q52" s="38">
        <v>983.3</v>
      </c>
      <c r="R52" s="38">
        <f t="shared" si="9"/>
        <v>6.8909142617861106</v>
      </c>
      <c r="S52" s="38">
        <v>6.9026999022859021</v>
      </c>
      <c r="T52" s="38">
        <f t="shared" si="10"/>
        <v>-1.1785640499791583E-2</v>
      </c>
      <c r="U52" s="38">
        <v>1705.2</v>
      </c>
      <c r="V52" s="38">
        <f t="shared" si="11"/>
        <v>7.4414376848910555</v>
      </c>
      <c r="W52" s="38">
        <v>7.4353127765423226</v>
      </c>
      <c r="X52" s="38">
        <f t="shared" si="12"/>
        <v>6.1249083487329159E-3</v>
      </c>
      <c r="Y52" s="38">
        <v>324.5</v>
      </c>
      <c r="Z52" s="21">
        <f t="shared" si="13"/>
        <v>5.782285536144145</v>
      </c>
      <c r="AA52" s="21">
        <v>5.6897678028262408</v>
      </c>
      <c r="AB52" s="21">
        <f t="shared" si="14"/>
        <v>9.2517733317904138E-2</v>
      </c>
      <c r="AC52" s="9">
        <v>344.7</v>
      </c>
      <c r="AD52" s="21">
        <f t="shared" si="15"/>
        <v>5.8426744735228198</v>
      </c>
      <c r="AE52" s="21">
        <v>5.8293605220259472</v>
      </c>
      <c r="AF52" s="21">
        <f t="shared" si="16"/>
        <v>1.3313951496872534E-2</v>
      </c>
      <c r="AG52" s="9">
        <v>2925.9</v>
      </c>
      <c r="AH52" s="21">
        <f t="shared" si="17"/>
        <v>7.9813574046460793</v>
      </c>
      <c r="AI52" s="21">
        <v>7.9780821453999131</v>
      </c>
      <c r="AJ52" s="21">
        <f t="shared" si="18"/>
        <v>3.2752592461662289E-3</v>
      </c>
      <c r="AK52" s="9">
        <v>1047.5</v>
      </c>
      <c r="AL52" s="9">
        <f t="shared" si="19"/>
        <v>6.9541616517962925</v>
      </c>
      <c r="AM52" s="9">
        <v>7.0173980424953077</v>
      </c>
      <c r="AN52" s="29">
        <f t="shared" si="20"/>
        <v>-6.323639069901521E-2</v>
      </c>
      <c r="AO52" s="9">
        <v>450.1</v>
      </c>
      <c r="AP52" s="9">
        <f t="shared" si="21"/>
        <v>6.1094697802988867</v>
      </c>
      <c r="AQ52" s="9">
        <v>6.1066946643860058</v>
      </c>
      <c r="AR52" s="29">
        <f t="shared" si="22"/>
        <v>2.7751159128808212E-3</v>
      </c>
      <c r="AS52" s="9">
        <v>794.8</v>
      </c>
      <c r="AT52" s="21">
        <f t="shared" si="23"/>
        <v>6.678090510677662</v>
      </c>
      <c r="AU52" s="21">
        <v>6.6705936275033553</v>
      </c>
      <c r="AV52" s="21">
        <f t="shared" si="24"/>
        <v>7.4968831743067454E-3</v>
      </c>
      <c r="AW52" s="9">
        <v>383.88</v>
      </c>
      <c r="AX52" s="9">
        <f t="shared" si="25"/>
        <v>5.9503300037494267</v>
      </c>
      <c r="AY52" s="9">
        <v>5.9523817816801952</v>
      </c>
      <c r="AZ52" s="29">
        <f t="shared" si="26"/>
        <v>-2.0517779307684947E-3</v>
      </c>
      <c r="BA52" s="9">
        <v>1545.5</v>
      </c>
      <c r="BB52" s="9">
        <f t="shared" si="27"/>
        <v>4.0259977076169641E-3</v>
      </c>
      <c r="BC52" s="9">
        <f t="shared" si="30"/>
        <v>4.3437479884098308E-3</v>
      </c>
      <c r="BD52" s="9">
        <f t="shared" si="28"/>
        <v>-5.4390177117511742</v>
      </c>
      <c r="BE52" s="9">
        <v>-5.4453531028102207</v>
      </c>
      <c r="BF52" s="29">
        <f t="shared" si="29"/>
        <v>6.3353910590464579E-3</v>
      </c>
    </row>
    <row r="53" spans="2:58" x14ac:dyDescent="0.25">
      <c r="B53" s="16" t="s">
        <v>50</v>
      </c>
      <c r="C53" s="11">
        <v>4345.8999999999996</v>
      </c>
      <c r="D53" s="11">
        <v>4640</v>
      </c>
      <c r="E53" s="12">
        <f t="shared" si="1"/>
        <v>0.9366163793103448</v>
      </c>
      <c r="F53" s="11">
        <f t="shared" si="2"/>
        <v>8.4424696452203012</v>
      </c>
      <c r="G53" s="11">
        <v>8.4353752785632512</v>
      </c>
      <c r="H53" s="29">
        <f t="shared" si="3"/>
        <v>7.0943666570499886E-3</v>
      </c>
      <c r="I53" s="28">
        <f t="shared" si="4"/>
        <v>3297.1</v>
      </c>
      <c r="J53" s="11">
        <f t="shared" si="5"/>
        <v>8.1007985732153465</v>
      </c>
      <c r="K53" s="11">
        <v>8.0996865152846542</v>
      </c>
      <c r="L53" s="21">
        <f t="shared" si="6"/>
        <v>1.1120579306922451E-3</v>
      </c>
      <c r="M53" s="11">
        <v>2934.7</v>
      </c>
      <c r="N53" s="9">
        <f t="shared" si="7"/>
        <v>7.9843605123871564</v>
      </c>
      <c r="O53" s="9">
        <v>7.9785468419434409</v>
      </c>
      <c r="P53" s="9">
        <f t="shared" si="8"/>
        <v>5.8136704437155018E-3</v>
      </c>
      <c r="Q53" s="39">
        <v>997.8</v>
      </c>
      <c r="R53" s="38">
        <f t="shared" si="9"/>
        <v>6.9055528554269365</v>
      </c>
      <c r="S53" s="39">
        <v>6.9080040647722472</v>
      </c>
      <c r="T53" s="38">
        <f t="shared" si="10"/>
        <v>-2.4512093453106232E-3</v>
      </c>
      <c r="U53" s="39">
        <v>1726.3</v>
      </c>
      <c r="V53" s="38">
        <f t="shared" si="11"/>
        <v>7.4537356688225032</v>
      </c>
      <c r="W53" s="39">
        <v>7.4420429444822602</v>
      </c>
      <c r="X53" s="38">
        <f t="shared" si="12"/>
        <v>1.1692724340242933E-2</v>
      </c>
      <c r="Y53" s="39">
        <v>329.4</v>
      </c>
      <c r="Z53" s="21">
        <f t="shared" si="13"/>
        <v>5.79727281774354</v>
      </c>
      <c r="AA53" s="21">
        <v>5.6954806881513358</v>
      </c>
      <c r="AB53" s="21">
        <f t="shared" si="14"/>
        <v>0.10179212959220418</v>
      </c>
      <c r="AC53" s="11">
        <v>332.5</v>
      </c>
      <c r="AD53" s="21">
        <f t="shared" si="15"/>
        <v>5.8066398600959088</v>
      </c>
      <c r="AE53" s="21">
        <v>5.8401977889216701</v>
      </c>
      <c r="AF53" s="21">
        <f t="shared" si="16"/>
        <v>-3.3557928825761252E-2</v>
      </c>
      <c r="AG53" s="11">
        <v>2964.6</v>
      </c>
      <c r="AH53" s="21">
        <f t="shared" si="17"/>
        <v>7.9944973950797591</v>
      </c>
      <c r="AI53" s="21">
        <v>7.9892058989037533</v>
      </c>
      <c r="AJ53" s="21">
        <f t="shared" si="18"/>
        <v>5.2914961760057722E-3</v>
      </c>
      <c r="AK53" s="11">
        <v>1164.3</v>
      </c>
      <c r="AL53" s="11">
        <f t="shared" si="19"/>
        <v>7.0598753270429704</v>
      </c>
      <c r="AM53" s="11">
        <v>7.0297480224263227</v>
      </c>
      <c r="AN53" s="29">
        <f t="shared" si="20"/>
        <v>3.0127304616647699E-2</v>
      </c>
      <c r="AO53" s="11">
        <v>432.3</v>
      </c>
      <c r="AP53" s="11">
        <f t="shared" si="21"/>
        <v>6.069119791673586</v>
      </c>
      <c r="AQ53" s="11">
        <v>6.1176485922742918</v>
      </c>
      <c r="AR53" s="29">
        <f t="shared" si="22"/>
        <v>-4.8528800600705857E-2</v>
      </c>
      <c r="AS53" s="11">
        <v>764.8</v>
      </c>
      <c r="AT53" s="21">
        <f t="shared" si="23"/>
        <v>6.6396143617371912</v>
      </c>
      <c r="AU53" s="21">
        <v>6.6815013818700573</v>
      </c>
      <c r="AV53" s="21">
        <f t="shared" si="24"/>
        <v>-4.1887020132866049E-2</v>
      </c>
      <c r="AW53" s="11">
        <v>387.69</v>
      </c>
      <c r="AX53" s="11">
        <f t="shared" si="25"/>
        <v>5.9602060512052093</v>
      </c>
      <c r="AY53" s="11">
        <v>5.9590917942377963</v>
      </c>
      <c r="AZ53" s="29">
        <f t="shared" si="26"/>
        <v>1.1142569674129632E-3</v>
      </c>
      <c r="BA53" s="11">
        <v>1564.8</v>
      </c>
      <c r="BB53" s="9">
        <f t="shared" si="27"/>
        <v>4.0362145012767933E-3</v>
      </c>
      <c r="BC53" s="11">
        <f t="shared" si="30"/>
        <v>4.3093571609849101E-3</v>
      </c>
      <c r="BD53" s="11">
        <f t="shared" si="28"/>
        <v>-5.4469665365740827</v>
      </c>
      <c r="BE53" s="11">
        <v>-5.4387589257874653</v>
      </c>
      <c r="BF53" s="29">
        <f t="shared" si="29"/>
        <v>-8.2076107866173587E-3</v>
      </c>
    </row>
    <row r="54" spans="2:58" x14ac:dyDescent="0.25">
      <c r="B54" s="21" t="s">
        <v>51</v>
      </c>
      <c r="C54" s="9">
        <v>4425.3</v>
      </c>
      <c r="D54" s="9">
        <v>4699.8</v>
      </c>
      <c r="E54" s="10">
        <f t="shared" si="1"/>
        <v>0.94159325928762927</v>
      </c>
      <c r="F54" s="9">
        <f t="shared" si="2"/>
        <v>8.4552752336012471</v>
      </c>
      <c r="G54" s="9">
        <v>8.4427685736893014</v>
      </c>
      <c r="H54" s="29">
        <f t="shared" si="3"/>
        <v>1.2506659911945661E-2</v>
      </c>
      <c r="I54" s="28">
        <f t="shared" si="4"/>
        <v>3362.3</v>
      </c>
      <c r="J54" s="9">
        <f t="shared" si="5"/>
        <v>8.1203805425872133</v>
      </c>
      <c r="K54" s="9">
        <v>8.1101416062233405</v>
      </c>
      <c r="L54" s="21">
        <f t="shared" si="6"/>
        <v>1.0238936363872853E-2</v>
      </c>
      <c r="M54" s="9">
        <v>2988.6</v>
      </c>
      <c r="N54" s="9">
        <f t="shared" si="7"/>
        <v>8.0025603293072933</v>
      </c>
      <c r="O54" s="9">
        <v>7.9849847359071022</v>
      </c>
      <c r="P54" s="9">
        <f t="shared" si="8"/>
        <v>1.7575593400191103E-2</v>
      </c>
      <c r="Q54" s="38">
        <v>1017.4</v>
      </c>
      <c r="R54" s="38">
        <f t="shared" si="9"/>
        <v>6.9250056323886646</v>
      </c>
      <c r="S54" s="38">
        <v>6.9129539374929863</v>
      </c>
      <c r="T54" s="38">
        <f t="shared" si="10"/>
        <v>1.2051694895678366E-2</v>
      </c>
      <c r="U54" s="38">
        <v>1755.3</v>
      </c>
      <c r="V54" s="38">
        <f t="shared" si="11"/>
        <v>7.4703950614623</v>
      </c>
      <c r="W54" s="38">
        <v>7.4483440625296975</v>
      </c>
      <c r="X54" s="38">
        <f t="shared" si="12"/>
        <v>2.2050998932602539E-2</v>
      </c>
      <c r="Y54" s="38">
        <v>336.4</v>
      </c>
      <c r="Z54" s="21">
        <f t="shared" si="13"/>
        <v>5.8183009280987932</v>
      </c>
      <c r="AA54" s="21">
        <v>5.6980320620382674</v>
      </c>
      <c r="AB54" s="21">
        <f t="shared" si="14"/>
        <v>0.12026886606052578</v>
      </c>
      <c r="AC54" s="9">
        <v>353.4</v>
      </c>
      <c r="AD54" s="21">
        <f t="shared" si="15"/>
        <v>5.867600559885596</v>
      </c>
      <c r="AE54" s="21">
        <v>5.851130985566841</v>
      </c>
      <c r="AF54" s="21">
        <f t="shared" si="16"/>
        <v>1.6469574318755065E-2</v>
      </c>
      <c r="AG54" s="9">
        <v>3008.9</v>
      </c>
      <c r="AH54" s="21">
        <f t="shared" si="17"/>
        <v>8.0093298424453589</v>
      </c>
      <c r="AI54" s="21">
        <v>7.999589903790139</v>
      </c>
      <c r="AJ54" s="21">
        <f t="shared" si="18"/>
        <v>9.7399386552199374E-3</v>
      </c>
      <c r="AK54" s="9">
        <v>1177.5</v>
      </c>
      <c r="AL54" s="9">
        <f t="shared" si="19"/>
        <v>7.0711488258905728</v>
      </c>
      <c r="AM54" s="9">
        <v>7.0395490994943843</v>
      </c>
      <c r="AN54" s="29">
        <f t="shared" si="20"/>
        <v>3.1599726396188466E-2</v>
      </c>
      <c r="AO54" s="9">
        <v>454</v>
      </c>
      <c r="AP54" s="9">
        <f t="shared" si="21"/>
        <v>6.1180971980413483</v>
      </c>
      <c r="AQ54" s="9">
        <v>6.1284310090816412</v>
      </c>
      <c r="AR54" s="29">
        <f t="shared" si="22"/>
        <v>-1.0333811040292851E-2</v>
      </c>
      <c r="AS54" s="9">
        <v>807.4</v>
      </c>
      <c r="AT54" s="21">
        <f t="shared" si="23"/>
        <v>6.6938192084188408</v>
      </c>
      <c r="AU54" s="21">
        <v>6.6923580108849974</v>
      </c>
      <c r="AV54" s="21">
        <f t="shared" si="24"/>
        <v>1.4611975338434391E-3</v>
      </c>
      <c r="AW54" s="9">
        <v>391.47</v>
      </c>
      <c r="AX54" s="9">
        <f t="shared" si="25"/>
        <v>5.9699088841422654</v>
      </c>
      <c r="AY54" s="9">
        <v>5.9653540210940399</v>
      </c>
      <c r="AZ54" s="29">
        <f t="shared" si="26"/>
        <v>4.5548630482254993E-3</v>
      </c>
      <c r="BA54" s="9">
        <v>1591.3</v>
      </c>
      <c r="BB54" s="9">
        <f t="shared" si="27"/>
        <v>4.0649347331851741E-3</v>
      </c>
      <c r="BC54" s="9">
        <f t="shared" si="30"/>
        <v>4.3170813863520393E-3</v>
      </c>
      <c r="BD54" s="9">
        <f t="shared" si="28"/>
        <v>-5.4451757100611289</v>
      </c>
      <c r="BE54" s="9">
        <v>-5.4322245212207241</v>
      </c>
      <c r="BF54" s="29">
        <f t="shared" si="29"/>
        <v>-1.2951188840404804E-2</v>
      </c>
    </row>
    <row r="55" spans="2:58" x14ac:dyDescent="0.25">
      <c r="B55" s="16" t="s">
        <v>52</v>
      </c>
      <c r="C55" s="11">
        <v>4541.1000000000004</v>
      </c>
      <c r="D55" s="11">
        <v>4779.8999999999996</v>
      </c>
      <c r="E55" s="12">
        <f t="shared" si="1"/>
        <v>0.95004079583254897</v>
      </c>
      <c r="F55" s="11">
        <f t="shared" si="2"/>
        <v>8.4721749047645734</v>
      </c>
      <c r="G55" s="11">
        <v>8.4494478723163216</v>
      </c>
      <c r="H55" s="29">
        <f t="shared" si="3"/>
        <v>2.2727032448251805E-2</v>
      </c>
      <c r="I55" s="28">
        <f t="shared" si="4"/>
        <v>3517.3999999999996</v>
      </c>
      <c r="J55" s="11">
        <f t="shared" si="5"/>
        <v>8.1654773593022636</v>
      </c>
      <c r="K55" s="11">
        <v>8.1198276984312923</v>
      </c>
      <c r="L55" s="21">
        <f t="shared" si="6"/>
        <v>4.5649660870971331E-2</v>
      </c>
      <c r="M55" s="11">
        <v>3085.7</v>
      </c>
      <c r="N55" s="9">
        <f t="shared" si="7"/>
        <v>8.0345338149765961</v>
      </c>
      <c r="O55" s="9">
        <v>7.9909375526084094</v>
      </c>
      <c r="P55" s="9">
        <f t="shared" si="8"/>
        <v>4.35962623681867E-2</v>
      </c>
      <c r="Q55" s="39">
        <v>1050.9000000000001</v>
      </c>
      <c r="R55" s="38">
        <f t="shared" si="9"/>
        <v>6.9574022188715512</v>
      </c>
      <c r="S55" s="39">
        <v>6.9174389096825033</v>
      </c>
      <c r="T55" s="38">
        <f t="shared" si="10"/>
        <v>3.9963309189047891E-2</v>
      </c>
      <c r="U55" s="39">
        <v>1810.5</v>
      </c>
      <c r="V55" s="38">
        <f t="shared" si="11"/>
        <v>7.5013583292056962</v>
      </c>
      <c r="W55" s="39">
        <v>7.4541761620212457</v>
      </c>
      <c r="X55" s="38">
        <f t="shared" si="12"/>
        <v>4.7182167184450563E-2</v>
      </c>
      <c r="Y55" s="39">
        <v>344.7</v>
      </c>
      <c r="Z55" s="21">
        <f t="shared" si="13"/>
        <v>5.8426744735228198</v>
      </c>
      <c r="AA55" s="21">
        <v>5.6971748761651897</v>
      </c>
      <c r="AB55" s="21">
        <f t="shared" si="14"/>
        <v>0.14549959735763007</v>
      </c>
      <c r="AC55" s="11">
        <v>343.2</v>
      </c>
      <c r="AD55" s="21">
        <f t="shared" si="15"/>
        <v>5.8383133676138073</v>
      </c>
      <c r="AE55" s="21">
        <v>5.862093874440359</v>
      </c>
      <c r="AF55" s="21">
        <f t="shared" si="16"/>
        <v>-2.3780506826551751E-2</v>
      </c>
      <c r="AG55" s="11">
        <v>3174.2</v>
      </c>
      <c r="AH55" s="21">
        <f t="shared" si="17"/>
        <v>8.0628109110734574</v>
      </c>
      <c r="AI55" s="21">
        <v>8.0091091794444473</v>
      </c>
      <c r="AJ55" s="21">
        <f t="shared" si="18"/>
        <v>5.3701731629010041E-2</v>
      </c>
      <c r="AK55" s="11">
        <v>1108</v>
      </c>
      <c r="AL55" s="11">
        <f t="shared" si="19"/>
        <v>7.0103118673072293</v>
      </c>
      <c r="AM55" s="11">
        <v>7.0465308104631594</v>
      </c>
      <c r="AN55" s="29">
        <f t="shared" si="20"/>
        <v>-3.6218943155930106E-2</v>
      </c>
      <c r="AO55" s="11">
        <v>449.9</v>
      </c>
      <c r="AP55" s="11">
        <f t="shared" si="21"/>
        <v>6.1090253358471269</v>
      </c>
      <c r="AQ55" s="11">
        <v>6.1389429392959078</v>
      </c>
      <c r="AR55" s="29">
        <f t="shared" si="22"/>
        <v>-2.9917603448780916E-2</v>
      </c>
      <c r="AS55" s="11">
        <v>793.1</v>
      </c>
      <c r="AT55" s="21">
        <f t="shared" si="23"/>
        <v>6.6759493170892741</v>
      </c>
      <c r="AU55" s="21">
        <v>6.7030797314404733</v>
      </c>
      <c r="AV55" s="21">
        <f t="shared" si="24"/>
        <v>-2.7130414351199228E-2</v>
      </c>
      <c r="AW55" s="11">
        <v>396.65</v>
      </c>
      <c r="AX55" s="11">
        <f t="shared" si="25"/>
        <v>5.9830542797480115</v>
      </c>
      <c r="AY55" s="11">
        <v>5.9711080741614042</v>
      </c>
      <c r="AZ55" s="29">
        <f t="shared" si="26"/>
        <v>1.1946205586607306E-2</v>
      </c>
      <c r="BA55" s="11">
        <v>1630.4</v>
      </c>
      <c r="BB55" s="9">
        <f t="shared" si="27"/>
        <v>4.1104248077650325E-3</v>
      </c>
      <c r="BC55" s="11">
        <f t="shared" si="30"/>
        <v>4.3265771594186596E-3</v>
      </c>
      <c r="BD55" s="11">
        <f t="shared" si="28"/>
        <v>-5.4429785439337453</v>
      </c>
      <c r="BE55" s="11">
        <v>-5.4257665058538462</v>
      </c>
      <c r="BF55" s="29">
        <f t="shared" si="29"/>
        <v>-1.7212038079899017E-2</v>
      </c>
    </row>
    <row r="56" spans="2:58" x14ac:dyDescent="0.25">
      <c r="B56" s="21" t="s">
        <v>53</v>
      </c>
      <c r="C56" s="9">
        <v>4663</v>
      </c>
      <c r="D56" s="9">
        <v>4844.7</v>
      </c>
      <c r="E56" s="10">
        <f t="shared" si="1"/>
        <v>0.96249509773566999</v>
      </c>
      <c r="F56" s="9">
        <f t="shared" si="2"/>
        <v>8.4856406029031302</v>
      </c>
      <c r="G56" s="9">
        <v>8.4553621853119214</v>
      </c>
      <c r="H56" s="29">
        <f t="shared" si="3"/>
        <v>3.0278417591208751E-2</v>
      </c>
      <c r="I56" s="28">
        <f t="shared" si="4"/>
        <v>3595.8</v>
      </c>
      <c r="J56" s="9">
        <f t="shared" si="5"/>
        <v>8.1875217766921953</v>
      </c>
      <c r="K56" s="9">
        <v>8.1286320611725245</v>
      </c>
      <c r="L56" s="21">
        <f t="shared" si="6"/>
        <v>5.8889715519670816E-2</v>
      </c>
      <c r="M56" s="9">
        <v>3138.8</v>
      </c>
      <c r="N56" s="9">
        <f t="shared" si="7"/>
        <v>8.0515958402533183</v>
      </c>
      <c r="O56" s="9">
        <v>7.9963434960006623</v>
      </c>
      <c r="P56" s="9">
        <f t="shared" si="8"/>
        <v>5.5252344252656016E-2</v>
      </c>
      <c r="Q56" s="38">
        <v>1098.4000000000001</v>
      </c>
      <c r="R56" s="38">
        <f t="shared" si="9"/>
        <v>7.0016098544537613</v>
      </c>
      <c r="S56" s="38">
        <v>6.9213559028844927</v>
      </c>
      <c r="T56" s="38">
        <f t="shared" si="10"/>
        <v>8.0253951569268622E-2</v>
      </c>
      <c r="U56" s="38">
        <v>1805.7</v>
      </c>
      <c r="V56" s="38">
        <f t="shared" si="11"/>
        <v>7.4987036072218345</v>
      </c>
      <c r="W56" s="38">
        <v>7.4595130561678493</v>
      </c>
      <c r="X56" s="38">
        <f t="shared" si="12"/>
        <v>3.9190551053985168E-2</v>
      </c>
      <c r="Y56" s="38">
        <v>353.6</v>
      </c>
      <c r="Z56" s="21">
        <f t="shared" si="13"/>
        <v>5.8681663307634881</v>
      </c>
      <c r="AA56" s="21">
        <v>5.6927372502515459</v>
      </c>
      <c r="AB56" s="21">
        <f t="shared" si="14"/>
        <v>0.17542908051194228</v>
      </c>
      <c r="AC56" s="9">
        <v>334.8</v>
      </c>
      <c r="AD56" s="21">
        <f t="shared" si="15"/>
        <v>5.8135333386153203</v>
      </c>
      <c r="AE56" s="21">
        <v>5.873030511505072</v>
      </c>
      <c r="AF56" s="21">
        <f t="shared" si="16"/>
        <v>-5.9497172889751759E-2</v>
      </c>
      <c r="AG56" s="9">
        <v>3261</v>
      </c>
      <c r="AH56" s="21">
        <f t="shared" si="17"/>
        <v>8.0897891757893188</v>
      </c>
      <c r="AI56" s="21">
        <v>8.0176448327137155</v>
      </c>
      <c r="AJ56" s="21">
        <f t="shared" si="18"/>
        <v>7.2144343075603246E-2</v>
      </c>
      <c r="AK56" s="9">
        <v>1398.5</v>
      </c>
      <c r="AL56" s="9">
        <f t="shared" si="19"/>
        <v>7.2431555126420148</v>
      </c>
      <c r="AM56" s="9">
        <v>7.0504424419253136</v>
      </c>
      <c r="AN56" s="29">
        <f t="shared" si="20"/>
        <v>0.1927130707167013</v>
      </c>
      <c r="AO56" s="9">
        <v>448.8</v>
      </c>
      <c r="AP56" s="9">
        <f t="shared" si="21"/>
        <v>6.1065773542084862</v>
      </c>
      <c r="AQ56" s="9">
        <v>6.1490789487730462</v>
      </c>
      <c r="AR56" s="29">
        <f t="shared" si="22"/>
        <v>-4.250159456455993E-2</v>
      </c>
      <c r="AS56" s="9">
        <v>783.6</v>
      </c>
      <c r="AT56" s="21">
        <f t="shared" si="23"/>
        <v>6.6638986860703859</v>
      </c>
      <c r="AU56" s="21">
        <v>6.7135836736772436</v>
      </c>
      <c r="AV56" s="21">
        <f t="shared" si="24"/>
        <v>-4.9684987606857689E-2</v>
      </c>
      <c r="AW56" s="9">
        <v>396.96</v>
      </c>
      <c r="AX56" s="9">
        <f t="shared" si="25"/>
        <v>5.9838355199434909</v>
      </c>
      <c r="AY56" s="9">
        <v>5.9762964121417745</v>
      </c>
      <c r="AZ56" s="29">
        <f t="shared" si="26"/>
        <v>7.5391078017164048E-3</v>
      </c>
      <c r="BA56" s="9">
        <v>1680.3</v>
      </c>
      <c r="BB56" s="9">
        <f t="shared" si="27"/>
        <v>4.2329201934703745E-3</v>
      </c>
      <c r="BC56" s="9">
        <f t="shared" si="30"/>
        <v>4.3978615615067381E-3</v>
      </c>
      <c r="BD56" s="9">
        <f t="shared" si="28"/>
        <v>-5.4266368649469214</v>
      </c>
      <c r="BE56" s="9">
        <v>-5.4194095909237072</v>
      </c>
      <c r="BF56" s="29">
        <f t="shared" si="29"/>
        <v>-7.2272740232142141E-3</v>
      </c>
    </row>
    <row r="57" spans="2:58" x14ac:dyDescent="0.25">
      <c r="B57" s="16" t="s">
        <v>54</v>
      </c>
      <c r="C57" s="11">
        <v>4754.8999999999996</v>
      </c>
      <c r="D57" s="11">
        <v>4869.6000000000004</v>
      </c>
      <c r="E57" s="12">
        <f t="shared" si="1"/>
        <v>0.97644570395925734</v>
      </c>
      <c r="F57" s="11">
        <f t="shared" si="2"/>
        <v>8.490767077179715</v>
      </c>
      <c r="G57" s="11">
        <v>8.4604747279389905</v>
      </c>
      <c r="H57" s="29">
        <f t="shared" si="3"/>
        <v>3.0292349240724548E-2</v>
      </c>
      <c r="I57" s="28">
        <f t="shared" si="4"/>
        <v>3603.7999999999997</v>
      </c>
      <c r="J57" s="11">
        <f t="shared" si="5"/>
        <v>8.189744123292714</v>
      </c>
      <c r="K57" s="11">
        <v>8.1364704947490978</v>
      </c>
      <c r="L57" s="21">
        <f t="shared" si="6"/>
        <v>5.3273628543616169E-2</v>
      </c>
      <c r="M57" s="11">
        <v>3159.5</v>
      </c>
      <c r="N57" s="9">
        <f t="shared" si="7"/>
        <v>8.0581690662135106</v>
      </c>
      <c r="O57" s="9">
        <v>8.0011680177011417</v>
      </c>
      <c r="P57" s="9">
        <f t="shared" si="8"/>
        <v>5.7001048512368868E-2</v>
      </c>
      <c r="Q57" s="39">
        <v>1107.9000000000001</v>
      </c>
      <c r="R57" s="38">
        <f t="shared" si="9"/>
        <v>7.0102216105266271</v>
      </c>
      <c r="S57" s="39">
        <v>6.9246268157108934</v>
      </c>
      <c r="T57" s="38">
        <f t="shared" si="10"/>
        <v>8.5594794815733621E-2</v>
      </c>
      <c r="U57" s="39">
        <v>1814.2</v>
      </c>
      <c r="V57" s="38">
        <f t="shared" si="11"/>
        <v>7.5033998781808435</v>
      </c>
      <c r="W57" s="39">
        <v>7.4643580470349464</v>
      </c>
      <c r="X57" s="38">
        <f t="shared" si="12"/>
        <v>3.9041831145897099E-2</v>
      </c>
      <c r="Y57" s="39">
        <v>355.2</v>
      </c>
      <c r="Z57" s="21">
        <f t="shared" si="13"/>
        <v>5.872681011118015</v>
      </c>
      <c r="AA57" s="21">
        <v>5.6846382412651293</v>
      </c>
      <c r="AB57" s="21">
        <f t="shared" si="14"/>
        <v>0.18804276985288571</v>
      </c>
      <c r="AC57" s="11">
        <v>341.7</v>
      </c>
      <c r="AD57" s="21">
        <f t="shared" si="15"/>
        <v>5.833933159121246</v>
      </c>
      <c r="AE57" s="21">
        <v>5.8838700899070631</v>
      </c>
      <c r="AF57" s="21">
        <f t="shared" si="16"/>
        <v>-4.9936930785817069E-2</v>
      </c>
      <c r="AG57" s="11">
        <v>3262.1</v>
      </c>
      <c r="AH57" s="21">
        <f t="shared" si="17"/>
        <v>8.0901264387503122</v>
      </c>
      <c r="AI57" s="21">
        <v>8.0251115340272516</v>
      </c>
      <c r="AJ57" s="21">
        <f t="shared" si="18"/>
        <v>6.5014904723060596E-2</v>
      </c>
      <c r="AK57" s="11">
        <v>1351.7</v>
      </c>
      <c r="AL57" s="11">
        <f t="shared" si="19"/>
        <v>7.2091183384897821</v>
      </c>
      <c r="AM57" s="11">
        <v>7.051010643634041</v>
      </c>
      <c r="AN57" s="29">
        <f t="shared" si="20"/>
        <v>0.15810769485574117</v>
      </c>
      <c r="AO57" s="11">
        <v>449</v>
      </c>
      <c r="AP57" s="11">
        <f t="shared" si="21"/>
        <v>6.1070228877422545</v>
      </c>
      <c r="AQ57" s="11">
        <v>6.1587149048668568</v>
      </c>
      <c r="AR57" s="29">
        <f t="shared" si="22"/>
        <v>-5.1692017124602252E-2</v>
      </c>
      <c r="AS57" s="11">
        <v>790.7</v>
      </c>
      <c r="AT57" s="21">
        <f t="shared" si="23"/>
        <v>6.6729186290768814</v>
      </c>
      <c r="AU57" s="21">
        <v>6.7237700112270984</v>
      </c>
      <c r="AV57" s="21">
        <f t="shared" si="24"/>
        <v>-5.0851382150217006E-2</v>
      </c>
      <c r="AW57" s="11">
        <v>402.43</v>
      </c>
      <c r="AX57" s="11">
        <f t="shared" si="25"/>
        <v>5.997521168690513</v>
      </c>
      <c r="AY57" s="11">
        <v>5.9808689601155285</v>
      </c>
      <c r="AZ57" s="29">
        <f t="shared" si="26"/>
        <v>1.6652208574984506E-2</v>
      </c>
      <c r="BA57" s="11">
        <v>1715.8</v>
      </c>
      <c r="BB57" s="9">
        <f t="shared" si="27"/>
        <v>4.2635986382724943E-3</v>
      </c>
      <c r="BC57" s="11">
        <f t="shared" si="30"/>
        <v>4.3664472289494504E-3</v>
      </c>
      <c r="BD57" s="11">
        <f t="shared" si="28"/>
        <v>-5.4338055916182002</v>
      </c>
      <c r="BE57" s="11">
        <v>-5.413189245190984</v>
      </c>
      <c r="BF57" s="29">
        <f t="shared" si="29"/>
        <v>-2.0616346427216214E-2</v>
      </c>
    </row>
    <row r="58" spans="2:58" x14ac:dyDescent="0.25">
      <c r="B58" s="21" t="s">
        <v>55</v>
      </c>
      <c r="C58" s="9">
        <v>4804.7</v>
      </c>
      <c r="D58" s="9">
        <v>4871.8</v>
      </c>
      <c r="E58" s="10">
        <f t="shared" si="1"/>
        <v>0.98622685660330878</v>
      </c>
      <c r="F58" s="9">
        <f t="shared" si="2"/>
        <v>8.4912187576440026</v>
      </c>
      <c r="G58" s="9">
        <v>8.4647676394714146</v>
      </c>
      <c r="H58" s="29">
        <f t="shared" si="3"/>
        <v>2.645111817258794E-2</v>
      </c>
      <c r="I58" s="28">
        <f t="shared" si="4"/>
        <v>3754.5</v>
      </c>
      <c r="J58" s="9">
        <f t="shared" si="5"/>
        <v>8.2307103995399391</v>
      </c>
      <c r="K58" s="9">
        <v>8.1432956055352754</v>
      </c>
      <c r="L58" s="21">
        <f t="shared" si="6"/>
        <v>8.7414794004663676E-2</v>
      </c>
      <c r="M58" s="9">
        <v>3150.9</v>
      </c>
      <c r="N58" s="9">
        <f t="shared" si="7"/>
        <v>8.05544340529684</v>
      </c>
      <c r="O58" s="9">
        <v>8.005411102042288</v>
      </c>
      <c r="P58" s="9">
        <f t="shared" si="8"/>
        <v>5.0032303254551991E-2</v>
      </c>
      <c r="Q58" s="38">
        <v>1107.5</v>
      </c>
      <c r="R58" s="38">
        <f t="shared" si="9"/>
        <v>7.0098605019192908</v>
      </c>
      <c r="S58" s="38">
        <v>6.9272237054933772</v>
      </c>
      <c r="T58" s="38">
        <f t="shared" si="10"/>
        <v>8.2636796425913595E-2</v>
      </c>
      <c r="U58" s="38">
        <v>1805.4</v>
      </c>
      <c r="V58" s="38">
        <f t="shared" si="11"/>
        <v>7.4985374528640545</v>
      </c>
      <c r="W58" s="38">
        <v>7.4687389307823837</v>
      </c>
      <c r="X58" s="38">
        <f t="shared" si="12"/>
        <v>2.9798522081670775E-2</v>
      </c>
      <c r="Y58" s="38">
        <v>353.9</v>
      </c>
      <c r="Z58" s="21">
        <f t="shared" si="13"/>
        <v>5.8690143873514176</v>
      </c>
      <c r="AA58" s="21">
        <v>5.6729065493490536</v>
      </c>
      <c r="AB58" s="21">
        <f t="shared" si="14"/>
        <v>0.19610783800236398</v>
      </c>
      <c r="AC58" s="9">
        <v>426.5</v>
      </c>
      <c r="AD58" s="21">
        <f t="shared" si="15"/>
        <v>6.0556123669317339</v>
      </c>
      <c r="AE58" s="21">
        <v>5.8945046170593596</v>
      </c>
      <c r="AF58" s="21">
        <f t="shared" si="16"/>
        <v>0.16110774987237431</v>
      </c>
      <c r="AG58" s="9">
        <v>3328</v>
      </c>
      <c r="AH58" s="21">
        <f t="shared" si="17"/>
        <v>8.1101268019410995</v>
      </c>
      <c r="AI58" s="21">
        <v>8.0314690440287855</v>
      </c>
      <c r="AJ58" s="21">
        <f t="shared" si="18"/>
        <v>7.8657757912313997E-2</v>
      </c>
      <c r="AK58" s="9">
        <v>1461.9</v>
      </c>
      <c r="AL58" s="9">
        <f t="shared" si="19"/>
        <v>7.2874922385175704</v>
      </c>
      <c r="AM58" s="9">
        <v>7.0480825110117351</v>
      </c>
      <c r="AN58" s="29">
        <f t="shared" si="20"/>
        <v>0.23940972750583533</v>
      </c>
      <c r="AO58" s="9">
        <v>547.79999999999995</v>
      </c>
      <c r="AP58" s="9">
        <f t="shared" si="21"/>
        <v>6.3059102568289775</v>
      </c>
      <c r="AQ58" s="9">
        <v>6.167700111434538</v>
      </c>
      <c r="AR58" s="29">
        <f t="shared" si="22"/>
        <v>0.13821014539443954</v>
      </c>
      <c r="AS58" s="9">
        <v>974.2</v>
      </c>
      <c r="AT58" s="21">
        <f t="shared" si="23"/>
        <v>6.8816166213724426</v>
      </c>
      <c r="AU58" s="21">
        <v>6.7335078646045741</v>
      </c>
      <c r="AV58" s="21">
        <f t="shared" si="24"/>
        <v>0.1481087567678685</v>
      </c>
      <c r="AW58" s="9">
        <v>407.07</v>
      </c>
      <c r="AX58" s="9">
        <f t="shared" si="25"/>
        <v>6.0089851608259712</v>
      </c>
      <c r="AY58" s="9">
        <v>5.9847803551054213</v>
      </c>
      <c r="AZ58" s="29">
        <f t="shared" si="26"/>
        <v>2.4204805720549949E-2</v>
      </c>
      <c r="BA58" s="9">
        <v>1760.5</v>
      </c>
      <c r="BB58" s="9">
        <f t="shared" si="27"/>
        <v>4.3248090009089342E-3</v>
      </c>
      <c r="BC58" s="9">
        <f t="shared" si="30"/>
        <v>4.3852070869415671E-3</v>
      </c>
      <c r="BD58" s="9">
        <f t="shared" si="28"/>
        <v>-5.4295184280606694</v>
      </c>
      <c r="BE58" s="9">
        <v>-5.4071454544626185</v>
      </c>
      <c r="BF58" s="29">
        <f t="shared" si="29"/>
        <v>-2.2372973598050905E-2</v>
      </c>
    </row>
    <row r="59" spans="2:58" x14ac:dyDescent="0.25">
      <c r="B59" s="16" t="s">
        <v>56</v>
      </c>
      <c r="C59" s="11">
        <v>4787</v>
      </c>
      <c r="D59" s="11">
        <v>4832.2</v>
      </c>
      <c r="E59" s="12">
        <f t="shared" si="1"/>
        <v>0.99064608252969666</v>
      </c>
      <c r="F59" s="11">
        <f t="shared" si="2"/>
        <v>8.4830571294865553</v>
      </c>
      <c r="G59" s="11">
        <v>8.468241991901353</v>
      </c>
      <c r="H59" s="29">
        <f t="shared" si="3"/>
        <v>1.4815137585202365E-2</v>
      </c>
      <c r="I59" s="28">
        <f t="shared" si="4"/>
        <v>3559.9</v>
      </c>
      <c r="J59" s="11">
        <f t="shared" si="5"/>
        <v>8.1774877335639076</v>
      </c>
      <c r="K59" s="11">
        <v>8.1490932959231568</v>
      </c>
      <c r="L59" s="21">
        <f t="shared" si="6"/>
        <v>2.839443764075078E-2</v>
      </c>
      <c r="M59" s="11">
        <v>3084.6</v>
      </c>
      <c r="N59" s="9">
        <f t="shared" si="7"/>
        <v>8.0341772682895147</v>
      </c>
      <c r="O59" s="9">
        <v>8.0091083590118597</v>
      </c>
      <c r="P59" s="9">
        <f t="shared" si="8"/>
        <v>2.5068909277655038E-2</v>
      </c>
      <c r="Q59" s="39">
        <v>1086</v>
      </c>
      <c r="R59" s="38">
        <f t="shared" si="9"/>
        <v>6.9902565004938806</v>
      </c>
      <c r="S59" s="39">
        <v>6.929172126310374</v>
      </c>
      <c r="T59" s="38">
        <f t="shared" si="10"/>
        <v>6.108437418350654E-2</v>
      </c>
      <c r="U59" s="39">
        <v>1764.7</v>
      </c>
      <c r="V59" s="38">
        <f t="shared" si="11"/>
        <v>7.4757359832491872</v>
      </c>
      <c r="W59" s="39">
        <v>7.4727079047144738</v>
      </c>
      <c r="X59" s="38">
        <f t="shared" si="12"/>
        <v>3.0280785347134298E-3</v>
      </c>
      <c r="Y59" s="39">
        <v>344.8</v>
      </c>
      <c r="Z59" s="21">
        <f t="shared" si="13"/>
        <v>5.8429645387895377</v>
      </c>
      <c r="AA59" s="21">
        <v>5.6576884013775892</v>
      </c>
      <c r="AB59" s="21">
        <f t="shared" si="14"/>
        <v>0.18527613741194848</v>
      </c>
      <c r="AC59" s="11">
        <v>345.6</v>
      </c>
      <c r="AD59" s="21">
        <f t="shared" si="15"/>
        <v>5.845282036929901</v>
      </c>
      <c r="AE59" s="21">
        <v>5.9047948897932478</v>
      </c>
      <c r="AF59" s="21">
        <f t="shared" si="16"/>
        <v>-5.9512852863346843E-2</v>
      </c>
      <c r="AG59" s="11">
        <v>3214.3</v>
      </c>
      <c r="AH59" s="21">
        <f t="shared" si="17"/>
        <v>8.0753648835717655</v>
      </c>
      <c r="AI59" s="21">
        <v>8.0367177576774989</v>
      </c>
      <c r="AJ59" s="21">
        <f t="shared" si="18"/>
        <v>3.8647125894266665E-2</v>
      </c>
      <c r="AK59" s="11">
        <v>1241.4000000000001</v>
      </c>
      <c r="AL59" s="11">
        <f t="shared" si="19"/>
        <v>7.1239950539795522</v>
      </c>
      <c r="AM59" s="11">
        <v>7.0416039567900732</v>
      </c>
      <c r="AN59" s="29">
        <f t="shared" si="20"/>
        <v>8.2391097189479012E-2</v>
      </c>
      <c r="AO59" s="11">
        <v>466.8</v>
      </c>
      <c r="AP59" s="11">
        <f t="shared" si="21"/>
        <v>6.1459009004124008</v>
      </c>
      <c r="AQ59" s="11">
        <v>6.1758515648225849</v>
      </c>
      <c r="AR59" s="29">
        <f t="shared" si="22"/>
        <v>-2.9950664410184125E-2</v>
      </c>
      <c r="AS59" s="11">
        <v>812.4</v>
      </c>
      <c r="AT59" s="21">
        <f t="shared" si="23"/>
        <v>6.6999928297062299</v>
      </c>
      <c r="AU59" s="21">
        <v>6.7426345722103624</v>
      </c>
      <c r="AV59" s="21">
        <f t="shared" si="24"/>
        <v>-4.2641742504132552E-2</v>
      </c>
      <c r="AW59" s="11">
        <v>406.48</v>
      </c>
      <c r="AX59" s="11">
        <f t="shared" si="25"/>
        <v>6.0075347272854769</v>
      </c>
      <c r="AY59" s="11">
        <v>5.9879956417645657</v>
      </c>
      <c r="AZ59" s="29">
        <f t="shared" si="26"/>
        <v>1.9539085520911215E-2</v>
      </c>
      <c r="BA59" s="11">
        <v>1765.4</v>
      </c>
      <c r="BB59" s="9">
        <f t="shared" si="27"/>
        <v>4.3431411139539461E-3</v>
      </c>
      <c r="BC59" s="11">
        <f t="shared" si="30"/>
        <v>4.3841500920928046E-3</v>
      </c>
      <c r="BD59" s="11">
        <f t="shared" si="28"/>
        <v>-5.4297594935874347</v>
      </c>
      <c r="BE59" s="11">
        <v>-5.4013310897620679</v>
      </c>
      <c r="BF59" s="29">
        <f t="shared" si="29"/>
        <v>-2.8428403825366821E-2</v>
      </c>
    </row>
    <row r="60" spans="2:58" x14ac:dyDescent="0.25">
      <c r="B60" s="21" t="s">
        <v>57</v>
      </c>
      <c r="C60" s="9">
        <v>4631.8999999999996</v>
      </c>
      <c r="D60" s="9">
        <v>4767.3</v>
      </c>
      <c r="E60" s="10">
        <f t="shared" si="1"/>
        <v>0.97159817926289505</v>
      </c>
      <c r="F60" s="9">
        <f t="shared" si="2"/>
        <v>8.4695353858867009</v>
      </c>
      <c r="G60" s="9">
        <v>8.470915389169825</v>
      </c>
      <c r="H60" s="29">
        <f t="shared" si="3"/>
        <v>-1.3800032831241538E-3</v>
      </c>
      <c r="I60" s="28">
        <f t="shared" si="4"/>
        <v>3457.2</v>
      </c>
      <c r="J60" s="9">
        <f t="shared" si="5"/>
        <v>8.1482142918784835</v>
      </c>
      <c r="K60" s="9">
        <v>8.1539041025510972</v>
      </c>
      <c r="L60" s="21">
        <f t="shared" si="6"/>
        <v>-5.6898106726137598E-3</v>
      </c>
      <c r="M60" s="9">
        <v>2954.2</v>
      </c>
      <c r="N60" s="9">
        <f t="shared" si="7"/>
        <v>7.9909831656064991</v>
      </c>
      <c r="O60" s="9">
        <v>8.0123266687871517</v>
      </c>
      <c r="P60" s="9">
        <f t="shared" si="8"/>
        <v>-2.134350318065259E-2</v>
      </c>
      <c r="Q60" s="38">
        <v>979.6</v>
      </c>
      <c r="R60" s="38">
        <f t="shared" si="9"/>
        <v>6.8871443250780127</v>
      </c>
      <c r="S60" s="38">
        <v>6.9305492802380808</v>
      </c>
      <c r="T60" s="38">
        <f t="shared" si="10"/>
        <v>-4.3404955160068148E-2</v>
      </c>
      <c r="U60" s="38">
        <v>1743.6</v>
      </c>
      <c r="V60" s="38">
        <f t="shared" si="11"/>
        <v>7.4637072203642374</v>
      </c>
      <c r="W60" s="38">
        <v>7.4763357902118299</v>
      </c>
      <c r="X60" s="38">
        <f t="shared" si="12"/>
        <v>-1.262856984759253E-2</v>
      </c>
      <c r="Y60" s="38">
        <v>285.39999999999998</v>
      </c>
      <c r="Z60" s="21">
        <f t="shared" si="13"/>
        <v>5.653891705042736</v>
      </c>
      <c r="AA60" s="21">
        <v>5.6392525916237597</v>
      </c>
      <c r="AB60" s="21">
        <f t="shared" si="14"/>
        <v>1.4639113418976279E-2</v>
      </c>
      <c r="AC60" s="9">
        <v>368.7</v>
      </c>
      <c r="AD60" s="21">
        <f t="shared" si="15"/>
        <v>5.9099833052400985</v>
      </c>
      <c r="AE60" s="21">
        <v>5.9147023972836843</v>
      </c>
      <c r="AF60" s="21">
        <f t="shared" si="16"/>
        <v>-4.7190920435857819E-3</v>
      </c>
      <c r="AG60" s="9">
        <v>3088.5</v>
      </c>
      <c r="AH60" s="21">
        <f t="shared" si="17"/>
        <v>8.0354408151359547</v>
      </c>
      <c r="AI60" s="21">
        <v>8.0409072310312695</v>
      </c>
      <c r="AJ60" s="21">
        <f t="shared" si="18"/>
        <v>-5.4664158953148245E-3</v>
      </c>
      <c r="AK60" s="9">
        <v>1078.8</v>
      </c>
      <c r="AL60" s="9">
        <f t="shared" si="19"/>
        <v>6.9836045912655749</v>
      </c>
      <c r="AM60" s="9">
        <v>7.0316705247804236</v>
      </c>
      <c r="AN60" s="29">
        <f t="shared" si="20"/>
        <v>-4.806593351484878E-2</v>
      </c>
      <c r="AO60" s="9">
        <v>484.6</v>
      </c>
      <c r="AP60" s="9">
        <f t="shared" si="21"/>
        <v>6.1833238083824256</v>
      </c>
      <c r="AQ60" s="9">
        <v>6.183072642718364</v>
      </c>
      <c r="AR60" s="29">
        <f t="shared" si="22"/>
        <v>2.5116566406158114E-4</v>
      </c>
      <c r="AS60" s="9">
        <v>853.3</v>
      </c>
      <c r="AT60" s="21">
        <f t="shared" si="23"/>
        <v>6.7491111855425387</v>
      </c>
      <c r="AU60" s="21">
        <v>6.7510800404181364</v>
      </c>
      <c r="AV60" s="21">
        <f t="shared" si="24"/>
        <v>-1.9688548755976143E-3</v>
      </c>
      <c r="AW60" s="9">
        <v>404.26</v>
      </c>
      <c r="AX60" s="9">
        <f t="shared" si="25"/>
        <v>6.0020582353188514</v>
      </c>
      <c r="AY60" s="9">
        <v>5.9904949927496514</v>
      </c>
      <c r="AZ60" s="29">
        <f t="shared" si="26"/>
        <v>1.156324256920005E-2</v>
      </c>
      <c r="BA60" s="9">
        <v>1790.2</v>
      </c>
      <c r="BB60" s="9">
        <f t="shared" si="27"/>
        <v>4.428338198189284E-3</v>
      </c>
      <c r="BC60" s="9">
        <f t="shared" si="30"/>
        <v>4.5577876664495724E-3</v>
      </c>
      <c r="BD60" s="9">
        <f t="shared" si="28"/>
        <v>-5.3909179340507771</v>
      </c>
      <c r="BE60" s="9">
        <v>-5.3958130052212896</v>
      </c>
      <c r="BF60" s="29">
        <f t="shared" si="29"/>
        <v>4.8950711705124661E-3</v>
      </c>
    </row>
    <row r="61" spans="2:58" x14ac:dyDescent="0.25">
      <c r="B61" s="16" t="s">
        <v>58</v>
      </c>
      <c r="C61" s="11">
        <v>4656.6000000000004</v>
      </c>
      <c r="D61" s="11">
        <v>4743.7</v>
      </c>
      <c r="E61" s="12">
        <f t="shared" si="1"/>
        <v>0.98163880515209656</v>
      </c>
      <c r="F61" s="11">
        <f t="shared" si="2"/>
        <v>8.464572700903938</v>
      </c>
      <c r="G61" s="11">
        <v>8.4728146946788403</v>
      </c>
      <c r="H61" s="29">
        <f t="shared" si="3"/>
        <v>-8.241993774902312E-3</v>
      </c>
      <c r="I61" s="28">
        <f t="shared" si="4"/>
        <v>3413</v>
      </c>
      <c r="J61" s="11">
        <f t="shared" si="5"/>
        <v>8.1353469489067063</v>
      </c>
      <c r="K61" s="11">
        <v>8.1577863085809756</v>
      </c>
      <c r="L61" s="21">
        <f t="shared" si="6"/>
        <v>-2.2439359674269355E-2</v>
      </c>
      <c r="M61" s="11">
        <v>2916.6</v>
      </c>
      <c r="N61" s="9">
        <f t="shared" si="7"/>
        <v>7.9781738332794649</v>
      </c>
      <c r="O61" s="9">
        <v>8.0151485796137578</v>
      </c>
      <c r="P61" s="9">
        <f t="shared" si="8"/>
        <v>-3.6974746334292874E-2</v>
      </c>
      <c r="Q61" s="39">
        <v>969.5</v>
      </c>
      <c r="R61" s="38">
        <f t="shared" si="9"/>
        <v>6.8767804746827066</v>
      </c>
      <c r="S61" s="39">
        <v>6.9314705470865592</v>
      </c>
      <c r="T61" s="38">
        <f t="shared" si="10"/>
        <v>-5.4690072403852596E-2</v>
      </c>
      <c r="U61" s="39">
        <v>1718.3</v>
      </c>
      <c r="V61" s="38">
        <f t="shared" si="11"/>
        <v>7.4490907089526992</v>
      </c>
      <c r="W61" s="39">
        <v>7.47969530120415</v>
      </c>
      <c r="X61" s="38">
        <f t="shared" si="12"/>
        <v>-3.0604592251450846E-2</v>
      </c>
      <c r="Y61" s="39">
        <v>277.60000000000002</v>
      </c>
      <c r="Z61" s="21">
        <f t="shared" si="13"/>
        <v>5.6261812286326496</v>
      </c>
      <c r="AA61" s="21">
        <v>5.6179837119464695</v>
      </c>
      <c r="AB61" s="21">
        <f t="shared" si="14"/>
        <v>8.197516686180073E-3</v>
      </c>
      <c r="AC61" s="11">
        <v>364.9</v>
      </c>
      <c r="AD61" s="21">
        <f t="shared" si="15"/>
        <v>5.8996233434424017</v>
      </c>
      <c r="AE61" s="21">
        <v>5.9241514331725869</v>
      </c>
      <c r="AF61" s="21">
        <f t="shared" si="16"/>
        <v>-2.4528089730185165E-2</v>
      </c>
      <c r="AG61" s="11">
        <v>3048.1</v>
      </c>
      <c r="AH61" s="21">
        <f t="shared" si="17"/>
        <v>8.0222737246673024</v>
      </c>
      <c r="AI61" s="21">
        <v>8.0441111746016585</v>
      </c>
      <c r="AJ61" s="21">
        <f t="shared" si="18"/>
        <v>-2.1837449934356101E-2</v>
      </c>
      <c r="AK61" s="11">
        <v>1037.0999999999999</v>
      </c>
      <c r="AL61" s="11">
        <f t="shared" si="19"/>
        <v>6.9441836355956887</v>
      </c>
      <c r="AM61" s="11">
        <v>7.0184292532298995</v>
      </c>
      <c r="AN61" s="29">
        <f t="shared" si="20"/>
        <v>-7.4245617634210781E-2</v>
      </c>
      <c r="AO61" s="11">
        <v>471.8</v>
      </c>
      <c r="AP61" s="11">
        <f t="shared" si="21"/>
        <v>6.1565551669735745</v>
      </c>
      <c r="AQ61" s="11">
        <v>6.1892480036439865</v>
      </c>
      <c r="AR61" s="29">
        <f t="shared" si="22"/>
        <v>-3.2692836670412007E-2</v>
      </c>
      <c r="AS61" s="11">
        <v>836.7</v>
      </c>
      <c r="AT61" s="21">
        <f t="shared" si="23"/>
        <v>6.7294655833015531</v>
      </c>
      <c r="AU61" s="21">
        <v>6.7587475245125024</v>
      </c>
      <c r="AV61" s="21">
        <f t="shared" si="24"/>
        <v>-2.9281941210949292E-2</v>
      </c>
      <c r="AW61" s="11">
        <v>403.16</v>
      </c>
      <c r="AX61" s="11">
        <f t="shared" si="25"/>
        <v>5.9993335054866774</v>
      </c>
      <c r="AY61" s="11">
        <v>5.9922707926458179</v>
      </c>
      <c r="AZ61" s="29">
        <f t="shared" si="26"/>
        <v>7.0627128408595752E-3</v>
      </c>
      <c r="BA61" s="11">
        <v>1806.1</v>
      </c>
      <c r="BB61" s="9">
        <f t="shared" si="27"/>
        <v>4.4798591130072426E-3</v>
      </c>
      <c r="BC61" s="11">
        <f t="shared" si="30"/>
        <v>4.5636532393532733E-3</v>
      </c>
      <c r="BD61" s="11">
        <f t="shared" si="28"/>
        <v>-5.3896318272234058</v>
      </c>
      <c r="BE61" s="11">
        <v>-5.3906758227246323</v>
      </c>
      <c r="BF61" s="29">
        <f t="shared" si="29"/>
        <v>1.043995501226469E-3</v>
      </c>
    </row>
    <row r="62" spans="2:58" x14ac:dyDescent="0.25">
      <c r="B62" s="21" t="s">
        <v>59</v>
      </c>
      <c r="C62" s="9">
        <v>4647.8</v>
      </c>
      <c r="D62" s="9">
        <v>4740.2</v>
      </c>
      <c r="E62" s="10">
        <f t="shared" si="1"/>
        <v>0.9805071515969791</v>
      </c>
      <c r="F62" s="9">
        <f t="shared" si="2"/>
        <v>8.463834607891803</v>
      </c>
      <c r="G62" s="9">
        <v>8.4739659093283581</v>
      </c>
      <c r="H62" s="29">
        <f t="shared" si="3"/>
        <v>-1.0131301436555162E-2</v>
      </c>
      <c r="I62" s="28">
        <f t="shared" si="4"/>
        <v>3409.5</v>
      </c>
      <c r="J62" s="9">
        <f t="shared" si="5"/>
        <v>8.1343209319607084</v>
      </c>
      <c r="K62" s="9">
        <v>8.1607946410430028</v>
      </c>
      <c r="L62" s="21">
        <f t="shared" si="6"/>
        <v>-2.6473709082294405E-2</v>
      </c>
      <c r="M62" s="9">
        <v>2904.2</v>
      </c>
      <c r="N62" s="9">
        <f t="shared" si="7"/>
        <v>7.9739132440966367</v>
      </c>
      <c r="O62" s="9">
        <v>8.0176433000477818</v>
      </c>
      <c r="P62" s="9">
        <f t="shared" si="8"/>
        <v>-4.3730055951145097E-2</v>
      </c>
      <c r="Q62" s="38">
        <v>967.3</v>
      </c>
      <c r="R62" s="38">
        <f t="shared" si="9"/>
        <v>6.8745086851885011</v>
      </c>
      <c r="S62" s="38">
        <v>6.9320241785688959</v>
      </c>
      <c r="T62" s="38">
        <f t="shared" si="10"/>
        <v>-5.7515493380394744E-2</v>
      </c>
      <c r="U62" s="38">
        <v>1708.6</v>
      </c>
      <c r="V62" s="38">
        <f t="shared" si="11"/>
        <v>7.4434296007175185</v>
      </c>
      <c r="W62" s="38">
        <v>7.4828512587649785</v>
      </c>
      <c r="X62" s="38">
        <f t="shared" si="12"/>
        <v>-3.9421658047460006E-2</v>
      </c>
      <c r="Y62" s="38">
        <v>269.60000000000002</v>
      </c>
      <c r="Z62" s="21">
        <f t="shared" si="13"/>
        <v>5.5969393790381519</v>
      </c>
      <c r="AA62" s="21">
        <v>5.5942755036505121</v>
      </c>
      <c r="AB62" s="21">
        <f t="shared" si="14"/>
        <v>2.6638753876397914E-3</v>
      </c>
      <c r="AC62" s="9">
        <v>383.8</v>
      </c>
      <c r="AD62" s="21">
        <f t="shared" si="15"/>
        <v>5.9501215835735994</v>
      </c>
      <c r="AE62" s="21">
        <v>5.9330633416693459</v>
      </c>
      <c r="AF62" s="21">
        <f t="shared" si="16"/>
        <v>1.7058241904253535E-2</v>
      </c>
      <c r="AG62" s="9">
        <v>3025.7</v>
      </c>
      <c r="AH62" s="21">
        <f t="shared" si="17"/>
        <v>8.0148977486536221</v>
      </c>
      <c r="AI62" s="21">
        <v>8.0463998823902951</v>
      </c>
      <c r="AJ62" s="21">
        <f t="shared" si="18"/>
        <v>-3.1502133736672988E-2</v>
      </c>
      <c r="AK62" s="9">
        <v>1183.3</v>
      </c>
      <c r="AL62" s="9">
        <f t="shared" si="19"/>
        <v>7.0760624243905133</v>
      </c>
      <c r="AM62" s="9">
        <v>7.001997139177166</v>
      </c>
      <c r="AN62" s="29">
        <f t="shared" si="20"/>
        <v>7.4065285213347209E-2</v>
      </c>
      <c r="AO62" s="9">
        <v>481.6</v>
      </c>
      <c r="AP62" s="9">
        <f t="shared" si="21"/>
        <v>6.1771138939946111</v>
      </c>
      <c r="AQ62" s="9">
        <v>6.1942624631001033</v>
      </c>
      <c r="AR62" s="29">
        <f t="shared" si="22"/>
        <v>-1.7148569105492228E-2</v>
      </c>
      <c r="AS62" s="9">
        <v>865.4</v>
      </c>
      <c r="AT62" s="21">
        <f t="shared" si="23"/>
        <v>6.7631918277907843</v>
      </c>
      <c r="AU62" s="21">
        <v>6.7655390492437713</v>
      </c>
      <c r="AV62" s="21">
        <f t="shared" si="24"/>
        <v>-2.3472214529869362E-3</v>
      </c>
      <c r="AW62" s="9">
        <v>403.8</v>
      </c>
      <c r="AX62" s="9">
        <f t="shared" si="25"/>
        <v>6.0009197058787374</v>
      </c>
      <c r="AY62" s="9">
        <v>5.9933226530648112</v>
      </c>
      <c r="AZ62" s="29">
        <f t="shared" si="26"/>
        <v>7.5970528139261972E-3</v>
      </c>
      <c r="BA62" s="9">
        <v>1814.7</v>
      </c>
      <c r="BB62" s="9">
        <f t="shared" si="27"/>
        <v>4.4940564635958394E-3</v>
      </c>
      <c r="BC62" s="9">
        <f t="shared" si="30"/>
        <v>4.5833999846673686E-3</v>
      </c>
      <c r="BD62" s="9">
        <f t="shared" si="28"/>
        <v>-5.3853142015341575</v>
      </c>
      <c r="BE62" s="9">
        <v>-5.3860011047369625</v>
      </c>
      <c r="BF62" s="29">
        <f t="shared" si="29"/>
        <v>6.8690320280495598E-4</v>
      </c>
    </row>
    <row r="63" spans="2:58" x14ac:dyDescent="0.25">
      <c r="B63" s="16" t="s">
        <v>60</v>
      </c>
      <c r="C63" s="11">
        <v>4739.2</v>
      </c>
      <c r="D63" s="11">
        <v>4775.7</v>
      </c>
      <c r="E63" s="12">
        <f t="shared" si="1"/>
        <v>0.99235714136147579</v>
      </c>
      <c r="F63" s="11">
        <f t="shared" si="2"/>
        <v>8.4712958390291995</v>
      </c>
      <c r="G63" s="11">
        <v>8.4743898827722273</v>
      </c>
      <c r="H63" s="29">
        <f t="shared" si="3"/>
        <v>-3.0940437430277967E-3</v>
      </c>
      <c r="I63" s="28">
        <f t="shared" si="4"/>
        <v>3466.5</v>
      </c>
      <c r="J63" s="11">
        <f t="shared" si="5"/>
        <v>8.1509007183825446</v>
      </c>
      <c r="K63" s="11">
        <v>8.1629698023675914</v>
      </c>
      <c r="L63" s="21">
        <f t="shared" si="6"/>
        <v>-1.2069083985046802E-2</v>
      </c>
      <c r="M63" s="11">
        <v>2939.9</v>
      </c>
      <c r="N63" s="9">
        <f t="shared" si="7"/>
        <v>7.986130846148809</v>
      </c>
      <c r="O63" s="9">
        <v>8.0198569294288706</v>
      </c>
      <c r="P63" s="9">
        <f t="shared" si="8"/>
        <v>-3.3726083280061658E-2</v>
      </c>
      <c r="Q63" s="39">
        <v>979.7</v>
      </c>
      <c r="R63" s="38">
        <f t="shared" si="9"/>
        <v>6.8872464023505966</v>
      </c>
      <c r="S63" s="39">
        <v>6.9322642451029255</v>
      </c>
      <c r="T63" s="38">
        <f t="shared" si="10"/>
        <v>-4.5017842752328896E-2</v>
      </c>
      <c r="U63" s="39">
        <v>1728.8</v>
      </c>
      <c r="V63" s="38">
        <f t="shared" si="11"/>
        <v>7.4551828051926758</v>
      </c>
      <c r="W63" s="39">
        <v>7.4858493560977024</v>
      </c>
      <c r="X63" s="38">
        <f t="shared" si="12"/>
        <v>-3.0666550905026568E-2</v>
      </c>
      <c r="Y63" s="39">
        <v>266.39999999999998</v>
      </c>
      <c r="Z63" s="21">
        <f t="shared" si="13"/>
        <v>5.5849989386662342</v>
      </c>
      <c r="AA63" s="21">
        <v>5.5685268314886081</v>
      </c>
      <c r="AB63" s="21">
        <f t="shared" si="14"/>
        <v>1.647210717762615E-2</v>
      </c>
      <c r="AC63" s="11">
        <v>416</v>
      </c>
      <c r="AD63" s="21">
        <f t="shared" si="15"/>
        <v>6.0306852602612633</v>
      </c>
      <c r="AE63" s="21">
        <v>5.9413441369272695</v>
      </c>
      <c r="AF63" s="21">
        <f t="shared" si="16"/>
        <v>8.9341123333993799E-2</v>
      </c>
      <c r="AG63" s="11">
        <v>3050.5</v>
      </c>
      <c r="AH63" s="21">
        <f t="shared" si="17"/>
        <v>8.0230607905919076</v>
      </c>
      <c r="AI63" s="21">
        <v>8.0478299999925973</v>
      </c>
      <c r="AJ63" s="21">
        <f t="shared" si="18"/>
        <v>-2.4769209400689718E-2</v>
      </c>
      <c r="AK63" s="11">
        <v>1019.3</v>
      </c>
      <c r="AL63" s="11">
        <f t="shared" si="19"/>
        <v>6.9268713961743673</v>
      </c>
      <c r="AM63" s="11">
        <v>6.9824447761498689</v>
      </c>
      <c r="AN63" s="29">
        <f t="shared" si="20"/>
        <v>-5.5573379975501602E-2</v>
      </c>
      <c r="AO63" s="11">
        <v>600</v>
      </c>
      <c r="AP63" s="11">
        <f t="shared" si="21"/>
        <v>6.3969296552161463</v>
      </c>
      <c r="AQ63" s="11">
        <v>6.1979804035644461</v>
      </c>
      <c r="AR63" s="29">
        <f t="shared" si="22"/>
        <v>0.19894925165170019</v>
      </c>
      <c r="AS63" s="11">
        <v>1016</v>
      </c>
      <c r="AT63" s="21">
        <f t="shared" si="23"/>
        <v>6.9236286281384274</v>
      </c>
      <c r="AU63" s="21">
        <v>6.7713383381489969</v>
      </c>
      <c r="AV63" s="21">
        <f t="shared" si="24"/>
        <v>0.15229028998943051</v>
      </c>
      <c r="AW63" s="11">
        <v>404.1</v>
      </c>
      <c r="AX63" s="11">
        <f t="shared" si="25"/>
        <v>6.0016623720844278</v>
      </c>
      <c r="AY63" s="11">
        <v>5.9936545998139028</v>
      </c>
      <c r="AZ63" s="29">
        <f t="shared" si="26"/>
        <v>8.0077722705249599E-3</v>
      </c>
      <c r="BA63" s="11">
        <v>1918.2</v>
      </c>
      <c r="BB63" s="9">
        <f t="shared" si="27"/>
        <v>4.7468448403860429E-3</v>
      </c>
      <c r="BC63" s="11">
        <f t="shared" si="30"/>
        <v>4.7834037188199752E-3</v>
      </c>
      <c r="BD63" s="11">
        <f t="shared" si="28"/>
        <v>-5.3426029108169937</v>
      </c>
      <c r="BE63" s="11">
        <v>-5.3818697612259596</v>
      </c>
      <c r="BF63" s="29">
        <f t="shared" si="29"/>
        <v>3.9266850408965936E-2</v>
      </c>
    </row>
    <row r="64" spans="2:58" x14ac:dyDescent="0.25">
      <c r="B64" s="21" t="s">
        <v>61</v>
      </c>
      <c r="C64" s="9">
        <v>4798.1000000000004</v>
      </c>
      <c r="D64" s="9">
        <v>4834.6000000000004</v>
      </c>
      <c r="E64" s="10">
        <f t="shared" si="1"/>
        <v>0.99245025441608403</v>
      </c>
      <c r="F64" s="9">
        <f t="shared" si="2"/>
        <v>8.4835536743720006</v>
      </c>
      <c r="G64" s="9">
        <v>8.4741011326009001</v>
      </c>
      <c r="H64" s="29">
        <f t="shared" si="3"/>
        <v>9.4525417711004422E-3</v>
      </c>
      <c r="I64" s="28">
        <f t="shared" si="4"/>
        <v>3500.2999999999997</v>
      </c>
      <c r="J64" s="9">
        <f t="shared" si="5"/>
        <v>8.1606039580899594</v>
      </c>
      <c r="K64" s="9">
        <v>8.1643359489169818</v>
      </c>
      <c r="L64" s="21">
        <f t="shared" si="6"/>
        <v>-3.7319908270223578E-3</v>
      </c>
      <c r="M64" s="9">
        <v>3022.4</v>
      </c>
      <c r="N64" s="9">
        <f t="shared" si="7"/>
        <v>8.0138064967472449</v>
      </c>
      <c r="O64" s="9">
        <v>8.0218082358117027</v>
      </c>
      <c r="P64" s="9">
        <f t="shared" si="8"/>
        <v>-8.0017390644577802E-3</v>
      </c>
      <c r="Q64" s="38">
        <v>1028.8</v>
      </c>
      <c r="R64" s="38">
        <f t="shared" si="9"/>
        <v>6.9361483534833548</v>
      </c>
      <c r="S64" s="38">
        <v>6.9322088699231212</v>
      </c>
      <c r="T64" s="38">
        <f t="shared" si="10"/>
        <v>3.9394835602335476E-3</v>
      </c>
      <c r="U64" s="38">
        <v>1753.4</v>
      </c>
      <c r="V64" s="38">
        <f t="shared" si="11"/>
        <v>7.4693120391544854</v>
      </c>
      <c r="W64" s="38">
        <v>7.4887106478694303</v>
      </c>
      <c r="X64" s="38">
        <f t="shared" si="12"/>
        <v>-1.939860871494492E-2</v>
      </c>
      <c r="Y64" s="38">
        <v>256.7</v>
      </c>
      <c r="Z64" s="21">
        <f t="shared" si="13"/>
        <v>5.5479080878770946</v>
      </c>
      <c r="AA64" s="21">
        <v>5.5411382251355974</v>
      </c>
      <c r="AB64" s="21">
        <f t="shared" si="14"/>
        <v>6.7698627414971568E-3</v>
      </c>
      <c r="AC64" s="9">
        <v>395.7</v>
      </c>
      <c r="AD64" s="21">
        <f t="shared" si="15"/>
        <v>5.9806563483913786</v>
      </c>
      <c r="AE64" s="21">
        <v>5.9489104945008586</v>
      </c>
      <c r="AF64" s="21">
        <f t="shared" si="16"/>
        <v>3.1745853890519982E-2</v>
      </c>
      <c r="AG64" s="9">
        <v>3104.6</v>
      </c>
      <c r="AH64" s="21">
        <f t="shared" si="17"/>
        <v>8.0406401615923428</v>
      </c>
      <c r="AI64" s="21">
        <v>8.0484384841704006</v>
      </c>
      <c r="AJ64" s="21">
        <f t="shared" si="18"/>
        <v>-7.7983225780577925E-3</v>
      </c>
      <c r="AK64" s="9">
        <v>1282.8</v>
      </c>
      <c r="AL64" s="9">
        <f t="shared" si="19"/>
        <v>7.156800467819</v>
      </c>
      <c r="AM64" s="9">
        <v>6.959889048478912</v>
      </c>
      <c r="AN64" s="29">
        <f t="shared" si="20"/>
        <v>0.19691141934008805</v>
      </c>
      <c r="AO64" s="9">
        <v>503.7</v>
      </c>
      <c r="AP64" s="9">
        <f t="shared" si="21"/>
        <v>6.2219808527516047</v>
      </c>
      <c r="AQ64" s="9">
        <v>6.2002554896590576</v>
      </c>
      <c r="AR64" s="29">
        <f t="shared" si="22"/>
        <v>2.1725363092547134E-2</v>
      </c>
      <c r="AS64" s="9">
        <v>899.4</v>
      </c>
      <c r="AT64" s="21">
        <f t="shared" si="23"/>
        <v>6.8017278743366072</v>
      </c>
      <c r="AU64" s="21">
        <v>6.7760276477518264</v>
      </c>
      <c r="AV64" s="21">
        <f t="shared" si="24"/>
        <v>2.5700226584780772E-2</v>
      </c>
      <c r="AW64" s="9">
        <v>403.52</v>
      </c>
      <c r="AX64" s="9">
        <f t="shared" si="25"/>
        <v>6.0002260527765543</v>
      </c>
      <c r="AY64" s="9">
        <v>5.9932754068583742</v>
      </c>
      <c r="AZ64" s="29">
        <f t="shared" si="26"/>
        <v>6.9506459181800651E-3</v>
      </c>
      <c r="BA64" s="9">
        <v>1902.2</v>
      </c>
      <c r="BB64" s="9">
        <f t="shared" si="27"/>
        <v>4.714016653449643E-3</v>
      </c>
      <c r="BC64" s="9">
        <f t="shared" si="30"/>
        <v>4.7498770164789489E-3</v>
      </c>
      <c r="BD64" s="9">
        <f t="shared" si="28"/>
        <v>-5.349636552538362</v>
      </c>
      <c r="BE64" s="9">
        <v>-5.378362272844802</v>
      </c>
      <c r="BF64" s="29">
        <f t="shared" si="29"/>
        <v>2.8725720306439939E-2</v>
      </c>
    </row>
    <row r="65" spans="2:58" x14ac:dyDescent="0.25">
      <c r="B65" s="16" t="s">
        <v>62</v>
      </c>
      <c r="C65" s="11">
        <v>4840.7</v>
      </c>
      <c r="D65" s="11">
        <v>4834.7</v>
      </c>
      <c r="E65" s="10">
        <f t="shared" si="1"/>
        <v>1.0012410283988664</v>
      </c>
      <c r="F65" s="11">
        <f t="shared" si="2"/>
        <v>8.4835743583925609</v>
      </c>
      <c r="G65" s="11">
        <v>8.4731122426274883</v>
      </c>
      <c r="H65" s="29">
        <f t="shared" si="3"/>
        <v>1.046211576507261E-2</v>
      </c>
      <c r="I65" s="28">
        <f t="shared" si="4"/>
        <v>3583.4</v>
      </c>
      <c r="J65" s="11">
        <f t="shared" si="5"/>
        <v>8.1840673493657974</v>
      </c>
      <c r="K65" s="11">
        <v>8.16490969387592</v>
      </c>
      <c r="L65" s="21">
        <f t="shared" si="6"/>
        <v>1.9157655489877357E-2</v>
      </c>
      <c r="M65" s="11">
        <v>3038.6</v>
      </c>
      <c r="N65" s="9">
        <f t="shared" si="7"/>
        <v>8.0191521620096662</v>
      </c>
      <c r="O65" s="9">
        <v>8.0234949084489049</v>
      </c>
      <c r="P65" s="9">
        <f t="shared" si="8"/>
        <v>-4.3427464392387094E-3</v>
      </c>
      <c r="Q65" s="39">
        <v>1035.3</v>
      </c>
      <c r="R65" s="38">
        <f t="shared" si="9"/>
        <v>6.9424465187720674</v>
      </c>
      <c r="S65" s="39">
        <v>6.9318480401122358</v>
      </c>
      <c r="T65" s="38">
        <f t="shared" si="10"/>
        <v>1.0598478659831656E-2</v>
      </c>
      <c r="U65" s="39">
        <v>1761.8</v>
      </c>
      <c r="V65" s="38">
        <f t="shared" si="11"/>
        <v>7.4740912926756957</v>
      </c>
      <c r="W65" s="39">
        <v>7.4914370221529545</v>
      </c>
      <c r="X65" s="38">
        <f t="shared" si="12"/>
        <v>-1.7345729477258764E-2</v>
      </c>
      <c r="Y65" s="39">
        <v>252.4</v>
      </c>
      <c r="Z65" s="21">
        <f t="shared" si="13"/>
        <v>5.5310151306670585</v>
      </c>
      <c r="AA65" s="21">
        <v>5.5125205093333056</v>
      </c>
      <c r="AB65" s="21">
        <f t="shared" si="14"/>
        <v>1.8494621333752903E-2</v>
      </c>
      <c r="AC65" s="11">
        <v>389.4</v>
      </c>
      <c r="AD65" s="21">
        <f t="shared" si="15"/>
        <v>5.964607092938099</v>
      </c>
      <c r="AE65" s="21">
        <v>5.955734928146696</v>
      </c>
      <c r="AF65" s="21">
        <f t="shared" si="16"/>
        <v>8.8721647914029589E-3</v>
      </c>
      <c r="AG65" s="11">
        <v>3194</v>
      </c>
      <c r="AH65" s="21">
        <f t="shared" si="17"/>
        <v>8.0690293287749579</v>
      </c>
      <c r="AI65" s="21">
        <v>8.0482468109296619</v>
      </c>
      <c r="AJ65" s="21">
        <f t="shared" si="18"/>
        <v>2.0782517845296056E-2</v>
      </c>
      <c r="AK65" s="11">
        <v>1201.3</v>
      </c>
      <c r="AL65" s="11">
        <f t="shared" si="19"/>
        <v>7.0911595827273297</v>
      </c>
      <c r="AM65" s="11">
        <v>6.9344121071327143</v>
      </c>
      <c r="AN65" s="29">
        <f t="shared" si="20"/>
        <v>0.15674747559461544</v>
      </c>
      <c r="AO65" s="11">
        <v>482.2</v>
      </c>
      <c r="AP65" s="11">
        <f t="shared" si="21"/>
        <v>6.178358965747071</v>
      </c>
      <c r="AQ65" s="11">
        <v>6.2010657292882616</v>
      </c>
      <c r="AR65" s="29">
        <f t="shared" si="22"/>
        <v>-2.2706763541190611E-2</v>
      </c>
      <c r="AS65" s="11">
        <v>871.6</v>
      </c>
      <c r="AT65" s="21">
        <f t="shared" si="23"/>
        <v>6.7703306030704651</v>
      </c>
      <c r="AU65" s="21">
        <v>6.7795844160071486</v>
      </c>
      <c r="AV65" s="21">
        <f t="shared" si="24"/>
        <v>-9.2538129366834809E-3</v>
      </c>
      <c r="AW65" s="11">
        <v>405.23</v>
      </c>
      <c r="AX65" s="11">
        <f t="shared" si="25"/>
        <v>6.0044548071462263</v>
      </c>
      <c r="AY65" s="11">
        <v>5.9921988530211747</v>
      </c>
      <c r="AZ65" s="29">
        <f t="shared" si="26"/>
        <v>1.2255954125051538E-2</v>
      </c>
      <c r="BA65" s="11">
        <v>1914.5</v>
      </c>
      <c r="BB65" s="9">
        <f t="shared" si="27"/>
        <v>4.7244774572465023E-3</v>
      </c>
      <c r="BC65" s="11">
        <f t="shared" si="30"/>
        <v>4.7186215139441955E-3</v>
      </c>
      <c r="BD65" s="11">
        <f t="shared" si="28"/>
        <v>-5.3562385741706686</v>
      </c>
      <c r="BE65" s="11">
        <v>-5.3755345784651611</v>
      </c>
      <c r="BF65" s="29">
        <f t="shared" si="29"/>
        <v>1.9296004294492519E-2</v>
      </c>
    </row>
    <row r="66" spans="2:58" x14ac:dyDescent="0.25">
      <c r="B66" s="21" t="s">
        <v>63</v>
      </c>
      <c r="C66" s="9">
        <v>4894.1000000000004</v>
      </c>
      <c r="D66" s="9">
        <v>4884.8</v>
      </c>
      <c r="E66" s="10">
        <f t="shared" si="1"/>
        <v>1.0019038650507697</v>
      </c>
      <c r="F66" s="9">
        <f t="shared" si="2"/>
        <v>8.4938836219806131</v>
      </c>
      <c r="G66" s="9">
        <v>8.4714417045037109</v>
      </c>
      <c r="H66" s="29">
        <f t="shared" si="3"/>
        <v>2.2441917476902162E-2</v>
      </c>
      <c r="I66" s="28">
        <f t="shared" si="4"/>
        <v>3639</v>
      </c>
      <c r="J66" s="9">
        <f t="shared" si="5"/>
        <v>8.1994641976121603</v>
      </c>
      <c r="K66" s="9">
        <v>8.164705317934887</v>
      </c>
      <c r="L66" s="21">
        <f t="shared" si="6"/>
        <v>3.4758879677273313E-2</v>
      </c>
      <c r="M66" s="9">
        <v>3099.7</v>
      </c>
      <c r="N66" s="9">
        <f t="shared" si="7"/>
        <v>8.0390606115967653</v>
      </c>
      <c r="O66" s="9">
        <v>8.0249096355061891</v>
      </c>
      <c r="P66" s="9">
        <f t="shared" si="8"/>
        <v>1.415097609057625E-2</v>
      </c>
      <c r="Q66" s="38">
        <v>1056.2</v>
      </c>
      <c r="R66" s="38">
        <f t="shared" si="9"/>
        <v>6.9624328402728333</v>
      </c>
      <c r="S66" s="38">
        <v>6.9311742049302456</v>
      </c>
      <c r="T66" s="38">
        <f t="shared" si="10"/>
        <v>3.125863534258766E-2</v>
      </c>
      <c r="U66" s="38">
        <v>1797.3</v>
      </c>
      <c r="V66" s="38">
        <f t="shared" si="11"/>
        <v>7.4940408177579885</v>
      </c>
      <c r="W66" s="38">
        <v>7.4940182428906192</v>
      </c>
      <c r="X66" s="38">
        <f t="shared" si="12"/>
        <v>2.2574867369229423E-5</v>
      </c>
      <c r="Y66" s="38">
        <v>249.6</v>
      </c>
      <c r="Z66" s="21">
        <f t="shared" si="13"/>
        <v>5.5198596364952728</v>
      </c>
      <c r="AA66" s="21">
        <v>5.483088739987771</v>
      </c>
      <c r="AB66" s="21">
        <f t="shared" si="14"/>
        <v>3.677089650750176E-2</v>
      </c>
      <c r="AC66" s="9">
        <v>385.2</v>
      </c>
      <c r="AD66" s="21">
        <f t="shared" si="15"/>
        <v>5.9537626799239707</v>
      </c>
      <c r="AE66" s="21">
        <v>5.9618097927800466</v>
      </c>
      <c r="AF66" s="21">
        <f t="shared" si="16"/>
        <v>-8.0471128560759553E-3</v>
      </c>
      <c r="AG66" s="9">
        <v>3253.8</v>
      </c>
      <c r="AH66" s="21">
        <f t="shared" si="17"/>
        <v>8.08757882307507</v>
      </c>
      <c r="AI66" s="21">
        <v>8.0472715823247292</v>
      </c>
      <c r="AJ66" s="21">
        <f t="shared" si="18"/>
        <v>4.0307240750340867E-2</v>
      </c>
      <c r="AK66" s="9">
        <v>1191.3</v>
      </c>
      <c r="AL66" s="9">
        <f t="shared" si="19"/>
        <v>7.0828004268053153</v>
      </c>
      <c r="AM66" s="9">
        <v>6.9062191727167814</v>
      </c>
      <c r="AN66" s="29">
        <f t="shared" si="20"/>
        <v>0.17658125408853387</v>
      </c>
      <c r="AO66" s="9">
        <v>480.5</v>
      </c>
      <c r="AP66" s="9">
        <f t="shared" si="21"/>
        <v>6.1748272284103471</v>
      </c>
      <c r="AQ66" s="9">
        <v>6.2004027087083147</v>
      </c>
      <c r="AR66" s="29">
        <f t="shared" si="22"/>
        <v>-2.5575480297967523E-2</v>
      </c>
      <c r="AS66" s="9">
        <v>865.7</v>
      </c>
      <c r="AT66" s="21">
        <f t="shared" si="23"/>
        <v>6.7635384282217279</v>
      </c>
      <c r="AU66" s="21">
        <v>6.7820021435114679</v>
      </c>
      <c r="AV66" s="21">
        <f t="shared" si="24"/>
        <v>-1.8463715289740001E-2</v>
      </c>
      <c r="AW66" s="9">
        <v>406.57</v>
      </c>
      <c r="AX66" s="9">
        <f t="shared" si="25"/>
        <v>6.0077561158848676</v>
      </c>
      <c r="AY66" s="9">
        <v>5.9904430612789525</v>
      </c>
      <c r="AZ66" s="29">
        <f t="shared" si="26"/>
        <v>1.7313054605915035E-2</v>
      </c>
      <c r="BA66" s="9">
        <v>1927.1</v>
      </c>
      <c r="BB66" s="9">
        <f t="shared" si="27"/>
        <v>4.7398971886759966E-3</v>
      </c>
      <c r="BC66" s="9">
        <f t="shared" si="30"/>
        <v>4.730890212142071E-3</v>
      </c>
      <c r="BD66" s="9">
        <f t="shared" si="28"/>
        <v>-5.3536418886598689</v>
      </c>
      <c r="BE66" s="9">
        <v>-5.3734246633835161</v>
      </c>
      <c r="BF66" s="29">
        <f t="shared" si="29"/>
        <v>1.9782774723647201E-2</v>
      </c>
    </row>
    <row r="67" spans="2:58" x14ac:dyDescent="0.25">
      <c r="B67" s="16" t="s">
        <v>64</v>
      </c>
      <c r="C67" s="11">
        <v>4928.3</v>
      </c>
      <c r="D67" s="11">
        <v>4907</v>
      </c>
      <c r="E67" s="10">
        <f t="shared" si="1"/>
        <v>1.0043407377216222</v>
      </c>
      <c r="F67" s="11">
        <f t="shared" si="2"/>
        <v>8.4984180360899035</v>
      </c>
      <c r="G67" s="11">
        <v>8.4691145487036401</v>
      </c>
      <c r="H67" s="29">
        <f t="shared" si="3"/>
        <v>2.9303487386263427E-2</v>
      </c>
      <c r="I67" s="28">
        <f t="shared" si="4"/>
        <v>3663.7000000000003</v>
      </c>
      <c r="J67" s="11">
        <f t="shared" si="5"/>
        <v>8.2062288447125997</v>
      </c>
      <c r="K67" s="11">
        <v>8.1637490753190427</v>
      </c>
      <c r="L67" s="21">
        <f t="shared" si="6"/>
        <v>4.2479769393557021E-2</v>
      </c>
      <c r="M67" s="11">
        <v>3121.6</v>
      </c>
      <c r="N67" s="9">
        <f t="shared" si="7"/>
        <v>8.0461009698688475</v>
      </c>
      <c r="O67" s="9">
        <v>8.0260423909327443</v>
      </c>
      <c r="P67" s="9">
        <f t="shared" si="8"/>
        <v>2.0058578936103189E-2</v>
      </c>
      <c r="Q67" s="39">
        <v>1062.8</v>
      </c>
      <c r="R67" s="38">
        <f t="shared" si="9"/>
        <v>6.9686622138856587</v>
      </c>
      <c r="S67" s="39">
        <v>6.9301864376862898</v>
      </c>
      <c r="T67" s="38">
        <f t="shared" si="10"/>
        <v>3.8475776199368816E-2</v>
      </c>
      <c r="U67" s="39">
        <v>1811.2</v>
      </c>
      <c r="V67" s="38">
        <f t="shared" si="11"/>
        <v>7.5017448880088642</v>
      </c>
      <c r="W67" s="39">
        <v>7.4964332329438461</v>
      </c>
      <c r="X67" s="38">
        <f t="shared" si="12"/>
        <v>5.3116550650180727E-3</v>
      </c>
      <c r="Y67" s="39">
        <v>242.6</v>
      </c>
      <c r="Z67" s="21">
        <f t="shared" si="13"/>
        <v>5.4914139965099498</v>
      </c>
      <c r="AA67" s="21">
        <v>5.4532695321433655</v>
      </c>
      <c r="AB67" s="21">
        <f t="shared" si="14"/>
        <v>3.8144464366584252E-2</v>
      </c>
      <c r="AC67" s="11">
        <v>410.9</v>
      </c>
      <c r="AD67" s="21">
        <f t="shared" si="15"/>
        <v>6.0183498758893643</v>
      </c>
      <c r="AE67" s="21">
        <v>5.9671329884191699</v>
      </c>
      <c r="AF67" s="21">
        <f t="shared" si="16"/>
        <v>5.1216887470194372E-2</v>
      </c>
      <c r="AG67" s="11">
        <v>3252.8</v>
      </c>
      <c r="AH67" s="21">
        <f t="shared" si="17"/>
        <v>8.0872714428740817</v>
      </c>
      <c r="AI67" s="21">
        <v>8.045542389483602</v>
      </c>
      <c r="AJ67" s="21">
        <f t="shared" si="18"/>
        <v>4.172905339047972E-2</v>
      </c>
      <c r="AK67" s="11">
        <v>987.9</v>
      </c>
      <c r="AL67" s="11">
        <f t="shared" si="19"/>
        <v>6.8955814780504285</v>
      </c>
      <c r="AM67" s="11">
        <v>6.8756134330088665</v>
      </c>
      <c r="AN67" s="29">
        <f t="shared" si="20"/>
        <v>1.9968045041562021E-2</v>
      </c>
      <c r="AO67" s="11">
        <v>547</v>
      </c>
      <c r="AP67" s="11">
        <f t="shared" si="21"/>
        <v>6.3044488024219811</v>
      </c>
      <c r="AQ67" s="11">
        <v>6.1982438224482594</v>
      </c>
      <c r="AR67" s="29">
        <f t="shared" si="22"/>
        <v>0.10620497997372169</v>
      </c>
      <c r="AS67" s="11">
        <v>958</v>
      </c>
      <c r="AT67" s="21">
        <f t="shared" si="23"/>
        <v>6.8648477779708603</v>
      </c>
      <c r="AU67" s="21">
        <v>6.7832685472282037</v>
      </c>
      <c r="AV67" s="21">
        <f t="shared" si="24"/>
        <v>8.1579230742656605E-2</v>
      </c>
      <c r="AW67" s="11">
        <v>408.83</v>
      </c>
      <c r="AX67" s="11">
        <f t="shared" si="25"/>
        <v>6.0132994217154998</v>
      </c>
      <c r="AY67" s="11">
        <v>5.9880338145796843</v>
      </c>
      <c r="AZ67" s="29">
        <f t="shared" si="26"/>
        <v>2.5265607135815493E-2</v>
      </c>
      <c r="BA67" s="11">
        <v>1941.7</v>
      </c>
      <c r="BB67" s="9">
        <f t="shared" si="27"/>
        <v>4.7494068439204564E-3</v>
      </c>
      <c r="BC67" s="11">
        <f t="shared" si="30"/>
        <v>4.7288800160537464E-3</v>
      </c>
      <c r="BD67" s="11">
        <f t="shared" si="28"/>
        <v>-5.3540668875911512</v>
      </c>
      <c r="BE67" s="11">
        <v>-5.372058452893663</v>
      </c>
      <c r="BF67" s="29">
        <f t="shared" si="29"/>
        <v>1.7991565302511781E-2</v>
      </c>
    </row>
    <row r="68" spans="2:58" x14ac:dyDescent="0.25">
      <c r="B68" s="21" t="s">
        <v>65</v>
      </c>
      <c r="C68" s="9">
        <v>4944.6000000000004</v>
      </c>
      <c r="D68" s="9">
        <v>4915.5</v>
      </c>
      <c r="E68" s="10">
        <f t="shared" si="1"/>
        <v>1.005920048825145</v>
      </c>
      <c r="F68" s="9">
        <f t="shared" si="2"/>
        <v>8.5001487568069791</v>
      </c>
      <c r="G68" s="9">
        <v>8.4661698318997729</v>
      </c>
      <c r="H68" s="29">
        <f t="shared" si="3"/>
        <v>3.397892490720622E-2</v>
      </c>
      <c r="I68" s="28">
        <f t="shared" si="4"/>
        <v>3588.5</v>
      </c>
      <c r="J68" s="9">
        <f t="shared" si="5"/>
        <v>8.1854895668701264</v>
      </c>
      <c r="K68" s="9">
        <v>8.1620889445533482</v>
      </c>
      <c r="L68" s="21">
        <f t="shared" si="6"/>
        <v>2.3400622316778197E-2</v>
      </c>
      <c r="M68" s="9">
        <v>3129.9</v>
      </c>
      <c r="N68" s="9">
        <f t="shared" si="7"/>
        <v>8.0487563341420341</v>
      </c>
      <c r="O68" s="9">
        <v>8.0268919930378146</v>
      </c>
      <c r="P68" s="9">
        <f t="shared" si="8"/>
        <v>2.186434110421942E-2</v>
      </c>
      <c r="Q68" s="38">
        <v>1026.4000000000001</v>
      </c>
      <c r="R68" s="38">
        <f t="shared" si="9"/>
        <v>6.9338128133014267</v>
      </c>
      <c r="S68" s="38">
        <v>6.9289033483365987</v>
      </c>
      <c r="T68" s="38">
        <f t="shared" si="10"/>
        <v>4.9094649648280253E-3</v>
      </c>
      <c r="U68" s="38">
        <v>1858.9</v>
      </c>
      <c r="V68" s="38">
        <f t="shared" si="11"/>
        <v>7.5277401939130986</v>
      </c>
      <c r="W68" s="38">
        <v>7.4986609292833508</v>
      </c>
      <c r="X68" s="38">
        <f t="shared" si="12"/>
        <v>2.9079264629747748E-2</v>
      </c>
      <c r="Y68" s="38">
        <v>238.5</v>
      </c>
      <c r="Z68" s="21">
        <f t="shared" si="13"/>
        <v>5.4743693103283961</v>
      </c>
      <c r="AA68" s="21">
        <v>5.4235124826547789</v>
      </c>
      <c r="AB68" s="21">
        <f t="shared" si="14"/>
        <v>5.0856827673617211E-2</v>
      </c>
      <c r="AC68" s="9">
        <v>386.8</v>
      </c>
      <c r="AD68" s="21">
        <f t="shared" si="15"/>
        <v>5.9579077635791391</v>
      </c>
      <c r="AE68" s="21">
        <v>5.9716973856367916</v>
      </c>
      <c r="AF68" s="21">
        <f t="shared" si="16"/>
        <v>-1.3789622057652551E-2</v>
      </c>
      <c r="AG68" s="9">
        <v>3201.7</v>
      </c>
      <c r="AH68" s="21">
        <f t="shared" si="17"/>
        <v>8.0714371977244941</v>
      </c>
      <c r="AI68" s="21">
        <v>8.0431140155597518</v>
      </c>
      <c r="AJ68" s="21">
        <f t="shared" si="18"/>
        <v>2.8323182164742278E-2</v>
      </c>
      <c r="AK68" s="9">
        <v>1150.3</v>
      </c>
      <c r="AL68" s="9">
        <f t="shared" si="19"/>
        <v>7.0477780569019641</v>
      </c>
      <c r="AM68" s="9">
        <v>6.8430084390705295</v>
      </c>
      <c r="AN68" s="29">
        <f t="shared" si="20"/>
        <v>0.20476961783143466</v>
      </c>
      <c r="AO68" s="9">
        <v>496.8</v>
      </c>
      <c r="AP68" s="9">
        <f t="shared" si="21"/>
        <v>6.2081875306192691</v>
      </c>
      <c r="AQ68" s="9">
        <v>6.1945504803619542</v>
      </c>
      <c r="AR68" s="29">
        <f t="shared" si="22"/>
        <v>1.3637050257314876E-2</v>
      </c>
      <c r="AS68" s="9">
        <v>883.6</v>
      </c>
      <c r="AT68" s="21">
        <f t="shared" si="23"/>
        <v>6.7840044715459618</v>
      </c>
      <c r="AU68" s="21">
        <v>6.7833598042987209</v>
      </c>
      <c r="AV68" s="21">
        <f t="shared" si="24"/>
        <v>6.4466724724088209E-4</v>
      </c>
      <c r="AW68" s="9">
        <v>408.8</v>
      </c>
      <c r="AX68" s="9">
        <f t="shared" si="25"/>
        <v>6.0132260388894947</v>
      </c>
      <c r="AY68" s="9">
        <v>5.9850077165304763</v>
      </c>
      <c r="AZ68" s="29">
        <f t="shared" si="26"/>
        <v>2.8218322359018444E-2</v>
      </c>
      <c r="BA68" s="9">
        <v>1973.2</v>
      </c>
      <c r="BB68" s="9">
        <f t="shared" si="27"/>
        <v>4.8268101761252446E-3</v>
      </c>
      <c r="BC68" s="9">
        <f t="shared" ref="BC68:BC99" si="31">BB68/E68</f>
        <v>4.7984033937514946E-3</v>
      </c>
      <c r="BD68" s="9">
        <f t="shared" si="28"/>
        <v>-5.3394720427024627</v>
      </c>
      <c r="BE68" s="9">
        <v>-5.3714495080551972</v>
      </c>
      <c r="BF68" s="29">
        <f t="shared" si="29"/>
        <v>3.1977465352734491E-2</v>
      </c>
    </row>
    <row r="69" spans="2:58" x14ac:dyDescent="0.25">
      <c r="B69" s="16" t="s">
        <v>66</v>
      </c>
      <c r="C69" s="11">
        <v>5012.3</v>
      </c>
      <c r="D69" s="11">
        <v>4933.3</v>
      </c>
      <c r="E69" s="10">
        <f t="shared" ref="E69:E114" si="32">C69/D69</f>
        <v>1.0160136217136602</v>
      </c>
      <c r="F69" s="11">
        <f t="shared" ref="F69:F114" si="33">LN(D69)</f>
        <v>8.5037634143045135</v>
      </c>
      <c r="G69" s="11">
        <v>8.4626649254442228</v>
      </c>
      <c r="H69" s="29">
        <f t="shared" ref="H69:H114" si="34">F69-G69</f>
        <v>4.1098488860290772E-2</v>
      </c>
      <c r="I69" s="28">
        <f t="shared" ref="I69:I114" si="35">AG69+AC69</f>
        <v>3591</v>
      </c>
      <c r="J69" s="11">
        <f t="shared" ref="J69:J114" si="36">LN(I69)</f>
        <v>8.1861859942260828</v>
      </c>
      <c r="K69" s="11">
        <v>8.1597994540186356</v>
      </c>
      <c r="L69" s="21">
        <f t="shared" ref="L69:L114" si="37">J69-K69</f>
        <v>2.638654020744724E-2</v>
      </c>
      <c r="M69" s="11">
        <v>3131.9</v>
      </c>
      <c r="N69" s="9">
        <f t="shared" ref="N69:N114" si="38">LN(M69)</f>
        <v>8.0493951281207643</v>
      </c>
      <c r="O69" s="9">
        <v>8.0274697967424817</v>
      </c>
      <c r="P69" s="9">
        <f t="shared" ref="P69:P114" si="39">N69-O69</f>
        <v>2.1925331378282564E-2</v>
      </c>
      <c r="Q69" s="39">
        <v>1027.4000000000001</v>
      </c>
      <c r="R69" s="38">
        <f t="shared" ref="R69:R114" si="40">LN(Q69)</f>
        <v>6.9347866180331676</v>
      </c>
      <c r="S69" s="39">
        <v>6.927367594197527</v>
      </c>
      <c r="T69" s="38">
        <f t="shared" ref="T69:T114" si="41">R69-S69</f>
        <v>7.4190238356406368E-3</v>
      </c>
      <c r="U69" s="39">
        <v>1860.3</v>
      </c>
      <c r="V69" s="38">
        <f t="shared" ref="V69:V114" si="42">LN(U69)</f>
        <v>7.5284930440239419</v>
      </c>
      <c r="W69" s="39">
        <v>7.5006835886642635</v>
      </c>
      <c r="X69" s="38">
        <f t="shared" ref="X69:X114" si="43">V69-W69</f>
        <v>2.7809455359678381E-2</v>
      </c>
      <c r="Y69" s="39">
        <v>232.8</v>
      </c>
      <c r="Z69" s="21">
        <f t="shared" ref="Z69:Z114" si="44">LN(Y69)</f>
        <v>5.4501797158572831</v>
      </c>
      <c r="AA69" s="21">
        <v>5.394291028666931</v>
      </c>
      <c r="AB69" s="21">
        <f t="shared" ref="AB69:AB114" si="45">Z69-AA69</f>
        <v>5.5888687190352115E-2</v>
      </c>
      <c r="AC69" s="11">
        <v>394.4</v>
      </c>
      <c r="AD69" s="21">
        <f t="shared" ref="AD69:AD114" si="46">LN(AC69)</f>
        <v>5.9773656227284802</v>
      </c>
      <c r="AE69" s="21">
        <v>5.9755278655603057</v>
      </c>
      <c r="AF69" s="21">
        <f t="shared" ref="AF69:AF114" si="47">AD69-AE69</f>
        <v>1.8377571681744698E-3</v>
      </c>
      <c r="AG69" s="11">
        <v>3196.6</v>
      </c>
      <c r="AH69" s="21">
        <f t="shared" ref="AH69:AH114" si="48">LN(AG69)</f>
        <v>8.0698430239345527</v>
      </c>
      <c r="AI69" s="21">
        <v>8.0400673243650171</v>
      </c>
      <c r="AJ69" s="21">
        <f t="shared" ref="AJ69:AJ114" si="49">AH69-AI69</f>
        <v>2.9775699569535519E-2</v>
      </c>
      <c r="AK69" s="11">
        <v>991.6</v>
      </c>
      <c r="AL69" s="11">
        <f t="shared" ref="AL69:AL114" si="50">LN(AK69)</f>
        <v>6.8993198001610354</v>
      </c>
      <c r="AM69" s="11">
        <v>6.8088302219914798</v>
      </c>
      <c r="AN69" s="29">
        <f t="shared" ref="AN69:AN114" si="51">AL69-AM69</f>
        <v>9.0489578169555607E-2</v>
      </c>
      <c r="AO69" s="11">
        <v>499.4</v>
      </c>
      <c r="AP69" s="11">
        <f t="shared" ref="AP69:AP114" si="52">LN(AO69)</f>
        <v>6.2134073778456731</v>
      </c>
      <c r="AQ69" s="11">
        <v>6.1893504704157403</v>
      </c>
      <c r="AR69" s="29">
        <f t="shared" ref="AR69:AR114" si="53">AP69-AQ69</f>
        <v>2.4056907429932828E-2</v>
      </c>
      <c r="AS69" s="11">
        <v>893.9</v>
      </c>
      <c r="AT69" s="21">
        <f t="shared" ref="AT69:AT114" si="54">LN(AS69)</f>
        <v>6.7955939120938069</v>
      </c>
      <c r="AU69" s="21">
        <v>6.7823030788835981</v>
      </c>
      <c r="AV69" s="21">
        <f t="shared" ref="AV69:AV114" si="55">AT69-AU69</f>
        <v>1.3290833210208852E-2</v>
      </c>
      <c r="AW69" s="11">
        <v>408.54</v>
      </c>
      <c r="AX69" s="11">
        <f t="shared" ref="AX69:AX114" si="56">LN(AW69)</f>
        <v>6.0125898287229305</v>
      </c>
      <c r="AY69" s="11">
        <v>5.9814171617428951</v>
      </c>
      <c r="AZ69" s="29">
        <f t="shared" ref="AZ69:AZ114" si="57">AX69-AY69</f>
        <v>3.1172666980035402E-2</v>
      </c>
      <c r="BA69" s="11">
        <v>1969</v>
      </c>
      <c r="BB69" s="9">
        <f t="shared" ref="BB69:BB114" si="58">BA69/(AW69*1000)</f>
        <v>4.8196015078082926E-3</v>
      </c>
      <c r="BC69" s="11">
        <f t="shared" si="31"/>
        <v>4.7436386725596335E-3</v>
      </c>
      <c r="BD69" s="11">
        <f t="shared" ref="BD69:BD114" si="59">LN(BC69)</f>
        <v>-5.3509507853308405</v>
      </c>
      <c r="BE69" s="11">
        <v>-5.3716001451993991</v>
      </c>
      <c r="BF69" s="29">
        <f t="shared" ref="BF69:BF114" si="60">BD69-BE69</f>
        <v>2.0649359868558648E-2</v>
      </c>
    </row>
    <row r="70" spans="2:58" x14ac:dyDescent="0.25">
      <c r="B70" s="21" t="s">
        <v>67</v>
      </c>
      <c r="C70" s="9">
        <v>4930.6000000000004</v>
      </c>
      <c r="D70" s="9">
        <v>4832.7</v>
      </c>
      <c r="E70" s="10">
        <f t="shared" si="32"/>
        <v>1.0202578268876612</v>
      </c>
      <c r="F70" s="9">
        <f t="shared" si="33"/>
        <v>8.4831605966720289</v>
      </c>
      <c r="G70" s="9">
        <v>8.45867843751717</v>
      </c>
      <c r="H70" s="29">
        <f t="shared" si="34"/>
        <v>2.4482159154858962E-2</v>
      </c>
      <c r="I70" s="28">
        <f t="shared" si="35"/>
        <v>3500.5</v>
      </c>
      <c r="J70" s="9">
        <f t="shared" si="36"/>
        <v>8.160661094417252</v>
      </c>
      <c r="K70" s="9">
        <v>8.1569697574846849</v>
      </c>
      <c r="L70" s="21">
        <f t="shared" si="37"/>
        <v>3.6913369325670686E-3</v>
      </c>
      <c r="M70" s="9">
        <v>3077.3</v>
      </c>
      <c r="N70" s="9">
        <f t="shared" si="38"/>
        <v>8.0318078681320237</v>
      </c>
      <c r="O70" s="9">
        <v>8.0278008221810175</v>
      </c>
      <c r="P70" s="9">
        <f t="shared" si="39"/>
        <v>4.0070459510062051E-3</v>
      </c>
      <c r="Q70" s="38">
        <v>1008.6</v>
      </c>
      <c r="R70" s="38">
        <f t="shared" si="40"/>
        <v>6.9163185096426245</v>
      </c>
      <c r="S70" s="38">
        <v>6.925624901001032</v>
      </c>
      <c r="T70" s="38">
        <f t="shared" si="41"/>
        <v>-9.3063913584074953E-3</v>
      </c>
      <c r="U70" s="38">
        <v>1829.5</v>
      </c>
      <c r="V70" s="38">
        <f t="shared" si="42"/>
        <v>7.5117979844592613</v>
      </c>
      <c r="W70" s="38">
        <v>7.5025016423821098</v>
      </c>
      <c r="X70" s="38">
        <f t="shared" si="43"/>
        <v>9.2963420771514649E-3</v>
      </c>
      <c r="Y70" s="38">
        <v>223.8</v>
      </c>
      <c r="Z70" s="21">
        <f t="shared" si="44"/>
        <v>5.4107527958778245</v>
      </c>
      <c r="AA70" s="21">
        <v>5.3661103928420371</v>
      </c>
      <c r="AB70" s="21">
        <f t="shared" si="45"/>
        <v>4.4642403035787481E-2</v>
      </c>
      <c r="AC70" s="9">
        <v>409.4</v>
      </c>
      <c r="AD70" s="21">
        <f t="shared" si="46"/>
        <v>6.0146926732271888</v>
      </c>
      <c r="AE70" s="21">
        <v>5.9786406908033207</v>
      </c>
      <c r="AF70" s="21">
        <f t="shared" si="47"/>
        <v>3.605198242386809E-2</v>
      </c>
      <c r="AG70" s="9">
        <v>3091.1</v>
      </c>
      <c r="AH70" s="21">
        <f t="shared" si="48"/>
        <v>8.0362822935984486</v>
      </c>
      <c r="AI70" s="21">
        <v>8.0365008817000927</v>
      </c>
      <c r="AJ70" s="21">
        <f t="shared" si="49"/>
        <v>-2.1858810164410158E-4</v>
      </c>
      <c r="AK70" s="9">
        <v>969.3</v>
      </c>
      <c r="AL70" s="9">
        <f t="shared" si="50"/>
        <v>6.8765741614985618</v>
      </c>
      <c r="AM70" s="9">
        <v>6.773632793872574</v>
      </c>
      <c r="AN70" s="29">
        <f t="shared" si="51"/>
        <v>0.10294136762598782</v>
      </c>
      <c r="AO70" s="9">
        <v>523.29999999999995</v>
      </c>
      <c r="AP70" s="9">
        <f t="shared" si="52"/>
        <v>6.2601549133781624</v>
      </c>
      <c r="AQ70" s="9">
        <v>6.1826801037323715</v>
      </c>
      <c r="AR70" s="29">
        <f t="shared" si="53"/>
        <v>7.7474809645790899E-2</v>
      </c>
      <c r="AS70" s="9">
        <v>932.7</v>
      </c>
      <c r="AT70" s="21">
        <f t="shared" si="54"/>
        <v>6.8380836057328178</v>
      </c>
      <c r="AU70" s="21">
        <v>6.7801259380604444</v>
      </c>
      <c r="AV70" s="21">
        <f t="shared" si="55"/>
        <v>5.7957667672373425E-2</v>
      </c>
      <c r="AW70" s="9">
        <v>407.08</v>
      </c>
      <c r="AX70" s="9">
        <f t="shared" si="56"/>
        <v>6.0090097263237308</v>
      </c>
      <c r="AY70" s="9">
        <v>5.9773321812799818</v>
      </c>
      <c r="AZ70" s="29">
        <f t="shared" si="57"/>
        <v>3.1677545043748978E-2</v>
      </c>
      <c r="BA70" s="9">
        <v>1966.4</v>
      </c>
      <c r="BB70" s="9">
        <f t="shared" si="58"/>
        <v>4.8305001473911762E-3</v>
      </c>
      <c r="BC70" s="9">
        <f t="shared" si="31"/>
        <v>4.7345876895909904E-3</v>
      </c>
      <c r="BD70" s="9">
        <f t="shared" si="59"/>
        <v>-5.3528606333074462</v>
      </c>
      <c r="BE70" s="9">
        <v>-5.3724926947417044</v>
      </c>
      <c r="BF70" s="29">
        <f t="shared" si="60"/>
        <v>1.9632061434258219E-2</v>
      </c>
    </row>
    <row r="71" spans="2:58" x14ac:dyDescent="0.25">
      <c r="B71" s="16" t="s">
        <v>68</v>
      </c>
      <c r="C71" s="11">
        <v>4970.7</v>
      </c>
      <c r="D71" s="11">
        <v>4860.7</v>
      </c>
      <c r="E71" s="10">
        <f t="shared" si="32"/>
        <v>1.0226304853210444</v>
      </c>
      <c r="F71" s="11">
        <f t="shared" si="33"/>
        <v>8.4889377394446051</v>
      </c>
      <c r="G71" s="11">
        <v>8.4543146628543333</v>
      </c>
      <c r="H71" s="29">
        <f t="shared" si="34"/>
        <v>3.4623076590271751E-2</v>
      </c>
      <c r="I71" s="28">
        <f t="shared" si="35"/>
        <v>3605</v>
      </c>
      <c r="J71" s="11">
        <f t="shared" si="36"/>
        <v>8.1900770497190489</v>
      </c>
      <c r="K71" s="11">
        <v>8.1537055003089058</v>
      </c>
      <c r="L71" s="21">
        <f t="shared" si="37"/>
        <v>3.6371549410143089E-2</v>
      </c>
      <c r="M71" s="11">
        <v>3118.3</v>
      </c>
      <c r="N71" s="9">
        <f t="shared" si="38"/>
        <v>8.0450432605120756</v>
      </c>
      <c r="O71" s="9">
        <v>8.0279237928198039</v>
      </c>
      <c r="P71" s="9">
        <f t="shared" si="39"/>
        <v>1.7119467692271684E-2</v>
      </c>
      <c r="Q71" s="39">
        <v>1020</v>
      </c>
      <c r="R71" s="38">
        <f t="shared" si="40"/>
        <v>6.9275579062783166</v>
      </c>
      <c r="S71" s="39">
        <v>6.9237256313689688</v>
      </c>
      <c r="T71" s="38">
        <f t="shared" si="41"/>
        <v>3.8322749093477881E-3</v>
      </c>
      <c r="U71" s="39">
        <v>1856.8</v>
      </c>
      <c r="V71" s="38">
        <f t="shared" si="42"/>
        <v>7.5266098549602276</v>
      </c>
      <c r="W71" s="39">
        <v>7.5041329026420138</v>
      </c>
      <c r="X71" s="38">
        <f t="shared" si="43"/>
        <v>2.2476952318213783E-2</v>
      </c>
      <c r="Y71" s="39">
        <v>218.2</v>
      </c>
      <c r="Z71" s="21">
        <f t="shared" si="44"/>
        <v>5.3854120733989701</v>
      </c>
      <c r="AA71" s="21">
        <v>5.3395107282718071</v>
      </c>
      <c r="AB71" s="21">
        <f t="shared" si="45"/>
        <v>4.590134512716304E-2</v>
      </c>
      <c r="AC71" s="11">
        <v>403.3</v>
      </c>
      <c r="AD71" s="21">
        <f t="shared" si="46"/>
        <v>5.9996807018793223</v>
      </c>
      <c r="AE71" s="21">
        <v>5.9810532725776753</v>
      </c>
      <c r="AF71" s="21">
        <f t="shared" si="47"/>
        <v>1.8627429301647069E-2</v>
      </c>
      <c r="AG71" s="11">
        <v>3201.7</v>
      </c>
      <c r="AH71" s="21">
        <f t="shared" si="48"/>
        <v>8.0714371977244941</v>
      </c>
      <c r="AI71" s="21">
        <v>8.0325318631779012</v>
      </c>
      <c r="AJ71" s="21">
        <f t="shared" si="49"/>
        <v>3.890533454659284E-2</v>
      </c>
      <c r="AK71" s="11">
        <v>707.7</v>
      </c>
      <c r="AL71" s="11">
        <f t="shared" si="50"/>
        <v>6.5620202750817391</v>
      </c>
      <c r="AM71" s="11">
        <v>6.7380267228010231</v>
      </c>
      <c r="AN71" s="29">
        <f t="shared" si="51"/>
        <v>-0.17600644771928398</v>
      </c>
      <c r="AO71" s="11">
        <v>538.20000000000005</v>
      </c>
      <c r="AP71" s="11">
        <f t="shared" si="52"/>
        <v>6.2882302382928055</v>
      </c>
      <c r="AQ71" s="11">
        <v>6.1745907270017444</v>
      </c>
      <c r="AR71" s="29">
        <f t="shared" si="53"/>
        <v>0.11363951129106109</v>
      </c>
      <c r="AS71" s="11">
        <v>941.5</v>
      </c>
      <c r="AT71" s="21">
        <f t="shared" si="54"/>
        <v>6.8474743480972071</v>
      </c>
      <c r="AU71" s="21">
        <v>6.7768642556776246</v>
      </c>
      <c r="AV71" s="21">
        <f t="shared" si="55"/>
        <v>7.0610092419582493E-2</v>
      </c>
      <c r="AW71" s="11">
        <v>404.05</v>
      </c>
      <c r="AX71" s="11">
        <f t="shared" si="56"/>
        <v>6.0015386326794564</v>
      </c>
      <c r="AY71" s="11">
        <v>5.9728422891216395</v>
      </c>
      <c r="AZ71" s="29">
        <f t="shared" si="57"/>
        <v>2.8696343557816917E-2</v>
      </c>
      <c r="BA71" s="11">
        <v>1972.4</v>
      </c>
      <c r="BB71" s="9">
        <f t="shared" si="58"/>
        <v>4.8815740626160127E-3</v>
      </c>
      <c r="BC71" s="11">
        <f t="shared" si="31"/>
        <v>4.7735463910832778E-3</v>
      </c>
      <c r="BD71" s="11">
        <f t="shared" si="59"/>
        <v>-5.3446657721103792</v>
      </c>
      <c r="BE71" s="11">
        <v>-5.3740965812476302</v>
      </c>
      <c r="BF71" s="29">
        <f t="shared" si="60"/>
        <v>2.9430809137251046E-2</v>
      </c>
    </row>
    <row r="72" spans="2:58" x14ac:dyDescent="0.25">
      <c r="B72" s="21" t="s">
        <v>69</v>
      </c>
      <c r="C72" s="9">
        <v>4943.8999999999996</v>
      </c>
      <c r="D72" s="9">
        <v>4835.5</v>
      </c>
      <c r="E72" s="10">
        <f t="shared" si="32"/>
        <v>1.0224175369661874</v>
      </c>
      <c r="F72" s="9">
        <f t="shared" si="33"/>
        <v>8.4837398151570174</v>
      </c>
      <c r="G72" s="9">
        <v>8.4496931975408991</v>
      </c>
      <c r="H72" s="29">
        <f t="shared" si="34"/>
        <v>3.4046617616118269E-2</v>
      </c>
      <c r="I72" s="28">
        <f t="shared" si="35"/>
        <v>3566.3999999999996</v>
      </c>
      <c r="J72" s="9">
        <f t="shared" si="36"/>
        <v>8.1793119626316049</v>
      </c>
      <c r="K72" s="9">
        <v>8.1501146349342886</v>
      </c>
      <c r="L72" s="21">
        <f t="shared" si="37"/>
        <v>2.9197327697316311E-2</v>
      </c>
      <c r="M72" s="9">
        <v>3170.6</v>
      </c>
      <c r="N72" s="9">
        <f t="shared" si="38"/>
        <v>8.0616761234091268</v>
      </c>
      <c r="O72" s="9">
        <v>8.0278799365289402</v>
      </c>
      <c r="P72" s="9">
        <f t="shared" si="39"/>
        <v>3.3796186880186596E-2</v>
      </c>
      <c r="Q72" s="38">
        <v>1046.3</v>
      </c>
      <c r="R72" s="38">
        <f t="shared" si="40"/>
        <v>6.9530154103870014</v>
      </c>
      <c r="S72" s="38">
        <v>6.9217143314285918</v>
      </c>
      <c r="T72" s="38">
        <f t="shared" si="41"/>
        <v>3.1301078958409612E-2</v>
      </c>
      <c r="U72" s="38">
        <v>1887</v>
      </c>
      <c r="V72" s="38">
        <f t="shared" si="42"/>
        <v>7.5427435453685501</v>
      </c>
      <c r="W72" s="38">
        <v>7.5056009918628961</v>
      </c>
      <c r="X72" s="38">
        <f t="shared" si="43"/>
        <v>3.7142553505653986E-2</v>
      </c>
      <c r="Y72" s="38">
        <v>188.1</v>
      </c>
      <c r="Z72" s="21">
        <f t="shared" si="44"/>
        <v>5.236973736306985</v>
      </c>
      <c r="AA72" s="21">
        <v>5.3150600895498465</v>
      </c>
      <c r="AB72" s="21">
        <f t="shared" si="45"/>
        <v>-7.8086353242861506E-2</v>
      </c>
      <c r="AC72" s="9">
        <v>396.2</v>
      </c>
      <c r="AD72" s="21">
        <f t="shared" si="46"/>
        <v>5.9819191342644507</v>
      </c>
      <c r="AE72" s="21">
        <v>5.9828055545842203</v>
      </c>
      <c r="AF72" s="21">
        <f t="shared" si="47"/>
        <v>-8.8642031976959856E-4</v>
      </c>
      <c r="AG72" s="9">
        <v>3170.2</v>
      </c>
      <c r="AH72" s="21">
        <f t="shared" si="48"/>
        <v>8.0615499563637929</v>
      </c>
      <c r="AI72" s="21">
        <v>8.0282773077938003</v>
      </c>
      <c r="AJ72" s="21">
        <f t="shared" si="49"/>
        <v>3.3272648569992569E-2</v>
      </c>
      <c r="AK72" s="9">
        <v>926.9</v>
      </c>
      <c r="AL72" s="9">
        <f t="shared" si="50"/>
        <v>6.8318456848817872</v>
      </c>
      <c r="AM72" s="9">
        <v>6.702686915218802</v>
      </c>
      <c r="AN72" s="29">
        <f t="shared" si="51"/>
        <v>0.12915876966298523</v>
      </c>
      <c r="AO72" s="9">
        <v>498.6</v>
      </c>
      <c r="AP72" s="9">
        <f t="shared" si="52"/>
        <v>6.2118041710894571</v>
      </c>
      <c r="AQ72" s="9">
        <v>6.1651821086697813</v>
      </c>
      <c r="AR72" s="29">
        <f t="shared" si="53"/>
        <v>4.6622062419675814E-2</v>
      </c>
      <c r="AS72" s="9">
        <v>894.8</v>
      </c>
      <c r="AT72" s="21">
        <f t="shared" si="54"/>
        <v>6.7966002296159749</v>
      </c>
      <c r="AU72" s="21">
        <v>6.7725901291257964</v>
      </c>
      <c r="AV72" s="21">
        <f t="shared" si="55"/>
        <v>2.4010100490178488E-2</v>
      </c>
      <c r="AW72" s="9">
        <v>399.66</v>
      </c>
      <c r="AX72" s="9">
        <f t="shared" si="56"/>
        <v>5.9906141856531434</v>
      </c>
      <c r="AY72" s="9">
        <v>5.9680567977134222</v>
      </c>
      <c r="AZ72" s="29">
        <f t="shared" si="57"/>
        <v>2.2557387939721174E-2</v>
      </c>
      <c r="BA72" s="9">
        <v>1971.8</v>
      </c>
      <c r="BB72" s="9">
        <f t="shared" si="58"/>
        <v>4.9336936395936544E-3</v>
      </c>
      <c r="BC72" s="9">
        <f t="shared" si="31"/>
        <v>4.8255174243522561E-3</v>
      </c>
      <c r="BD72" s="9">
        <f t="shared" si="59"/>
        <v>-5.3338373117330722</v>
      </c>
      <c r="BE72" s="9">
        <v>-5.3763689592442967</v>
      </c>
      <c r="BF72" s="29">
        <f t="shared" si="60"/>
        <v>4.2531647511224513E-2</v>
      </c>
    </row>
    <row r="73" spans="2:58" x14ac:dyDescent="0.25">
      <c r="B73" s="16" t="s">
        <v>70</v>
      </c>
      <c r="C73" s="11">
        <v>4888</v>
      </c>
      <c r="D73" s="11">
        <v>4744.2</v>
      </c>
      <c r="E73" s="10">
        <f t="shared" si="32"/>
        <v>1.0303106951646221</v>
      </c>
      <c r="F73" s="11">
        <f t="shared" si="33"/>
        <v>8.4646780983049368</v>
      </c>
      <c r="G73" s="11">
        <v>8.4449552770849241</v>
      </c>
      <c r="H73" s="29">
        <f t="shared" si="34"/>
        <v>1.9722821220012676E-2</v>
      </c>
      <c r="I73" s="28">
        <f t="shared" si="35"/>
        <v>3523.8</v>
      </c>
      <c r="J73" s="11">
        <f t="shared" si="36"/>
        <v>8.1672952317565297</v>
      </c>
      <c r="K73" s="11">
        <v>8.1463278460222046</v>
      </c>
      <c r="L73" s="21">
        <f t="shared" si="37"/>
        <v>2.0967385734325106E-2</v>
      </c>
      <c r="M73" s="11">
        <v>3118.2</v>
      </c>
      <c r="N73" s="9">
        <f t="shared" si="38"/>
        <v>8.0450111912424518</v>
      </c>
      <c r="O73" s="9">
        <v>8.027721180845834</v>
      </c>
      <c r="P73" s="9">
        <f t="shared" si="39"/>
        <v>1.7290010396617816E-2</v>
      </c>
      <c r="Q73" s="39">
        <v>1028.5999999999999</v>
      </c>
      <c r="R73" s="38">
        <f t="shared" si="40"/>
        <v>6.9359539333408158</v>
      </c>
      <c r="S73" s="39">
        <v>6.9196379424789738</v>
      </c>
      <c r="T73" s="38">
        <f t="shared" si="41"/>
        <v>1.6315990861841989E-2</v>
      </c>
      <c r="U73" s="39">
        <v>1857</v>
      </c>
      <c r="V73" s="38">
        <f t="shared" si="42"/>
        <v>7.5267175613527062</v>
      </c>
      <c r="W73" s="39">
        <v>7.5069435805588762</v>
      </c>
      <c r="X73" s="38">
        <f t="shared" si="43"/>
        <v>1.9773980793829971E-2</v>
      </c>
      <c r="Y73" s="39">
        <v>180.1</v>
      </c>
      <c r="Z73" s="21">
        <f t="shared" si="44"/>
        <v>5.1935122521819101</v>
      </c>
      <c r="AA73" s="21">
        <v>5.293355219610465</v>
      </c>
      <c r="AB73" s="21">
        <f t="shared" si="45"/>
        <v>-9.9842967428554807E-2</v>
      </c>
      <c r="AC73" s="11">
        <v>392.4</v>
      </c>
      <c r="AD73" s="21">
        <f t="shared" si="46"/>
        <v>5.9722817276912084</v>
      </c>
      <c r="AE73" s="21">
        <v>5.9839491226671218</v>
      </c>
      <c r="AF73" s="21">
        <f t="shared" si="47"/>
        <v>-1.1667394975913403E-2</v>
      </c>
      <c r="AG73" s="11">
        <v>3131.4</v>
      </c>
      <c r="AH73" s="21">
        <f t="shared" si="48"/>
        <v>8.0492354678774234</v>
      </c>
      <c r="AI73" s="21">
        <v>8.0238785703772404</v>
      </c>
      <c r="AJ73" s="21">
        <f t="shared" si="49"/>
        <v>2.5356897500182995E-2</v>
      </c>
      <c r="AK73" s="11">
        <v>798.4</v>
      </c>
      <c r="AL73" s="11">
        <f t="shared" si="50"/>
        <v>6.6826097249972545</v>
      </c>
      <c r="AM73" s="11">
        <v>6.6681782735380626</v>
      </c>
      <c r="AN73" s="29">
        <f t="shared" si="51"/>
        <v>1.4431451459191891E-2</v>
      </c>
      <c r="AO73" s="11">
        <v>490.6</v>
      </c>
      <c r="AP73" s="11">
        <f t="shared" si="52"/>
        <v>6.195629131824389</v>
      </c>
      <c r="AQ73" s="11">
        <v>6.1546250418769635</v>
      </c>
      <c r="AR73" s="29">
        <f t="shared" si="53"/>
        <v>4.1004089947425548E-2</v>
      </c>
      <c r="AS73" s="11">
        <v>883</v>
      </c>
      <c r="AT73" s="21">
        <f t="shared" si="54"/>
        <v>6.7833252006039597</v>
      </c>
      <c r="AU73" s="21">
        <v>6.7674197871033801</v>
      </c>
      <c r="AV73" s="21">
        <f t="shared" si="55"/>
        <v>1.5905413500579613E-2</v>
      </c>
      <c r="AW73" s="11">
        <v>395.69</v>
      </c>
      <c r="AX73" s="11">
        <f t="shared" si="56"/>
        <v>5.9806310764015871</v>
      </c>
      <c r="AY73" s="11">
        <v>5.9631029547156071</v>
      </c>
      <c r="AZ73" s="29">
        <f t="shared" si="57"/>
        <v>1.7528121685979947E-2</v>
      </c>
      <c r="BA73" s="11">
        <v>1949.2</v>
      </c>
      <c r="BB73" s="9">
        <f t="shared" si="58"/>
        <v>4.9260784957921603E-3</v>
      </c>
      <c r="BC73" s="11">
        <f t="shared" si="31"/>
        <v>4.7811582650853449E-3</v>
      </c>
      <c r="BD73" s="11">
        <f t="shared" si="59"/>
        <v>-5.3430724469608677</v>
      </c>
      <c r="BE73" s="11">
        <v>-5.3792485890031125</v>
      </c>
      <c r="BF73" s="29">
        <f t="shared" si="60"/>
        <v>3.6176142042244841E-2</v>
      </c>
    </row>
    <row r="74" spans="2:58" x14ac:dyDescent="0.25">
      <c r="B74" s="21" t="s">
        <v>71</v>
      </c>
      <c r="C74" s="9">
        <v>4859.8999999999996</v>
      </c>
      <c r="D74" s="9">
        <v>4687.5</v>
      </c>
      <c r="E74" s="10">
        <f t="shared" si="32"/>
        <v>1.0367786666666665</v>
      </c>
      <c r="F74" s="9">
        <f t="shared" si="33"/>
        <v>8.4526546702786671</v>
      </c>
      <c r="G74" s="9">
        <v>8.4402634161304757</v>
      </c>
      <c r="H74" s="29">
        <f t="shared" si="34"/>
        <v>1.2391254148191422E-2</v>
      </c>
      <c r="I74" s="28">
        <f t="shared" si="35"/>
        <v>3428.6000000000004</v>
      </c>
      <c r="J74" s="9">
        <f t="shared" si="36"/>
        <v>8.1399072935733816</v>
      </c>
      <c r="K74" s="9">
        <v>8.1424940665638363</v>
      </c>
      <c r="L74" s="21">
        <f t="shared" si="37"/>
        <v>-2.5867729904547332E-3</v>
      </c>
      <c r="M74" s="9">
        <v>3105.2</v>
      </c>
      <c r="N74" s="9">
        <f t="shared" si="38"/>
        <v>8.0408334045315257</v>
      </c>
      <c r="O74" s="9">
        <v>8.0275205759246919</v>
      </c>
      <c r="P74" s="9">
        <f t="shared" si="39"/>
        <v>1.3312828606833804E-2</v>
      </c>
      <c r="Q74" s="38">
        <v>1023.3</v>
      </c>
      <c r="R74" s="38">
        <f t="shared" si="40"/>
        <v>6.9307879780927095</v>
      </c>
      <c r="S74" s="38">
        <v>6.9175629689935363</v>
      </c>
      <c r="T74" s="38">
        <f t="shared" si="41"/>
        <v>1.3225009099173235E-2</v>
      </c>
      <c r="U74" s="38">
        <v>1851.4</v>
      </c>
      <c r="V74" s="38">
        <f t="shared" si="42"/>
        <v>7.5236973886331109</v>
      </c>
      <c r="W74" s="38">
        <v>7.5082215533400145</v>
      </c>
      <c r="X74" s="38">
        <f t="shared" si="43"/>
        <v>1.5475835293096374E-2</v>
      </c>
      <c r="Y74" s="38">
        <v>173</v>
      </c>
      <c r="Z74" s="21">
        <f t="shared" si="44"/>
        <v>5.1532915944977793</v>
      </c>
      <c r="AA74" s="21">
        <v>5.274944057417196</v>
      </c>
      <c r="AB74" s="21">
        <f t="shared" si="45"/>
        <v>-0.12165246291941667</v>
      </c>
      <c r="AC74" s="9">
        <v>389.8</v>
      </c>
      <c r="AD74" s="21">
        <f t="shared" si="46"/>
        <v>5.9656337870734601</v>
      </c>
      <c r="AE74" s="21">
        <v>5.9845350086578453</v>
      </c>
      <c r="AF74" s="21">
        <f t="shared" si="47"/>
        <v>-1.8901221584385119E-2</v>
      </c>
      <c r="AG74" s="9">
        <v>3038.8</v>
      </c>
      <c r="AH74" s="21">
        <f t="shared" si="48"/>
        <v>8.019217979629067</v>
      </c>
      <c r="AI74" s="21">
        <v>8.0194978011630269</v>
      </c>
      <c r="AJ74" s="21">
        <f t="shared" si="49"/>
        <v>-2.7982153395988973E-4</v>
      </c>
      <c r="AK74" s="9">
        <v>826</v>
      </c>
      <c r="AL74" s="9">
        <f t="shared" si="50"/>
        <v>6.7165947735209777</v>
      </c>
      <c r="AM74" s="9">
        <v>6.6351464244019951</v>
      </c>
      <c r="AN74" s="29">
        <f t="shared" si="51"/>
        <v>8.1448349118982577E-2</v>
      </c>
      <c r="AO74" s="9">
        <v>490.7</v>
      </c>
      <c r="AP74" s="9">
        <f t="shared" si="52"/>
        <v>6.1958329430958576</v>
      </c>
      <c r="AQ74" s="9">
        <v>6.1431194585527837</v>
      </c>
      <c r="AR74" s="29">
        <f t="shared" si="53"/>
        <v>5.2713484543073896E-2</v>
      </c>
      <c r="AS74" s="9">
        <v>880.5</v>
      </c>
      <c r="AT74" s="21">
        <f t="shared" si="54"/>
        <v>6.7804899279362605</v>
      </c>
      <c r="AU74" s="21">
        <v>6.7614844646216028</v>
      </c>
      <c r="AV74" s="21">
        <f t="shared" si="55"/>
        <v>1.9005463314657689E-2</v>
      </c>
      <c r="AW74" s="9">
        <v>390.48</v>
      </c>
      <c r="AX74" s="9">
        <f t="shared" si="56"/>
        <v>5.9673767515788922</v>
      </c>
      <c r="AY74" s="9">
        <v>5.9581221061559351</v>
      </c>
      <c r="AZ74" s="29">
        <f t="shared" si="57"/>
        <v>9.2546454229571751E-3</v>
      </c>
      <c r="BA74" s="9">
        <v>1903.4</v>
      </c>
      <c r="BB74" s="9">
        <f t="shared" si="58"/>
        <v>4.874513419381275E-3</v>
      </c>
      <c r="BC74" s="9">
        <f t="shared" si="31"/>
        <v>4.7015950232205872E-3</v>
      </c>
      <c r="BD74" s="9">
        <f t="shared" si="59"/>
        <v>-5.3598534611952804</v>
      </c>
      <c r="BE74" s="9">
        <v>-5.3826476485157926</v>
      </c>
      <c r="BF74" s="29">
        <f t="shared" si="60"/>
        <v>2.2794187320512194E-2</v>
      </c>
    </row>
    <row r="75" spans="2:58" x14ac:dyDescent="0.25">
      <c r="B75" s="16" t="s">
        <v>72</v>
      </c>
      <c r="C75" s="11">
        <v>4803.5</v>
      </c>
      <c r="D75" s="11">
        <v>4601</v>
      </c>
      <c r="E75" s="10">
        <f t="shared" si="32"/>
        <v>1.0440121712671158</v>
      </c>
      <c r="F75" s="11">
        <f t="shared" si="33"/>
        <v>8.4340289501554686</v>
      </c>
      <c r="G75" s="11">
        <v>8.4357924560848829</v>
      </c>
      <c r="H75" s="29">
        <f t="shared" si="34"/>
        <v>-1.7635059294143218E-3</v>
      </c>
      <c r="I75" s="28">
        <f t="shared" si="35"/>
        <v>3396</v>
      </c>
      <c r="J75" s="11">
        <f t="shared" si="36"/>
        <v>8.1303535474312376</v>
      </c>
      <c r="K75" s="11">
        <v>8.1387753341664499</v>
      </c>
      <c r="L75" s="21">
        <f t="shared" si="37"/>
        <v>-8.4217867352123221E-3</v>
      </c>
      <c r="M75" s="11">
        <v>3063.2</v>
      </c>
      <c r="N75" s="9">
        <f t="shared" si="38"/>
        <v>8.0272154001630849</v>
      </c>
      <c r="O75" s="9">
        <v>8.02736197817622</v>
      </c>
      <c r="P75" s="9">
        <f t="shared" si="39"/>
        <v>-1.4657801313511243E-4</v>
      </c>
      <c r="Q75" s="39">
        <v>1008.1</v>
      </c>
      <c r="R75" s="38">
        <f t="shared" si="40"/>
        <v>6.915822650059896</v>
      </c>
      <c r="S75" s="39">
        <v>6.915566112939989</v>
      </c>
      <c r="T75" s="38">
        <f t="shared" si="41"/>
        <v>2.5653711990702988E-4</v>
      </c>
      <c r="U75" s="39">
        <v>1828.4</v>
      </c>
      <c r="V75" s="38">
        <f t="shared" si="42"/>
        <v>7.5111965464575894</v>
      </c>
      <c r="W75" s="39">
        <v>7.5095081535543668</v>
      </c>
      <c r="X75" s="38">
        <f t="shared" si="43"/>
        <v>1.6883929032225353E-3</v>
      </c>
      <c r="Y75" s="39">
        <v>165.2</v>
      </c>
      <c r="Z75" s="21">
        <f t="shared" si="44"/>
        <v>5.1071568610868781</v>
      </c>
      <c r="AA75" s="21">
        <v>5.2603121400789288</v>
      </c>
      <c r="AB75" s="21">
        <f t="shared" si="45"/>
        <v>-0.15315527899205073</v>
      </c>
      <c r="AC75" s="11">
        <v>397.2</v>
      </c>
      <c r="AD75" s="21">
        <f t="shared" si="46"/>
        <v>5.9844399321710178</v>
      </c>
      <c r="AE75" s="21">
        <v>5.9846069522659961</v>
      </c>
      <c r="AF75" s="21">
        <f t="shared" si="47"/>
        <v>-1.6702009497837622E-4</v>
      </c>
      <c r="AG75" s="11">
        <v>2998.8</v>
      </c>
      <c r="AH75" s="21">
        <f t="shared" si="48"/>
        <v>8.0059674876289062</v>
      </c>
      <c r="AI75" s="21">
        <v>8.0153129984469036</v>
      </c>
      <c r="AJ75" s="21">
        <f t="shared" si="49"/>
        <v>-9.3455108179973934E-3</v>
      </c>
      <c r="AK75" s="11">
        <v>673.8</v>
      </c>
      <c r="AL75" s="11">
        <f t="shared" si="50"/>
        <v>6.5129333309724524</v>
      </c>
      <c r="AM75" s="11">
        <v>6.6042460141109514</v>
      </c>
      <c r="AN75" s="29">
        <f t="shared" si="51"/>
        <v>-9.131268313849894E-2</v>
      </c>
      <c r="AO75" s="11">
        <v>508.3</v>
      </c>
      <c r="AP75" s="11">
        <f t="shared" si="52"/>
        <v>6.2310718244528571</v>
      </c>
      <c r="AQ75" s="11">
        <v>6.130890918182951</v>
      </c>
      <c r="AR75" s="29">
        <f t="shared" si="53"/>
        <v>0.10018090626990617</v>
      </c>
      <c r="AS75" s="11">
        <v>905.6</v>
      </c>
      <c r="AT75" s="21">
        <f t="shared" si="54"/>
        <v>6.8085977074489188</v>
      </c>
      <c r="AU75" s="21">
        <v>6.7549253375751288</v>
      </c>
      <c r="AV75" s="21">
        <f t="shared" si="55"/>
        <v>5.3672369873789982E-2</v>
      </c>
      <c r="AW75" s="11">
        <v>384.83</v>
      </c>
      <c r="AX75" s="11">
        <f t="shared" si="56"/>
        <v>5.9528016783305899</v>
      </c>
      <c r="AY75" s="11">
        <v>5.9532665531381994</v>
      </c>
      <c r="AZ75" s="29">
        <f t="shared" si="57"/>
        <v>-4.648748076094833E-4</v>
      </c>
      <c r="BA75" s="11">
        <v>1861</v>
      </c>
      <c r="BB75" s="9">
        <f t="shared" si="58"/>
        <v>4.8359015669256558E-3</v>
      </c>
      <c r="BC75" s="11">
        <f t="shared" si="31"/>
        <v>4.6320356218226173E-3</v>
      </c>
      <c r="BD75" s="11">
        <f t="shared" si="59"/>
        <v>-5.3747588483648014</v>
      </c>
      <c r="BE75" s="11">
        <v>-5.3864557056852744</v>
      </c>
      <c r="BF75" s="29">
        <f t="shared" si="60"/>
        <v>1.1696857320472986E-2</v>
      </c>
    </row>
    <row r="76" spans="2:58" x14ac:dyDescent="0.25">
      <c r="B76" s="21" t="s">
        <v>73</v>
      </c>
      <c r="C76" s="9">
        <v>4508.6000000000004</v>
      </c>
      <c r="D76" s="9">
        <v>4491.3999999999996</v>
      </c>
      <c r="E76" s="10">
        <f t="shared" si="32"/>
        <v>1.0038295409003877</v>
      </c>
      <c r="F76" s="9">
        <f t="shared" si="33"/>
        <v>8.4099197361444418</v>
      </c>
      <c r="G76" s="9">
        <v>8.4317249828893175</v>
      </c>
      <c r="H76" s="29">
        <f t="shared" si="34"/>
        <v>-2.1805246744875717E-2</v>
      </c>
      <c r="I76" s="28">
        <f t="shared" si="35"/>
        <v>3358.4</v>
      </c>
      <c r="J76" s="9">
        <f t="shared" si="36"/>
        <v>8.1192199490663679</v>
      </c>
      <c r="K76" s="9">
        <v>8.1353320697041944</v>
      </c>
      <c r="L76" s="21">
        <f t="shared" si="37"/>
        <v>-1.6112120637826521E-2</v>
      </c>
      <c r="M76" s="9">
        <v>3012.2</v>
      </c>
      <c r="N76" s="9">
        <f t="shared" si="38"/>
        <v>8.0104259877777491</v>
      </c>
      <c r="O76" s="9">
        <v>8.0273375645290024</v>
      </c>
      <c r="P76" s="9">
        <f t="shared" si="39"/>
        <v>-1.6911576751253321E-2</v>
      </c>
      <c r="Q76" s="38">
        <v>981.6</v>
      </c>
      <c r="R76" s="38">
        <f t="shared" si="40"/>
        <v>6.8891838933967016</v>
      </c>
      <c r="S76" s="38">
        <v>6.9137323419167291</v>
      </c>
      <c r="T76" s="38">
        <f t="shared" si="41"/>
        <v>-2.4548448520027577E-2</v>
      </c>
      <c r="U76" s="38">
        <v>1814.4</v>
      </c>
      <c r="V76" s="38">
        <f t="shared" si="42"/>
        <v>7.5035101135334328</v>
      </c>
      <c r="W76" s="38">
        <v>7.5108862969470485</v>
      </c>
      <c r="X76" s="38">
        <f t="shared" si="43"/>
        <v>-7.3761834136156779E-3</v>
      </c>
      <c r="Y76" s="38">
        <v>156.30000000000001</v>
      </c>
      <c r="Z76" s="21">
        <f t="shared" si="44"/>
        <v>5.051777237427431</v>
      </c>
      <c r="AA76" s="21">
        <v>5.2498689719152294</v>
      </c>
      <c r="AB76" s="21">
        <f t="shared" si="45"/>
        <v>-0.19809173448779838</v>
      </c>
      <c r="AC76" s="9">
        <v>427.6</v>
      </c>
      <c r="AD76" s="21">
        <f t="shared" si="46"/>
        <v>6.05818817915089</v>
      </c>
      <c r="AE76" s="21">
        <v>5.9841968799376897</v>
      </c>
      <c r="AF76" s="21">
        <f t="shared" si="47"/>
        <v>7.3991299213200357E-2</v>
      </c>
      <c r="AG76" s="9">
        <v>2930.8</v>
      </c>
      <c r="AH76" s="21">
        <f t="shared" si="48"/>
        <v>7.9830307022858085</v>
      </c>
      <c r="AI76" s="21">
        <v>8.0115019856361567</v>
      </c>
      <c r="AJ76" s="21">
        <f t="shared" si="49"/>
        <v>-2.8471283350348209E-2</v>
      </c>
      <c r="AK76" s="9">
        <v>801.7</v>
      </c>
      <c r="AL76" s="9">
        <f t="shared" si="50"/>
        <v>6.6867344730489062</v>
      </c>
      <c r="AM76" s="9">
        <v>6.5761825941834839</v>
      </c>
      <c r="AN76" s="29">
        <f t="shared" si="51"/>
        <v>0.11055187886542228</v>
      </c>
      <c r="AO76" s="9">
        <v>432.2</v>
      </c>
      <c r="AP76" s="9">
        <f t="shared" si="52"/>
        <v>6.0688884440727859</v>
      </c>
      <c r="AQ76" s="9">
        <v>6.1181979261810149</v>
      </c>
      <c r="AR76" s="29">
        <f t="shared" si="53"/>
        <v>-4.9309482108228941E-2</v>
      </c>
      <c r="AS76" s="9">
        <v>859.8</v>
      </c>
      <c r="AT76" s="21">
        <f t="shared" si="54"/>
        <v>6.7566998040621815</v>
      </c>
      <c r="AU76" s="21">
        <v>6.7478954602731953</v>
      </c>
      <c r="AV76" s="21">
        <f t="shared" si="55"/>
        <v>8.804343788986202E-3</v>
      </c>
      <c r="AW76" s="9">
        <v>379.52</v>
      </c>
      <c r="AX76" s="9">
        <f t="shared" si="56"/>
        <v>5.9389072963693055</v>
      </c>
      <c r="AY76" s="9">
        <v>5.9486943809195836</v>
      </c>
      <c r="AZ76" s="29">
        <f t="shared" si="57"/>
        <v>-9.7870845502781023E-3</v>
      </c>
      <c r="BA76" s="9">
        <v>1785.7</v>
      </c>
      <c r="BB76" s="9">
        <f t="shared" si="58"/>
        <v>4.7051538785834743E-3</v>
      </c>
      <c r="BC76" s="9">
        <f t="shared" si="31"/>
        <v>4.6872040390076326E-3</v>
      </c>
      <c r="BD76" s="9">
        <f t="shared" si="59"/>
        <v>-5.3629190280239554</v>
      </c>
      <c r="BE76" s="9">
        <v>-5.3905480820474212</v>
      </c>
      <c r="BF76" s="29">
        <f t="shared" si="60"/>
        <v>2.7629054023465827E-2</v>
      </c>
    </row>
    <row r="77" spans="2:58" x14ac:dyDescent="0.25">
      <c r="B77" s="16" t="s">
        <v>74</v>
      </c>
      <c r="C77" s="11">
        <v>4572</v>
      </c>
      <c r="D77" s="11">
        <v>4375.2</v>
      </c>
      <c r="E77" s="10">
        <f t="shared" si="32"/>
        <v>1.0449808008776742</v>
      </c>
      <c r="F77" s="11">
        <f t="shared" si="33"/>
        <v>8.3837075120325633</v>
      </c>
      <c r="G77" s="11">
        <v>8.4282424802937452</v>
      </c>
      <c r="H77" s="29">
        <f t="shared" si="34"/>
        <v>-4.4534968261181973E-2</v>
      </c>
      <c r="I77" s="28">
        <f t="shared" si="35"/>
        <v>3295</v>
      </c>
      <c r="J77" s="11">
        <f t="shared" si="36"/>
        <v>8.1001614469366068</v>
      </c>
      <c r="K77" s="11">
        <v>8.1323194304345066</v>
      </c>
      <c r="L77" s="21">
        <f t="shared" si="37"/>
        <v>-3.2157983497899778E-2</v>
      </c>
      <c r="M77" s="11">
        <v>2979.2</v>
      </c>
      <c r="N77" s="9">
        <f t="shared" si="38"/>
        <v>7.9994100870827483</v>
      </c>
      <c r="O77" s="9">
        <v>8.027539420300366</v>
      </c>
      <c r="P77" s="9">
        <f t="shared" si="39"/>
        <v>-2.8129333217617791E-2</v>
      </c>
      <c r="Q77" s="39">
        <v>970.1</v>
      </c>
      <c r="R77" s="38">
        <f t="shared" si="40"/>
        <v>6.8773991589672381</v>
      </c>
      <c r="S77" s="39">
        <v>6.9121467838578541</v>
      </c>
      <c r="T77" s="38">
        <f t="shared" si="41"/>
        <v>-3.4747624890616002E-2</v>
      </c>
      <c r="U77" s="39">
        <v>1795.6</v>
      </c>
      <c r="V77" s="38">
        <f t="shared" si="42"/>
        <v>7.4930945069077772</v>
      </c>
      <c r="W77" s="39">
        <v>7.5124399545087392</v>
      </c>
      <c r="X77" s="38">
        <f t="shared" si="43"/>
        <v>-1.9345447600962018E-2</v>
      </c>
      <c r="Y77" s="39">
        <v>150.80000000000001</v>
      </c>
      <c r="Z77" s="21">
        <f t="shared" si="44"/>
        <v>5.0159544555738558</v>
      </c>
      <c r="AA77" s="21">
        <v>5.2439283351962933</v>
      </c>
      <c r="AB77" s="21">
        <f t="shared" si="45"/>
        <v>-0.22797387962243754</v>
      </c>
      <c r="AC77" s="11">
        <v>422.3</v>
      </c>
      <c r="AD77" s="21">
        <f t="shared" si="46"/>
        <v>6.0457159619398979</v>
      </c>
      <c r="AE77" s="21">
        <v>5.9833366137314821</v>
      </c>
      <c r="AF77" s="21">
        <f t="shared" si="47"/>
        <v>6.2379348208415841E-2</v>
      </c>
      <c r="AG77" s="11">
        <v>2872.7</v>
      </c>
      <c r="AH77" s="21">
        <f t="shared" si="48"/>
        <v>7.9630076330606814</v>
      </c>
      <c r="AI77" s="21">
        <v>8.008236745193809</v>
      </c>
      <c r="AJ77" s="21">
        <f t="shared" si="49"/>
        <v>-4.5229112133127636E-2</v>
      </c>
      <c r="AK77" s="11">
        <v>361</v>
      </c>
      <c r="AL77" s="11">
        <f t="shared" si="50"/>
        <v>5.8888779583328805</v>
      </c>
      <c r="AM77" s="11">
        <v>6.5516046457111834</v>
      </c>
      <c r="AN77" s="29">
        <f t="shared" si="51"/>
        <v>-0.66272668737830287</v>
      </c>
      <c r="AO77" s="11">
        <v>425.5</v>
      </c>
      <c r="AP77" s="11">
        <f t="shared" si="52"/>
        <v>6.0532649480134291</v>
      </c>
      <c r="AQ77" s="11">
        <v>6.105361601026944</v>
      </c>
      <c r="AR77" s="29">
        <f t="shared" si="53"/>
        <v>-5.209665301351496E-2</v>
      </c>
      <c r="AS77" s="11">
        <v>847.8</v>
      </c>
      <c r="AT77" s="21">
        <f t="shared" si="54"/>
        <v>6.7426447589185363</v>
      </c>
      <c r="AU77" s="21">
        <v>6.7405814322562101</v>
      </c>
      <c r="AV77" s="21">
        <f t="shared" si="55"/>
        <v>2.0633266623262259E-3</v>
      </c>
      <c r="AW77" s="11">
        <v>371.54</v>
      </c>
      <c r="AX77" s="11">
        <f t="shared" si="56"/>
        <v>5.9176565299632582</v>
      </c>
      <c r="AY77" s="11">
        <v>5.9445633842105163</v>
      </c>
      <c r="AZ77" s="29">
        <f t="shared" si="57"/>
        <v>-2.6906854247258138E-2</v>
      </c>
      <c r="BA77" s="11">
        <v>1695.9</v>
      </c>
      <c r="BB77" s="9">
        <f t="shared" si="58"/>
        <v>4.5645152608063738E-3</v>
      </c>
      <c r="BC77" s="11">
        <f t="shared" si="31"/>
        <v>4.3680374385564403E-3</v>
      </c>
      <c r="BD77" s="11">
        <f t="shared" si="59"/>
        <v>-5.4334414694781783</v>
      </c>
      <c r="BE77" s="11">
        <v>-5.3947927886022704</v>
      </c>
      <c r="BF77" s="29">
        <f t="shared" si="60"/>
        <v>-3.8648680875907893E-2</v>
      </c>
    </row>
    <row r="78" spans="2:58" x14ac:dyDescent="0.25">
      <c r="B78" s="21" t="s">
        <v>75</v>
      </c>
      <c r="C78" s="9">
        <v>4505.8999999999996</v>
      </c>
      <c r="D78" s="9">
        <v>4385.2</v>
      </c>
      <c r="E78" s="10">
        <f t="shared" si="32"/>
        <v>1.0275244002554045</v>
      </c>
      <c r="F78" s="9">
        <f t="shared" si="33"/>
        <v>8.385990513800385</v>
      </c>
      <c r="G78" s="9">
        <v>8.4255128037689193</v>
      </c>
      <c r="H78" s="29">
        <f t="shared" si="34"/>
        <v>-3.9522289968534352E-2</v>
      </c>
      <c r="I78" s="28">
        <f t="shared" si="35"/>
        <v>3271.2999999999997</v>
      </c>
      <c r="J78" s="9">
        <f t="shared" si="36"/>
        <v>8.0929427384046573</v>
      </c>
      <c r="K78" s="9">
        <v>8.1298825035394273</v>
      </c>
      <c r="L78" s="21">
        <f t="shared" si="37"/>
        <v>-3.6939765134770042E-2</v>
      </c>
      <c r="M78" s="9">
        <v>3005.4</v>
      </c>
      <c r="N78" s="9">
        <f t="shared" si="38"/>
        <v>8.0081659495916266</v>
      </c>
      <c r="O78" s="9">
        <v>8.0280490610721689</v>
      </c>
      <c r="P78" s="9">
        <f t="shared" si="39"/>
        <v>-1.9883111480542226E-2</v>
      </c>
      <c r="Q78" s="38">
        <v>977.1</v>
      </c>
      <c r="R78" s="38">
        <f t="shared" si="40"/>
        <v>6.8845890009502977</v>
      </c>
      <c r="S78" s="38">
        <v>6.9108792239171377</v>
      </c>
      <c r="T78" s="38">
        <f t="shared" si="41"/>
        <v>-2.6290222966840027E-2</v>
      </c>
      <c r="U78" s="38">
        <v>1813.4</v>
      </c>
      <c r="V78" s="38">
        <f t="shared" si="42"/>
        <v>7.5029588152119562</v>
      </c>
      <c r="W78" s="38">
        <v>7.5142484871154869</v>
      </c>
      <c r="X78" s="38">
        <f t="shared" si="43"/>
        <v>-1.1289671903530696E-2</v>
      </c>
      <c r="Y78" s="38">
        <v>147.1</v>
      </c>
      <c r="Z78" s="21">
        <f t="shared" si="44"/>
        <v>4.991112627607392</v>
      </c>
      <c r="AA78" s="21">
        <v>5.2426802048582628</v>
      </c>
      <c r="AB78" s="21">
        <f t="shared" si="45"/>
        <v>-0.25156757725087076</v>
      </c>
      <c r="AC78" s="9">
        <v>427.7</v>
      </c>
      <c r="AD78" s="21">
        <f t="shared" si="46"/>
        <v>6.0584220152328632</v>
      </c>
      <c r="AE78" s="21">
        <v>5.9821042202679386</v>
      </c>
      <c r="AF78" s="21">
        <f t="shared" si="47"/>
        <v>7.6317794964924524E-2</v>
      </c>
      <c r="AG78" s="9">
        <v>2843.6</v>
      </c>
      <c r="AH78" s="21">
        <f t="shared" si="48"/>
        <v>7.9528261340553277</v>
      </c>
      <c r="AI78" s="21">
        <v>8.0056714650307921</v>
      </c>
      <c r="AJ78" s="21">
        <f t="shared" si="49"/>
        <v>-5.28453309754644E-2</v>
      </c>
      <c r="AK78" s="9">
        <v>518</v>
      </c>
      <c r="AL78" s="9">
        <f t="shared" si="50"/>
        <v>6.2499752422594828</v>
      </c>
      <c r="AM78" s="9">
        <v>6.5312297447099326</v>
      </c>
      <c r="AN78" s="29">
        <f t="shared" si="51"/>
        <v>-0.28125450245044981</v>
      </c>
      <c r="AO78" s="9">
        <v>432.4</v>
      </c>
      <c r="AP78" s="9">
        <f t="shared" si="52"/>
        <v>6.069351085765053</v>
      </c>
      <c r="AQ78" s="9">
        <v>6.0926722427743902</v>
      </c>
      <c r="AR78" s="29">
        <f t="shared" si="53"/>
        <v>-2.3321157009337234E-2</v>
      </c>
      <c r="AS78" s="9">
        <v>860.1</v>
      </c>
      <c r="AT78" s="21">
        <f t="shared" si="54"/>
        <v>6.7570486615574339</v>
      </c>
      <c r="AU78" s="21">
        <v>6.7331753557794496</v>
      </c>
      <c r="AV78" s="21">
        <f t="shared" si="55"/>
        <v>2.3873305777984299E-2</v>
      </c>
      <c r="AW78" s="9">
        <v>367.55</v>
      </c>
      <c r="AX78" s="9">
        <f t="shared" si="56"/>
        <v>5.9068593638200966</v>
      </c>
      <c r="AY78" s="9">
        <v>5.9410252407935831</v>
      </c>
      <c r="AZ78" s="29">
        <f t="shared" si="57"/>
        <v>-3.4165876973486498E-2</v>
      </c>
      <c r="BA78" s="9">
        <v>1654.5</v>
      </c>
      <c r="BB78" s="9">
        <f t="shared" si="58"/>
        <v>4.5014283770915525E-3</v>
      </c>
      <c r="BC78" s="9">
        <f t="shared" si="31"/>
        <v>4.3808481589076272E-3</v>
      </c>
      <c r="BD78" s="9">
        <f t="shared" si="59"/>
        <v>-5.4305129297540651</v>
      </c>
      <c r="BE78" s="9">
        <v>-5.3990405681910953</v>
      </c>
      <c r="BF78" s="29">
        <f t="shared" si="60"/>
        <v>-3.1472361562969731E-2</v>
      </c>
    </row>
    <row r="79" spans="2:58" x14ac:dyDescent="0.25">
      <c r="B79" s="16" t="s">
        <v>76</v>
      </c>
      <c r="C79" s="11">
        <v>4453.8</v>
      </c>
      <c r="D79" s="11">
        <v>4373.7</v>
      </c>
      <c r="E79" s="10">
        <f t="shared" si="32"/>
        <v>1.0183140133068111</v>
      </c>
      <c r="F79" s="11">
        <f t="shared" si="33"/>
        <v>8.3833646117788856</v>
      </c>
      <c r="G79" s="11">
        <v>8.423675974430429</v>
      </c>
      <c r="H79" s="29">
        <f t="shared" si="34"/>
        <v>-4.0311362651543448E-2</v>
      </c>
      <c r="I79" s="28">
        <f t="shared" si="35"/>
        <v>3245.6000000000004</v>
      </c>
      <c r="J79" s="11">
        <f t="shared" si="36"/>
        <v>8.0850555118922376</v>
      </c>
      <c r="K79" s="11">
        <v>8.1281462774613118</v>
      </c>
      <c r="L79" s="21">
        <f t="shared" si="37"/>
        <v>-4.3090765569074208E-2</v>
      </c>
      <c r="M79" s="11">
        <v>3011.1</v>
      </c>
      <c r="N79" s="9">
        <f t="shared" si="38"/>
        <v>8.010060739487864</v>
      </c>
      <c r="O79" s="9">
        <v>8.0289304215930102</v>
      </c>
      <c r="P79" s="9">
        <f t="shared" si="39"/>
        <v>-1.8869682105146168E-2</v>
      </c>
      <c r="Q79" s="39">
        <v>977.8</v>
      </c>
      <c r="R79" s="38">
        <f t="shared" si="40"/>
        <v>6.8853051501445455</v>
      </c>
      <c r="S79" s="39">
        <v>6.9099777299827974</v>
      </c>
      <c r="T79" s="38">
        <f t="shared" si="41"/>
        <v>-2.4672579838251885E-2</v>
      </c>
      <c r="U79" s="39">
        <v>1818.3</v>
      </c>
      <c r="V79" s="38">
        <f t="shared" si="42"/>
        <v>7.5056572776253487</v>
      </c>
      <c r="W79" s="39">
        <v>7.5163791647385887</v>
      </c>
      <c r="X79" s="38">
        <f t="shared" si="43"/>
        <v>-1.0721887113239958E-2</v>
      </c>
      <c r="Y79" s="39">
        <v>144.80000000000001</v>
      </c>
      <c r="Z79" s="21">
        <f t="shared" si="44"/>
        <v>4.9753534799516164</v>
      </c>
      <c r="AA79" s="21">
        <v>5.2461720721625165</v>
      </c>
      <c r="AB79" s="21">
        <f t="shared" si="45"/>
        <v>-0.2708185922109001</v>
      </c>
      <c r="AC79" s="11">
        <v>417.8</v>
      </c>
      <c r="AD79" s="21">
        <f t="shared" si="46"/>
        <v>6.0350028491224652</v>
      </c>
      <c r="AE79" s="21">
        <v>5.9806167532602554</v>
      </c>
      <c r="AF79" s="21">
        <f t="shared" si="47"/>
        <v>5.4386095862209771E-2</v>
      </c>
      <c r="AG79" s="11">
        <v>2827.8</v>
      </c>
      <c r="AH79" s="21">
        <f t="shared" si="48"/>
        <v>7.9472543031577398</v>
      </c>
      <c r="AI79" s="21">
        <v>8.0039320648629548</v>
      </c>
      <c r="AJ79" s="21">
        <f t="shared" si="49"/>
        <v>-5.6677761705214991E-2</v>
      </c>
      <c r="AK79" s="11">
        <v>701.6</v>
      </c>
      <c r="AL79" s="11">
        <f t="shared" si="50"/>
        <v>6.5533634410579733</v>
      </c>
      <c r="AM79" s="11">
        <v>6.5153612630160032</v>
      </c>
      <c r="AN79" s="29">
        <f t="shared" si="51"/>
        <v>3.8002178041970147E-2</v>
      </c>
      <c r="AO79" s="11">
        <v>406.9</v>
      </c>
      <c r="AP79" s="11">
        <f t="shared" si="52"/>
        <v>6.0085674550076442</v>
      </c>
      <c r="AQ79" s="11">
        <v>6.0803875910688721</v>
      </c>
      <c r="AR79" s="29">
        <f t="shared" si="53"/>
        <v>-7.1820136061227835E-2</v>
      </c>
      <c r="AS79" s="11">
        <v>824.7</v>
      </c>
      <c r="AT79" s="21">
        <f t="shared" si="54"/>
        <v>6.7150196838393095</v>
      </c>
      <c r="AU79" s="21">
        <v>6.7258706226773555</v>
      </c>
      <c r="AV79" s="21">
        <f t="shared" si="55"/>
        <v>-1.0850938838045998E-2</v>
      </c>
      <c r="AW79" s="11">
        <v>365.06</v>
      </c>
      <c r="AX79" s="11">
        <f t="shared" si="56"/>
        <v>5.9000617236346384</v>
      </c>
      <c r="AY79" s="11">
        <v>5.9382148116674651</v>
      </c>
      <c r="AZ79" s="29">
        <f t="shared" si="57"/>
        <v>-3.8153088032826687E-2</v>
      </c>
      <c r="BA79" s="11">
        <v>1619.2</v>
      </c>
      <c r="BB79" s="9">
        <f t="shared" si="58"/>
        <v>4.4354352709143705E-3</v>
      </c>
      <c r="BC79" s="11">
        <f t="shared" si="31"/>
        <v>4.3556655539984243E-3</v>
      </c>
      <c r="BD79" s="11">
        <f t="shared" si="59"/>
        <v>-5.4362778550962991</v>
      </c>
      <c r="BE79" s="11">
        <v>-5.403166319080718</v>
      </c>
      <c r="BF79" s="29">
        <f t="shared" si="60"/>
        <v>-3.3111536015581144E-2</v>
      </c>
    </row>
    <row r="80" spans="2:58" x14ac:dyDescent="0.25">
      <c r="B80" s="21" t="s">
        <v>77</v>
      </c>
      <c r="C80" s="9">
        <v>4374.8999999999996</v>
      </c>
      <c r="D80" s="9">
        <v>4348.8999999999996</v>
      </c>
      <c r="E80" s="10">
        <f t="shared" si="32"/>
        <v>1.0059785233047438</v>
      </c>
      <c r="F80" s="9">
        <f t="shared" si="33"/>
        <v>8.3776782185416003</v>
      </c>
      <c r="G80" s="9">
        <v>8.4228473119626326</v>
      </c>
      <c r="H80" s="29">
        <f t="shared" si="34"/>
        <v>-4.5169093421032258E-2</v>
      </c>
      <c r="I80" s="28">
        <f t="shared" si="35"/>
        <v>3270.4</v>
      </c>
      <c r="J80" s="9">
        <f t="shared" si="36"/>
        <v>8.09266758056933</v>
      </c>
      <c r="K80" s="9">
        <v>8.1272126532893054</v>
      </c>
      <c r="L80" s="21">
        <f t="shared" si="37"/>
        <v>-3.4545072719975423E-2</v>
      </c>
      <c r="M80" s="9">
        <v>2948.8</v>
      </c>
      <c r="N80" s="9">
        <f t="shared" si="38"/>
        <v>7.9891535869155588</v>
      </c>
      <c r="O80" s="9">
        <v>8.0302350096668107</v>
      </c>
      <c r="P80" s="9">
        <f t="shared" si="39"/>
        <v>-4.1081422751251928E-2</v>
      </c>
      <c r="Q80" s="38">
        <v>976</v>
      </c>
      <c r="R80" s="38">
        <f t="shared" si="40"/>
        <v>6.8834625864130921</v>
      </c>
      <c r="S80" s="38">
        <v>6.9094739385536945</v>
      </c>
      <c r="T80" s="38">
        <f t="shared" si="41"/>
        <v>-2.6011352140602462E-2</v>
      </c>
      <c r="U80" s="38">
        <v>1752.6</v>
      </c>
      <c r="V80" s="38">
        <f t="shared" si="42"/>
        <v>7.4688556786217504</v>
      </c>
      <c r="W80" s="38">
        <v>7.5188922013044017</v>
      </c>
      <c r="X80" s="38">
        <f t="shared" si="43"/>
        <v>-5.0036522682651352E-2</v>
      </c>
      <c r="Y80" s="38">
        <v>178.7</v>
      </c>
      <c r="Z80" s="21">
        <f t="shared" si="44"/>
        <v>5.1857084221653826</v>
      </c>
      <c r="AA80" s="21">
        <v>5.2542941986346499</v>
      </c>
      <c r="AB80" s="21">
        <f t="shared" si="45"/>
        <v>-6.8585776469267223E-2</v>
      </c>
      <c r="AC80" s="9">
        <v>392.5</v>
      </c>
      <c r="AD80" s="21">
        <f t="shared" si="46"/>
        <v>5.9725365372224628</v>
      </c>
      <c r="AE80" s="21">
        <v>5.9790389650434808</v>
      </c>
      <c r="AF80" s="21">
        <f t="shared" si="47"/>
        <v>-6.5024278210179531E-3</v>
      </c>
      <c r="AG80" s="9">
        <v>2877.9</v>
      </c>
      <c r="AH80" s="21">
        <f t="shared" si="48"/>
        <v>7.9648161404920117</v>
      </c>
      <c r="AI80" s="21">
        <v>8.0031114360742848</v>
      </c>
      <c r="AJ80" s="21">
        <f t="shared" si="49"/>
        <v>-3.829529558227307E-2</v>
      </c>
      <c r="AK80" s="9">
        <v>478.6</v>
      </c>
      <c r="AL80" s="9">
        <f t="shared" si="50"/>
        <v>6.1708651754742734</v>
      </c>
      <c r="AM80" s="9">
        <v>6.5041267884016341</v>
      </c>
      <c r="AN80" s="29">
        <f t="shared" si="51"/>
        <v>-0.33326161292736067</v>
      </c>
      <c r="AO80" s="9">
        <v>404.3</v>
      </c>
      <c r="AP80" s="9">
        <f t="shared" si="52"/>
        <v>6.0021571766467252</v>
      </c>
      <c r="AQ80" s="9">
        <v>6.0687508098327756</v>
      </c>
      <c r="AR80" s="29">
        <f t="shared" si="53"/>
        <v>-6.6593633186050383E-2</v>
      </c>
      <c r="AS80" s="9">
        <v>796.8</v>
      </c>
      <c r="AT80" s="21">
        <f t="shared" si="54"/>
        <v>6.6806037062703885</v>
      </c>
      <c r="AU80" s="21">
        <v>6.7188755456004792</v>
      </c>
      <c r="AV80" s="21">
        <f t="shared" si="55"/>
        <v>-3.8271839330090707E-2</v>
      </c>
      <c r="AW80" s="9">
        <v>362.71</v>
      </c>
      <c r="AX80" s="9">
        <f t="shared" si="56"/>
        <v>5.8936036169040964</v>
      </c>
      <c r="AY80" s="9">
        <v>5.9362456041577349</v>
      </c>
      <c r="AZ80" s="29">
        <f t="shared" si="57"/>
        <v>-4.2641987253638547E-2</v>
      </c>
      <c r="BA80" s="9">
        <v>1603.3</v>
      </c>
      <c r="BB80" s="9">
        <f t="shared" si="58"/>
        <v>4.4203358054644209E-3</v>
      </c>
      <c r="BC80" s="9">
        <f t="shared" si="31"/>
        <v>4.394065780791382E-3</v>
      </c>
      <c r="BD80" s="9">
        <f t="shared" si="59"/>
        <v>-5.4275003345374708</v>
      </c>
      <c r="BE80" s="9">
        <v>-5.4070646097639363</v>
      </c>
      <c r="BF80" s="29">
        <f t="shared" si="60"/>
        <v>-2.0435724773534503E-2</v>
      </c>
    </row>
    <row r="81" spans="2:58" x14ac:dyDescent="0.25">
      <c r="B81" s="16" t="s">
        <v>78</v>
      </c>
      <c r="C81" s="11">
        <v>4362.8999999999996</v>
      </c>
      <c r="D81" s="11">
        <v>4315.7</v>
      </c>
      <c r="E81" s="10">
        <f t="shared" si="32"/>
        <v>1.0109368121046411</v>
      </c>
      <c r="F81" s="11">
        <f t="shared" si="33"/>
        <v>8.3700148151577274</v>
      </c>
      <c r="G81" s="11">
        <v>8.4231169414482299</v>
      </c>
      <c r="H81" s="29">
        <f t="shared" si="34"/>
        <v>-5.3102126290502483E-2</v>
      </c>
      <c r="I81" s="28">
        <f t="shared" si="35"/>
        <v>3249.2</v>
      </c>
      <c r="J81" s="11">
        <f t="shared" si="36"/>
        <v>8.0861640911767996</v>
      </c>
      <c r="K81" s="11">
        <v>8.1271566003840725</v>
      </c>
      <c r="L81" s="21">
        <f t="shared" si="37"/>
        <v>-4.0992509207272931E-2</v>
      </c>
      <c r="M81" s="11">
        <v>3000.1</v>
      </c>
      <c r="N81" s="9">
        <f t="shared" si="38"/>
        <v>8.0064009004280372</v>
      </c>
      <c r="O81" s="9">
        <v>8.0320025395461752</v>
      </c>
      <c r="P81" s="9">
        <f t="shared" si="39"/>
        <v>-2.5601639118137953E-2</v>
      </c>
      <c r="Q81" s="39">
        <v>991.3</v>
      </c>
      <c r="R81" s="38">
        <f t="shared" si="40"/>
        <v>6.8990172130388521</v>
      </c>
      <c r="S81" s="39">
        <v>6.9093840657662922</v>
      </c>
      <c r="T81" s="38">
        <f t="shared" si="41"/>
        <v>-1.036685272744009E-2</v>
      </c>
      <c r="U81" s="39">
        <v>1784.9</v>
      </c>
      <c r="V81" s="38">
        <f t="shared" si="42"/>
        <v>7.4871176702354623</v>
      </c>
      <c r="W81" s="39">
        <v>7.5218411095598352</v>
      </c>
      <c r="X81" s="38">
        <f t="shared" si="43"/>
        <v>-3.472343932437294E-2</v>
      </c>
      <c r="Y81" s="39">
        <v>178.8</v>
      </c>
      <c r="Z81" s="21">
        <f t="shared" si="44"/>
        <v>5.1862678627394141</v>
      </c>
      <c r="AA81" s="21">
        <v>5.2667675841801262</v>
      </c>
      <c r="AB81" s="21">
        <f t="shared" si="45"/>
        <v>-8.0499721440712158E-2</v>
      </c>
      <c r="AC81" s="11">
        <v>394</v>
      </c>
      <c r="AD81" s="21">
        <f t="shared" si="46"/>
        <v>5.9763509092979339</v>
      </c>
      <c r="AE81" s="21">
        <v>5.9775695992625764</v>
      </c>
      <c r="AF81" s="21">
        <f t="shared" si="47"/>
        <v>-1.218689964642472E-3</v>
      </c>
      <c r="AG81" s="11">
        <v>2855.2</v>
      </c>
      <c r="AH81" s="21">
        <f t="shared" si="48"/>
        <v>7.9568971721759505</v>
      </c>
      <c r="AI81" s="21">
        <v>8.0032670464477036</v>
      </c>
      <c r="AJ81" s="21">
        <f t="shared" si="49"/>
        <v>-4.6369874271753098E-2</v>
      </c>
      <c r="AK81" s="11">
        <v>720.2</v>
      </c>
      <c r="AL81" s="11">
        <f t="shared" si="50"/>
        <v>6.5795289512147752</v>
      </c>
      <c r="AM81" s="11">
        <v>6.4976776600003392</v>
      </c>
      <c r="AN81" s="29">
        <f t="shared" si="51"/>
        <v>8.1851291214436017E-2</v>
      </c>
      <c r="AO81" s="11">
        <v>410.6</v>
      </c>
      <c r="AP81" s="11">
        <f t="shared" si="52"/>
        <v>6.0176195045848333</v>
      </c>
      <c r="AQ81" s="11">
        <v>6.0579601754034487</v>
      </c>
      <c r="AR81" s="29">
        <f t="shared" si="53"/>
        <v>-4.0340670818615365E-2</v>
      </c>
      <c r="AS81" s="11">
        <v>804.6</v>
      </c>
      <c r="AT81" s="21">
        <f t="shared" si="54"/>
        <v>6.6903452595156878</v>
      </c>
      <c r="AU81" s="21">
        <v>6.7123916553625982</v>
      </c>
      <c r="AV81" s="21">
        <f t="shared" si="55"/>
        <v>-2.2046395846910372E-2</v>
      </c>
      <c r="AW81" s="11">
        <v>363.26</v>
      </c>
      <c r="AX81" s="11">
        <f t="shared" si="56"/>
        <v>5.8951188313212972</v>
      </c>
      <c r="AY81" s="11">
        <v>5.9352072799099442</v>
      </c>
      <c r="AZ81" s="29">
        <f t="shared" si="57"/>
        <v>-4.0088448588647019E-2</v>
      </c>
      <c r="BA81" s="11">
        <v>1593.9</v>
      </c>
      <c r="BB81" s="9">
        <f t="shared" si="58"/>
        <v>4.3877663381599961E-3</v>
      </c>
      <c r="BC81" s="11">
        <f t="shared" si="31"/>
        <v>4.3402973218724002E-3</v>
      </c>
      <c r="BD81" s="11">
        <f t="shared" si="59"/>
        <v>-5.4398124258724732</v>
      </c>
      <c r="BE81" s="11">
        <v>-5.4106507034435571</v>
      </c>
      <c r="BF81" s="29">
        <f t="shared" si="60"/>
        <v>-2.9161722428916015E-2</v>
      </c>
    </row>
    <row r="82" spans="2:58" x14ac:dyDescent="0.25">
      <c r="B82" s="21" t="s">
        <v>79</v>
      </c>
      <c r="C82" s="9">
        <v>4372.1000000000004</v>
      </c>
      <c r="D82" s="9">
        <v>4316.3</v>
      </c>
      <c r="E82" s="10">
        <f t="shared" si="32"/>
        <v>1.0129277390357483</v>
      </c>
      <c r="F82" s="9">
        <f t="shared" si="33"/>
        <v>8.3701538327668494</v>
      </c>
      <c r="G82" s="9">
        <v>8.4245467572865316</v>
      </c>
      <c r="H82" s="29">
        <f t="shared" si="34"/>
        <v>-5.439292451968214E-2</v>
      </c>
      <c r="I82" s="28">
        <f t="shared" si="35"/>
        <v>3239.2</v>
      </c>
      <c r="J82" s="9">
        <f t="shared" si="36"/>
        <v>8.0830816647179518</v>
      </c>
      <c r="K82" s="9">
        <v>8.1280314974358259</v>
      </c>
      <c r="L82" s="21">
        <f t="shared" si="37"/>
        <v>-4.4949832717874116E-2</v>
      </c>
      <c r="M82" s="9">
        <v>3000.8</v>
      </c>
      <c r="N82" s="9">
        <f t="shared" si="38"/>
        <v>8.0066341987676779</v>
      </c>
      <c r="O82" s="9">
        <v>8.0342470495944891</v>
      </c>
      <c r="P82" s="9">
        <f t="shared" si="39"/>
        <v>-2.7612850826811197E-2</v>
      </c>
      <c r="Q82" s="38">
        <v>989.7</v>
      </c>
      <c r="R82" s="38">
        <f t="shared" si="40"/>
        <v>6.8974018669026451</v>
      </c>
      <c r="S82" s="38">
        <v>6.9097080706619645</v>
      </c>
      <c r="T82" s="38">
        <f t="shared" si="41"/>
        <v>-1.2306203759319345E-2</v>
      </c>
      <c r="U82" s="38">
        <v>1787.2</v>
      </c>
      <c r="V82" s="38">
        <f t="shared" si="42"/>
        <v>7.4884054283149366</v>
      </c>
      <c r="W82" s="38">
        <v>7.5252481294251226</v>
      </c>
      <c r="X82" s="38">
        <f t="shared" si="43"/>
        <v>-3.6842701110185949E-2</v>
      </c>
      <c r="Y82" s="38">
        <v>177.9</v>
      </c>
      <c r="Z82" s="21">
        <f t="shared" si="44"/>
        <v>5.1812215946717899</v>
      </c>
      <c r="AA82" s="21">
        <v>5.2832703625941146</v>
      </c>
      <c r="AB82" s="21">
        <f t="shared" si="45"/>
        <v>-0.10204876792232476</v>
      </c>
      <c r="AC82" s="9">
        <v>384.7</v>
      </c>
      <c r="AD82" s="21">
        <f t="shared" si="46"/>
        <v>5.9524638097582496</v>
      </c>
      <c r="AE82" s="21">
        <v>5.9764033355451156</v>
      </c>
      <c r="AF82" s="21">
        <f t="shared" si="47"/>
        <v>-2.3939525786865978E-2</v>
      </c>
      <c r="AG82" s="9">
        <v>2854.5</v>
      </c>
      <c r="AH82" s="21">
        <f t="shared" si="48"/>
        <v>7.9566519754043137</v>
      </c>
      <c r="AI82" s="21">
        <v>8.0044324292063926</v>
      </c>
      <c r="AJ82" s="21">
        <f t="shared" si="49"/>
        <v>-4.7780453802078959E-2</v>
      </c>
      <c r="AK82" s="9">
        <v>738.7</v>
      </c>
      <c r="AL82" s="9">
        <f t="shared" si="50"/>
        <v>6.604891884534692</v>
      </c>
      <c r="AM82" s="9">
        <v>6.495956928437554</v>
      </c>
      <c r="AN82" s="29">
        <f t="shared" si="51"/>
        <v>0.10893495609713799</v>
      </c>
      <c r="AO82" s="9">
        <v>399.3</v>
      </c>
      <c r="AP82" s="9">
        <f t="shared" si="52"/>
        <v>5.9897130140691761</v>
      </c>
      <c r="AQ82" s="9">
        <v>6.0481723430974981</v>
      </c>
      <c r="AR82" s="29">
        <f t="shared" si="53"/>
        <v>-5.845932902832196E-2</v>
      </c>
      <c r="AS82" s="9">
        <v>783.9</v>
      </c>
      <c r="AT82" s="21">
        <f t="shared" si="54"/>
        <v>6.6642814611946761</v>
      </c>
      <c r="AU82" s="21">
        <v>6.7065965628779081</v>
      </c>
      <c r="AV82" s="21">
        <f t="shared" si="55"/>
        <v>-4.2315101683231937E-2</v>
      </c>
      <c r="AW82" s="9">
        <v>363.12</v>
      </c>
      <c r="AX82" s="9">
        <f t="shared" si="56"/>
        <v>5.8947333581482102</v>
      </c>
      <c r="AY82" s="9">
        <v>5.9351628493276101</v>
      </c>
      <c r="AZ82" s="29">
        <f t="shared" si="57"/>
        <v>-4.0429491179399868E-2</v>
      </c>
      <c r="BA82" s="9">
        <v>1591.2</v>
      </c>
      <c r="BB82" s="9">
        <f t="shared" si="58"/>
        <v>4.3820224719101127E-3</v>
      </c>
      <c r="BC82" s="9">
        <f t="shared" si="31"/>
        <v>4.3260958339254862E-3</v>
      </c>
      <c r="BD82" s="9">
        <f t="shared" si="59"/>
        <v>-5.4430897986856674</v>
      </c>
      <c r="BE82" s="9">
        <v>-5.41385263565037</v>
      </c>
      <c r="BF82" s="29">
        <f t="shared" si="60"/>
        <v>-2.9237163035297442E-2</v>
      </c>
    </row>
    <row r="83" spans="2:58" x14ac:dyDescent="0.25">
      <c r="B83" s="16" t="s">
        <v>80</v>
      </c>
      <c r="C83" s="11">
        <v>4372.8999999999996</v>
      </c>
      <c r="D83" s="11">
        <v>4331.6000000000004</v>
      </c>
      <c r="E83" s="10">
        <f t="shared" si="32"/>
        <v>1.0095345830639946</v>
      </c>
      <c r="F83" s="11">
        <f t="shared" si="33"/>
        <v>8.3736922677542243</v>
      </c>
      <c r="G83" s="11">
        <v>8.4271654650479171</v>
      </c>
      <c r="H83" s="29">
        <f t="shared" si="34"/>
        <v>-5.347319729369282E-2</v>
      </c>
      <c r="I83" s="28">
        <f t="shared" si="35"/>
        <v>3252.5</v>
      </c>
      <c r="J83" s="11">
        <f t="shared" si="36"/>
        <v>8.08717921038666</v>
      </c>
      <c r="K83" s="11">
        <v>8.1298651028165239</v>
      </c>
      <c r="L83" s="21">
        <f t="shared" si="37"/>
        <v>-4.268589242986387E-2</v>
      </c>
      <c r="M83" s="11">
        <v>2982.5</v>
      </c>
      <c r="N83" s="9">
        <f t="shared" si="38"/>
        <v>8.000517153972071</v>
      </c>
      <c r="O83" s="9">
        <v>8.0369665771506877</v>
      </c>
      <c r="P83" s="9">
        <f t="shared" si="39"/>
        <v>-3.6449423178616769E-2</v>
      </c>
      <c r="Q83" s="39">
        <v>982.4</v>
      </c>
      <c r="R83" s="38">
        <f t="shared" si="40"/>
        <v>6.8899985573928779</v>
      </c>
      <c r="S83" s="39">
        <v>6.9104394329991301</v>
      </c>
      <c r="T83" s="38">
        <f t="shared" si="41"/>
        <v>-2.0440875606252185E-2</v>
      </c>
      <c r="U83" s="39">
        <v>1777.5</v>
      </c>
      <c r="V83" s="38">
        <f t="shared" si="42"/>
        <v>7.4829631616773957</v>
      </c>
      <c r="W83" s="39">
        <v>7.5291137986709185</v>
      </c>
      <c r="X83" s="38">
        <f t="shared" si="43"/>
        <v>-4.6150636993522731E-2</v>
      </c>
      <c r="Y83" s="39">
        <v>178.1</v>
      </c>
      <c r="Z83" s="21">
        <f t="shared" si="44"/>
        <v>5.1823451902956164</v>
      </c>
      <c r="AA83" s="21">
        <v>5.3034303553458839</v>
      </c>
      <c r="AB83" s="21">
        <f t="shared" si="45"/>
        <v>-0.12108516505026756</v>
      </c>
      <c r="AC83" s="11">
        <v>369.9</v>
      </c>
      <c r="AD83" s="21">
        <f t="shared" si="46"/>
        <v>5.9132326988384083</v>
      </c>
      <c r="AE83" s="21">
        <v>5.9757340918374426</v>
      </c>
      <c r="AF83" s="21">
        <f t="shared" si="47"/>
        <v>-6.2501392999034344E-2</v>
      </c>
      <c r="AG83" s="11">
        <v>2882.6</v>
      </c>
      <c r="AH83" s="21">
        <f t="shared" si="48"/>
        <v>7.9664479436490021</v>
      </c>
      <c r="AI83" s="21">
        <v>8.006612136402115</v>
      </c>
      <c r="AJ83" s="21">
        <f t="shared" si="49"/>
        <v>-4.0164192753112893E-2</v>
      </c>
      <c r="AK83" s="11">
        <v>513.9</v>
      </c>
      <c r="AL83" s="11">
        <f t="shared" si="50"/>
        <v>6.2420286939981837</v>
      </c>
      <c r="AM83" s="11">
        <v>6.4989588013957214</v>
      </c>
      <c r="AN83" s="29">
        <f t="shared" si="51"/>
        <v>-0.25693010739753763</v>
      </c>
      <c r="AO83" s="11">
        <v>383.8</v>
      </c>
      <c r="AP83" s="11">
        <f t="shared" si="52"/>
        <v>5.9501215835735994</v>
      </c>
      <c r="AQ83" s="11">
        <v>6.039518755312268</v>
      </c>
      <c r="AR83" s="29">
        <f t="shared" si="53"/>
        <v>-8.9397171738668568E-2</v>
      </c>
      <c r="AS83" s="11">
        <v>753.7</v>
      </c>
      <c r="AT83" s="21">
        <f t="shared" si="54"/>
        <v>6.6249944108494239</v>
      </c>
      <c r="AU83" s="21">
        <v>6.7016541000631999</v>
      </c>
      <c r="AV83" s="21">
        <f t="shared" si="55"/>
        <v>-7.6659689213776083E-2</v>
      </c>
      <c r="AW83" s="11">
        <v>363.83</v>
      </c>
      <c r="AX83" s="11">
        <f t="shared" si="56"/>
        <v>5.8966867255758428</v>
      </c>
      <c r="AY83" s="11">
        <v>5.9361502675338818</v>
      </c>
      <c r="AZ83" s="29">
        <f t="shared" si="57"/>
        <v>-3.9463541958038917E-2</v>
      </c>
      <c r="BA83" s="11">
        <v>1595.6</v>
      </c>
      <c r="BB83" s="9">
        <f t="shared" si="58"/>
        <v>4.3855646868042764E-3</v>
      </c>
      <c r="BC83" s="11">
        <f t="shared" si="31"/>
        <v>4.3441450747470573E-3</v>
      </c>
      <c r="BD83" s="11">
        <f t="shared" si="59"/>
        <v>-5.438926300327342</v>
      </c>
      <c r="BE83" s="11">
        <v>-5.4166166679916827</v>
      </c>
      <c r="BF83" s="29">
        <f t="shared" si="60"/>
        <v>-2.2309632335659302E-2</v>
      </c>
    </row>
    <row r="84" spans="2:58" x14ac:dyDescent="0.25">
      <c r="B84" s="21" t="s">
        <v>81</v>
      </c>
      <c r="C84" s="9">
        <v>4412.8</v>
      </c>
      <c r="D84" s="9">
        <v>4397.3999999999996</v>
      </c>
      <c r="E84" s="10">
        <f t="shared" si="32"/>
        <v>1.0035020694046484</v>
      </c>
      <c r="F84" s="9">
        <f t="shared" si="33"/>
        <v>8.3887687361598591</v>
      </c>
      <c r="G84" s="9">
        <v>8.4309677747249427</v>
      </c>
      <c r="H84" s="29">
        <f t="shared" si="34"/>
        <v>-4.2199038565083669E-2</v>
      </c>
      <c r="I84" s="28">
        <f t="shared" si="35"/>
        <v>3310.7000000000003</v>
      </c>
      <c r="J84" s="9">
        <f t="shared" si="36"/>
        <v>8.1049149263748266</v>
      </c>
      <c r="K84" s="9">
        <v>8.1326570812526757</v>
      </c>
      <c r="L84" s="21">
        <f t="shared" si="37"/>
        <v>-2.7742154877849146E-2</v>
      </c>
      <c r="M84" s="9">
        <v>3014.3</v>
      </c>
      <c r="N84" s="9">
        <f t="shared" si="38"/>
        <v>8.011122909734107</v>
      </c>
      <c r="O84" s="9">
        <v>8.0401419015219417</v>
      </c>
      <c r="P84" s="9">
        <f t="shared" si="39"/>
        <v>-2.9018991787834736E-2</v>
      </c>
      <c r="Q84" s="38">
        <v>988.5</v>
      </c>
      <c r="R84" s="38">
        <f t="shared" si="40"/>
        <v>6.8961886426106718</v>
      </c>
      <c r="S84" s="38">
        <v>6.9115639411588594</v>
      </c>
      <c r="T84" s="38">
        <f t="shared" si="41"/>
        <v>-1.5375298548187644E-2</v>
      </c>
      <c r="U84" s="38">
        <v>1804.5</v>
      </c>
      <c r="V84" s="38">
        <f t="shared" si="42"/>
        <v>7.4980388240828431</v>
      </c>
      <c r="W84" s="38">
        <v>7.5334156283796849</v>
      </c>
      <c r="X84" s="38">
        <f t="shared" si="43"/>
        <v>-3.5376804296841868E-2</v>
      </c>
      <c r="Y84" s="38">
        <v>208.8</v>
      </c>
      <c r="Z84" s="21">
        <f t="shared" si="44"/>
        <v>5.341376856008484</v>
      </c>
      <c r="AA84" s="21">
        <v>5.326811603424753</v>
      </c>
      <c r="AB84" s="21">
        <f t="shared" si="45"/>
        <v>1.4565252583730981E-2</v>
      </c>
      <c r="AC84" s="9">
        <v>389.3</v>
      </c>
      <c r="AD84" s="21">
        <f t="shared" si="46"/>
        <v>5.9643502546164102</v>
      </c>
      <c r="AE84" s="21">
        <v>5.975740823882286</v>
      </c>
      <c r="AF84" s="21">
        <f t="shared" si="47"/>
        <v>-1.1390569265875783E-2</v>
      </c>
      <c r="AG84" s="9">
        <v>2921.4</v>
      </c>
      <c r="AH84" s="21">
        <f t="shared" si="48"/>
        <v>7.9798182324167106</v>
      </c>
      <c r="AI84" s="21">
        <v>8.0097808573030065</v>
      </c>
      <c r="AJ84" s="21">
        <f t="shared" si="49"/>
        <v>-2.9962624886295863E-2</v>
      </c>
      <c r="AK84" s="9">
        <v>400.6</v>
      </c>
      <c r="AL84" s="9">
        <f t="shared" si="50"/>
        <v>5.9929634232317177</v>
      </c>
      <c r="AM84" s="9">
        <v>6.5067455709048465</v>
      </c>
      <c r="AN84" s="29">
        <f t="shared" si="51"/>
        <v>-0.5137821476731288</v>
      </c>
      <c r="AO84" s="9">
        <v>407.4</v>
      </c>
      <c r="AP84" s="9">
        <f t="shared" si="52"/>
        <v>6.0097955037927058</v>
      </c>
      <c r="AQ84" s="9">
        <v>6.0320943173644608</v>
      </c>
      <c r="AR84" s="29">
        <f t="shared" si="53"/>
        <v>-2.2298813571755005E-2</v>
      </c>
      <c r="AS84" s="9">
        <v>796.7</v>
      </c>
      <c r="AT84" s="21">
        <f t="shared" si="54"/>
        <v>6.6804781963863205</v>
      </c>
      <c r="AU84" s="21">
        <v>6.697701651896713</v>
      </c>
      <c r="AV84" s="21">
        <f t="shared" si="55"/>
        <v>-1.7223455510392505E-2</v>
      </c>
      <c r="AW84" s="9">
        <v>365.44</v>
      </c>
      <c r="AX84" s="9">
        <f t="shared" si="56"/>
        <v>5.9011021070275911</v>
      </c>
      <c r="AY84" s="9">
        <v>5.9381822212199218</v>
      </c>
      <c r="AZ84" s="29">
        <f t="shared" si="57"/>
        <v>-3.7080114192330704E-2</v>
      </c>
      <c r="BA84" s="9">
        <v>1587.4</v>
      </c>
      <c r="BB84" s="9">
        <f t="shared" si="58"/>
        <v>4.3438047285464104E-3</v>
      </c>
      <c r="BC84" s="9">
        <f t="shared" si="31"/>
        <v>4.3286455115368883E-3</v>
      </c>
      <c r="BD84" s="9">
        <f t="shared" si="59"/>
        <v>-5.4425006007920755</v>
      </c>
      <c r="BE84" s="9">
        <v>-5.418907335301701</v>
      </c>
      <c r="BF84" s="29">
        <f t="shared" si="60"/>
        <v>-2.3593265490374549E-2</v>
      </c>
    </row>
    <row r="85" spans="2:58" x14ac:dyDescent="0.25">
      <c r="B85" s="16" t="s">
        <v>82</v>
      </c>
      <c r="C85" s="11">
        <v>4457.8</v>
      </c>
      <c r="D85" s="11">
        <v>4440.1000000000004</v>
      </c>
      <c r="E85" s="10">
        <f t="shared" si="32"/>
        <v>1.0039863967027769</v>
      </c>
      <c r="F85" s="11">
        <f t="shared" si="33"/>
        <v>8.3984321776951649</v>
      </c>
      <c r="G85" s="11">
        <v>8.4359149755618539</v>
      </c>
      <c r="H85" s="29">
        <f t="shared" si="34"/>
        <v>-3.7482797866688955E-2</v>
      </c>
      <c r="I85" s="28">
        <f t="shared" si="35"/>
        <v>3325.3</v>
      </c>
      <c r="J85" s="11">
        <f t="shared" si="36"/>
        <v>8.1093151745837826</v>
      </c>
      <c r="K85" s="11">
        <v>8.1363804187880238</v>
      </c>
      <c r="L85" s="21">
        <f t="shared" si="37"/>
        <v>-2.7065244204241168E-2</v>
      </c>
      <c r="M85" s="11">
        <v>3027.4</v>
      </c>
      <c r="N85" s="9">
        <f t="shared" si="38"/>
        <v>8.0154594443284655</v>
      </c>
      <c r="O85" s="9">
        <v>8.0437310211259341</v>
      </c>
      <c r="P85" s="9">
        <f t="shared" si="39"/>
        <v>-2.8271576797468612E-2</v>
      </c>
      <c r="Q85" s="39">
        <v>990.3</v>
      </c>
      <c r="R85" s="38">
        <f t="shared" si="40"/>
        <v>6.8980079275272566</v>
      </c>
      <c r="S85" s="39">
        <v>6.9130546079749697</v>
      </c>
      <c r="T85" s="38">
        <f t="shared" si="41"/>
        <v>-1.5046680447713179E-2</v>
      </c>
      <c r="U85" s="39">
        <v>1814.7</v>
      </c>
      <c r="V85" s="38">
        <f t="shared" si="42"/>
        <v>7.5036754437809785</v>
      </c>
      <c r="W85" s="39">
        <v>7.5381022854857633</v>
      </c>
      <c r="X85" s="38">
        <f t="shared" si="43"/>
        <v>-3.4426841704784827E-2</v>
      </c>
      <c r="Y85" s="39">
        <v>211.2</v>
      </c>
      <c r="Z85" s="21">
        <f t="shared" si="44"/>
        <v>5.3528055518321063</v>
      </c>
      <c r="AA85" s="21">
        <v>5.352902469591883</v>
      </c>
      <c r="AB85" s="21">
        <f t="shared" si="45"/>
        <v>-9.6917759776715684E-5</v>
      </c>
      <c r="AC85" s="11">
        <v>397.9</v>
      </c>
      <c r="AD85" s="21">
        <f t="shared" si="46"/>
        <v>5.9862007174328831</v>
      </c>
      <c r="AE85" s="21">
        <v>5.9765634240517507</v>
      </c>
      <c r="AF85" s="21">
        <f t="shared" si="47"/>
        <v>9.6372933811323946E-3</v>
      </c>
      <c r="AG85" s="11">
        <v>2927.4</v>
      </c>
      <c r="AH85" s="21">
        <f t="shared" si="48"/>
        <v>7.9818699360498462</v>
      </c>
      <c r="AI85" s="21">
        <v>8.0138881785567335</v>
      </c>
      <c r="AJ85" s="21">
        <f t="shared" si="49"/>
        <v>-3.201824250688734E-2</v>
      </c>
      <c r="AK85" s="11">
        <v>625.70000000000005</v>
      </c>
      <c r="AL85" s="11">
        <f t="shared" si="50"/>
        <v>6.4388710230043182</v>
      </c>
      <c r="AM85" s="11">
        <v>6.5192189476778104</v>
      </c>
      <c r="AN85" s="29">
        <f t="shared" si="51"/>
        <v>-8.0347924673492166E-2</v>
      </c>
      <c r="AO85" s="11">
        <v>420.8</v>
      </c>
      <c r="AP85" s="11">
        <f t="shared" si="52"/>
        <v>6.0421576614235004</v>
      </c>
      <c r="AQ85" s="11">
        <v>6.0259380613384428</v>
      </c>
      <c r="AR85" s="29">
        <f t="shared" si="53"/>
        <v>1.6219600085057628E-2</v>
      </c>
      <c r="AS85" s="11">
        <v>818.7</v>
      </c>
      <c r="AT85" s="21">
        <f t="shared" si="54"/>
        <v>6.7077177163824029</v>
      </c>
      <c r="AU85" s="21">
        <v>6.6948286910509287</v>
      </c>
      <c r="AV85" s="21">
        <f t="shared" si="55"/>
        <v>1.288902533147418E-2</v>
      </c>
      <c r="AW85" s="11">
        <v>367.27</v>
      </c>
      <c r="AX85" s="11">
        <f t="shared" si="56"/>
        <v>5.9060972723866803</v>
      </c>
      <c r="AY85" s="11">
        <v>5.9412467323631688</v>
      </c>
      <c r="AZ85" s="29">
        <f t="shared" si="57"/>
        <v>-3.5149459976488551E-2</v>
      </c>
      <c r="BA85" s="11">
        <v>1597.5</v>
      </c>
      <c r="BB85" s="9">
        <f t="shared" si="58"/>
        <v>4.3496610123342503E-3</v>
      </c>
      <c r="BC85" s="11">
        <f t="shared" si="31"/>
        <v>4.3323903855860078E-3</v>
      </c>
      <c r="BD85" s="11">
        <f t="shared" si="59"/>
        <v>-5.4416358371940552</v>
      </c>
      <c r="BE85" s="11">
        <v>-5.4207031159348409</v>
      </c>
      <c r="BF85" s="29">
        <f t="shared" si="60"/>
        <v>-2.0932721259214304E-2</v>
      </c>
    </row>
    <row r="86" spans="2:58" x14ac:dyDescent="0.25">
      <c r="B86" s="21" t="s">
        <v>83</v>
      </c>
      <c r="C86" s="9">
        <v>4493.3</v>
      </c>
      <c r="D86" s="9">
        <v>4486.7</v>
      </c>
      <c r="E86" s="10">
        <f t="shared" si="32"/>
        <v>1.0014710143312457</v>
      </c>
      <c r="F86" s="9">
        <f t="shared" si="33"/>
        <v>8.4088727439235171</v>
      </c>
      <c r="G86" s="9">
        <v>8.4419419824037956</v>
      </c>
      <c r="H86" s="29">
        <f t="shared" si="34"/>
        <v>-3.3069238480278429E-2</v>
      </c>
      <c r="I86" s="28">
        <f t="shared" si="35"/>
        <v>3354.6</v>
      </c>
      <c r="J86" s="9">
        <f t="shared" si="36"/>
        <v>8.1180878172606548</v>
      </c>
      <c r="K86" s="9">
        <v>8.1409907626195128</v>
      </c>
      <c r="L86" s="21">
        <f t="shared" si="37"/>
        <v>-2.2902945358858062E-2</v>
      </c>
      <c r="M86" s="9">
        <v>3059.5</v>
      </c>
      <c r="N86" s="9">
        <f t="shared" si="38"/>
        <v>8.0260067829025949</v>
      </c>
      <c r="O86" s="9">
        <v>8.0476737975104822</v>
      </c>
      <c r="P86" s="9">
        <f t="shared" si="39"/>
        <v>-2.1667014607887225E-2</v>
      </c>
      <c r="Q86" s="38">
        <v>998</v>
      </c>
      <c r="R86" s="38">
        <f t="shared" si="40"/>
        <v>6.9057532763114642</v>
      </c>
      <c r="S86" s="38">
        <v>6.9148748367196857</v>
      </c>
      <c r="T86" s="38">
        <f t="shared" si="41"/>
        <v>-9.1215604082215407E-3</v>
      </c>
      <c r="U86" s="38">
        <v>1836.9</v>
      </c>
      <c r="V86" s="38">
        <f t="shared" si="42"/>
        <v>7.5158346471520181</v>
      </c>
      <c r="W86" s="38">
        <v>7.5431003264208103</v>
      </c>
      <c r="X86" s="38">
        <f t="shared" si="43"/>
        <v>-2.7265679268792198E-2</v>
      </c>
      <c r="Y86" s="38">
        <v>216.8</v>
      </c>
      <c r="Z86" s="21">
        <f t="shared" si="44"/>
        <v>5.3789752695654913</v>
      </c>
      <c r="AA86" s="21">
        <v>5.3812004198913019</v>
      </c>
      <c r="AB86" s="21">
        <f t="shared" si="45"/>
        <v>-2.2251503258106098E-3</v>
      </c>
      <c r="AC86" s="9">
        <v>389</v>
      </c>
      <c r="AD86" s="21">
        <f t="shared" si="46"/>
        <v>5.9635793436184459</v>
      </c>
      <c r="AE86" s="21">
        <v>5.9783346656121505</v>
      </c>
      <c r="AF86" s="21">
        <f t="shared" si="47"/>
        <v>-1.4755321993704662E-2</v>
      </c>
      <c r="AG86" s="9">
        <v>2965.6</v>
      </c>
      <c r="AH86" s="21">
        <f t="shared" si="48"/>
        <v>7.9948346518365225</v>
      </c>
      <c r="AI86" s="21">
        <v>8.0188649601704096</v>
      </c>
      <c r="AJ86" s="21">
        <f t="shared" si="49"/>
        <v>-2.4030308333887085E-2</v>
      </c>
      <c r="AK86" s="9">
        <v>656.1</v>
      </c>
      <c r="AL86" s="9">
        <f t="shared" si="50"/>
        <v>6.4863132163508315</v>
      </c>
      <c r="AM86" s="9">
        <v>6.5359595285852006</v>
      </c>
      <c r="AN86" s="29">
        <f t="shared" si="51"/>
        <v>-4.9646312234369105E-2</v>
      </c>
      <c r="AO86" s="9">
        <v>407.2</v>
      </c>
      <c r="AP86" s="9">
        <f t="shared" si="52"/>
        <v>6.0093044652363128</v>
      </c>
      <c r="AQ86" s="9">
        <v>6.021075082560098</v>
      </c>
      <c r="AR86" s="29">
        <f t="shared" si="53"/>
        <v>-1.177061732378526E-2</v>
      </c>
      <c r="AS86" s="9">
        <v>796.1</v>
      </c>
      <c r="AT86" s="21">
        <f t="shared" si="54"/>
        <v>6.6797248060945327</v>
      </c>
      <c r="AU86" s="21">
        <v>6.6931139255386354</v>
      </c>
      <c r="AV86" s="21">
        <f t="shared" si="55"/>
        <v>-1.3389119444102704E-2</v>
      </c>
      <c r="AW86" s="9">
        <v>370.18</v>
      </c>
      <c r="AX86" s="9">
        <f t="shared" si="56"/>
        <v>5.9139893738285707</v>
      </c>
      <c r="AY86" s="9">
        <v>5.9453086478696928</v>
      </c>
      <c r="AZ86" s="29">
        <f t="shared" si="57"/>
        <v>-3.1319274041122114E-2</v>
      </c>
      <c r="BA86" s="9">
        <v>1612.1</v>
      </c>
      <c r="BB86" s="9">
        <f t="shared" si="58"/>
        <v>4.3549084229293853E-3</v>
      </c>
      <c r="BC86" s="9">
        <f t="shared" si="31"/>
        <v>4.3485116998992438E-3</v>
      </c>
      <c r="BD86" s="9">
        <f t="shared" si="59"/>
        <v>-5.4379216303782849</v>
      </c>
      <c r="BE86" s="9">
        <v>-5.42199723403645</v>
      </c>
      <c r="BF86" s="29">
        <f t="shared" si="60"/>
        <v>-1.5924396341834957E-2</v>
      </c>
    </row>
    <row r="87" spans="2:58" x14ac:dyDescent="0.25">
      <c r="B87" s="16" t="s">
        <v>84</v>
      </c>
      <c r="C87" s="11">
        <v>4580</v>
      </c>
      <c r="D87" s="11">
        <v>4579.8999999999996</v>
      </c>
      <c r="E87" s="10">
        <f t="shared" si="32"/>
        <v>1.0000218345378722</v>
      </c>
      <c r="F87" s="11">
        <f t="shared" si="33"/>
        <v>8.4294324428087286</v>
      </c>
      <c r="G87" s="11">
        <v>8.4489602833472475</v>
      </c>
      <c r="H87" s="29">
        <f t="shared" si="34"/>
        <v>-1.9527840538518859E-2</v>
      </c>
      <c r="I87" s="28">
        <f t="shared" si="35"/>
        <v>3395.1</v>
      </c>
      <c r="J87" s="11">
        <f t="shared" si="36"/>
        <v>8.130088494640006</v>
      </c>
      <c r="K87" s="11">
        <v>8.1464268441664593</v>
      </c>
      <c r="L87" s="21">
        <f t="shared" si="37"/>
        <v>-1.63383495264533E-2</v>
      </c>
      <c r="M87" s="11">
        <v>3081.8</v>
      </c>
      <c r="N87" s="9">
        <f t="shared" si="38"/>
        <v>8.0332691208477538</v>
      </c>
      <c r="O87" s="9">
        <v>8.0518924224879047</v>
      </c>
      <c r="P87" s="9">
        <f t="shared" si="39"/>
        <v>-1.8623301640150913E-2</v>
      </c>
      <c r="Q87" s="39">
        <v>1002.6</v>
      </c>
      <c r="R87" s="38">
        <f t="shared" si="40"/>
        <v>6.9103519048294029</v>
      </c>
      <c r="S87" s="39">
        <v>6.9169786264899527</v>
      </c>
      <c r="T87" s="38">
        <f t="shared" si="41"/>
        <v>-6.6267216605497836E-3</v>
      </c>
      <c r="U87" s="39">
        <v>1852.8</v>
      </c>
      <c r="V87" s="38">
        <f t="shared" si="42"/>
        <v>7.5244532873786758</v>
      </c>
      <c r="W87" s="39">
        <v>7.5483147908404167</v>
      </c>
      <c r="X87" s="38">
        <f t="shared" si="43"/>
        <v>-2.3861503461740874E-2</v>
      </c>
      <c r="Y87" s="39">
        <v>223.1</v>
      </c>
      <c r="Z87" s="21">
        <f t="shared" si="44"/>
        <v>5.4076201014384866</v>
      </c>
      <c r="AA87" s="21">
        <v>5.4112028597934376</v>
      </c>
      <c r="AB87" s="21">
        <f t="shared" si="45"/>
        <v>-3.5827583549510322E-3</v>
      </c>
      <c r="AC87" s="11">
        <v>380.4</v>
      </c>
      <c r="AD87" s="21">
        <f t="shared" si="46"/>
        <v>5.9412233306712352</v>
      </c>
      <c r="AE87" s="21">
        <v>5.9811933451381636</v>
      </c>
      <c r="AF87" s="21">
        <f t="shared" si="47"/>
        <v>-3.9970014466928383E-2</v>
      </c>
      <c r="AG87" s="11">
        <v>3014.7</v>
      </c>
      <c r="AH87" s="21">
        <f t="shared" si="48"/>
        <v>8.0112556017230219</v>
      </c>
      <c r="AI87" s="21">
        <v>8.0246220507495796</v>
      </c>
      <c r="AJ87" s="21">
        <f t="shared" si="49"/>
        <v>-1.3366449026557703E-2</v>
      </c>
      <c r="AK87" s="11">
        <v>837.4</v>
      </c>
      <c r="AL87" s="11">
        <f t="shared" si="50"/>
        <v>6.7303018535850425</v>
      </c>
      <c r="AM87" s="11">
        <v>6.5564976930446823</v>
      </c>
      <c r="AN87" s="29">
        <f t="shared" si="51"/>
        <v>0.17380416054036019</v>
      </c>
      <c r="AO87" s="11">
        <v>391.3</v>
      </c>
      <c r="AP87" s="11">
        <f t="shared" si="52"/>
        <v>5.9694745292163667</v>
      </c>
      <c r="AQ87" s="11">
        <v>6.0175406136053642</v>
      </c>
      <c r="AR87" s="29">
        <f t="shared" si="53"/>
        <v>-4.806608438899751E-2</v>
      </c>
      <c r="AS87" s="11">
        <v>771.7</v>
      </c>
      <c r="AT87" s="21">
        <f t="shared" si="54"/>
        <v>6.6485958734635577</v>
      </c>
      <c r="AU87" s="21">
        <v>6.6926441190134538</v>
      </c>
      <c r="AV87" s="21">
        <f t="shared" si="55"/>
        <v>-4.4048245549896059E-2</v>
      </c>
      <c r="AW87" s="11">
        <v>373.94</v>
      </c>
      <c r="AX87" s="11">
        <f t="shared" si="56"/>
        <v>5.9240953567371282</v>
      </c>
      <c r="AY87" s="11">
        <v>5.9503108462330783</v>
      </c>
      <c r="AZ87" s="29">
        <f t="shared" si="57"/>
        <v>-2.6215489495950095E-2</v>
      </c>
      <c r="BA87" s="11">
        <v>1621.5</v>
      </c>
      <c r="BB87" s="9">
        <f t="shared" si="58"/>
        <v>4.3362571535540458E-3</v>
      </c>
      <c r="BC87" s="11">
        <f t="shared" si="31"/>
        <v>4.3361624754502557E-3</v>
      </c>
      <c r="BD87" s="11">
        <f t="shared" si="59"/>
        <v>-5.4407655442713949</v>
      </c>
      <c r="BE87" s="11">
        <v>-5.4227959967026624</v>
      </c>
      <c r="BF87" s="29">
        <f t="shared" si="60"/>
        <v>-1.796954756873248E-2</v>
      </c>
    </row>
    <row r="88" spans="2:58" x14ac:dyDescent="0.25">
      <c r="B88" s="21" t="s">
        <v>85</v>
      </c>
      <c r="C88" s="9">
        <v>4632.1000000000004</v>
      </c>
      <c r="D88" s="9">
        <v>4689.5</v>
      </c>
      <c r="E88" s="10">
        <f t="shared" si="32"/>
        <v>0.98775988911397816</v>
      </c>
      <c r="F88" s="9">
        <f t="shared" si="33"/>
        <v>8.4530812459489937</v>
      </c>
      <c r="G88" s="9">
        <v>8.456860698214637</v>
      </c>
      <c r="H88" s="29">
        <f t="shared" si="34"/>
        <v>-3.7794522656433571E-3</v>
      </c>
      <c r="I88" s="28">
        <f t="shared" si="35"/>
        <v>3440.4</v>
      </c>
      <c r="J88" s="9">
        <f t="shared" si="36"/>
        <v>8.1433430226773247</v>
      </c>
      <c r="K88" s="9">
        <v>8.1526130805073294</v>
      </c>
      <c r="L88" s="21">
        <f t="shared" si="37"/>
        <v>-9.2700578300046743E-3</v>
      </c>
      <c r="M88" s="9">
        <v>3160</v>
      </c>
      <c r="N88" s="9">
        <f t="shared" si="38"/>
        <v>8.0583273065809582</v>
      </c>
      <c r="O88" s="9">
        <v>8.0562955459863907</v>
      </c>
      <c r="P88" s="9">
        <f t="shared" si="39"/>
        <v>2.0317605945674444E-3</v>
      </c>
      <c r="Q88" s="38">
        <v>1020.5</v>
      </c>
      <c r="R88" s="38">
        <f t="shared" si="40"/>
        <v>6.9280479822498995</v>
      </c>
      <c r="S88" s="38">
        <v>6.9193142754074595</v>
      </c>
      <c r="T88" s="38">
        <f t="shared" si="41"/>
        <v>8.7337068424400144E-3</v>
      </c>
      <c r="U88" s="38">
        <v>1910</v>
      </c>
      <c r="V88" s="38">
        <f t="shared" si="42"/>
        <v>7.5548585210406758</v>
      </c>
      <c r="W88" s="38">
        <v>7.5536336773506294</v>
      </c>
      <c r="X88" s="38">
        <f t="shared" si="43"/>
        <v>1.2248436900463844E-3</v>
      </c>
      <c r="Y88" s="38">
        <v>232.3</v>
      </c>
      <c r="Z88" s="21">
        <f t="shared" si="44"/>
        <v>5.4480296397763635</v>
      </c>
      <c r="AA88" s="21">
        <v>5.4424058040497627</v>
      </c>
      <c r="AB88" s="21">
        <f t="shared" si="45"/>
        <v>5.6238357266007455E-3</v>
      </c>
      <c r="AC88" s="9">
        <v>390.5</v>
      </c>
      <c r="AD88" s="21">
        <f t="shared" si="46"/>
        <v>5.9674279692797407</v>
      </c>
      <c r="AE88" s="21">
        <v>5.9852690371282202</v>
      </c>
      <c r="AF88" s="21">
        <f t="shared" si="47"/>
        <v>-1.7841067848479497E-2</v>
      </c>
      <c r="AG88" s="9">
        <v>3049.9</v>
      </c>
      <c r="AH88" s="21">
        <f t="shared" si="48"/>
        <v>8.0228640821787103</v>
      </c>
      <c r="AI88" s="21">
        <v>8.03105527995708</v>
      </c>
      <c r="AJ88" s="21">
        <f t="shared" si="49"/>
        <v>-8.1911977783697409E-3</v>
      </c>
      <c r="AK88" s="9">
        <v>262.60000000000002</v>
      </c>
      <c r="AL88" s="9">
        <f t="shared" si="50"/>
        <v>5.5706319618686955</v>
      </c>
      <c r="AM88" s="9">
        <v>6.5803327915287744</v>
      </c>
      <c r="AN88" s="29">
        <f t="shared" si="51"/>
        <v>-1.0097008296600789</v>
      </c>
      <c r="AO88" s="9">
        <v>408</v>
      </c>
      <c r="AP88" s="9">
        <f t="shared" si="52"/>
        <v>6.0112671744041615</v>
      </c>
      <c r="AQ88" s="9">
        <v>6.0153625304143512</v>
      </c>
      <c r="AR88" s="29">
        <f t="shared" si="53"/>
        <v>-4.0953560101897324E-3</v>
      </c>
      <c r="AS88" s="9">
        <v>798.5</v>
      </c>
      <c r="AT88" s="21">
        <f t="shared" si="54"/>
        <v>6.6827349676550671</v>
      </c>
      <c r="AU88" s="21">
        <v>6.6934976669293507</v>
      </c>
      <c r="AV88" s="21">
        <f t="shared" si="55"/>
        <v>-1.0762699274283527E-2</v>
      </c>
      <c r="AW88" s="9">
        <v>378.56</v>
      </c>
      <c r="AX88" s="9">
        <f t="shared" si="56"/>
        <v>5.9363745807900221</v>
      </c>
      <c r="AY88" s="9">
        <v>5.9561766314006332</v>
      </c>
      <c r="AZ88" s="29">
        <f t="shared" si="57"/>
        <v>-1.9802050610611133E-2</v>
      </c>
      <c r="BA88" s="9">
        <v>1640.8</v>
      </c>
      <c r="BB88" s="9">
        <f t="shared" si="58"/>
        <v>4.3343195266272189E-3</v>
      </c>
      <c r="BC88" s="9">
        <f t="shared" si="31"/>
        <v>4.3880294942074526E-3</v>
      </c>
      <c r="BD88" s="9">
        <f t="shared" si="59"/>
        <v>-5.4288750150312479</v>
      </c>
      <c r="BE88" s="9">
        <v>-5.4231156637773266</v>
      </c>
      <c r="BF88" s="29">
        <f t="shared" si="60"/>
        <v>-5.7593512539213521E-3</v>
      </c>
    </row>
    <row r="89" spans="2:58" x14ac:dyDescent="0.25">
      <c r="B89" s="16" t="s">
        <v>86</v>
      </c>
      <c r="C89" s="11">
        <v>4689</v>
      </c>
      <c r="D89" s="11">
        <v>4723.3</v>
      </c>
      <c r="E89" s="10">
        <f t="shared" si="32"/>
        <v>0.99273812800372618</v>
      </c>
      <c r="F89" s="11">
        <f t="shared" si="33"/>
        <v>8.4602629868286936</v>
      </c>
      <c r="G89" s="11">
        <v>8.4655218419280551</v>
      </c>
      <c r="H89" s="29">
        <f t="shared" si="34"/>
        <v>-5.2588550993615257E-3</v>
      </c>
      <c r="I89" s="28">
        <f t="shared" si="35"/>
        <v>3462</v>
      </c>
      <c r="J89" s="11">
        <f t="shared" si="36"/>
        <v>8.1496017357361552</v>
      </c>
      <c r="K89" s="11">
        <v>8.1594636772521358</v>
      </c>
      <c r="L89" s="21">
        <f t="shared" si="37"/>
        <v>-9.8619415159806323E-3</v>
      </c>
      <c r="M89" s="11">
        <v>3195.6</v>
      </c>
      <c r="N89" s="9">
        <f t="shared" si="38"/>
        <v>8.0695301426078867</v>
      </c>
      <c r="O89" s="9">
        <v>8.060780178370603</v>
      </c>
      <c r="P89" s="9">
        <f t="shared" si="39"/>
        <v>8.7499642372836917E-3</v>
      </c>
      <c r="Q89" s="39">
        <v>1028.7</v>
      </c>
      <c r="R89" s="38">
        <f t="shared" si="40"/>
        <v>6.9360511481369844</v>
      </c>
      <c r="S89" s="39">
        <v>6.9218259398928579</v>
      </c>
      <c r="T89" s="38">
        <f t="shared" si="41"/>
        <v>1.4225208244126542E-2</v>
      </c>
      <c r="U89" s="39">
        <v>1934.3</v>
      </c>
      <c r="V89" s="38">
        <f t="shared" si="42"/>
        <v>7.5675007829080521</v>
      </c>
      <c r="W89" s="39">
        <v>7.5589300711178327</v>
      </c>
      <c r="X89" s="38">
        <f t="shared" si="43"/>
        <v>8.5707117902193986E-3</v>
      </c>
      <c r="Y89" s="39">
        <v>242.6</v>
      </c>
      <c r="Z89" s="21">
        <f t="shared" si="44"/>
        <v>5.4914139965099498</v>
      </c>
      <c r="AA89" s="21">
        <v>5.4743030281877783</v>
      </c>
      <c r="AB89" s="21">
        <f t="shared" si="45"/>
        <v>1.7110968322171516E-2</v>
      </c>
      <c r="AC89" s="11">
        <v>383.1</v>
      </c>
      <c r="AD89" s="21">
        <f t="shared" si="46"/>
        <v>5.9482960517066035</v>
      </c>
      <c r="AE89" s="21">
        <v>5.9906663348217091</v>
      </c>
      <c r="AF89" s="21">
        <f t="shared" si="47"/>
        <v>-4.23702831151056E-2</v>
      </c>
      <c r="AG89" s="11">
        <v>3078.9</v>
      </c>
      <c r="AH89" s="21">
        <f t="shared" si="48"/>
        <v>8.0323276693197787</v>
      </c>
      <c r="AI89" s="21">
        <v>8.0380521234251052</v>
      </c>
      <c r="AJ89" s="21">
        <f t="shared" si="49"/>
        <v>-5.7244541053265152E-3</v>
      </c>
      <c r="AK89" s="11">
        <v>1344.7</v>
      </c>
      <c r="AL89" s="11">
        <f t="shared" si="50"/>
        <v>7.2039262188298245</v>
      </c>
      <c r="AM89" s="11">
        <v>6.6070728021103324</v>
      </c>
      <c r="AN89" s="29">
        <f t="shared" si="51"/>
        <v>0.5968534167194921</v>
      </c>
      <c r="AO89" s="11">
        <v>404.2</v>
      </c>
      <c r="AP89" s="11">
        <f t="shared" si="52"/>
        <v>6.0019098049695208</v>
      </c>
      <c r="AQ89" s="11">
        <v>6.014538667624425</v>
      </c>
      <c r="AR89" s="29">
        <f t="shared" si="53"/>
        <v>-1.262886265490426E-2</v>
      </c>
      <c r="AS89" s="11">
        <v>787.3</v>
      </c>
      <c r="AT89" s="21">
        <f t="shared" si="54"/>
        <v>6.6686093701904214</v>
      </c>
      <c r="AU89" s="21">
        <v>6.6957254345868247</v>
      </c>
      <c r="AV89" s="21">
        <f t="shared" si="55"/>
        <v>-2.7116064396403239E-2</v>
      </c>
      <c r="AW89" s="11">
        <v>383.53</v>
      </c>
      <c r="AX89" s="11">
        <f t="shared" si="56"/>
        <v>5.9494178446056374</v>
      </c>
      <c r="AY89" s="11">
        <v>5.9628129226387303</v>
      </c>
      <c r="AZ89" s="29">
        <f t="shared" si="57"/>
        <v>-1.3395078033092922E-2</v>
      </c>
      <c r="BA89" s="11">
        <v>1668.4</v>
      </c>
      <c r="BB89" s="9">
        <f t="shared" si="58"/>
        <v>4.3501160274294062E-3</v>
      </c>
      <c r="BC89" s="11">
        <f t="shared" si="31"/>
        <v>4.3819370936995766E-3</v>
      </c>
      <c r="BD89" s="11">
        <f t="shared" si="59"/>
        <v>-5.430264393525877</v>
      </c>
      <c r="BE89" s="11">
        <v>-5.4229837260715206</v>
      </c>
      <c r="BF89" s="29">
        <f t="shared" si="60"/>
        <v>-7.2806674543564043E-3</v>
      </c>
    </row>
    <row r="90" spans="2:58" x14ac:dyDescent="0.25">
      <c r="B90" s="21" t="s">
        <v>87</v>
      </c>
      <c r="C90" s="9">
        <v>4788.2</v>
      </c>
      <c r="D90" s="9">
        <v>4771.2</v>
      </c>
      <c r="E90" s="10">
        <f t="shared" si="32"/>
        <v>1.0035630449362845</v>
      </c>
      <c r="F90" s="9">
        <f t="shared" si="33"/>
        <v>8.4703531245704191</v>
      </c>
      <c r="G90" s="9">
        <v>8.4748199672519231</v>
      </c>
      <c r="H90" s="29">
        <f t="shared" si="34"/>
        <v>-4.4668426815039908E-3</v>
      </c>
      <c r="I90" s="28">
        <f t="shared" si="35"/>
        <v>3538</v>
      </c>
      <c r="J90" s="9">
        <f t="shared" si="36"/>
        <v>8.1713168747197304</v>
      </c>
      <c r="K90" s="9">
        <v>8.166887046224744</v>
      </c>
      <c r="L90" s="21">
        <f t="shared" si="37"/>
        <v>4.4298284949864097E-3</v>
      </c>
      <c r="M90" s="9">
        <v>3219.2</v>
      </c>
      <c r="N90" s="9">
        <f t="shared" si="38"/>
        <v>8.0768881604653657</v>
      </c>
      <c r="O90" s="9">
        <v>8.0652445998555731</v>
      </c>
      <c r="P90" s="9">
        <f t="shared" si="39"/>
        <v>1.1643560609792658E-2</v>
      </c>
      <c r="Q90" s="38">
        <v>1032.3</v>
      </c>
      <c r="R90" s="38">
        <f t="shared" si="40"/>
        <v>6.9395446014715443</v>
      </c>
      <c r="S90" s="38">
        <v>6.9244632349335733</v>
      </c>
      <c r="T90" s="38">
        <f t="shared" si="41"/>
        <v>1.5081366537970986E-2</v>
      </c>
      <c r="U90" s="38">
        <v>1952.4</v>
      </c>
      <c r="V90" s="38">
        <f t="shared" si="42"/>
        <v>7.5768146640129928</v>
      </c>
      <c r="W90" s="38">
        <v>7.5640778228357135</v>
      </c>
      <c r="X90" s="38">
        <f t="shared" si="43"/>
        <v>1.2736841177279246E-2</v>
      </c>
      <c r="Y90" s="38">
        <v>253.7</v>
      </c>
      <c r="Z90" s="21">
        <f t="shared" si="44"/>
        <v>5.5361524666052357</v>
      </c>
      <c r="AA90" s="21">
        <v>5.5063918226323132</v>
      </c>
      <c r="AB90" s="21">
        <f t="shared" si="45"/>
        <v>2.9760643972922551E-2</v>
      </c>
      <c r="AC90" s="9">
        <v>400.2</v>
      </c>
      <c r="AD90" s="21">
        <f t="shared" si="46"/>
        <v>5.9919644221496329</v>
      </c>
      <c r="AE90" s="21">
        <v>5.9974786807906115</v>
      </c>
      <c r="AF90" s="21">
        <f t="shared" si="47"/>
        <v>-5.5142586409786531E-3</v>
      </c>
      <c r="AG90" s="9">
        <v>3137.8</v>
      </c>
      <c r="AH90" s="21">
        <f t="shared" si="48"/>
        <v>8.0512771963988552</v>
      </c>
      <c r="AI90" s="21">
        <v>8.0454949372872377</v>
      </c>
      <c r="AJ90" s="21">
        <f t="shared" si="49"/>
        <v>5.7822591116174493E-3</v>
      </c>
      <c r="AK90" s="9">
        <v>595.9</v>
      </c>
      <c r="AL90" s="9">
        <f t="shared" si="50"/>
        <v>6.3900728677529335</v>
      </c>
      <c r="AM90" s="9">
        <v>6.6356946398436731</v>
      </c>
      <c r="AN90" s="29">
        <f t="shared" si="51"/>
        <v>-0.24562177209073965</v>
      </c>
      <c r="AO90" s="9">
        <v>417</v>
      </c>
      <c r="AP90" s="9">
        <f t="shared" si="52"/>
        <v>6.0330862217988015</v>
      </c>
      <c r="AQ90" s="9">
        <v>6.0150643002754434</v>
      </c>
      <c r="AR90" s="29">
        <f t="shared" si="53"/>
        <v>1.8021921523358131E-2</v>
      </c>
      <c r="AS90" s="9">
        <v>817.2</v>
      </c>
      <c r="AT90" s="21">
        <f t="shared" si="54"/>
        <v>6.7058838629434669</v>
      </c>
      <c r="AU90" s="21">
        <v>6.6993715605993254</v>
      </c>
      <c r="AV90" s="21">
        <f t="shared" si="55"/>
        <v>6.5123023441415739E-3</v>
      </c>
      <c r="AW90" s="9">
        <v>387.24</v>
      </c>
      <c r="AX90" s="9">
        <f t="shared" si="56"/>
        <v>5.959044655851871</v>
      </c>
      <c r="AY90" s="9">
        <v>5.9701142629321087</v>
      </c>
      <c r="AZ90" s="29">
        <f t="shared" si="57"/>
        <v>-1.1069607080237631E-2</v>
      </c>
      <c r="BA90" s="9">
        <v>1686.2</v>
      </c>
      <c r="BB90" s="9">
        <f t="shared" si="58"/>
        <v>4.3544055366181184E-3</v>
      </c>
      <c r="BC90" s="9">
        <f t="shared" si="31"/>
        <v>4.3389456781906281E-3</v>
      </c>
      <c r="BD90" s="9">
        <f t="shared" si="59"/>
        <v>-5.440123891674892</v>
      </c>
      <c r="BE90" s="9">
        <v>-5.4224312739908545</v>
      </c>
      <c r="BF90" s="29">
        <f t="shared" si="60"/>
        <v>-1.7692617684037515E-2</v>
      </c>
    </row>
    <row r="91" spans="2:58" x14ac:dyDescent="0.25">
      <c r="B91" s="16" t="s">
        <v>88</v>
      </c>
      <c r="C91" s="11">
        <v>4904.5</v>
      </c>
      <c r="D91" s="11">
        <v>4897.3</v>
      </c>
      <c r="E91" s="10">
        <f t="shared" si="32"/>
        <v>1.0014701978641292</v>
      </c>
      <c r="F91" s="11">
        <f t="shared" si="33"/>
        <v>8.4964393118230195</v>
      </c>
      <c r="G91" s="11">
        <v>8.4846280401662248</v>
      </c>
      <c r="H91" s="29">
        <f t="shared" si="34"/>
        <v>1.1811271656794631E-2</v>
      </c>
      <c r="I91" s="28">
        <f t="shared" si="35"/>
        <v>3560</v>
      </c>
      <c r="J91" s="11">
        <f t="shared" si="36"/>
        <v>8.1775158238460754</v>
      </c>
      <c r="K91" s="11">
        <v>8.174785435535572</v>
      </c>
      <c r="L91" s="21">
        <f t="shared" si="37"/>
        <v>2.7303883105034288E-3</v>
      </c>
      <c r="M91" s="11">
        <v>3272.9</v>
      </c>
      <c r="N91" s="9">
        <f t="shared" si="38"/>
        <v>8.093431721024956</v>
      </c>
      <c r="O91" s="9">
        <v>8.069592559383981</v>
      </c>
      <c r="P91" s="9">
        <f t="shared" si="39"/>
        <v>2.3839161640974993E-2</v>
      </c>
      <c r="Q91" s="39">
        <v>1045.5</v>
      </c>
      <c r="R91" s="38">
        <f t="shared" si="40"/>
        <v>6.9522505188686878</v>
      </c>
      <c r="S91" s="39">
        <v>6.9271846662721837</v>
      </c>
      <c r="T91" s="38">
        <f t="shared" si="41"/>
        <v>2.5065852596504179E-2</v>
      </c>
      <c r="U91" s="39">
        <v>1988.8</v>
      </c>
      <c r="V91" s="38">
        <f t="shared" si="42"/>
        <v>7.5952867207564463</v>
      </c>
      <c r="W91" s="39">
        <v>7.568956139892828</v>
      </c>
      <c r="X91" s="38">
        <f t="shared" si="43"/>
        <v>2.633058086361828E-2</v>
      </c>
      <c r="Y91" s="39">
        <v>266.2</v>
      </c>
      <c r="Z91" s="21">
        <f t="shared" si="44"/>
        <v>5.5842479059610115</v>
      </c>
      <c r="AA91" s="21">
        <v>5.5381801721633979</v>
      </c>
      <c r="AB91" s="21">
        <f t="shared" si="45"/>
        <v>4.6067733797613641E-2</v>
      </c>
      <c r="AC91" s="11">
        <v>389.6</v>
      </c>
      <c r="AD91" s="21">
        <f t="shared" si="46"/>
        <v>5.96512057176838</v>
      </c>
      <c r="AE91" s="21">
        <v>6.0057730361799617</v>
      </c>
      <c r="AF91" s="21">
        <f t="shared" si="47"/>
        <v>-4.0652464411581768E-2</v>
      </c>
      <c r="AG91" s="11">
        <v>3170.4</v>
      </c>
      <c r="AH91" s="21">
        <f t="shared" si="48"/>
        <v>8.0616130418762246</v>
      </c>
      <c r="AI91" s="21">
        <v>8.0532624998932416</v>
      </c>
      <c r="AJ91" s="21">
        <f t="shared" si="49"/>
        <v>8.3505419829830174E-3</v>
      </c>
      <c r="AK91" s="11">
        <v>1214.7</v>
      </c>
      <c r="AL91" s="11">
        <f t="shared" si="50"/>
        <v>7.1022524117062256</v>
      </c>
      <c r="AM91" s="11">
        <v>6.6655482531685628</v>
      </c>
      <c r="AN91" s="29">
        <f t="shared" si="51"/>
        <v>0.43670415853766276</v>
      </c>
      <c r="AO91" s="11">
        <v>398.2</v>
      </c>
      <c r="AP91" s="11">
        <f t="shared" si="52"/>
        <v>5.9869543916300962</v>
      </c>
      <c r="AQ91" s="11">
        <v>6.0169268103681048</v>
      </c>
      <c r="AR91" s="29">
        <f t="shared" si="53"/>
        <v>-2.9972418738008599E-2</v>
      </c>
      <c r="AS91" s="11">
        <v>787.8</v>
      </c>
      <c r="AT91" s="21">
        <f t="shared" si="54"/>
        <v>6.6692442505368055</v>
      </c>
      <c r="AU91" s="21">
        <v>6.7044632360400547</v>
      </c>
      <c r="AV91" s="21">
        <f t="shared" si="55"/>
        <v>-3.5218985503249201E-2</v>
      </c>
      <c r="AW91" s="11">
        <v>394.63</v>
      </c>
      <c r="AX91" s="11">
        <f t="shared" si="56"/>
        <v>5.9779486170544613</v>
      </c>
      <c r="AY91" s="11">
        <v>5.9779668233417373</v>
      </c>
      <c r="AZ91" s="29">
        <f t="shared" si="57"/>
        <v>-1.8206287276001376E-5</v>
      </c>
      <c r="BA91" s="11">
        <v>1731.5</v>
      </c>
      <c r="BB91" s="9">
        <f t="shared" si="58"/>
        <v>4.3876542584192785E-3</v>
      </c>
      <c r="BC91" s="11">
        <f t="shared" si="31"/>
        <v>4.381213008412016E-3</v>
      </c>
      <c r="BD91" s="11">
        <f t="shared" si="59"/>
        <v>-5.4304296503754736</v>
      </c>
      <c r="BE91" s="11">
        <v>-5.4214939483580968</v>
      </c>
      <c r="BF91" s="29">
        <f t="shared" si="60"/>
        <v>-8.935702017376812E-3</v>
      </c>
    </row>
    <row r="92" spans="2:58" x14ac:dyDescent="0.25">
      <c r="B92" s="21" t="s">
        <v>89</v>
      </c>
      <c r="C92" s="9">
        <v>4985.8999999999996</v>
      </c>
      <c r="D92" s="9">
        <v>4977.5</v>
      </c>
      <c r="E92" s="10">
        <f t="shared" si="32"/>
        <v>1.0016875941737819</v>
      </c>
      <c r="F92" s="9">
        <f t="shared" si="33"/>
        <v>8.5126830359383518</v>
      </c>
      <c r="G92" s="9">
        <v>8.4948162348742677</v>
      </c>
      <c r="H92" s="29">
        <f t="shared" si="34"/>
        <v>1.7866801064084115E-2</v>
      </c>
      <c r="I92" s="28">
        <f t="shared" si="35"/>
        <v>3607.2000000000003</v>
      </c>
      <c r="J92" s="9">
        <f t="shared" si="36"/>
        <v>8.1906871271068749</v>
      </c>
      <c r="K92" s="9">
        <v>8.1830638619378462</v>
      </c>
      <c r="L92" s="21">
        <f t="shared" si="37"/>
        <v>7.6232651690286701E-3</v>
      </c>
      <c r="M92" s="9">
        <v>3245.7</v>
      </c>
      <c r="N92" s="9">
        <f t="shared" si="38"/>
        <v>8.0850863223616365</v>
      </c>
      <c r="O92" s="9">
        <v>8.0737350831238874</v>
      </c>
      <c r="P92" s="9">
        <f t="shared" si="39"/>
        <v>1.1351239237749056E-2</v>
      </c>
      <c r="Q92" s="38">
        <v>1039</v>
      </c>
      <c r="R92" s="38">
        <f t="shared" si="40"/>
        <v>6.9460139910992273</v>
      </c>
      <c r="S92" s="38">
        <v>6.9299581655053526</v>
      </c>
      <c r="T92" s="38">
        <f t="shared" si="41"/>
        <v>1.6055825593874751E-2</v>
      </c>
      <c r="U92" s="38">
        <v>1962.1</v>
      </c>
      <c r="V92" s="38">
        <f t="shared" si="42"/>
        <v>7.5817706072260558</v>
      </c>
      <c r="W92" s="38">
        <v>7.5734521902034668</v>
      </c>
      <c r="X92" s="38">
        <f t="shared" si="43"/>
        <v>8.3184170225889531E-3</v>
      </c>
      <c r="Y92" s="38">
        <v>287.3</v>
      </c>
      <c r="Z92" s="21">
        <f t="shared" si="44"/>
        <v>5.6605269659852437</v>
      </c>
      <c r="AA92" s="21">
        <v>5.569194661963544</v>
      </c>
      <c r="AB92" s="21">
        <f t="shared" si="45"/>
        <v>9.1332304021699784E-2</v>
      </c>
      <c r="AC92" s="9">
        <v>412.4</v>
      </c>
      <c r="AD92" s="21">
        <f t="shared" si="46"/>
        <v>6.0219937521428051</v>
      </c>
      <c r="AE92" s="21">
        <v>6.0156129157231435</v>
      </c>
      <c r="AF92" s="21">
        <f t="shared" si="47"/>
        <v>6.3808364196615841E-3</v>
      </c>
      <c r="AG92" s="9">
        <v>3194.8</v>
      </c>
      <c r="AH92" s="21">
        <f t="shared" si="48"/>
        <v>8.0692797670432341</v>
      </c>
      <c r="AI92" s="21">
        <v>8.0612372035048256</v>
      </c>
      <c r="AJ92" s="21">
        <f t="shared" si="49"/>
        <v>8.042563538408487E-3</v>
      </c>
      <c r="AK92" s="9">
        <v>1233.0999999999999</v>
      </c>
      <c r="AL92" s="9">
        <f t="shared" si="50"/>
        <v>7.1172866028764847</v>
      </c>
      <c r="AM92" s="9">
        <v>6.6958300769172103</v>
      </c>
      <c r="AN92" s="29">
        <f t="shared" si="51"/>
        <v>0.42145652595927441</v>
      </c>
      <c r="AO92" s="9">
        <v>391.8</v>
      </c>
      <c r="AP92" s="9">
        <f t="shared" si="52"/>
        <v>5.9707515055104405</v>
      </c>
      <c r="AQ92" s="9">
        <v>6.0201248436040595</v>
      </c>
      <c r="AR92" s="29">
        <f t="shared" si="53"/>
        <v>-4.937333809361899E-2</v>
      </c>
      <c r="AS92" s="9">
        <v>804.1</v>
      </c>
      <c r="AT92" s="21">
        <f t="shared" si="54"/>
        <v>6.6897236395541038</v>
      </c>
      <c r="AU92" s="21">
        <v>6.7110317221711782</v>
      </c>
      <c r="AV92" s="21">
        <f t="shared" si="55"/>
        <v>-2.1308082617074398E-2</v>
      </c>
      <c r="AW92" s="9">
        <v>397.58</v>
      </c>
      <c r="AX92" s="9">
        <f t="shared" si="56"/>
        <v>5.9853961717063751</v>
      </c>
      <c r="AY92" s="9">
        <v>5.9862498564241591</v>
      </c>
      <c r="AZ92" s="29">
        <f t="shared" si="57"/>
        <v>-8.5368471778402011E-4</v>
      </c>
      <c r="BA92" s="9">
        <v>1761</v>
      </c>
      <c r="BB92" s="9">
        <f t="shared" si="58"/>
        <v>4.4292972483525326E-3</v>
      </c>
      <c r="BC92" s="9">
        <f t="shared" si="31"/>
        <v>4.4218349853937565E-3</v>
      </c>
      <c r="BD92" s="9">
        <f t="shared" si="59"/>
        <v>-5.4212005139790902</v>
      </c>
      <c r="BE92" s="9">
        <v>-5.4202184478820685</v>
      </c>
      <c r="BF92" s="29">
        <f t="shared" si="60"/>
        <v>-9.8206609702167214E-4</v>
      </c>
    </row>
    <row r="93" spans="2:58" x14ac:dyDescent="0.25">
      <c r="B93" s="16" t="s">
        <v>90</v>
      </c>
      <c r="C93" s="11">
        <v>5028.7</v>
      </c>
      <c r="D93" s="11">
        <v>5007.8999999999996</v>
      </c>
      <c r="E93" s="10">
        <f t="shared" si="32"/>
        <v>1.0041534375686416</v>
      </c>
      <c r="F93" s="11">
        <f t="shared" si="33"/>
        <v>8.5187719445294512</v>
      </c>
      <c r="G93" s="11">
        <v>8.5052621076241461</v>
      </c>
      <c r="H93" s="29">
        <f t="shared" si="34"/>
        <v>1.350983690530505E-2</v>
      </c>
      <c r="I93" s="28">
        <f t="shared" si="35"/>
        <v>3642.6</v>
      </c>
      <c r="J93" s="11">
        <f t="shared" si="36"/>
        <v>8.2004529913644433</v>
      </c>
      <c r="K93" s="11">
        <v>8.1916290486774894</v>
      </c>
      <c r="L93" s="21">
        <f t="shared" si="37"/>
        <v>8.8239426869538562E-3</v>
      </c>
      <c r="M93" s="11">
        <v>3292.3</v>
      </c>
      <c r="N93" s="9">
        <f t="shared" si="38"/>
        <v>8.0993416876570237</v>
      </c>
      <c r="O93" s="9">
        <v>8.0775980967193792</v>
      </c>
      <c r="P93" s="9">
        <f t="shared" si="39"/>
        <v>2.1743590937644441E-2</v>
      </c>
      <c r="Q93" s="39">
        <v>1049.9000000000001</v>
      </c>
      <c r="R93" s="38">
        <f t="shared" si="40"/>
        <v>6.9564502005208952</v>
      </c>
      <c r="S93" s="39">
        <v>6.9327673303876178</v>
      </c>
      <c r="T93" s="38">
        <f t="shared" si="41"/>
        <v>2.3682870133277412E-2</v>
      </c>
      <c r="U93" s="39">
        <v>1993.5</v>
      </c>
      <c r="V93" s="38">
        <f t="shared" si="42"/>
        <v>7.5976471668214094</v>
      </c>
      <c r="W93" s="39">
        <v>7.5774695982949627</v>
      </c>
      <c r="X93" s="38">
        <f t="shared" si="43"/>
        <v>2.0177568526446699E-2</v>
      </c>
      <c r="Y93" s="39">
        <v>298.8</v>
      </c>
      <c r="Z93" s="21">
        <f t="shared" si="44"/>
        <v>5.6997744532586623</v>
      </c>
      <c r="AA93" s="21">
        <v>5.5989906695488889</v>
      </c>
      <c r="AB93" s="21">
        <f t="shared" si="45"/>
        <v>0.10078378370977337</v>
      </c>
      <c r="AC93" s="11">
        <v>419.4</v>
      </c>
      <c r="AD93" s="21">
        <f t="shared" si="46"/>
        <v>6.0388251184678197</v>
      </c>
      <c r="AE93" s="21">
        <v>6.0270364263632832</v>
      </c>
      <c r="AF93" s="21">
        <f t="shared" si="47"/>
        <v>1.178869210453648E-2</v>
      </c>
      <c r="AG93" s="11">
        <v>3223.2</v>
      </c>
      <c r="AH93" s="21">
        <f t="shared" si="48"/>
        <v>8.078129933877138</v>
      </c>
      <c r="AI93" s="21">
        <v>8.0693066594724403</v>
      </c>
      <c r="AJ93" s="21">
        <f t="shared" si="49"/>
        <v>8.8232744046976563E-3</v>
      </c>
      <c r="AK93" s="11">
        <v>746.9</v>
      </c>
      <c r="AL93" s="11">
        <f t="shared" si="50"/>
        <v>6.615931307363021</v>
      </c>
      <c r="AM93" s="11">
        <v>6.726009486020911</v>
      </c>
      <c r="AN93" s="29">
        <f t="shared" si="51"/>
        <v>-0.11007817865788994</v>
      </c>
      <c r="AO93" s="11">
        <v>404.6</v>
      </c>
      <c r="AP93" s="11">
        <f t="shared" si="52"/>
        <v>6.0028989247336453</v>
      </c>
      <c r="AQ93" s="11">
        <v>6.0246383129232468</v>
      </c>
      <c r="AR93" s="29">
        <f t="shared" si="53"/>
        <v>-2.1739388189601527E-2</v>
      </c>
      <c r="AS93" s="11">
        <v>824</v>
      </c>
      <c r="AT93" s="21">
        <f t="shared" si="54"/>
        <v>6.7141705299094721</v>
      </c>
      <c r="AU93" s="21">
        <v>6.7190862683889234</v>
      </c>
      <c r="AV93" s="21">
        <f t="shared" si="55"/>
        <v>-4.9157384794513703E-3</v>
      </c>
      <c r="AW93" s="11">
        <v>403.43</v>
      </c>
      <c r="AX93" s="11">
        <f t="shared" si="56"/>
        <v>6.0000029906280368</v>
      </c>
      <c r="AY93" s="11">
        <v>5.9948426033569877</v>
      </c>
      <c r="AZ93" s="29">
        <f t="shared" si="57"/>
        <v>5.1603872710490606E-3</v>
      </c>
      <c r="BA93" s="11">
        <v>1798</v>
      </c>
      <c r="BB93" s="9">
        <f t="shared" si="58"/>
        <v>4.4567830850457332E-3</v>
      </c>
      <c r="BC93" s="11">
        <f t="shared" si="31"/>
        <v>4.4383486808917865E-3</v>
      </c>
      <c r="BD93" s="11">
        <f t="shared" si="59"/>
        <v>-5.4174728904349889</v>
      </c>
      <c r="BE93" s="11">
        <v>-5.4186570560853529</v>
      </c>
      <c r="BF93" s="29">
        <f t="shared" si="60"/>
        <v>1.1841656503639442E-3</v>
      </c>
    </row>
    <row r="94" spans="2:58" x14ac:dyDescent="0.25">
      <c r="B94" s="21" t="s">
        <v>91</v>
      </c>
      <c r="C94" s="9">
        <v>5113.6000000000004</v>
      </c>
      <c r="D94" s="9">
        <v>5050</v>
      </c>
      <c r="E94" s="10">
        <f t="shared" si="32"/>
        <v>1.0125940594059406</v>
      </c>
      <c r="F94" s="9">
        <f t="shared" si="33"/>
        <v>8.5271435222694052</v>
      </c>
      <c r="G94" s="9">
        <v>8.5158543814146217</v>
      </c>
      <c r="H94" s="29">
        <f t="shared" si="34"/>
        <v>1.1289140854783497E-2</v>
      </c>
      <c r="I94" s="28">
        <f t="shared" si="35"/>
        <v>3689.7</v>
      </c>
      <c r="J94" s="9">
        <f t="shared" si="36"/>
        <v>8.2133004329164745</v>
      </c>
      <c r="K94" s="9">
        <v>8.2003924835411564</v>
      </c>
      <c r="L94" s="21">
        <f t="shared" si="37"/>
        <v>1.290794937531814E-2</v>
      </c>
      <c r="M94" s="9">
        <v>3334.9</v>
      </c>
      <c r="N94" s="9">
        <f t="shared" si="38"/>
        <v>8.1121979728926679</v>
      </c>
      <c r="O94" s="9">
        <v>8.0811146203390685</v>
      </c>
      <c r="P94" s="9">
        <f t="shared" si="39"/>
        <v>3.1083352553599397E-2</v>
      </c>
      <c r="Q94" s="38">
        <v>1057.9000000000001</v>
      </c>
      <c r="R94" s="38">
        <f t="shared" si="40"/>
        <v>6.9640410899927288</v>
      </c>
      <c r="S94" s="38">
        <v>6.9356057935645135</v>
      </c>
      <c r="T94" s="38">
        <f t="shared" si="41"/>
        <v>2.8435296428215295E-2</v>
      </c>
      <c r="U94" s="38">
        <v>2024.6</v>
      </c>
      <c r="V94" s="38">
        <f t="shared" si="42"/>
        <v>7.6131274291646509</v>
      </c>
      <c r="W94" s="38">
        <v>7.5809171877052872</v>
      </c>
      <c r="X94" s="38">
        <f t="shared" si="43"/>
        <v>3.2210241459363687E-2</v>
      </c>
      <c r="Y94" s="38">
        <v>312.2</v>
      </c>
      <c r="Z94" s="21">
        <f t="shared" si="44"/>
        <v>5.7436440080813318</v>
      </c>
      <c r="AA94" s="21">
        <v>5.6271806551255841</v>
      </c>
      <c r="AB94" s="21">
        <f t="shared" si="45"/>
        <v>0.11646335295574772</v>
      </c>
      <c r="AC94" s="9">
        <v>411</v>
      </c>
      <c r="AD94" s="21">
        <f t="shared" si="46"/>
        <v>6.0185932144962342</v>
      </c>
      <c r="AE94" s="21">
        <v>6.0400856630662716</v>
      </c>
      <c r="AF94" s="21">
        <f t="shared" si="47"/>
        <v>-2.1492448570037403E-2</v>
      </c>
      <c r="AG94" s="9">
        <v>3278.7</v>
      </c>
      <c r="AH94" s="21">
        <f t="shared" si="48"/>
        <v>8.0952022813507369</v>
      </c>
      <c r="AI94" s="21">
        <v>8.0773635057487461</v>
      </c>
      <c r="AJ94" s="21">
        <f t="shared" si="49"/>
        <v>1.7838775601990875E-2</v>
      </c>
      <c r="AK94" s="9">
        <v>721.3</v>
      </c>
      <c r="AL94" s="9">
        <f t="shared" si="50"/>
        <v>6.5810551395096271</v>
      </c>
      <c r="AM94" s="9">
        <v>6.7558192657396861</v>
      </c>
      <c r="AN94" s="29">
        <f t="shared" si="51"/>
        <v>-0.17476412623005899</v>
      </c>
      <c r="AO94" s="9">
        <v>391.6</v>
      </c>
      <c r="AP94" s="9">
        <f t="shared" si="52"/>
        <v>5.9702409106563552</v>
      </c>
      <c r="AQ94" s="9">
        <v>6.0304162729292994</v>
      </c>
      <c r="AR94" s="29">
        <f t="shared" si="53"/>
        <v>-6.0175362272944177E-2</v>
      </c>
      <c r="AS94" s="9">
        <v>802.6</v>
      </c>
      <c r="AT94" s="21">
        <f t="shared" si="54"/>
        <v>6.6878564578328161</v>
      </c>
      <c r="AU94" s="21">
        <v>6.7286228065378841</v>
      </c>
      <c r="AV94" s="21">
        <f t="shared" si="55"/>
        <v>-4.0766348705068012E-2</v>
      </c>
      <c r="AW94" s="9">
        <v>410.26</v>
      </c>
      <c r="AX94" s="9">
        <f t="shared" si="56"/>
        <v>6.0167911050539908</v>
      </c>
      <c r="AY94" s="9">
        <v>6.0036237717648895</v>
      </c>
      <c r="AZ94" s="29">
        <f t="shared" si="57"/>
        <v>1.3167333289101357E-2</v>
      </c>
      <c r="BA94" s="9">
        <v>1844.7</v>
      </c>
      <c r="BB94" s="9">
        <f t="shared" si="58"/>
        <v>4.4964169063520694E-3</v>
      </c>
      <c r="BC94" s="9">
        <f t="shared" si="31"/>
        <v>4.4404930728015393E-3</v>
      </c>
      <c r="BD94" s="9">
        <f t="shared" si="59"/>
        <v>-5.4169898562710896</v>
      </c>
      <c r="BE94" s="9">
        <v>-5.4168626702818434</v>
      </c>
      <c r="BF94" s="29">
        <f t="shared" si="60"/>
        <v>-1.271859892462146E-4</v>
      </c>
    </row>
    <row r="95" spans="2:58" x14ac:dyDescent="0.25">
      <c r="B95" s="16" t="s">
        <v>92</v>
      </c>
      <c r="C95" s="11">
        <v>5184.1000000000004</v>
      </c>
      <c r="D95" s="11">
        <v>5139.8</v>
      </c>
      <c r="E95" s="10">
        <f t="shared" si="32"/>
        <v>1.0086190124129344</v>
      </c>
      <c r="F95" s="11">
        <f t="shared" si="33"/>
        <v>8.54476944718634</v>
      </c>
      <c r="G95" s="11">
        <v>8.5264902228925195</v>
      </c>
      <c r="H95" s="29">
        <f t="shared" si="34"/>
        <v>1.8279224293820562E-2</v>
      </c>
      <c r="I95" s="28">
        <f t="shared" si="35"/>
        <v>3773.1000000000004</v>
      </c>
      <c r="J95" s="11">
        <f t="shared" si="36"/>
        <v>8.2356522237212193</v>
      </c>
      <c r="K95" s="11">
        <v>8.2092711692796794</v>
      </c>
      <c r="L95" s="21">
        <f t="shared" si="37"/>
        <v>2.6381054441539931E-2</v>
      </c>
      <c r="M95" s="11">
        <v>3337.9</v>
      </c>
      <c r="N95" s="9">
        <f t="shared" si="38"/>
        <v>8.1130971457143115</v>
      </c>
      <c r="O95" s="9">
        <v>8.0842312638959015</v>
      </c>
      <c r="P95" s="9">
        <f t="shared" si="39"/>
        <v>2.8865881818409989E-2</v>
      </c>
      <c r="Q95" s="39">
        <v>1053.5999999999999</v>
      </c>
      <c r="R95" s="38">
        <f t="shared" si="40"/>
        <v>6.9599681504290709</v>
      </c>
      <c r="S95" s="39">
        <v>6.9384819894754068</v>
      </c>
      <c r="T95" s="38">
        <f t="shared" si="41"/>
        <v>2.1486160953664069E-2</v>
      </c>
      <c r="U95" s="39">
        <v>2031.3</v>
      </c>
      <c r="V95" s="38">
        <f t="shared" si="42"/>
        <v>7.6164312611597094</v>
      </c>
      <c r="W95" s="39">
        <v>7.5837163929527414</v>
      </c>
      <c r="X95" s="38">
        <f t="shared" si="43"/>
        <v>3.2714868206968006E-2</v>
      </c>
      <c r="Y95" s="39">
        <v>321.2</v>
      </c>
      <c r="Z95" s="21">
        <f t="shared" si="44"/>
        <v>5.7720639820726065</v>
      </c>
      <c r="AA95" s="21">
        <v>5.6534400687645991</v>
      </c>
      <c r="AB95" s="21">
        <f t="shared" si="45"/>
        <v>0.11862391330800737</v>
      </c>
      <c r="AC95" s="11">
        <v>431.8</v>
      </c>
      <c r="AD95" s="21">
        <f t="shared" si="46"/>
        <v>6.0679625180807069</v>
      </c>
      <c r="AE95" s="21">
        <v>6.0548100887305631</v>
      </c>
      <c r="AF95" s="21">
        <f t="shared" si="47"/>
        <v>1.3152429350143713E-2</v>
      </c>
      <c r="AG95" s="11">
        <v>3341.3</v>
      </c>
      <c r="AH95" s="21">
        <f t="shared" si="48"/>
        <v>8.1141152318005716</v>
      </c>
      <c r="AI95" s="21">
        <v>8.0853058948329082</v>
      </c>
      <c r="AJ95" s="21">
        <f t="shared" si="49"/>
        <v>2.8809336967663413E-2</v>
      </c>
      <c r="AK95" s="11">
        <v>1573.3</v>
      </c>
      <c r="AL95" s="11">
        <f t="shared" si="50"/>
        <v>7.3609306032463779</v>
      </c>
      <c r="AM95" s="11">
        <v>6.784923402471895</v>
      </c>
      <c r="AN95" s="29">
        <f t="shared" si="51"/>
        <v>0.57600720077448297</v>
      </c>
      <c r="AO95" s="11">
        <v>386.8</v>
      </c>
      <c r="AP95" s="11">
        <f t="shared" si="52"/>
        <v>5.9579077635791391</v>
      </c>
      <c r="AQ95" s="11">
        <v>6.0373941911082305</v>
      </c>
      <c r="AR95" s="29">
        <f t="shared" si="53"/>
        <v>-7.9486427529091408E-2</v>
      </c>
      <c r="AS95" s="11">
        <v>818.6</v>
      </c>
      <c r="AT95" s="21">
        <f t="shared" si="54"/>
        <v>6.7075955640583027</v>
      </c>
      <c r="AU95" s="21">
        <v>6.7396341961261035</v>
      </c>
      <c r="AV95" s="21">
        <f t="shared" si="55"/>
        <v>-3.2038632067800776E-2</v>
      </c>
      <c r="AW95" s="11">
        <v>415.37</v>
      </c>
      <c r="AX95" s="11">
        <f t="shared" si="56"/>
        <v>6.0291696892866309</v>
      </c>
      <c r="AY95" s="11">
        <v>6.0124752945145747</v>
      </c>
      <c r="AZ95" s="29">
        <f t="shared" si="57"/>
        <v>1.6694394772056143E-2</v>
      </c>
      <c r="BA95" s="11">
        <v>1871</v>
      </c>
      <c r="BB95" s="9">
        <f t="shared" si="58"/>
        <v>4.5044177480318753E-3</v>
      </c>
      <c r="BC95" s="11">
        <f t="shared" si="31"/>
        <v>4.465925877458813E-3</v>
      </c>
      <c r="BD95" s="11">
        <f t="shared" si="59"/>
        <v>-5.4112787227778529</v>
      </c>
      <c r="BE95" s="11">
        <v>-5.4148874476819024</v>
      </c>
      <c r="BF95" s="29">
        <f t="shared" si="60"/>
        <v>3.6087249040495095E-3</v>
      </c>
    </row>
    <row r="96" spans="2:58" x14ac:dyDescent="0.25">
      <c r="B96" s="21" t="s">
        <v>93</v>
      </c>
      <c r="C96" s="9">
        <v>5306</v>
      </c>
      <c r="D96" s="9">
        <v>5268.2</v>
      </c>
      <c r="E96" s="10">
        <f t="shared" si="32"/>
        <v>1.0071751262290727</v>
      </c>
      <c r="F96" s="9">
        <f t="shared" si="33"/>
        <v>8.5694440272146508</v>
      </c>
      <c r="G96" s="9">
        <v>8.5370738544177005</v>
      </c>
      <c r="H96" s="29">
        <f t="shared" si="34"/>
        <v>3.2370172796950314E-2</v>
      </c>
      <c r="I96" s="28">
        <f t="shared" si="35"/>
        <v>3747.9</v>
      </c>
      <c r="J96" s="9">
        <f t="shared" si="36"/>
        <v>8.2289509621058929</v>
      </c>
      <c r="K96" s="9">
        <v>8.21819017611225</v>
      </c>
      <c r="L96" s="21">
        <f t="shared" si="37"/>
        <v>1.0760785993642941E-2</v>
      </c>
      <c r="M96" s="9">
        <v>3376.8</v>
      </c>
      <c r="N96" s="9">
        <f t="shared" si="38"/>
        <v>8.1246837944682895</v>
      </c>
      <c r="O96" s="9">
        <v>8.0869140643981723</v>
      </c>
      <c r="P96" s="9">
        <f t="shared" si="39"/>
        <v>3.7769730070117191E-2</v>
      </c>
      <c r="Q96" s="38">
        <v>1048.2</v>
      </c>
      <c r="R96" s="38">
        <f t="shared" si="40"/>
        <v>6.9548296863680656</v>
      </c>
      <c r="S96" s="38">
        <v>6.9414221246199332</v>
      </c>
      <c r="T96" s="38">
        <f t="shared" si="41"/>
        <v>1.3407561748132402E-2</v>
      </c>
      <c r="U96" s="38">
        <v>2072.1999999999998</v>
      </c>
      <c r="V96" s="38">
        <f t="shared" si="42"/>
        <v>7.636366123817651</v>
      </c>
      <c r="W96" s="38">
        <v>7.5858087799565386</v>
      </c>
      <c r="X96" s="38">
        <f t="shared" si="43"/>
        <v>5.0557343861112436E-2</v>
      </c>
      <c r="Y96" s="38">
        <v>325.89999999999998</v>
      </c>
      <c r="Z96" s="21">
        <f t="shared" si="44"/>
        <v>5.7865905858435154</v>
      </c>
      <c r="AA96" s="21">
        <v>5.6775171501325001</v>
      </c>
      <c r="AB96" s="21">
        <f t="shared" si="45"/>
        <v>0.10907343571101524</v>
      </c>
      <c r="AC96" s="9">
        <v>407.1</v>
      </c>
      <c r="AD96" s="21">
        <f t="shared" si="46"/>
        <v>6.0090588555089335</v>
      </c>
      <c r="AE96" s="21">
        <v>6.0712457334742567</v>
      </c>
      <c r="AF96" s="21">
        <f t="shared" si="47"/>
        <v>-6.2186877965323184E-2</v>
      </c>
      <c r="AG96" s="9">
        <v>3340.8</v>
      </c>
      <c r="AH96" s="21">
        <f t="shared" si="48"/>
        <v>8.1139655782482656</v>
      </c>
      <c r="AI96" s="21">
        <v>8.0930431284588433</v>
      </c>
      <c r="AJ96" s="21">
        <f t="shared" si="49"/>
        <v>2.0922449789422259E-2</v>
      </c>
      <c r="AK96" s="9">
        <v>588.5</v>
      </c>
      <c r="AL96" s="9">
        <f t="shared" si="50"/>
        <v>6.3775769267003311</v>
      </c>
      <c r="AM96" s="9">
        <v>6.8128766550370035</v>
      </c>
      <c r="AN96" s="29">
        <f t="shared" si="51"/>
        <v>-0.43529972833667241</v>
      </c>
      <c r="AO96" s="9">
        <v>422.5</v>
      </c>
      <c r="AP96" s="9">
        <f t="shared" si="52"/>
        <v>6.0461894467972286</v>
      </c>
      <c r="AQ96" s="9">
        <v>6.0454699253446327</v>
      </c>
      <c r="AR96" s="29">
        <f t="shared" si="53"/>
        <v>7.1952145259590594E-4</v>
      </c>
      <c r="AS96" s="9">
        <v>829.6</v>
      </c>
      <c r="AT96" s="21">
        <f t="shared" si="54"/>
        <v>6.7209436569153178</v>
      </c>
      <c r="AU96" s="21">
        <v>6.7520878176936829</v>
      </c>
      <c r="AV96" s="21">
        <f t="shared" si="55"/>
        <v>-3.1144160778365126E-2</v>
      </c>
      <c r="AW96" s="9">
        <v>420.74</v>
      </c>
      <c r="AX96" s="9">
        <f t="shared" si="56"/>
        <v>6.0420150657058835</v>
      </c>
      <c r="AY96" s="9">
        <v>6.0212873340560602</v>
      </c>
      <c r="AZ96" s="29">
        <f t="shared" si="57"/>
        <v>2.0727731649823333E-2</v>
      </c>
      <c r="BA96" s="9">
        <v>1904.6</v>
      </c>
      <c r="BB96" s="9">
        <f t="shared" si="58"/>
        <v>4.5267861387079901E-3</v>
      </c>
      <c r="BC96" s="9">
        <f t="shared" si="31"/>
        <v>4.494537266479727E-3</v>
      </c>
      <c r="BD96" s="9">
        <f t="shared" si="59"/>
        <v>-5.4048925604111098</v>
      </c>
      <c r="BE96" s="9">
        <v>-5.4127836249871351</v>
      </c>
      <c r="BF96" s="29">
        <f t="shared" si="60"/>
        <v>7.8910645760252862E-3</v>
      </c>
    </row>
    <row r="97" spans="2:58" x14ac:dyDescent="0.25">
      <c r="B97" s="16" t="s">
        <v>94</v>
      </c>
      <c r="C97" s="11">
        <v>5385.9</v>
      </c>
      <c r="D97" s="11">
        <v>5280.7</v>
      </c>
      <c r="E97" s="10">
        <f t="shared" si="32"/>
        <v>1.0199216013028576</v>
      </c>
      <c r="F97" s="11">
        <f t="shared" si="33"/>
        <v>8.5718139436704934</v>
      </c>
      <c r="G97" s="11">
        <v>8.5475209228652087</v>
      </c>
      <c r="H97" s="29">
        <f t="shared" si="34"/>
        <v>2.4293020805284726E-2</v>
      </c>
      <c r="I97" s="28">
        <f t="shared" si="35"/>
        <v>3781.2</v>
      </c>
      <c r="J97" s="11">
        <f t="shared" si="36"/>
        <v>8.2377966985512288</v>
      </c>
      <c r="K97" s="11">
        <v>8.2270910624170863</v>
      </c>
      <c r="L97" s="21">
        <f t="shared" si="37"/>
        <v>1.0705636134142438E-2</v>
      </c>
      <c r="M97" s="11">
        <v>3422.6</v>
      </c>
      <c r="N97" s="9">
        <f t="shared" si="38"/>
        <v>8.1381557751433515</v>
      </c>
      <c r="O97" s="9">
        <v>8.0891471000303099</v>
      </c>
      <c r="P97" s="9">
        <f t="shared" si="39"/>
        <v>4.9008675113041633E-2</v>
      </c>
      <c r="Q97" s="39">
        <v>1058.9000000000001</v>
      </c>
      <c r="R97" s="38">
        <f t="shared" si="40"/>
        <v>6.9649859124364086</v>
      </c>
      <c r="S97" s="39">
        <v>6.944465834348323</v>
      </c>
      <c r="T97" s="38">
        <f t="shared" si="41"/>
        <v>2.0520078088085647E-2</v>
      </c>
      <c r="U97" s="39">
        <v>2102.9</v>
      </c>
      <c r="V97" s="38">
        <f t="shared" si="42"/>
        <v>7.6510726234546587</v>
      </c>
      <c r="W97" s="39">
        <v>7.5871563614285202</v>
      </c>
      <c r="X97" s="38">
        <f t="shared" si="43"/>
        <v>6.3916262026138426E-2</v>
      </c>
      <c r="Y97" s="39">
        <v>332.5</v>
      </c>
      <c r="Z97" s="21">
        <f t="shared" si="44"/>
        <v>5.8066398600959088</v>
      </c>
      <c r="AA97" s="21">
        <v>5.6992342788416712</v>
      </c>
      <c r="AB97" s="21">
        <f t="shared" si="45"/>
        <v>0.1074055812542376</v>
      </c>
      <c r="AC97" s="11">
        <v>403</v>
      </c>
      <c r="AD97" s="21">
        <f t="shared" si="46"/>
        <v>5.9989365619466826</v>
      </c>
      <c r="AE97" s="21">
        <v>6.0894368476837943</v>
      </c>
      <c r="AF97" s="21">
        <f t="shared" si="47"/>
        <v>-9.0500285737111774E-2</v>
      </c>
      <c r="AG97" s="11">
        <v>3378.2</v>
      </c>
      <c r="AH97" s="21">
        <f t="shared" si="48"/>
        <v>8.1250983022462453</v>
      </c>
      <c r="AI97" s="21">
        <v>8.1005025141960694</v>
      </c>
      <c r="AJ97" s="21">
        <f t="shared" si="49"/>
        <v>2.4595788050175926E-2</v>
      </c>
      <c r="AK97" s="11">
        <v>982.5</v>
      </c>
      <c r="AL97" s="11">
        <f t="shared" si="50"/>
        <v>6.8901003437434163</v>
      </c>
      <c r="AM97" s="11">
        <v>6.8395937867549605</v>
      </c>
      <c r="AN97" s="29">
        <f t="shared" si="51"/>
        <v>5.0506556988455742E-2</v>
      </c>
      <c r="AO97" s="11">
        <v>426.7</v>
      </c>
      <c r="AP97" s="11">
        <f t="shared" si="52"/>
        <v>6.0560811901939546</v>
      </c>
      <c r="AQ97" s="11">
        <v>6.0544916545058918</v>
      </c>
      <c r="AR97" s="29">
        <f t="shared" si="53"/>
        <v>1.5895356880628597E-3</v>
      </c>
      <c r="AS97" s="11">
        <v>829.7</v>
      </c>
      <c r="AT97" s="21">
        <f t="shared" si="54"/>
        <v>6.7210641896702397</v>
      </c>
      <c r="AU97" s="21">
        <v>6.7659310276356814</v>
      </c>
      <c r="AV97" s="21">
        <f t="shared" si="55"/>
        <v>-4.4866837965441775E-2</v>
      </c>
      <c r="AW97" s="11">
        <v>426.38</v>
      </c>
      <c r="AX97" s="11">
        <f t="shared" si="56"/>
        <v>6.0553309674363964</v>
      </c>
      <c r="AY97" s="11">
        <v>6.0299604868360932</v>
      </c>
      <c r="AZ97" s="29">
        <f t="shared" si="57"/>
        <v>2.5370480600303225E-2</v>
      </c>
      <c r="BA97" s="11">
        <v>1936.1</v>
      </c>
      <c r="BB97" s="9">
        <f t="shared" si="58"/>
        <v>4.5407852150663721E-3</v>
      </c>
      <c r="BC97" s="11">
        <f t="shared" si="31"/>
        <v>4.4520924052063706E-3</v>
      </c>
      <c r="BD97" s="11">
        <f t="shared" si="59"/>
        <v>-5.4143810898978124</v>
      </c>
      <c r="BE97" s="11">
        <v>-5.4106011834460812</v>
      </c>
      <c r="BF97" s="29">
        <f t="shared" si="60"/>
        <v>-3.7799064517312075E-3</v>
      </c>
    </row>
    <row r="98" spans="2:58" x14ac:dyDescent="0.25">
      <c r="B98" s="21" t="s">
        <v>95</v>
      </c>
      <c r="C98" s="9">
        <v>5440.1</v>
      </c>
      <c r="D98" s="9">
        <v>5330.2</v>
      </c>
      <c r="E98" s="10">
        <f t="shared" si="32"/>
        <v>1.020618363288432</v>
      </c>
      <c r="F98" s="9">
        <f t="shared" si="33"/>
        <v>8.581144039908061</v>
      </c>
      <c r="G98" s="9">
        <v>8.557767306468083</v>
      </c>
      <c r="H98" s="29">
        <f t="shared" si="34"/>
        <v>2.3376733439977926E-2</v>
      </c>
      <c r="I98" s="28">
        <f t="shared" si="35"/>
        <v>3873.4</v>
      </c>
      <c r="J98" s="9">
        <f t="shared" si="36"/>
        <v>8.2618879532936322</v>
      </c>
      <c r="K98" s="9">
        <v>8.2359221120636494</v>
      </c>
      <c r="L98" s="21">
        <f t="shared" si="37"/>
        <v>2.59658412299828E-2</v>
      </c>
      <c r="M98" s="9">
        <v>3396.1</v>
      </c>
      <c r="N98" s="9">
        <f t="shared" si="38"/>
        <v>8.1303829934052398</v>
      </c>
      <c r="O98" s="9">
        <v>8.0909380550580359</v>
      </c>
      <c r="P98" s="9">
        <f t="shared" si="39"/>
        <v>3.9444938347203973E-2</v>
      </c>
      <c r="Q98" s="38">
        <v>1043.8</v>
      </c>
      <c r="R98" s="38">
        <f t="shared" si="40"/>
        <v>6.9506231792093125</v>
      </c>
      <c r="S98" s="38">
        <v>6.9476611337368981</v>
      </c>
      <c r="T98" s="38">
        <f t="shared" si="41"/>
        <v>2.9620454724144096E-3</v>
      </c>
      <c r="U98" s="38">
        <v>2093.6999999999998</v>
      </c>
      <c r="V98" s="38">
        <f t="shared" si="42"/>
        <v>7.6466881146912158</v>
      </c>
      <c r="W98" s="38">
        <v>7.5877527484204395</v>
      </c>
      <c r="X98" s="38">
        <f t="shared" si="43"/>
        <v>5.8935366270776335E-2</v>
      </c>
      <c r="Y98" s="38">
        <v>336.1</v>
      </c>
      <c r="Z98" s="21">
        <f t="shared" si="44"/>
        <v>5.8174087347310603</v>
      </c>
      <c r="AA98" s="21">
        <v>5.718482005401814</v>
      </c>
      <c r="AB98" s="21">
        <f t="shared" si="45"/>
        <v>9.8926729329246399E-2</v>
      </c>
      <c r="AC98" s="9">
        <v>395.3</v>
      </c>
      <c r="AD98" s="21">
        <f t="shared" si="46"/>
        <v>5.9796449703026395</v>
      </c>
      <c r="AE98" s="21">
        <v>6.1093888149468878</v>
      </c>
      <c r="AF98" s="21">
        <f t="shared" si="47"/>
        <v>-0.12974384464424826</v>
      </c>
      <c r="AG98" s="9">
        <v>3478.1</v>
      </c>
      <c r="AH98" s="21">
        <f t="shared" si="48"/>
        <v>8.1542414466573039</v>
      </c>
      <c r="AI98" s="21">
        <v>8.1076244361452243</v>
      </c>
      <c r="AJ98" s="21">
        <f t="shared" si="49"/>
        <v>4.661701051207956E-2</v>
      </c>
      <c r="AK98" s="9">
        <v>1089.5</v>
      </c>
      <c r="AL98" s="9">
        <f t="shared" si="50"/>
        <v>6.9934741543846748</v>
      </c>
      <c r="AM98" s="9">
        <v>6.8647174986155033</v>
      </c>
      <c r="AN98" s="29">
        <f t="shared" si="51"/>
        <v>0.1287566557691715</v>
      </c>
      <c r="AO98" s="9">
        <v>414.2</v>
      </c>
      <c r="AP98" s="9">
        <f t="shared" si="52"/>
        <v>6.0263489489614841</v>
      </c>
      <c r="AQ98" s="9">
        <v>6.0643080071603004</v>
      </c>
      <c r="AR98" s="29">
        <f t="shared" si="53"/>
        <v>-3.7959058198816287E-2</v>
      </c>
      <c r="AS98" s="9">
        <v>809.5</v>
      </c>
      <c r="AT98" s="21">
        <f t="shared" si="54"/>
        <v>6.69641677311769</v>
      </c>
      <c r="AU98" s="21">
        <v>6.78109171724667</v>
      </c>
      <c r="AV98" s="21">
        <f t="shared" si="55"/>
        <v>-8.4674944128980023E-2</v>
      </c>
      <c r="AW98" s="9">
        <v>431.32</v>
      </c>
      <c r="AX98" s="9">
        <f t="shared" si="56"/>
        <v>6.0668502740138717</v>
      </c>
      <c r="AY98" s="9">
        <v>6.0384083041337018</v>
      </c>
      <c r="AZ98" s="29">
        <f t="shared" si="57"/>
        <v>2.8441969880169893E-2</v>
      </c>
      <c r="BA98" s="9">
        <v>1979.1</v>
      </c>
      <c r="BB98" s="9">
        <f t="shared" si="58"/>
        <v>4.5884725957525737E-3</v>
      </c>
      <c r="BC98" s="9">
        <f t="shared" si="31"/>
        <v>4.4957770316502209E-3</v>
      </c>
      <c r="BD98" s="9">
        <f t="shared" si="59"/>
        <v>-5.4046167602249895</v>
      </c>
      <c r="BE98" s="9">
        <v>-5.4083851723919194</v>
      </c>
      <c r="BF98" s="29">
        <f t="shared" si="60"/>
        <v>3.7684121669299131E-3</v>
      </c>
    </row>
    <row r="99" spans="2:58" x14ac:dyDescent="0.25">
      <c r="B99" s="16" t="s">
        <v>96</v>
      </c>
      <c r="C99" s="11">
        <v>5542</v>
      </c>
      <c r="D99" s="11">
        <v>5434.8</v>
      </c>
      <c r="E99" s="10">
        <f t="shared" si="32"/>
        <v>1.019724736880842</v>
      </c>
      <c r="F99" s="11">
        <f t="shared" si="33"/>
        <v>8.6005780003501684</v>
      </c>
      <c r="G99" s="11">
        <v>8.5677640665973662</v>
      </c>
      <c r="H99" s="29">
        <f t="shared" si="34"/>
        <v>3.2813933752802171E-2</v>
      </c>
      <c r="I99" s="28">
        <f t="shared" si="35"/>
        <v>3937.9</v>
      </c>
      <c r="J99" s="11">
        <f t="shared" si="36"/>
        <v>8.2784028652758348</v>
      </c>
      <c r="K99" s="11">
        <v>8.2446382999439862</v>
      </c>
      <c r="L99" s="21">
        <f t="shared" si="37"/>
        <v>3.3764565331848573E-2</v>
      </c>
      <c r="M99" s="11">
        <v>3433.9</v>
      </c>
      <c r="N99" s="9">
        <f t="shared" si="38"/>
        <v>8.1414519204742941</v>
      </c>
      <c r="O99" s="9">
        <v>8.0923252441690163</v>
      </c>
      <c r="P99" s="9">
        <f t="shared" si="39"/>
        <v>4.9126676305277783E-2</v>
      </c>
      <c r="Q99" s="39">
        <v>1049</v>
      </c>
      <c r="R99" s="38">
        <f t="shared" si="40"/>
        <v>6.9555926083962971</v>
      </c>
      <c r="S99" s="39">
        <v>6.9510688629107857</v>
      </c>
      <c r="T99" s="38">
        <f t="shared" si="41"/>
        <v>4.5237454855113768E-3</v>
      </c>
      <c r="U99" s="39">
        <v>2123.6999999999998</v>
      </c>
      <c r="V99" s="38">
        <f t="shared" si="42"/>
        <v>7.6609151294482531</v>
      </c>
      <c r="W99" s="39">
        <v>7.5876314996478156</v>
      </c>
      <c r="X99" s="38">
        <f t="shared" si="43"/>
        <v>7.3283629800437566E-2</v>
      </c>
      <c r="Y99" s="39">
        <v>342.6</v>
      </c>
      <c r="Z99" s="21">
        <f t="shared" si="44"/>
        <v>5.83656358589002</v>
      </c>
      <c r="AA99" s="21">
        <v>5.7352180088109153</v>
      </c>
      <c r="AB99" s="21">
        <f t="shared" si="45"/>
        <v>0.10134557707910474</v>
      </c>
      <c r="AC99" s="11">
        <v>429.3</v>
      </c>
      <c r="AD99" s="21">
        <f t="shared" si="46"/>
        <v>6.0621559752305147</v>
      </c>
      <c r="AE99" s="21">
        <v>6.1310504561726651</v>
      </c>
      <c r="AF99" s="21">
        <f t="shared" si="47"/>
        <v>-6.8894480942150338E-2</v>
      </c>
      <c r="AG99" s="11">
        <v>3508.6</v>
      </c>
      <c r="AH99" s="21">
        <f t="shared" si="48"/>
        <v>8.1629723764950839</v>
      </c>
      <c r="AI99" s="21">
        <v>8.1143646507744762</v>
      </c>
      <c r="AJ99" s="21">
        <f t="shared" si="49"/>
        <v>4.8607725720607675E-2</v>
      </c>
      <c r="AK99" s="11">
        <v>1545.1</v>
      </c>
      <c r="AL99" s="11">
        <f t="shared" si="50"/>
        <v>7.342843912156372</v>
      </c>
      <c r="AM99" s="11">
        <v>6.8879220582064882</v>
      </c>
      <c r="AN99" s="29">
        <f t="shared" si="51"/>
        <v>0.45492185394988383</v>
      </c>
      <c r="AO99" s="11">
        <v>467.1</v>
      </c>
      <c r="AP99" s="11">
        <f t="shared" si="52"/>
        <v>6.1465433675080625</v>
      </c>
      <c r="AQ99" s="11">
        <v>6.0747686053359571</v>
      </c>
      <c r="AR99" s="29">
        <f t="shared" si="53"/>
        <v>7.1774762172105433E-2</v>
      </c>
      <c r="AS99" s="11">
        <v>896.4</v>
      </c>
      <c r="AT99" s="21">
        <f t="shared" si="54"/>
        <v>6.7983867419267723</v>
      </c>
      <c r="AU99" s="21">
        <v>6.7974697360474927</v>
      </c>
      <c r="AV99" s="21">
        <f t="shared" si="55"/>
        <v>9.1700587927956434E-4</v>
      </c>
      <c r="AW99" s="11">
        <v>435.66</v>
      </c>
      <c r="AX99" s="11">
        <f t="shared" si="56"/>
        <v>6.0768621226202102</v>
      </c>
      <c r="AY99" s="11">
        <v>6.0465601937782898</v>
      </c>
      <c r="AZ99" s="29">
        <f t="shared" si="57"/>
        <v>3.03019288419204E-2</v>
      </c>
      <c r="BA99" s="11">
        <v>2007.6</v>
      </c>
      <c r="BB99" s="9">
        <f t="shared" si="58"/>
        <v>4.6081806913648255E-3</v>
      </c>
      <c r="BC99" s="11">
        <f t="shared" si="31"/>
        <v>4.5190437425892379E-3</v>
      </c>
      <c r="BD99" s="11">
        <f t="shared" si="59"/>
        <v>-5.399454868894324</v>
      </c>
      <c r="BE99" s="11">
        <v>-5.4061830035993612</v>
      </c>
      <c r="BF99" s="29">
        <f t="shared" si="60"/>
        <v>6.728134705037192E-3</v>
      </c>
    </row>
    <row r="100" spans="2:58" x14ac:dyDescent="0.25">
      <c r="B100" s="21" t="s">
        <v>97</v>
      </c>
      <c r="C100" s="9">
        <v>5665.4</v>
      </c>
      <c r="D100" s="9">
        <v>5548.7</v>
      </c>
      <c r="E100" s="10">
        <f t="shared" si="32"/>
        <v>1.0210319534305332</v>
      </c>
      <c r="F100" s="9">
        <f t="shared" si="33"/>
        <v>8.6213189450691239</v>
      </c>
      <c r="G100" s="9">
        <v>8.5774768750825032</v>
      </c>
      <c r="H100" s="29">
        <f t="shared" si="34"/>
        <v>4.3842069986620658E-2</v>
      </c>
      <c r="I100" s="28">
        <f t="shared" si="35"/>
        <v>3920.7</v>
      </c>
      <c r="J100" s="9">
        <f t="shared" si="36"/>
        <v>8.2740254882711</v>
      </c>
      <c r="K100" s="9">
        <v>8.2532108296009117</v>
      </c>
      <c r="L100" s="21">
        <f t="shared" si="37"/>
        <v>2.081465867018828E-2</v>
      </c>
      <c r="M100" s="9">
        <v>3451.2</v>
      </c>
      <c r="N100" s="9">
        <f t="shared" si="38"/>
        <v>8.1464772756348918</v>
      </c>
      <c r="O100" s="9">
        <v>8.0933716351373874</v>
      </c>
      <c r="P100" s="9">
        <f t="shared" si="39"/>
        <v>5.3105640497504325E-2</v>
      </c>
      <c r="Q100" s="38">
        <v>1052.8</v>
      </c>
      <c r="R100" s="38">
        <f t="shared" si="40"/>
        <v>6.959208560571053</v>
      </c>
      <c r="S100" s="38">
        <v>6.9547517132735335</v>
      </c>
      <c r="T100" s="38">
        <f t="shared" si="41"/>
        <v>4.456847297519495E-3</v>
      </c>
      <c r="U100" s="38">
        <v>2130.9</v>
      </c>
      <c r="V100" s="38">
        <f t="shared" si="42"/>
        <v>7.6642997046718744</v>
      </c>
      <c r="W100" s="38">
        <v>7.5868630084300888</v>
      </c>
      <c r="X100" s="38">
        <f t="shared" si="43"/>
        <v>7.7436696241785619E-2</v>
      </c>
      <c r="Y100" s="38">
        <v>340.3</v>
      </c>
      <c r="Z100" s="21">
        <f t="shared" si="44"/>
        <v>5.8298275815068603</v>
      </c>
      <c r="AA100" s="21">
        <v>5.7494617972727919</v>
      </c>
      <c r="AB100" s="21">
        <f t="shared" si="45"/>
        <v>8.0365784234068371E-2</v>
      </c>
      <c r="AC100" s="9">
        <v>431</v>
      </c>
      <c r="AD100" s="21">
        <f t="shared" si="46"/>
        <v>6.0661080901037474</v>
      </c>
      <c r="AE100" s="21">
        <v>6.1542895023673507</v>
      </c>
      <c r="AF100" s="21">
        <f t="shared" si="47"/>
        <v>-8.818141226360332E-2</v>
      </c>
      <c r="AG100" s="9">
        <v>3489.7</v>
      </c>
      <c r="AH100" s="21">
        <f t="shared" si="48"/>
        <v>8.1575710516163227</v>
      </c>
      <c r="AI100" s="21">
        <v>8.1207080501835645</v>
      </c>
      <c r="AJ100" s="21">
        <f t="shared" si="49"/>
        <v>3.6863001432758224E-2</v>
      </c>
      <c r="AK100" s="9">
        <v>1225.9000000000001</v>
      </c>
      <c r="AL100" s="9">
        <f t="shared" si="50"/>
        <v>7.1114305471009489</v>
      </c>
      <c r="AM100" s="9">
        <v>6.9089622060256266</v>
      </c>
      <c r="AN100" s="29">
        <f t="shared" si="51"/>
        <v>0.2024683410753223</v>
      </c>
      <c r="AO100" s="9">
        <v>460</v>
      </c>
      <c r="AP100" s="9">
        <f t="shared" si="52"/>
        <v>6.131226489483141</v>
      </c>
      <c r="AQ100" s="9">
        <v>6.0856993466495872</v>
      </c>
      <c r="AR100" s="29">
        <f t="shared" si="53"/>
        <v>4.5527142833553746E-2</v>
      </c>
      <c r="AS100" s="9">
        <v>890.9</v>
      </c>
      <c r="AT100" s="21">
        <f t="shared" si="54"/>
        <v>6.7922321877265981</v>
      </c>
      <c r="AU100" s="21">
        <v>6.8149120117189126</v>
      </c>
      <c r="AV100" s="21">
        <f t="shared" si="55"/>
        <v>-2.2679823992314496E-2</v>
      </c>
      <c r="AW100" s="9">
        <v>438.36</v>
      </c>
      <c r="AX100" s="9">
        <f t="shared" si="56"/>
        <v>6.0830404905951916</v>
      </c>
      <c r="AY100" s="9">
        <v>6.0543633398304362</v>
      </c>
      <c r="AZ100" s="29">
        <f t="shared" si="57"/>
        <v>2.867715076475541E-2</v>
      </c>
      <c r="BA100" s="9">
        <v>2051.9</v>
      </c>
      <c r="BB100" s="9">
        <f t="shared" si="58"/>
        <v>4.6808559175107222E-3</v>
      </c>
      <c r="BC100" s="9">
        <f t="shared" ref="BC100:BC114" si="61">BB100/E100</f>
        <v>4.5844362674289096E-3</v>
      </c>
      <c r="BD100" s="9">
        <f t="shared" si="59"/>
        <v>-5.3850881323205595</v>
      </c>
      <c r="BE100" s="9">
        <v>-5.404039733585515</v>
      </c>
      <c r="BF100" s="29">
        <f t="shared" si="60"/>
        <v>1.8951601264955542E-2</v>
      </c>
    </row>
    <row r="101" spans="2:58" x14ac:dyDescent="0.25">
      <c r="B101" s="16" t="s">
        <v>98</v>
      </c>
      <c r="C101" s="11">
        <v>5778.8</v>
      </c>
      <c r="D101" s="11">
        <v>5589.4</v>
      </c>
      <c r="E101" s="10">
        <f t="shared" si="32"/>
        <v>1.033885569112964</v>
      </c>
      <c r="F101" s="11">
        <f t="shared" si="33"/>
        <v>8.6286272258624432</v>
      </c>
      <c r="G101" s="11">
        <v>8.5868919124615335</v>
      </c>
      <c r="H101" s="29">
        <f t="shared" si="34"/>
        <v>4.1735313400909746E-2</v>
      </c>
      <c r="I101" s="28">
        <f t="shared" si="35"/>
        <v>4026.2999999999997</v>
      </c>
      <c r="J101" s="11">
        <f t="shared" si="36"/>
        <v>8.3006031190718694</v>
      </c>
      <c r="K101" s="11">
        <v>8.261632007430574</v>
      </c>
      <c r="L101" s="21">
        <f t="shared" si="37"/>
        <v>3.8971111641295408E-2</v>
      </c>
      <c r="M101" s="11">
        <v>3494.3</v>
      </c>
      <c r="N101" s="9">
        <f t="shared" si="38"/>
        <v>8.1588883484849344</v>
      </c>
      <c r="O101" s="9">
        <v>8.094170899909976</v>
      </c>
      <c r="P101" s="9">
        <f t="shared" si="39"/>
        <v>6.4717448574958425E-2</v>
      </c>
      <c r="Q101" s="39">
        <v>1064.9000000000001</v>
      </c>
      <c r="R101" s="38">
        <f t="shared" si="40"/>
        <v>6.9706361770213379</v>
      </c>
      <c r="S101" s="39">
        <v>6.9587752035696182</v>
      </c>
      <c r="T101" s="38">
        <f t="shared" si="41"/>
        <v>1.1860973451719659E-2</v>
      </c>
      <c r="U101" s="39">
        <v>2157.4</v>
      </c>
      <c r="V101" s="38">
        <f t="shared" si="42"/>
        <v>7.6766590719413283</v>
      </c>
      <c r="W101" s="39">
        <v>7.585563470355325</v>
      </c>
      <c r="X101" s="38">
        <f t="shared" si="43"/>
        <v>9.1095601586003383E-2</v>
      </c>
      <c r="Y101" s="39">
        <v>348.9</v>
      </c>
      <c r="Z101" s="21">
        <f t="shared" si="44"/>
        <v>5.8547853481927286</v>
      </c>
      <c r="AA101" s="21">
        <v>5.7612962199769369</v>
      </c>
      <c r="AB101" s="21">
        <f t="shared" si="45"/>
        <v>9.3489128215791695E-2</v>
      </c>
      <c r="AC101" s="11">
        <v>467.1</v>
      </c>
      <c r="AD101" s="21">
        <f t="shared" si="46"/>
        <v>6.1465433675080625</v>
      </c>
      <c r="AE101" s="21">
        <v>6.178930625486581</v>
      </c>
      <c r="AF101" s="21">
        <f t="shared" si="47"/>
        <v>-3.2387257978518491E-2</v>
      </c>
      <c r="AG101" s="11">
        <v>3559.2</v>
      </c>
      <c r="AH101" s="21">
        <f t="shared" si="48"/>
        <v>8.1772910794918321</v>
      </c>
      <c r="AI101" s="21">
        <v>8.1266699063008048</v>
      </c>
      <c r="AJ101" s="21">
        <f t="shared" si="49"/>
        <v>5.0621173191027324E-2</v>
      </c>
      <c r="AK101" s="11">
        <v>1224.2</v>
      </c>
      <c r="AL101" s="11">
        <f t="shared" si="50"/>
        <v>7.1100428484169695</v>
      </c>
      <c r="AM101" s="11">
        <v>6.9278770087293502</v>
      </c>
      <c r="AN101" s="29">
        <f t="shared" si="51"/>
        <v>0.18216583968761935</v>
      </c>
      <c r="AO101" s="11">
        <v>432.7</v>
      </c>
      <c r="AP101" s="11">
        <f t="shared" si="52"/>
        <v>6.0700446472308389</v>
      </c>
      <c r="AQ101" s="11">
        <v>6.0969709879442728</v>
      </c>
      <c r="AR101" s="29">
        <f t="shared" si="53"/>
        <v>-2.6926340713433916E-2</v>
      </c>
      <c r="AS101" s="11">
        <v>899.8</v>
      </c>
      <c r="AT101" s="21">
        <f t="shared" si="54"/>
        <v>6.8021725164070714</v>
      </c>
      <c r="AU101" s="21">
        <v>6.8332660450703679</v>
      </c>
      <c r="AV101" s="21">
        <f t="shared" si="55"/>
        <v>-3.109352866329651E-2</v>
      </c>
      <c r="AW101" s="11">
        <v>443.79</v>
      </c>
      <c r="AX101" s="11">
        <f t="shared" si="56"/>
        <v>6.0953514775722546</v>
      </c>
      <c r="AY101" s="11">
        <v>6.0617838650562472</v>
      </c>
      <c r="AZ101" s="29">
        <f t="shared" si="57"/>
        <v>3.3567612516007372E-2</v>
      </c>
      <c r="BA101" s="11">
        <v>2100.4</v>
      </c>
      <c r="BB101" s="9">
        <f t="shared" si="58"/>
        <v>4.7328691498231146E-3</v>
      </c>
      <c r="BC101" s="11">
        <f t="shared" si="61"/>
        <v>4.5777495026686011E-3</v>
      </c>
      <c r="BD101" s="11">
        <f t="shared" si="59"/>
        <v>-5.3865477765834706</v>
      </c>
      <c r="BE101" s="11">
        <v>-5.4019962137832982</v>
      </c>
      <c r="BF101" s="29">
        <f t="shared" si="60"/>
        <v>1.544843719982758E-2</v>
      </c>
    </row>
    <row r="102" spans="2:58" x14ac:dyDescent="0.25">
      <c r="B102" s="21" t="s">
        <v>99</v>
      </c>
      <c r="C102" s="9">
        <v>5839</v>
      </c>
      <c r="D102" s="9">
        <v>5648.6</v>
      </c>
      <c r="E102" s="10">
        <f t="shared" si="32"/>
        <v>1.0337074673370392</v>
      </c>
      <c r="F102" s="9">
        <f t="shared" si="33"/>
        <v>8.6391630058254449</v>
      </c>
      <c r="G102" s="9">
        <v>8.5960227605662389</v>
      </c>
      <c r="H102" s="29">
        <f t="shared" si="34"/>
        <v>4.3140245259206011E-2</v>
      </c>
      <c r="I102" s="28">
        <f t="shared" si="35"/>
        <v>4166.8999999999996</v>
      </c>
      <c r="J102" s="9">
        <f t="shared" si="36"/>
        <v>8.3349276330543418</v>
      </c>
      <c r="K102" s="9">
        <v>8.2699071489907912</v>
      </c>
      <c r="L102" s="21">
        <f t="shared" si="37"/>
        <v>6.5020484063550654E-2</v>
      </c>
      <c r="M102" s="9">
        <v>3447.5</v>
      </c>
      <c r="N102" s="9">
        <f t="shared" si="38"/>
        <v>8.1454046096674571</v>
      </c>
      <c r="O102" s="9">
        <v>8.0948499014589199</v>
      </c>
      <c r="P102" s="9">
        <f t="shared" si="39"/>
        <v>5.0554708208537136E-2</v>
      </c>
      <c r="Q102" s="38">
        <v>1040.9000000000001</v>
      </c>
      <c r="R102" s="38">
        <f t="shared" si="40"/>
        <v>6.9478410025214226</v>
      </c>
      <c r="S102" s="38">
        <v>6.9632076380730776</v>
      </c>
      <c r="T102" s="38">
        <f t="shared" si="41"/>
        <v>-1.5366635551655072E-2</v>
      </c>
      <c r="U102" s="38">
        <v>2139.6999999999998</v>
      </c>
      <c r="V102" s="38">
        <f t="shared" si="42"/>
        <v>7.6684209112729054</v>
      </c>
      <c r="W102" s="38">
        <v>7.5838974789467413</v>
      </c>
      <c r="X102" s="38">
        <f t="shared" si="43"/>
        <v>8.4523432326164105E-2</v>
      </c>
      <c r="Y102" s="38">
        <v>351.9</v>
      </c>
      <c r="Z102" s="21">
        <f t="shared" si="44"/>
        <v>5.8633470443275391</v>
      </c>
      <c r="AA102" s="21">
        <v>5.7708543547279882</v>
      </c>
      <c r="AB102" s="21">
        <f t="shared" si="45"/>
        <v>9.2492689599550815E-2</v>
      </c>
      <c r="AC102" s="9">
        <v>514.29999999999995</v>
      </c>
      <c r="AD102" s="21">
        <f t="shared" si="46"/>
        <v>6.2428067527808704</v>
      </c>
      <c r="AE102" s="21">
        <v>6.2047433841033284</v>
      </c>
      <c r="AF102" s="21">
        <f t="shared" si="47"/>
        <v>3.8063368677542009E-2</v>
      </c>
      <c r="AG102" s="9">
        <v>3652.6</v>
      </c>
      <c r="AH102" s="21">
        <f t="shared" si="48"/>
        <v>8.2031945217579416</v>
      </c>
      <c r="AI102" s="21">
        <v>8.132288530430408</v>
      </c>
      <c r="AJ102" s="21">
        <f t="shared" si="49"/>
        <v>7.0905991327533613E-2</v>
      </c>
      <c r="AK102" s="9">
        <v>1005.9</v>
      </c>
      <c r="AL102" s="9">
        <f t="shared" si="50"/>
        <v>6.9136379421402925</v>
      </c>
      <c r="AM102" s="9">
        <v>6.9448320756872617</v>
      </c>
      <c r="AN102" s="29">
        <f t="shared" si="51"/>
        <v>-3.1194133546969205E-2</v>
      </c>
      <c r="AO102" s="9">
        <v>476.2</v>
      </c>
      <c r="AP102" s="9">
        <f t="shared" si="52"/>
        <v>6.165837934052762</v>
      </c>
      <c r="AQ102" s="9">
        <v>6.1084827405273678</v>
      </c>
      <c r="AR102" s="29">
        <f t="shared" si="53"/>
        <v>5.7355193525394199E-2</v>
      </c>
      <c r="AS102" s="9">
        <v>990.5</v>
      </c>
      <c r="AT102" s="21">
        <f t="shared" si="54"/>
        <v>6.8982098661386058</v>
      </c>
      <c r="AU102" s="21">
        <v>6.8523651620213029</v>
      </c>
      <c r="AV102" s="21">
        <f t="shared" si="55"/>
        <v>4.5844704117302904E-2</v>
      </c>
      <c r="AW102" s="9">
        <v>447.58</v>
      </c>
      <c r="AX102" s="9">
        <f t="shared" si="56"/>
        <v>6.1038552926870082</v>
      </c>
      <c r="AY102" s="9">
        <v>6.0688058154410571</v>
      </c>
      <c r="AZ102" s="29">
        <f t="shared" si="57"/>
        <v>3.5049477245951088E-2</v>
      </c>
      <c r="BA102" s="9">
        <v>2122.6999999999998</v>
      </c>
      <c r="BB102" s="9">
        <f t="shared" si="58"/>
        <v>4.7426158452120283E-3</v>
      </c>
      <c r="BC102" s="9">
        <f t="shared" si="61"/>
        <v>4.5879670942395381E-3</v>
      </c>
      <c r="BD102" s="9">
        <f t="shared" si="59"/>
        <v>-5.3843182518768407</v>
      </c>
      <c r="BE102" s="9">
        <v>-5.4000814508748372</v>
      </c>
      <c r="BF102" s="29">
        <f t="shared" si="60"/>
        <v>1.5763198997996497E-2</v>
      </c>
    </row>
    <row r="103" spans="2:58" x14ac:dyDescent="0.25">
      <c r="B103" s="16" t="s">
        <v>100</v>
      </c>
      <c r="C103" s="11">
        <v>5893.2</v>
      </c>
      <c r="D103" s="11">
        <v>5706.9</v>
      </c>
      <c r="E103" s="10">
        <f t="shared" si="32"/>
        <v>1.0326446932660465</v>
      </c>
      <c r="F103" s="11">
        <f t="shared" si="33"/>
        <v>8.6494312480422053</v>
      </c>
      <c r="G103" s="11">
        <v>8.604909085799278</v>
      </c>
      <c r="H103" s="29">
        <f t="shared" si="34"/>
        <v>4.4522162242927266E-2</v>
      </c>
      <c r="I103" s="28">
        <f t="shared" si="35"/>
        <v>4041.9</v>
      </c>
      <c r="J103" s="11">
        <f t="shared" si="36"/>
        <v>8.3044701574299111</v>
      </c>
      <c r="K103" s="11">
        <v>8.2780659267841568</v>
      </c>
      <c r="L103" s="21">
        <f t="shared" si="37"/>
        <v>2.6404230645754367E-2</v>
      </c>
      <c r="M103" s="11">
        <v>3492.9</v>
      </c>
      <c r="N103" s="9">
        <f t="shared" si="38"/>
        <v>8.1584876157110795</v>
      </c>
      <c r="O103" s="9">
        <v>8.0955759511617149</v>
      </c>
      <c r="P103" s="9">
        <f t="shared" si="39"/>
        <v>6.2911664549364588E-2</v>
      </c>
      <c r="Q103" s="39">
        <v>1047.0999999999999</v>
      </c>
      <c r="R103" s="38">
        <f t="shared" si="40"/>
        <v>6.9537797172934166</v>
      </c>
      <c r="S103" s="39">
        <v>6.9681247341663575</v>
      </c>
      <c r="T103" s="38">
        <f t="shared" si="41"/>
        <v>-1.4345016872940874E-2</v>
      </c>
      <c r="U103" s="39">
        <v>2176.3000000000002</v>
      </c>
      <c r="V103" s="38">
        <f t="shared" si="42"/>
        <v>7.6853814661200213</v>
      </c>
      <c r="W103" s="39">
        <v>7.5820865624785458</v>
      </c>
      <c r="X103" s="38">
        <f t="shared" si="43"/>
        <v>0.10329490364147542</v>
      </c>
      <c r="Y103" s="39">
        <v>354.1</v>
      </c>
      <c r="Z103" s="21">
        <f t="shared" si="44"/>
        <v>5.869579359117858</v>
      </c>
      <c r="AA103" s="21">
        <v>5.77832771003572</v>
      </c>
      <c r="AB103" s="21">
        <f t="shared" si="45"/>
        <v>9.1251649082138009E-2</v>
      </c>
      <c r="AC103" s="11">
        <v>509.4</v>
      </c>
      <c r="AD103" s="21">
        <f t="shared" si="46"/>
        <v>6.2332335625453563</v>
      </c>
      <c r="AE103" s="21">
        <v>6.2314770947543279</v>
      </c>
      <c r="AF103" s="21">
        <f t="shared" si="47"/>
        <v>1.7564677910284487E-3</v>
      </c>
      <c r="AG103" s="11">
        <v>3532.5</v>
      </c>
      <c r="AH103" s="21">
        <f t="shared" si="48"/>
        <v>8.1697611145586819</v>
      </c>
      <c r="AI103" s="21">
        <v>8.1376338721098289</v>
      </c>
      <c r="AJ103" s="21">
        <f t="shared" si="49"/>
        <v>3.2127242448853011E-2</v>
      </c>
      <c r="AK103" s="11">
        <v>1131.4000000000001</v>
      </c>
      <c r="AL103" s="11">
        <f t="shared" si="50"/>
        <v>7.0312110829090555</v>
      </c>
      <c r="AM103" s="11">
        <v>6.9601068699187696</v>
      </c>
      <c r="AN103" s="29">
        <f t="shared" si="51"/>
        <v>7.1104212990285909E-2</v>
      </c>
      <c r="AO103" s="11">
        <v>477.5</v>
      </c>
      <c r="AP103" s="11">
        <f t="shared" si="52"/>
        <v>6.168564159920785</v>
      </c>
      <c r="AQ103" s="11">
        <v>6.1201169867432794</v>
      </c>
      <c r="AR103" s="29">
        <f t="shared" si="53"/>
        <v>4.8447173177505576E-2</v>
      </c>
      <c r="AS103" s="11">
        <v>986.8</v>
      </c>
      <c r="AT103" s="21">
        <f t="shared" si="54"/>
        <v>6.8944673846552016</v>
      </c>
      <c r="AU103" s="21">
        <v>6.872023255035745</v>
      </c>
      <c r="AV103" s="21">
        <f t="shared" si="55"/>
        <v>2.2444129619456632E-2</v>
      </c>
      <c r="AW103" s="11">
        <v>450.67</v>
      </c>
      <c r="AX103" s="11">
        <f t="shared" si="56"/>
        <v>6.1107353643571507</v>
      </c>
      <c r="AY103" s="11">
        <v>6.0754342167280218</v>
      </c>
      <c r="AZ103" s="29">
        <f t="shared" si="57"/>
        <v>3.5301147629128948E-2</v>
      </c>
      <c r="BA103" s="11">
        <v>2146.9</v>
      </c>
      <c r="BB103" s="9">
        <f t="shared" si="58"/>
        <v>4.763796125768301E-3</v>
      </c>
      <c r="BC103" s="11">
        <f t="shared" si="61"/>
        <v>4.6131996385914472E-3</v>
      </c>
      <c r="BD103" s="11">
        <f t="shared" si="59"/>
        <v>-5.3788335979547623</v>
      </c>
      <c r="BE103" s="11">
        <v>-5.398314796269009</v>
      </c>
      <c r="BF103" s="29">
        <f t="shared" si="60"/>
        <v>1.9481198314246662E-2</v>
      </c>
    </row>
    <row r="104" spans="2:58" x14ac:dyDescent="0.25">
      <c r="B104" s="21" t="s">
        <v>101</v>
      </c>
      <c r="C104" s="9">
        <v>5838.9</v>
      </c>
      <c r="D104" s="9">
        <v>5665.6</v>
      </c>
      <c r="E104" s="10">
        <f t="shared" si="32"/>
        <v>1.0305881107031911</v>
      </c>
      <c r="F104" s="9">
        <f t="shared" si="33"/>
        <v>8.6421680813576387</v>
      </c>
      <c r="G104" s="9">
        <v>8.6136175172165945</v>
      </c>
      <c r="H104" s="29">
        <f t="shared" si="34"/>
        <v>2.8550564141044177E-2</v>
      </c>
      <c r="I104" s="28">
        <f t="shared" si="35"/>
        <v>3974.7000000000003</v>
      </c>
      <c r="J104" s="9">
        <f t="shared" si="36"/>
        <v>8.2877045525421877</v>
      </c>
      <c r="K104" s="9">
        <v>8.2861786511158044</v>
      </c>
      <c r="L104" s="21">
        <f t="shared" si="37"/>
        <v>1.5259014263833137E-3</v>
      </c>
      <c r="M104" s="9">
        <v>3336</v>
      </c>
      <c r="N104" s="9">
        <f t="shared" si="38"/>
        <v>8.1125277634786368</v>
      </c>
      <c r="O104" s="9">
        <v>8.0965479570884895</v>
      </c>
      <c r="P104" s="9">
        <f t="shared" si="39"/>
        <v>1.5979806390147289E-2</v>
      </c>
      <c r="Q104" s="38">
        <v>1184.9000000000001</v>
      </c>
      <c r="R104" s="38">
        <f t="shared" si="40"/>
        <v>7.0774136618226944</v>
      </c>
      <c r="S104" s="38">
        <v>6.9735926050846828</v>
      </c>
      <c r="T104" s="38">
        <f t="shared" si="41"/>
        <v>0.10382105673801156</v>
      </c>
      <c r="U104" s="38">
        <v>1887.8</v>
      </c>
      <c r="V104" s="38">
        <f t="shared" si="42"/>
        <v>7.5431674088908442</v>
      </c>
      <c r="W104" s="38">
        <v>7.5804050763701509</v>
      </c>
      <c r="X104" s="38">
        <f t="shared" si="43"/>
        <v>-3.723766747930668E-2</v>
      </c>
      <c r="Y104" s="38">
        <v>359</v>
      </c>
      <c r="Z104" s="21">
        <f t="shared" si="44"/>
        <v>5.8833223884882786</v>
      </c>
      <c r="AA104" s="21">
        <v>5.7839656023409054</v>
      </c>
      <c r="AB104" s="21">
        <f t="shared" si="45"/>
        <v>9.9356786147373199E-2</v>
      </c>
      <c r="AC104" s="9">
        <v>541.9</v>
      </c>
      <c r="AD104" s="21">
        <f t="shared" si="46"/>
        <v>6.2950814825720682</v>
      </c>
      <c r="AE104" s="21">
        <v>6.2589048635817388</v>
      </c>
      <c r="AF104" s="21">
        <f t="shared" si="47"/>
        <v>3.6176618990329423E-2</v>
      </c>
      <c r="AG104" s="9">
        <v>3432.8</v>
      </c>
      <c r="AH104" s="21">
        <f t="shared" si="48"/>
        <v>8.1411315336773153</v>
      </c>
      <c r="AI104" s="21">
        <v>8.1428201971211021</v>
      </c>
      <c r="AJ104" s="21">
        <f t="shared" si="49"/>
        <v>-1.6886634437867087E-3</v>
      </c>
      <c r="AK104" s="9">
        <v>1563.7</v>
      </c>
      <c r="AL104" s="9">
        <f t="shared" si="50"/>
        <v>7.354810086849465</v>
      </c>
      <c r="AM104" s="9">
        <v>6.9739613581098148</v>
      </c>
      <c r="AN104" s="29">
        <f t="shared" si="51"/>
        <v>0.38084872873965026</v>
      </c>
      <c r="AO104" s="9">
        <v>455.6</v>
      </c>
      <c r="AP104" s="9">
        <f t="shared" si="52"/>
        <v>6.1216152315730268</v>
      </c>
      <c r="AQ104" s="9">
        <v>6.1317919559323695</v>
      </c>
      <c r="AR104" s="29">
        <f t="shared" si="53"/>
        <v>-1.0176724359342693E-2</v>
      </c>
      <c r="AS104" s="9">
        <v>997.4</v>
      </c>
      <c r="AT104" s="21">
        <f t="shared" si="54"/>
        <v>6.9051518931120217</v>
      </c>
      <c r="AU104" s="21">
        <v>6.8920828695177967</v>
      </c>
      <c r="AV104" s="21">
        <f t="shared" si="55"/>
        <v>1.3069023594225015E-2</v>
      </c>
      <c r="AW104" s="9">
        <v>447.11</v>
      </c>
      <c r="AX104" s="9">
        <f t="shared" si="56"/>
        <v>6.102804649350805</v>
      </c>
      <c r="AY104" s="9">
        <v>6.0816960005835767</v>
      </c>
      <c r="AZ104" s="29">
        <f t="shared" si="57"/>
        <v>2.1108648767228289E-2</v>
      </c>
      <c r="BA104" s="9">
        <v>2117.9</v>
      </c>
      <c r="BB104" s="9">
        <f t="shared" si="58"/>
        <v>4.7368656482744739E-3</v>
      </c>
      <c r="BC104" s="9">
        <f t="shared" si="61"/>
        <v>4.5962743011292986E-3</v>
      </c>
      <c r="BD104" s="9">
        <f t="shared" si="59"/>
        <v>-5.3825092381983852</v>
      </c>
      <c r="BE104" s="9">
        <v>-5.3967057493753163</v>
      </c>
      <c r="BF104" s="29">
        <f t="shared" si="60"/>
        <v>1.4196511176931104E-2</v>
      </c>
    </row>
    <row r="105" spans="2:58" x14ac:dyDescent="0.25">
      <c r="B105" s="16" t="s">
        <v>102</v>
      </c>
      <c r="C105" s="11">
        <v>5035.3</v>
      </c>
      <c r="D105" s="11">
        <v>4985.5</v>
      </c>
      <c r="E105" s="10">
        <f t="shared" si="32"/>
        <v>1.0099889680072209</v>
      </c>
      <c r="F105" s="11">
        <f t="shared" si="33"/>
        <v>8.5142889782688478</v>
      </c>
      <c r="G105" s="11">
        <v>8.6222425102255347</v>
      </c>
      <c r="H105" s="29">
        <f t="shared" si="34"/>
        <v>-0.10795353195668689</v>
      </c>
      <c r="I105" s="28">
        <f t="shared" si="35"/>
        <v>3457</v>
      </c>
      <c r="J105" s="11">
        <f t="shared" si="36"/>
        <v>8.1481564399216246</v>
      </c>
      <c r="K105" s="11">
        <v>8.2943321349350203</v>
      </c>
      <c r="L105" s="21">
        <f t="shared" si="37"/>
        <v>-0.14617569501339567</v>
      </c>
      <c r="M105" s="11">
        <v>2412.1999999999998</v>
      </c>
      <c r="N105" s="9">
        <f t="shared" si="38"/>
        <v>7.7882944731491426</v>
      </c>
      <c r="O105" s="9">
        <v>8.0980041470997133</v>
      </c>
      <c r="P105" s="9">
        <f t="shared" si="39"/>
        <v>-0.3097096739505707</v>
      </c>
      <c r="Q105" s="39">
        <v>859.1</v>
      </c>
      <c r="R105" s="38">
        <f t="shared" si="40"/>
        <v>6.7558853296440109</v>
      </c>
      <c r="S105" s="39">
        <v>6.9796683984277328</v>
      </c>
      <c r="T105" s="38">
        <f t="shared" si="41"/>
        <v>-0.22378306878372189</v>
      </c>
      <c r="U105" s="39">
        <v>1361.4</v>
      </c>
      <c r="V105" s="38">
        <f t="shared" si="42"/>
        <v>7.2162688610138508</v>
      </c>
      <c r="W105" s="39">
        <v>7.5791919353557438</v>
      </c>
      <c r="X105" s="38">
        <f t="shared" si="43"/>
        <v>-0.36292307434189297</v>
      </c>
      <c r="Y105" s="39">
        <v>272</v>
      </c>
      <c r="Z105" s="21">
        <f t="shared" si="44"/>
        <v>5.6058020662959978</v>
      </c>
      <c r="AA105" s="21">
        <v>5.7880743803649937</v>
      </c>
      <c r="AB105" s="21">
        <f t="shared" si="45"/>
        <v>-0.18227231406899591</v>
      </c>
      <c r="AC105" s="11">
        <v>564.1</v>
      </c>
      <c r="AD105" s="21">
        <f t="shared" si="46"/>
        <v>6.3352315407459301</v>
      </c>
      <c r="AE105" s="21">
        <v>6.2868008945200886</v>
      </c>
      <c r="AF105" s="21">
        <f t="shared" si="47"/>
        <v>4.8430646225841478E-2</v>
      </c>
      <c r="AG105" s="11">
        <v>2892.9</v>
      </c>
      <c r="AH105" s="21">
        <f t="shared" si="48"/>
        <v>7.9700147381844486</v>
      </c>
      <c r="AI105" s="21">
        <v>8.1479818507727924</v>
      </c>
      <c r="AJ105" s="21">
        <f t="shared" si="49"/>
        <v>-0.17796711258834375</v>
      </c>
      <c r="AK105" s="11">
        <v>794.6</v>
      </c>
      <c r="AL105" s="11">
        <f t="shared" si="50"/>
        <v>6.6778388433804983</v>
      </c>
      <c r="AM105" s="11">
        <v>6.9866999470794564</v>
      </c>
      <c r="AN105" s="29">
        <f t="shared" si="51"/>
        <v>-0.30886110369895814</v>
      </c>
      <c r="AO105" s="11">
        <v>465.5</v>
      </c>
      <c r="AP105" s="11">
        <f t="shared" si="52"/>
        <v>6.1431120967171218</v>
      </c>
      <c r="AQ105" s="11">
        <v>6.1434561569182344</v>
      </c>
      <c r="AR105" s="29">
        <f t="shared" si="53"/>
        <v>-3.4406020111266145E-4</v>
      </c>
      <c r="AS105" s="11">
        <v>1029.5</v>
      </c>
      <c r="AT105" s="21">
        <f t="shared" si="54"/>
        <v>6.9368285264678438</v>
      </c>
      <c r="AU105" s="21">
        <v>6.9124005784525719</v>
      </c>
      <c r="AV105" s="21">
        <f t="shared" si="55"/>
        <v>2.4427948015271816E-2</v>
      </c>
      <c r="AW105" s="11">
        <v>434.53</v>
      </c>
      <c r="AX105" s="11">
        <f t="shared" si="56"/>
        <v>6.0742649872011301</v>
      </c>
      <c r="AY105" s="11">
        <v>6.0876401618914242</v>
      </c>
      <c r="AZ105" s="29">
        <f t="shared" si="57"/>
        <v>-1.3375174690294145E-2</v>
      </c>
      <c r="BA105" s="11">
        <v>1941.4</v>
      </c>
      <c r="BB105" s="9">
        <f t="shared" si="58"/>
        <v>4.4678158009803697E-3</v>
      </c>
      <c r="BC105" s="11">
        <f t="shared" si="61"/>
        <v>4.4236283192238069E-3</v>
      </c>
      <c r="BD105" s="11">
        <f t="shared" si="59"/>
        <v>-5.4207950329335279</v>
      </c>
      <c r="BE105" s="11">
        <v>-5.3952516338543157</v>
      </c>
      <c r="BF105" s="29">
        <f t="shared" si="60"/>
        <v>-2.5543399079212215E-2</v>
      </c>
    </row>
    <row r="106" spans="2:58" x14ac:dyDescent="0.25">
      <c r="B106" s="21" t="s">
        <v>103</v>
      </c>
      <c r="C106" s="9">
        <v>5402.9</v>
      </c>
      <c r="D106" s="9">
        <v>5324.6</v>
      </c>
      <c r="E106" s="10">
        <f t="shared" si="32"/>
        <v>1.0147053299778386</v>
      </c>
      <c r="F106" s="9">
        <f t="shared" si="33"/>
        <v>8.5800928703852826</v>
      </c>
      <c r="G106" s="9">
        <v>8.6308963643360332</v>
      </c>
      <c r="H106" s="29">
        <f t="shared" si="34"/>
        <v>-5.0803493950750678E-2</v>
      </c>
      <c r="I106" s="28">
        <f t="shared" si="35"/>
        <v>4198.2</v>
      </c>
      <c r="J106" s="9">
        <f t="shared" si="36"/>
        <v>8.3424111409799053</v>
      </c>
      <c r="K106" s="9">
        <v>8.3026141448794828</v>
      </c>
      <c r="L106" s="21">
        <f t="shared" si="37"/>
        <v>3.9796996100422533E-2</v>
      </c>
      <c r="M106" s="9">
        <v>2802.5</v>
      </c>
      <c r="N106" s="9">
        <f t="shared" si="38"/>
        <v>7.9382671549463151</v>
      </c>
      <c r="O106" s="9">
        <v>8.1001927364348507</v>
      </c>
      <c r="P106" s="9">
        <f t="shared" si="39"/>
        <v>-0.16192558148853564</v>
      </c>
      <c r="Q106" s="38">
        <v>985.4</v>
      </c>
      <c r="R106" s="38">
        <f t="shared" si="40"/>
        <v>6.893047650109863</v>
      </c>
      <c r="S106" s="38">
        <v>6.9864741499556491</v>
      </c>
      <c r="T106" s="38">
        <f t="shared" si="41"/>
        <v>-9.3426499845786104E-2</v>
      </c>
      <c r="U106" s="38">
        <v>1596.5</v>
      </c>
      <c r="V106" s="38">
        <f t="shared" si="42"/>
        <v>7.3755690121548367</v>
      </c>
      <c r="W106" s="38">
        <v>7.5787627806273372</v>
      </c>
      <c r="X106" s="38">
        <f t="shared" si="43"/>
        <v>-0.20319376847250048</v>
      </c>
      <c r="Y106" s="38">
        <v>321.89999999999998</v>
      </c>
      <c r="Z106" s="21">
        <f t="shared" si="44"/>
        <v>5.7742409383047626</v>
      </c>
      <c r="AA106" s="21">
        <v>5.7910224908207768</v>
      </c>
      <c r="AB106" s="21">
        <f t="shared" si="45"/>
        <v>-1.6781552516014209E-2</v>
      </c>
      <c r="AC106" s="9">
        <v>604.1</v>
      </c>
      <c r="AD106" s="21">
        <f t="shared" si="46"/>
        <v>6.4037397471446953</v>
      </c>
      <c r="AE106" s="21">
        <v>6.3149620018907742</v>
      </c>
      <c r="AF106" s="21">
        <f t="shared" si="47"/>
        <v>8.8777745253921125E-2</v>
      </c>
      <c r="AG106" s="9">
        <v>3594.1</v>
      </c>
      <c r="AH106" s="21">
        <f t="shared" si="48"/>
        <v>8.1870488911077839</v>
      </c>
      <c r="AI106" s="21">
        <v>8.1532521229588131</v>
      </c>
      <c r="AJ106" s="21">
        <f t="shared" si="49"/>
        <v>3.3796768148970813E-2</v>
      </c>
      <c r="AK106" s="9">
        <v>739</v>
      </c>
      <c r="AL106" s="9">
        <f t="shared" si="50"/>
        <v>6.6052979209482015</v>
      </c>
      <c r="AM106" s="9">
        <v>6.9988650741022171</v>
      </c>
      <c r="AN106" s="29">
        <f t="shared" si="51"/>
        <v>-0.39356715315401569</v>
      </c>
      <c r="AO106" s="9">
        <v>484.6</v>
      </c>
      <c r="AP106" s="9">
        <f t="shared" si="52"/>
        <v>6.1833238083824256</v>
      </c>
      <c r="AQ106" s="9">
        <v>6.1550517380717462</v>
      </c>
      <c r="AR106" s="29">
        <f t="shared" si="53"/>
        <v>2.8272070310679354E-2</v>
      </c>
      <c r="AS106" s="9">
        <v>1088.7</v>
      </c>
      <c r="AT106" s="21">
        <f t="shared" si="54"/>
        <v>6.9927396028871343</v>
      </c>
      <c r="AU106" s="21">
        <v>6.9328411229649314</v>
      </c>
      <c r="AV106" s="21">
        <f t="shared" si="55"/>
        <v>5.9898479922202874E-2</v>
      </c>
      <c r="AW106" s="9">
        <v>438.47</v>
      </c>
      <c r="AX106" s="9">
        <f t="shared" si="56"/>
        <v>6.0832913944205105</v>
      </c>
      <c r="AY106" s="9">
        <v>6.0933288884407473</v>
      </c>
      <c r="AZ106" s="29">
        <f t="shared" si="57"/>
        <v>-1.0037494020236792E-2</v>
      </c>
      <c r="BA106" s="9">
        <v>2059.3000000000002</v>
      </c>
      <c r="BB106" s="9">
        <f t="shared" si="58"/>
        <v>4.6965584874677857E-3</v>
      </c>
      <c r="BC106" s="9">
        <f t="shared" si="61"/>
        <v>4.6284949420442676E-3</v>
      </c>
      <c r="BD106" s="9">
        <f t="shared" si="59"/>
        <v>-5.3755235302426829</v>
      </c>
      <c r="BE106" s="9">
        <v>-5.3939409005470784</v>
      </c>
      <c r="BF106" s="29">
        <f t="shared" si="60"/>
        <v>1.8417370304395497E-2</v>
      </c>
    </row>
    <row r="107" spans="2:58" x14ac:dyDescent="0.25">
      <c r="B107" s="16" t="s">
        <v>104</v>
      </c>
      <c r="C107" s="11">
        <v>5619.6</v>
      </c>
      <c r="D107" s="11">
        <v>5535.8</v>
      </c>
      <c r="E107" s="10">
        <f t="shared" si="32"/>
        <v>1.0151378301239207</v>
      </c>
      <c r="F107" s="11">
        <f t="shared" si="33"/>
        <v>8.6189913694772731</v>
      </c>
      <c r="G107" s="11">
        <v>8.6396239081005515</v>
      </c>
      <c r="H107" s="29">
        <f t="shared" si="34"/>
        <v>-2.0632538623278407E-2</v>
      </c>
      <c r="I107" s="28">
        <f t="shared" si="35"/>
        <v>3961.8999999999996</v>
      </c>
      <c r="J107" s="11">
        <f t="shared" si="36"/>
        <v>8.2844789871620783</v>
      </c>
      <c r="K107" s="11">
        <v>8.3110210877774868</v>
      </c>
      <c r="L107" s="21">
        <f t="shared" si="37"/>
        <v>-2.6542100615408515E-2</v>
      </c>
      <c r="M107" s="11">
        <v>3013.2</v>
      </c>
      <c r="N107" s="9">
        <f t="shared" si="38"/>
        <v>8.0107579159515403</v>
      </c>
      <c r="O107" s="9">
        <v>8.103168371787147</v>
      </c>
      <c r="P107" s="9">
        <f t="shared" si="39"/>
        <v>-9.2410455835606697E-2</v>
      </c>
      <c r="Q107" s="39">
        <v>1050.5</v>
      </c>
      <c r="R107" s="38">
        <f t="shared" si="40"/>
        <v>6.9570215202850552</v>
      </c>
      <c r="S107" s="39">
        <v>6.9939920310105839</v>
      </c>
      <c r="T107" s="38">
        <f t="shared" si="41"/>
        <v>-3.6970510725528705E-2</v>
      </c>
      <c r="U107" s="39">
        <v>1727</v>
      </c>
      <c r="V107" s="38">
        <f t="shared" si="42"/>
        <v>7.4541410781466784</v>
      </c>
      <c r="W107" s="39">
        <v>7.5792064264554826</v>
      </c>
      <c r="X107" s="38">
        <f t="shared" si="43"/>
        <v>-0.12506534830880423</v>
      </c>
      <c r="Y107" s="39">
        <v>342.7</v>
      </c>
      <c r="Z107" s="21">
        <f t="shared" si="44"/>
        <v>5.836855428880563</v>
      </c>
      <c r="AA107" s="21">
        <v>5.7930644602247536</v>
      </c>
      <c r="AB107" s="21">
        <f t="shared" si="45"/>
        <v>4.3790968655809337E-2</v>
      </c>
      <c r="AC107" s="11">
        <v>618.79999999999995</v>
      </c>
      <c r="AD107" s="21">
        <f t="shared" si="46"/>
        <v>6.4277821186989108</v>
      </c>
      <c r="AE107" s="21">
        <v>6.3432152691690851</v>
      </c>
      <c r="AF107" s="21">
        <f t="shared" si="47"/>
        <v>8.4566849529825738E-2</v>
      </c>
      <c r="AG107" s="11">
        <v>3343.1</v>
      </c>
      <c r="AH107" s="21">
        <f t="shared" si="48"/>
        <v>8.1146537992242767</v>
      </c>
      <c r="AI107" s="21">
        <v>8.1586530741277112</v>
      </c>
      <c r="AJ107" s="21">
        <f t="shared" si="49"/>
        <v>-4.3999274903434582E-2</v>
      </c>
      <c r="AK107" s="11">
        <v>1218.5</v>
      </c>
      <c r="AL107" s="11">
        <f t="shared" si="50"/>
        <v>7.1053758730652605</v>
      </c>
      <c r="AM107" s="11">
        <v>7.010806138262808</v>
      </c>
      <c r="AN107" s="29">
        <f t="shared" si="51"/>
        <v>9.4569734802452565E-2</v>
      </c>
      <c r="AO107" s="11">
        <v>468.4</v>
      </c>
      <c r="AP107" s="11">
        <f t="shared" si="52"/>
        <v>6.1493226317235621</v>
      </c>
      <c r="AQ107" s="11">
        <v>6.1665206327261526</v>
      </c>
      <c r="AR107" s="29">
        <f t="shared" si="53"/>
        <v>-1.7198001002590502E-2</v>
      </c>
      <c r="AS107" s="11">
        <v>1087.0999999999999</v>
      </c>
      <c r="AT107" s="21">
        <f t="shared" si="54"/>
        <v>6.9912688792099544</v>
      </c>
      <c r="AU107" s="21">
        <v>6.9532845116472455</v>
      </c>
      <c r="AV107" s="21">
        <f t="shared" si="55"/>
        <v>3.7984367562708954E-2</v>
      </c>
      <c r="AW107" s="11">
        <v>442.22</v>
      </c>
      <c r="AX107" s="11">
        <f t="shared" si="56"/>
        <v>6.0918074958040096</v>
      </c>
      <c r="AY107" s="11">
        <v>6.0988160085365486</v>
      </c>
      <c r="AZ107" s="29">
        <f t="shared" si="57"/>
        <v>-7.0085127325389962E-3</v>
      </c>
      <c r="BA107" s="11">
        <v>2077.9</v>
      </c>
      <c r="BB107" s="9">
        <f t="shared" si="58"/>
        <v>4.698792456243499E-3</v>
      </c>
      <c r="BC107" s="11">
        <f t="shared" si="61"/>
        <v>4.6287236243278459E-3</v>
      </c>
      <c r="BD107" s="11">
        <f t="shared" si="59"/>
        <v>-5.3754741239805348</v>
      </c>
      <c r="BE107" s="11">
        <v>-5.3927779649191008</v>
      </c>
      <c r="BF107" s="29">
        <f t="shared" si="60"/>
        <v>1.7303840938565962E-2</v>
      </c>
    </row>
    <row r="108" spans="2:58" x14ac:dyDescent="0.25">
      <c r="B108" s="21" t="s">
        <v>105</v>
      </c>
      <c r="C108" s="9">
        <v>5788.5</v>
      </c>
      <c r="D108" s="9">
        <v>5643.3</v>
      </c>
      <c r="E108" s="10">
        <f t="shared" si="32"/>
        <v>1.0257296262824942</v>
      </c>
      <c r="F108" s="9">
        <f t="shared" si="33"/>
        <v>8.6382242797670852</v>
      </c>
      <c r="G108" s="9">
        <v>8.6484382178878345</v>
      </c>
      <c r="H108" s="29">
        <f t="shared" si="34"/>
        <v>-1.0213938120749333E-2</v>
      </c>
      <c r="I108" s="28">
        <f t="shared" si="35"/>
        <v>3937.7</v>
      </c>
      <c r="J108" s="9">
        <f t="shared" si="36"/>
        <v>8.2783520754947286</v>
      </c>
      <c r="K108" s="9">
        <v>8.3195742435798934</v>
      </c>
      <c r="L108" s="21">
        <f t="shared" si="37"/>
        <v>-4.1222168085164768E-2</v>
      </c>
      <c r="M108" s="9">
        <v>3247.5</v>
      </c>
      <c r="N108" s="9">
        <f t="shared" si="38"/>
        <v>8.0856407485447548</v>
      </c>
      <c r="O108" s="9">
        <v>8.1068844963614204</v>
      </c>
      <c r="P108" s="9">
        <f t="shared" si="39"/>
        <v>-2.1243747816665604E-2</v>
      </c>
      <c r="Q108" s="38">
        <v>1090.9000000000001</v>
      </c>
      <c r="R108" s="38">
        <f t="shared" si="40"/>
        <v>6.9947583226037109</v>
      </c>
      <c r="S108" s="38">
        <v>7.0021458213722862</v>
      </c>
      <c r="T108" s="38">
        <f t="shared" si="41"/>
        <v>-7.3874987685753624E-3</v>
      </c>
      <c r="U108" s="38">
        <v>1908.5</v>
      </c>
      <c r="V108" s="38">
        <f t="shared" si="42"/>
        <v>7.5540728721852846</v>
      </c>
      <c r="W108" s="38">
        <v>7.5804846910054362</v>
      </c>
      <c r="X108" s="38">
        <f t="shared" si="43"/>
        <v>-2.6411818820151645E-2</v>
      </c>
      <c r="Y108" s="38">
        <v>283.39999999999998</v>
      </c>
      <c r="Z108" s="21">
        <f t="shared" si="44"/>
        <v>5.6468593272565801</v>
      </c>
      <c r="AA108" s="21">
        <v>5.7944443266231023</v>
      </c>
      <c r="AB108" s="21">
        <f t="shared" si="45"/>
        <v>-0.14758499936652214</v>
      </c>
      <c r="AC108" s="9">
        <v>631.20000000000005</v>
      </c>
      <c r="AD108" s="21">
        <f t="shared" si="46"/>
        <v>6.4476227695316641</v>
      </c>
      <c r="AE108" s="21">
        <v>6.3714432659210942</v>
      </c>
      <c r="AF108" s="21">
        <f t="shared" si="47"/>
        <v>7.617950361056991E-2</v>
      </c>
      <c r="AG108" s="9">
        <v>3306.5</v>
      </c>
      <c r="AH108" s="21">
        <f t="shared" si="48"/>
        <v>8.1036455071147167</v>
      </c>
      <c r="AI108" s="21">
        <v>8.164227887708126</v>
      </c>
      <c r="AJ108" s="21">
        <f t="shared" si="49"/>
        <v>-6.0582380593409368E-2</v>
      </c>
      <c r="AK108" s="9">
        <v>1311.4</v>
      </c>
      <c r="AL108" s="9">
        <f t="shared" si="50"/>
        <v>7.1788505478295193</v>
      </c>
      <c r="AM108" s="9">
        <v>7.0226265591752197</v>
      </c>
      <c r="AN108" s="29">
        <f t="shared" si="51"/>
        <v>0.15622398865429954</v>
      </c>
      <c r="AO108" s="9">
        <v>515.20000000000005</v>
      </c>
      <c r="AP108" s="9">
        <f t="shared" si="52"/>
        <v>6.2445551747901442</v>
      </c>
      <c r="AQ108" s="9">
        <v>6.1778224442586467</v>
      </c>
      <c r="AR108" s="29">
        <f t="shared" si="53"/>
        <v>6.6732730531497531E-2</v>
      </c>
      <c r="AS108" s="9">
        <v>1146.5</v>
      </c>
      <c r="AT108" s="21">
        <f t="shared" si="54"/>
        <v>7.0444691022979589</v>
      </c>
      <c r="AU108" s="21">
        <v>6.9736481896418381</v>
      </c>
      <c r="AV108" s="21">
        <f t="shared" si="55"/>
        <v>7.0820912656120782E-2</v>
      </c>
      <c r="AW108" s="9">
        <v>446.03</v>
      </c>
      <c r="AX108" s="9">
        <f t="shared" si="56"/>
        <v>6.1003862143318948</v>
      </c>
      <c r="AY108" s="9">
        <v>6.1041490770500682</v>
      </c>
      <c r="AZ108" s="29">
        <f t="shared" si="57"/>
        <v>-3.7628627181733876E-3</v>
      </c>
      <c r="BA108" s="9">
        <v>2003.7</v>
      </c>
      <c r="BB108" s="9">
        <f t="shared" si="58"/>
        <v>4.4922987243010562E-3</v>
      </c>
      <c r="BC108" s="9">
        <f t="shared" si="61"/>
        <v>4.379612920592235E-3</v>
      </c>
      <c r="BD108" s="9">
        <f t="shared" si="59"/>
        <v>-5.4307949327930309</v>
      </c>
      <c r="BE108" s="9">
        <v>-5.3917557315794395</v>
      </c>
      <c r="BF108" s="29">
        <f t="shared" si="60"/>
        <v>-3.903920121359139E-2</v>
      </c>
    </row>
    <row r="109" spans="2:58" x14ac:dyDescent="0.25">
      <c r="B109" s="16" t="s">
        <v>106</v>
      </c>
      <c r="C109" s="11">
        <v>5897.8</v>
      </c>
      <c r="D109" s="11">
        <v>5624.3</v>
      </c>
      <c r="E109" s="10">
        <f t="shared" si="32"/>
        <v>1.0486282737407322</v>
      </c>
      <c r="F109" s="11">
        <f t="shared" si="33"/>
        <v>8.634851774884325</v>
      </c>
      <c r="G109" s="11">
        <v>8.657339474729989</v>
      </c>
      <c r="H109" s="29">
        <f t="shared" si="34"/>
        <v>-2.2487699845664011E-2</v>
      </c>
      <c r="I109" s="28">
        <f t="shared" si="35"/>
        <v>4133.6000000000004</v>
      </c>
      <c r="J109" s="11">
        <f t="shared" si="36"/>
        <v>8.3269039769729751</v>
      </c>
      <c r="K109" s="11">
        <v>8.3282783034246783</v>
      </c>
      <c r="L109" s="21">
        <f t="shared" si="37"/>
        <v>-1.3743264517032117E-3</v>
      </c>
      <c r="M109" s="11">
        <v>3207.8</v>
      </c>
      <c r="N109" s="9">
        <f t="shared" si="38"/>
        <v>8.0733406229032774</v>
      </c>
      <c r="O109" s="9">
        <v>8.1112367968275905</v>
      </c>
      <c r="P109" s="9">
        <f t="shared" si="39"/>
        <v>-3.7896173924313103E-2</v>
      </c>
      <c r="Q109" s="39">
        <v>1085.0999999999999</v>
      </c>
      <c r="R109" s="38">
        <f t="shared" si="40"/>
        <v>6.9894274276261621</v>
      </c>
      <c r="S109" s="39">
        <v>7.0108361942513033</v>
      </c>
      <c r="T109" s="38">
        <f t="shared" si="41"/>
        <v>-2.140876662514124E-2</v>
      </c>
      <c r="U109" s="39">
        <v>1875.3</v>
      </c>
      <c r="V109" s="38">
        <f t="shared" si="42"/>
        <v>7.5365239256058763</v>
      </c>
      <c r="W109" s="39">
        <v>7.5824812265997616</v>
      </c>
      <c r="X109" s="38">
        <f t="shared" si="43"/>
        <v>-4.5957300993885397E-2</v>
      </c>
      <c r="Y109" s="39">
        <v>293.10000000000002</v>
      </c>
      <c r="Z109" s="21">
        <f t="shared" si="44"/>
        <v>5.6805138477168464</v>
      </c>
      <c r="AA109" s="21">
        <v>5.7954334974174104</v>
      </c>
      <c r="AB109" s="21">
        <f t="shared" si="45"/>
        <v>-0.11491964970056401</v>
      </c>
      <c r="AC109" s="11">
        <v>635</v>
      </c>
      <c r="AD109" s="21">
        <f t="shared" si="46"/>
        <v>6.4536249988926917</v>
      </c>
      <c r="AE109" s="21">
        <v>6.3995814159938318</v>
      </c>
      <c r="AF109" s="21">
        <f t="shared" si="47"/>
        <v>5.404358289885991E-2</v>
      </c>
      <c r="AG109" s="11">
        <v>3498.6</v>
      </c>
      <c r="AH109" s="21">
        <f t="shared" si="48"/>
        <v>8.1601181674561651</v>
      </c>
      <c r="AI109" s="21">
        <v>8.1699922475818845</v>
      </c>
      <c r="AJ109" s="21">
        <f t="shared" si="49"/>
        <v>-9.8740801257193311E-3</v>
      </c>
      <c r="AK109" s="11">
        <v>941.5</v>
      </c>
      <c r="AL109" s="11">
        <f t="shared" si="50"/>
        <v>6.8474743480972071</v>
      </c>
      <c r="AM109" s="11">
        <v>7.034488862537696</v>
      </c>
      <c r="AN109" s="29">
        <f t="shared" si="51"/>
        <v>-0.18701451444048889</v>
      </c>
      <c r="AO109" s="11">
        <v>530.1</v>
      </c>
      <c r="AP109" s="11">
        <f t="shared" si="52"/>
        <v>6.2730656679937606</v>
      </c>
      <c r="AQ109" s="11">
        <v>6.1889060272957943</v>
      </c>
      <c r="AR109" s="29">
        <f t="shared" si="53"/>
        <v>8.4159640697966331E-2</v>
      </c>
      <c r="AS109" s="11">
        <v>1165.0999999999999</v>
      </c>
      <c r="AT109" s="21">
        <f t="shared" si="54"/>
        <v>7.0605621992258953</v>
      </c>
      <c r="AU109" s="21">
        <v>6.99387334232076</v>
      </c>
      <c r="AV109" s="21">
        <f t="shared" si="55"/>
        <v>6.6688856905135374E-2</v>
      </c>
      <c r="AW109" s="11">
        <v>440.1</v>
      </c>
      <c r="AX109" s="11">
        <f t="shared" si="56"/>
        <v>6.0870019738170456</v>
      </c>
      <c r="AY109" s="11">
        <v>6.1093712685320893</v>
      </c>
      <c r="AZ109" s="29">
        <f t="shared" si="57"/>
        <v>-2.2369294715043786E-2</v>
      </c>
      <c r="BA109" s="11">
        <v>2175.1</v>
      </c>
      <c r="BB109" s="9">
        <f t="shared" si="58"/>
        <v>4.9422858441263351E-3</v>
      </c>
      <c r="BC109" s="11">
        <f t="shared" si="61"/>
        <v>4.7130961160296633E-3</v>
      </c>
      <c r="BD109" s="11">
        <f t="shared" si="59"/>
        <v>-5.3574102374378292</v>
      </c>
      <c r="BE109" s="11">
        <v>-5.3908562902365658</v>
      </c>
      <c r="BF109" s="29">
        <f t="shared" si="60"/>
        <v>3.3446052798736581E-2</v>
      </c>
    </row>
    <row r="110" spans="2:58" x14ac:dyDescent="0.25">
      <c r="B110" s="21" t="s">
        <v>107</v>
      </c>
      <c r="C110" s="9">
        <v>6063.3</v>
      </c>
      <c r="D110" s="9">
        <v>5780</v>
      </c>
      <c r="E110" s="10">
        <f t="shared" si="32"/>
        <v>1.0490138408304499</v>
      </c>
      <c r="F110" s="9">
        <f t="shared" si="33"/>
        <v>8.6621589616664227</v>
      </c>
      <c r="G110" s="9">
        <v>8.6663214759477949</v>
      </c>
      <c r="H110" s="29">
        <f t="shared" si="34"/>
        <v>-4.1625142813721538E-3</v>
      </c>
      <c r="I110" s="28">
        <f t="shared" si="35"/>
        <v>4129.2</v>
      </c>
      <c r="J110" s="9">
        <f t="shared" si="36"/>
        <v>8.3258389625914351</v>
      </c>
      <c r="K110" s="9">
        <v>8.3371121945947628</v>
      </c>
      <c r="L110" s="21">
        <f t="shared" si="37"/>
        <v>-1.1273232003327749E-2</v>
      </c>
      <c r="M110" s="9">
        <v>3360.7</v>
      </c>
      <c r="N110" s="9">
        <f t="shared" si="38"/>
        <v>8.1199045645922077</v>
      </c>
      <c r="O110" s="9">
        <v>8.1161076825131921</v>
      </c>
      <c r="P110" s="9">
        <f t="shared" si="39"/>
        <v>3.7968820790155178E-3</v>
      </c>
      <c r="Q110" s="38">
        <v>1122.2</v>
      </c>
      <c r="R110" s="38">
        <f t="shared" si="40"/>
        <v>7.0230463233168718</v>
      </c>
      <c r="S110" s="38">
        <v>7.0199592056714515</v>
      </c>
      <c r="T110" s="38">
        <f t="shared" si="41"/>
        <v>3.0871176454203564E-3</v>
      </c>
      <c r="U110" s="38">
        <v>1981.8</v>
      </c>
      <c r="V110" s="38">
        <f t="shared" si="42"/>
        <v>7.5917608016247993</v>
      </c>
      <c r="W110" s="38">
        <v>7.585063178174261</v>
      </c>
      <c r="X110" s="38">
        <f t="shared" si="43"/>
        <v>6.6976234505382592E-3</v>
      </c>
      <c r="Y110" s="38">
        <v>305</v>
      </c>
      <c r="Z110" s="21">
        <f t="shared" si="44"/>
        <v>5.7203117766074119</v>
      </c>
      <c r="AA110" s="21">
        <v>5.7962111393846616</v>
      </c>
      <c r="AB110" s="21">
        <f t="shared" si="45"/>
        <v>-7.5899362777249735E-2</v>
      </c>
      <c r="AC110" s="9">
        <v>620.20000000000005</v>
      </c>
      <c r="AD110" s="21">
        <f t="shared" si="46"/>
        <v>6.4300420066663486</v>
      </c>
      <c r="AE110" s="21">
        <v>6.4276127554240849</v>
      </c>
      <c r="AF110" s="21">
        <f t="shared" si="47"/>
        <v>2.4292512422636747E-3</v>
      </c>
      <c r="AG110" s="9">
        <v>3509</v>
      </c>
      <c r="AH110" s="21">
        <f t="shared" si="48"/>
        <v>8.1630863755832159</v>
      </c>
      <c r="AI110" s="21">
        <v>8.1759239736429432</v>
      </c>
      <c r="AJ110" s="21">
        <f t="shared" si="49"/>
        <v>-1.2837598059727284E-2</v>
      </c>
      <c r="AK110" s="9">
        <v>788.9</v>
      </c>
      <c r="AL110" s="9">
        <f t="shared" si="50"/>
        <v>6.6706395701010441</v>
      </c>
      <c r="AM110" s="9">
        <v>7.0466532140413891</v>
      </c>
      <c r="AN110" s="29">
        <f t="shared" si="51"/>
        <v>-0.37601364394034498</v>
      </c>
      <c r="AO110" s="9">
        <v>504.3</v>
      </c>
      <c r="AP110" s="9">
        <f t="shared" si="52"/>
        <v>6.22317132908268</v>
      </c>
      <c r="AQ110" s="9">
        <v>6.1997619444207448</v>
      </c>
      <c r="AR110" s="29">
        <f t="shared" si="53"/>
        <v>2.3409384661935206E-2</v>
      </c>
      <c r="AS110" s="9">
        <v>1124.5</v>
      </c>
      <c r="AT110" s="21">
        <f t="shared" si="54"/>
        <v>7.0250937713993702</v>
      </c>
      <c r="AU110" s="21">
        <v>7.0139454181264718</v>
      </c>
      <c r="AV110" s="21">
        <f t="shared" si="55"/>
        <v>1.1148353272898426E-2</v>
      </c>
      <c r="AW110" s="9">
        <v>446.48</v>
      </c>
      <c r="AX110" s="9">
        <f t="shared" si="56"/>
        <v>6.1013946064801781</v>
      </c>
      <c r="AY110" s="9">
        <v>6.1145234057441966</v>
      </c>
      <c r="AZ110" s="29">
        <f t="shared" si="57"/>
        <v>-1.3128799264018554E-2</v>
      </c>
      <c r="BA110" s="9">
        <v>2175.8000000000002</v>
      </c>
      <c r="BB110" s="9">
        <f t="shared" si="58"/>
        <v>4.8732306038344383E-3</v>
      </c>
      <c r="BC110" s="9">
        <f t="shared" si="61"/>
        <v>4.6455350865309405E-3</v>
      </c>
      <c r="BD110" s="9">
        <f t="shared" si="59"/>
        <v>-5.3718487171117433</v>
      </c>
      <c r="BE110" s="9">
        <v>-5.3900861300997089</v>
      </c>
      <c r="BF110" s="29">
        <f t="shared" si="60"/>
        <v>1.8237412987965662E-2</v>
      </c>
    </row>
    <row r="111" spans="2:58" x14ac:dyDescent="0.25">
      <c r="B111" s="16" t="s">
        <v>108</v>
      </c>
      <c r="C111" s="11">
        <v>6269.3</v>
      </c>
      <c r="D111" s="11">
        <v>5890</v>
      </c>
      <c r="E111" s="10">
        <f t="shared" si="32"/>
        <v>1.0643972835314093</v>
      </c>
      <c r="F111" s="11">
        <f t="shared" si="33"/>
        <v>8.6810112766456324</v>
      </c>
      <c r="G111" s="11">
        <v>8.6753639640496285</v>
      </c>
      <c r="H111" s="29">
        <f t="shared" si="34"/>
        <v>5.6473125960039283E-3</v>
      </c>
      <c r="I111" s="28">
        <f t="shared" si="35"/>
        <v>4190.6000000000004</v>
      </c>
      <c r="J111" s="11">
        <f t="shared" si="36"/>
        <v>8.3405992007550083</v>
      </c>
      <c r="K111" s="11">
        <v>8.3460539854190383</v>
      </c>
      <c r="L111" s="21">
        <f t="shared" si="37"/>
        <v>-5.4547846640300435E-3</v>
      </c>
      <c r="M111" s="11">
        <v>3511.5</v>
      </c>
      <c r="N111" s="9">
        <f t="shared" si="38"/>
        <v>8.1637985755990758</v>
      </c>
      <c r="O111" s="9">
        <v>8.1213558776370576</v>
      </c>
      <c r="P111" s="9">
        <f t="shared" si="39"/>
        <v>4.2442697962018272E-2</v>
      </c>
      <c r="Q111" s="39">
        <v>1162.5</v>
      </c>
      <c r="R111" s="38">
        <f t="shared" si="40"/>
        <v>7.058328137461511</v>
      </c>
      <c r="S111" s="39">
        <v>7.0293975311774064</v>
      </c>
      <c r="T111" s="38">
        <f t="shared" si="41"/>
        <v>2.8930606284104599E-2</v>
      </c>
      <c r="U111" s="39">
        <v>2082.5</v>
      </c>
      <c r="V111" s="38">
        <f t="shared" si="42"/>
        <v>7.6413243740409982</v>
      </c>
      <c r="W111" s="39">
        <v>7.5880689673516137</v>
      </c>
      <c r="X111" s="38">
        <f t="shared" si="43"/>
        <v>5.3255406689384444E-2</v>
      </c>
      <c r="Y111" s="39">
        <v>314.8</v>
      </c>
      <c r="Z111" s="21">
        <f t="shared" si="44"/>
        <v>5.751937516543248</v>
      </c>
      <c r="AA111" s="21">
        <v>5.796884594520777</v>
      </c>
      <c r="AB111" s="21">
        <f t="shared" si="45"/>
        <v>-4.4947077977528949E-2</v>
      </c>
      <c r="AC111" s="11">
        <v>641.6</v>
      </c>
      <c r="AD111" s="21">
        <f t="shared" si="46"/>
        <v>6.463965056552305</v>
      </c>
      <c r="AE111" s="21">
        <v>6.4555540974879522</v>
      </c>
      <c r="AF111" s="21">
        <f t="shared" si="47"/>
        <v>8.410959064352852E-3</v>
      </c>
      <c r="AG111" s="11">
        <v>3549</v>
      </c>
      <c r="AH111" s="21">
        <f t="shared" si="48"/>
        <v>8.1744211526464969</v>
      </c>
      <c r="AI111" s="21">
        <v>8.1819947144851781</v>
      </c>
      <c r="AJ111" s="21">
        <f t="shared" si="49"/>
        <v>-7.5735618386811865E-3</v>
      </c>
      <c r="AK111" s="11">
        <v>950.3</v>
      </c>
      <c r="AL111" s="11">
        <f t="shared" si="50"/>
        <v>6.8567777242172694</v>
      </c>
      <c r="AM111" s="11">
        <v>7.0592628953059258</v>
      </c>
      <c r="AN111" s="29">
        <f t="shared" si="51"/>
        <v>-0.20248517108865638</v>
      </c>
      <c r="AO111" s="11">
        <v>501.9</v>
      </c>
      <c r="AP111" s="11">
        <f t="shared" si="52"/>
        <v>6.2184008966608877</v>
      </c>
      <c r="AQ111" s="11">
        <v>6.2104333579920832</v>
      </c>
      <c r="AR111" s="29">
        <f t="shared" si="53"/>
        <v>7.967538668804508E-3</v>
      </c>
      <c r="AS111" s="11">
        <v>1143.5</v>
      </c>
      <c r="AT111" s="21">
        <f t="shared" si="54"/>
        <v>7.0418490134628362</v>
      </c>
      <c r="AU111" s="21">
        <v>7.0338915460369993</v>
      </c>
      <c r="AV111" s="21">
        <f t="shared" si="55"/>
        <v>7.9574674258369171E-3</v>
      </c>
      <c r="AW111" s="11">
        <v>450.21</v>
      </c>
      <c r="AX111" s="11">
        <f t="shared" si="56"/>
        <v>6.109714140576008</v>
      </c>
      <c r="AY111" s="11">
        <v>6.119632330638777</v>
      </c>
      <c r="AZ111" s="29">
        <f t="shared" si="57"/>
        <v>-9.9181900627689501E-3</v>
      </c>
      <c r="BA111" s="11">
        <v>2269.6999999999998</v>
      </c>
      <c r="BB111" s="9">
        <f t="shared" si="58"/>
        <v>5.0414251127251725E-3</v>
      </c>
      <c r="BC111" s="11">
        <f t="shared" si="61"/>
        <v>4.7364129829408803E-3</v>
      </c>
      <c r="BD111" s="11">
        <f t="shared" si="59"/>
        <v>-5.3524751844123184</v>
      </c>
      <c r="BE111" s="11">
        <v>-5.3894308365950989</v>
      </c>
      <c r="BF111" s="29">
        <f t="shared" si="60"/>
        <v>3.6955652182780518E-2</v>
      </c>
    </row>
    <row r="112" spans="2:58" x14ac:dyDescent="0.25">
      <c r="B112" s="21" t="s">
        <v>109</v>
      </c>
      <c r="C112" s="9">
        <v>6521.8</v>
      </c>
      <c r="D112" s="9">
        <v>5996.6</v>
      </c>
      <c r="E112" s="10">
        <f t="shared" si="32"/>
        <v>1.0875829636794183</v>
      </c>
      <c r="F112" s="9">
        <f t="shared" si="33"/>
        <v>8.6989479209272904</v>
      </c>
      <c r="G112" s="9">
        <v>8.6844440799724421</v>
      </c>
      <c r="H112" s="29">
        <f t="shared" si="34"/>
        <v>1.4503840954848357E-2</v>
      </c>
      <c r="I112" s="28">
        <f t="shared" si="35"/>
        <v>4261.2</v>
      </c>
      <c r="J112" s="9">
        <f t="shared" si="36"/>
        <v>8.3573060897370421</v>
      </c>
      <c r="K112" s="9">
        <v>8.3550746984563933</v>
      </c>
      <c r="L112" s="21">
        <f t="shared" si="37"/>
        <v>2.2313912806488645E-3</v>
      </c>
      <c r="M112" s="9">
        <v>3549.1</v>
      </c>
      <c r="N112" s="9">
        <f t="shared" si="38"/>
        <v>8.1744493292007867</v>
      </c>
      <c r="O112" s="9">
        <v>8.126842479469321</v>
      </c>
      <c r="P112" s="9">
        <f t="shared" si="39"/>
        <v>4.7606849731465672E-2</v>
      </c>
      <c r="Q112" s="38">
        <v>1191.0999999999999</v>
      </c>
      <c r="R112" s="38">
        <f t="shared" si="40"/>
        <v>7.0826325288868555</v>
      </c>
      <c r="S112" s="38">
        <v>7.0390357757623727</v>
      </c>
      <c r="T112" s="38">
        <f t="shared" si="41"/>
        <v>4.3596753124482746E-2</v>
      </c>
      <c r="U112" s="38">
        <v>2086.9</v>
      </c>
      <c r="V112" s="38">
        <f t="shared" si="42"/>
        <v>7.6434349902607845</v>
      </c>
      <c r="W112" s="38">
        <v>7.5913412017691577</v>
      </c>
      <c r="X112" s="38">
        <f t="shared" si="43"/>
        <v>5.2093788491626825E-2</v>
      </c>
      <c r="Y112" s="38">
        <v>318</v>
      </c>
      <c r="Z112" s="21">
        <f t="shared" si="44"/>
        <v>5.7620513827801769</v>
      </c>
      <c r="AA112" s="21">
        <v>5.7975137677199422</v>
      </c>
      <c r="AB112" s="21">
        <f t="shared" si="45"/>
        <v>-3.5462384939765279E-2</v>
      </c>
      <c r="AC112" s="9">
        <v>657.6</v>
      </c>
      <c r="AD112" s="21">
        <f t="shared" si="46"/>
        <v>6.4885968437419699</v>
      </c>
      <c r="AE112" s="21">
        <v>6.4834237737435592</v>
      </c>
      <c r="AF112" s="21">
        <f t="shared" si="47"/>
        <v>5.1730699984107176E-3</v>
      </c>
      <c r="AG112" s="9">
        <v>3603.6</v>
      </c>
      <c r="AH112" s="21">
        <f t="shared" si="48"/>
        <v>8.1896886247772844</v>
      </c>
      <c r="AI112" s="21">
        <v>8.1881680952036806</v>
      </c>
      <c r="AJ112" s="21">
        <f t="shared" si="49"/>
        <v>1.5205295736038238E-3</v>
      </c>
      <c r="AK112" s="9">
        <v>1342.8</v>
      </c>
      <c r="AL112" s="9">
        <f t="shared" si="50"/>
        <v>7.2025122651058799</v>
      </c>
      <c r="AM112" s="9">
        <v>7.0722261794234704</v>
      </c>
      <c r="AN112" s="29">
        <f t="shared" si="51"/>
        <v>0.13028608568240951</v>
      </c>
      <c r="AO112" s="9">
        <v>483</v>
      </c>
      <c r="AP112" s="9">
        <f t="shared" si="52"/>
        <v>6.1800166536525722</v>
      </c>
      <c r="AQ112" s="9">
        <v>6.2209780612338088</v>
      </c>
      <c r="AR112" s="29">
        <f t="shared" si="53"/>
        <v>-4.0961407581236564E-2</v>
      </c>
      <c r="AS112" s="9">
        <v>1140.5</v>
      </c>
      <c r="AT112" s="21">
        <f t="shared" si="54"/>
        <v>7.0392220417244431</v>
      </c>
      <c r="AU112" s="21">
        <v>7.053745822751166</v>
      </c>
      <c r="AV112" s="21">
        <f t="shared" si="55"/>
        <v>-1.4523781026722915E-2</v>
      </c>
      <c r="AW112" s="9">
        <v>456.04</v>
      </c>
      <c r="AX112" s="9">
        <f t="shared" si="56"/>
        <v>6.1225805249655192</v>
      </c>
      <c r="AY112" s="9">
        <v>6.1247166796686781</v>
      </c>
      <c r="AZ112" s="29">
        <f t="shared" si="57"/>
        <v>-2.1361547031588657E-3</v>
      </c>
      <c r="BA112" s="9">
        <v>2181.1999999999998</v>
      </c>
      <c r="BB112" s="9">
        <f t="shared" si="58"/>
        <v>4.7829137794930263E-3</v>
      </c>
      <c r="BC112" s="9">
        <f t="shared" si="61"/>
        <v>4.3977461391192432E-3</v>
      </c>
      <c r="BD112" s="9">
        <f t="shared" si="59"/>
        <v>-5.4266631104074809</v>
      </c>
      <c r="BE112" s="9">
        <v>-5.3888645967658482</v>
      </c>
      <c r="BF112" s="29">
        <f t="shared" si="60"/>
        <v>-3.779851364163278E-2</v>
      </c>
    </row>
    <row r="113" spans="2:58" x14ac:dyDescent="0.25">
      <c r="B113" s="16" t="s">
        <v>110</v>
      </c>
      <c r="C113" s="11">
        <v>6677.9</v>
      </c>
      <c r="D113" s="11">
        <v>5985.6</v>
      </c>
      <c r="E113" s="10">
        <f t="shared" si="32"/>
        <v>1.1156609195402298</v>
      </c>
      <c r="F113" s="11">
        <f t="shared" si="33"/>
        <v>8.6971118635938822</v>
      </c>
      <c r="G113" s="11">
        <v>8.6935424942235606</v>
      </c>
      <c r="H113" s="29">
        <f t="shared" si="34"/>
        <v>3.5693693703215956E-3</v>
      </c>
      <c r="I113" s="28">
        <f t="shared" si="35"/>
        <v>4397.8</v>
      </c>
      <c r="J113" s="11">
        <f t="shared" si="36"/>
        <v>8.3888596948646708</v>
      </c>
      <c r="K113" s="11">
        <v>8.3641419470253027</v>
      </c>
      <c r="L113" s="21">
        <f t="shared" si="37"/>
        <v>2.4717747839368087E-2</v>
      </c>
      <c r="M113" s="11">
        <v>3623.5</v>
      </c>
      <c r="N113" s="9">
        <f t="shared" si="38"/>
        <v>8.1951956885493367</v>
      </c>
      <c r="O113" s="9">
        <v>8.1324551119663404</v>
      </c>
      <c r="P113" s="9">
        <f t="shared" si="39"/>
        <v>6.2740576582996255E-2</v>
      </c>
      <c r="Q113" s="39">
        <v>1222.7</v>
      </c>
      <c r="R113" s="38">
        <f t="shared" si="40"/>
        <v>7.1088168071501441</v>
      </c>
      <c r="S113" s="39">
        <v>7.0487766260484825</v>
      </c>
      <c r="T113" s="38">
        <f t="shared" si="41"/>
        <v>6.0040181101661538E-2</v>
      </c>
      <c r="U113" s="39">
        <v>2121.6999999999998</v>
      </c>
      <c r="V113" s="38">
        <f t="shared" si="42"/>
        <v>7.6599729331190707</v>
      </c>
      <c r="W113" s="39">
        <v>7.5947557736934117</v>
      </c>
      <c r="X113" s="38">
        <f t="shared" si="43"/>
        <v>6.5217159425658977E-2</v>
      </c>
      <c r="Y113" s="39">
        <v>326.10000000000002</v>
      </c>
      <c r="Z113" s="21">
        <f t="shared" si="44"/>
        <v>5.7872040827952738</v>
      </c>
      <c r="AA113" s="21">
        <v>5.7981304719526081</v>
      </c>
      <c r="AB113" s="21">
        <f t="shared" si="45"/>
        <v>-1.0926389157334349E-2</v>
      </c>
      <c r="AC113" s="11">
        <v>666.7</v>
      </c>
      <c r="AD113" s="21">
        <f t="shared" si="46"/>
        <v>6.5023401696240146</v>
      </c>
      <c r="AE113" s="21">
        <v>6.5112453725984478</v>
      </c>
      <c r="AF113" s="21">
        <f t="shared" si="47"/>
        <v>-8.9052029744332017E-3</v>
      </c>
      <c r="AG113" s="11">
        <v>3731.1</v>
      </c>
      <c r="AH113" s="21">
        <f t="shared" si="48"/>
        <v>8.2244583753278047</v>
      </c>
      <c r="AI113" s="21">
        <v>8.1944030074173924</v>
      </c>
      <c r="AJ113" s="21">
        <f t="shared" si="49"/>
        <v>3.0055367910412301E-2</v>
      </c>
      <c r="AK113" s="11">
        <v>1490.3</v>
      </c>
      <c r="AL113" s="11">
        <f t="shared" si="50"/>
        <v>7.3067327209547468</v>
      </c>
      <c r="AM113" s="11">
        <v>7.0853247862542581</v>
      </c>
      <c r="AN113" s="29">
        <f t="shared" si="51"/>
        <v>0.2214079347004887</v>
      </c>
      <c r="AO113" s="11">
        <v>500.1</v>
      </c>
      <c r="AP113" s="11">
        <f t="shared" si="52"/>
        <v>6.2148080784248583</v>
      </c>
      <c r="AQ113" s="11">
        <v>6.2314588270815889</v>
      </c>
      <c r="AR113" s="29">
        <f t="shared" si="53"/>
        <v>-1.6650748656730663E-2</v>
      </c>
      <c r="AS113" s="11">
        <v>1166.8</v>
      </c>
      <c r="AT113" s="21">
        <f t="shared" si="54"/>
        <v>7.0620202379935666</v>
      </c>
      <c r="AU113" s="21">
        <v>7.0735473183849358</v>
      </c>
      <c r="AV113" s="21">
        <f t="shared" si="55"/>
        <v>-1.1527080391369182E-2</v>
      </c>
      <c r="AW113" s="11">
        <v>452</v>
      </c>
      <c r="AX113" s="11">
        <f t="shared" si="56"/>
        <v>6.1136821798322316</v>
      </c>
      <c r="AY113" s="11">
        <v>6.1297888904179594</v>
      </c>
      <c r="AZ113" s="29">
        <f t="shared" si="57"/>
        <v>-1.6106710585727768E-2</v>
      </c>
      <c r="BA113" s="11">
        <v>2266.1999999999998</v>
      </c>
      <c r="BB113" s="9">
        <f t="shared" si="58"/>
        <v>5.0137168141592917E-3</v>
      </c>
      <c r="BC113" s="11">
        <f t="shared" si="61"/>
        <v>4.4939432101157341E-3</v>
      </c>
      <c r="BD113" s="11">
        <f t="shared" si="59"/>
        <v>-5.4050247421222242</v>
      </c>
      <c r="BE113" s="11">
        <v>-5.3883385003724564</v>
      </c>
      <c r="BF113" s="29">
        <f t="shared" si="60"/>
        <v>-1.6686241749767738E-2</v>
      </c>
    </row>
    <row r="114" spans="2:58" ht="15.75" thickBot="1" x14ac:dyDescent="0.3">
      <c r="B114" s="21" t="s">
        <v>111</v>
      </c>
      <c r="C114" s="14">
        <v>6838.5</v>
      </c>
      <c r="D114" s="14">
        <v>6096.7</v>
      </c>
      <c r="E114" s="10">
        <f t="shared" si="32"/>
        <v>1.1216723801400759</v>
      </c>
      <c r="F114" s="14">
        <f t="shared" si="33"/>
        <v>8.7155029201704171</v>
      </c>
      <c r="G114" s="14">
        <v>8.702648942210903</v>
      </c>
      <c r="H114" s="29">
        <f t="shared" si="34"/>
        <v>1.285397795951404E-2</v>
      </c>
      <c r="I114" s="28">
        <f t="shared" si="35"/>
        <v>4438.6000000000004</v>
      </c>
      <c r="J114" s="11">
        <f t="shared" si="36"/>
        <v>8.3980942903886291</v>
      </c>
      <c r="K114" s="14">
        <v>8.3732247390637902</v>
      </c>
      <c r="L114" s="21">
        <f t="shared" si="37"/>
        <v>2.4869551324838923E-2</v>
      </c>
      <c r="M114" s="9">
        <v>3668.6</v>
      </c>
      <c r="N114" s="9">
        <f t="shared" si="38"/>
        <v>8.2075653968802502</v>
      </c>
      <c r="O114" s="9">
        <v>8.138111153365557</v>
      </c>
      <c r="P114" s="9">
        <f t="shared" si="39"/>
        <v>6.9454243514693204E-2</v>
      </c>
      <c r="Q114" s="39">
        <v>1224.9000000000001</v>
      </c>
      <c r="R114" s="38">
        <f t="shared" si="40"/>
        <v>7.1106144869936401</v>
      </c>
      <c r="S114" s="39">
        <v>7.0585500166285708</v>
      </c>
      <c r="T114" s="38">
        <f t="shared" si="41"/>
        <v>5.2064470365069226E-2</v>
      </c>
      <c r="U114" s="39">
        <v>2163.5</v>
      </c>
      <c r="V114" s="38">
        <f t="shared" si="42"/>
        <v>7.6794825596649394</v>
      </c>
      <c r="W114" s="39">
        <v>7.5982211340087007</v>
      </c>
      <c r="X114" s="38">
        <f t="shared" si="43"/>
        <v>8.1261425656238728E-2</v>
      </c>
      <c r="Y114" s="39">
        <v>328.4</v>
      </c>
      <c r="Z114" s="21">
        <f t="shared" si="44"/>
        <v>5.7942323775782727</v>
      </c>
      <c r="AA114" s="37">
        <v>5.798744356198636</v>
      </c>
      <c r="AB114" s="21">
        <f t="shared" si="45"/>
        <v>-4.5119786203633439E-3</v>
      </c>
      <c r="AC114" s="14">
        <v>668.5</v>
      </c>
      <c r="AD114" s="21">
        <f t="shared" si="46"/>
        <v>6.5050363965419979</v>
      </c>
      <c r="AE114" s="37">
        <v>6.539045715628907</v>
      </c>
      <c r="AF114" s="21">
        <f t="shared" si="47"/>
        <v>-3.4009319086909073E-2</v>
      </c>
      <c r="AG114" s="11">
        <v>3770.1</v>
      </c>
      <c r="AH114" s="21">
        <f t="shared" si="48"/>
        <v>8.2348568052892084</v>
      </c>
      <c r="AI114" s="37">
        <v>8.200659293076237</v>
      </c>
      <c r="AJ114" s="21">
        <f t="shared" si="49"/>
        <v>3.4197512212971404E-2</v>
      </c>
      <c r="AK114" s="11">
        <v>1207.0999999999999</v>
      </c>
      <c r="AL114" s="11">
        <f t="shared" si="50"/>
        <v>7.0959760677070811</v>
      </c>
      <c r="AM114" s="14">
        <v>7.0984218644620736</v>
      </c>
      <c r="AN114" s="29">
        <f t="shared" si="51"/>
        <v>-2.4457967549924575E-3</v>
      </c>
      <c r="AO114" s="14">
        <v>492.3</v>
      </c>
      <c r="AP114" s="14">
        <f t="shared" si="52"/>
        <v>6.1990882867641552</v>
      </c>
      <c r="AQ114" s="14">
        <v>6.241912827591352</v>
      </c>
      <c r="AR114" s="29">
        <f t="shared" si="53"/>
        <v>-4.2824540827196778E-2</v>
      </c>
      <c r="AS114" s="14">
        <v>1160.8</v>
      </c>
      <c r="AT114" s="21">
        <f t="shared" si="54"/>
        <v>7.0568647015699781</v>
      </c>
      <c r="AU114" s="37">
        <v>7.0933260256911295</v>
      </c>
      <c r="AV114" s="21">
        <f t="shared" si="55"/>
        <v>-3.6461324121151328E-2</v>
      </c>
      <c r="AW114" s="14">
        <v>460.91</v>
      </c>
      <c r="AX114" s="11">
        <f t="shared" si="56"/>
        <v>6.133202796171501</v>
      </c>
      <c r="AY114" s="14">
        <v>6.1348600653739886</v>
      </c>
      <c r="AZ114" s="29">
        <f t="shared" si="57"/>
        <v>-1.6572692024876545E-3</v>
      </c>
      <c r="BA114" s="14">
        <v>2308.1</v>
      </c>
      <c r="BB114" s="9">
        <f t="shared" si="58"/>
        <v>5.0077021544336206E-3</v>
      </c>
      <c r="BC114" s="11">
        <f t="shared" si="61"/>
        <v>4.4644962674468746E-3</v>
      </c>
      <c r="BD114" s="11">
        <f t="shared" si="59"/>
        <v>-5.411598889059122</v>
      </c>
      <c r="BE114" s="14">
        <v>-5.3878272612464473</v>
      </c>
      <c r="BF114" s="29">
        <f t="shared" si="60"/>
        <v>-2.3771627812674723E-2</v>
      </c>
    </row>
    <row r="115" spans="2:58" x14ac:dyDescent="0.25">
      <c r="U115" s="41"/>
    </row>
  </sheetData>
  <mergeCells count="7">
    <mergeCell ref="BA2:BF2"/>
    <mergeCell ref="C2:H2"/>
    <mergeCell ref="I2:L2"/>
    <mergeCell ref="AK2:AN2"/>
    <mergeCell ref="AW2:AZ2"/>
    <mergeCell ref="M2:AJ2"/>
    <mergeCell ref="AO2:AV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804-A5D8-44EB-9746-6965BFDFD054}">
  <dimension ref="B2:BF115"/>
  <sheetViews>
    <sheetView tabSelected="1" zoomScale="70" zoomScaleNormal="70" workbookViewId="0">
      <selection activeCell="M4" sqref="M4"/>
    </sheetView>
  </sheetViews>
  <sheetFormatPr baseColWidth="10" defaultRowHeight="15" x14ac:dyDescent="0.25"/>
  <sheetData>
    <row r="2" spans="2:58" ht="15.75" thickBot="1" x14ac:dyDescent="0.3"/>
    <row r="3" spans="2:58" ht="18.75" x14ac:dyDescent="0.3">
      <c r="C3" s="53" t="s">
        <v>128</v>
      </c>
      <c r="D3" s="54"/>
      <c r="E3" s="54"/>
      <c r="F3" s="54"/>
      <c r="G3" s="54"/>
      <c r="H3" s="55"/>
      <c r="I3" s="56" t="s">
        <v>129</v>
      </c>
      <c r="J3" s="57"/>
      <c r="K3" s="57"/>
      <c r="L3" s="58"/>
      <c r="M3" s="56" t="s">
        <v>256</v>
      </c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8"/>
      <c r="AK3" s="59" t="s">
        <v>130</v>
      </c>
      <c r="AL3" s="60"/>
      <c r="AM3" s="60"/>
      <c r="AN3" s="61"/>
      <c r="AO3" s="65" t="s">
        <v>131</v>
      </c>
      <c r="AP3" s="66"/>
      <c r="AQ3" s="66"/>
      <c r="AR3" s="66"/>
      <c r="AS3" s="66"/>
      <c r="AT3" s="66"/>
      <c r="AU3" s="66"/>
      <c r="AV3" s="67"/>
      <c r="AW3" s="62" t="s">
        <v>132</v>
      </c>
      <c r="AX3" s="63"/>
      <c r="AY3" s="63"/>
      <c r="AZ3" s="64"/>
      <c r="BA3" s="50" t="s">
        <v>133</v>
      </c>
      <c r="BB3" s="51"/>
      <c r="BC3" s="51"/>
      <c r="BD3" s="51"/>
      <c r="BE3" s="51"/>
      <c r="BF3" s="52"/>
    </row>
    <row r="4" spans="2:58" x14ac:dyDescent="0.25">
      <c r="B4" s="22" t="s">
        <v>0</v>
      </c>
      <c r="C4" s="13" t="s">
        <v>165</v>
      </c>
      <c r="D4" s="7" t="s">
        <v>163</v>
      </c>
      <c r="E4" s="8" t="s">
        <v>115</v>
      </c>
      <c r="F4" s="7" t="s">
        <v>126</v>
      </c>
      <c r="G4" s="7" t="s">
        <v>127</v>
      </c>
      <c r="H4" s="27" t="s">
        <v>161</v>
      </c>
      <c r="I4" s="13" t="s">
        <v>195</v>
      </c>
      <c r="J4" s="7" t="s">
        <v>196</v>
      </c>
      <c r="K4" s="7" t="s">
        <v>197</v>
      </c>
      <c r="L4" s="22" t="s">
        <v>198</v>
      </c>
      <c r="M4" s="7" t="s">
        <v>183</v>
      </c>
      <c r="N4" s="7" t="s">
        <v>199</v>
      </c>
      <c r="O4" s="7" t="s">
        <v>200</v>
      </c>
      <c r="P4" s="7" t="s">
        <v>201</v>
      </c>
      <c r="Q4" s="36" t="s">
        <v>190</v>
      </c>
      <c r="R4" s="7" t="s">
        <v>202</v>
      </c>
      <c r="S4" s="7" t="s">
        <v>203</v>
      </c>
      <c r="T4" s="7" t="s">
        <v>204</v>
      </c>
      <c r="U4" s="36" t="s">
        <v>191</v>
      </c>
      <c r="V4" s="7" t="s">
        <v>205</v>
      </c>
      <c r="W4" s="7" t="s">
        <v>206</v>
      </c>
      <c r="X4" s="7" t="s">
        <v>207</v>
      </c>
      <c r="Y4" s="36" t="s">
        <v>184</v>
      </c>
      <c r="Z4" s="36" t="s">
        <v>208</v>
      </c>
      <c r="AA4" s="36" t="s">
        <v>209</v>
      </c>
      <c r="AB4" s="36" t="s">
        <v>210</v>
      </c>
      <c r="AC4" s="36" t="s">
        <v>185</v>
      </c>
      <c r="AD4" s="36" t="s">
        <v>211</v>
      </c>
      <c r="AE4" s="36" t="s">
        <v>212</v>
      </c>
      <c r="AF4" s="36" t="s">
        <v>213</v>
      </c>
      <c r="AG4" s="36" t="s">
        <v>164</v>
      </c>
      <c r="AH4" s="36" t="s">
        <v>214</v>
      </c>
      <c r="AI4" s="36" t="s">
        <v>215</v>
      </c>
      <c r="AJ4" s="36" t="s">
        <v>216</v>
      </c>
      <c r="AK4" s="13" t="s">
        <v>182</v>
      </c>
      <c r="AL4" s="7" t="s">
        <v>217</v>
      </c>
      <c r="AM4" s="7" t="s">
        <v>218</v>
      </c>
      <c r="AN4" s="27" t="s">
        <v>219</v>
      </c>
      <c r="AO4" s="13" t="s">
        <v>194</v>
      </c>
      <c r="AP4" s="7" t="s">
        <v>220</v>
      </c>
      <c r="AQ4" s="7" t="s">
        <v>221</v>
      </c>
      <c r="AR4" s="27" t="s">
        <v>222</v>
      </c>
      <c r="AS4" s="36" t="s">
        <v>226</v>
      </c>
      <c r="AT4" s="36" t="s">
        <v>227</v>
      </c>
      <c r="AU4" s="36" t="s">
        <v>228</v>
      </c>
      <c r="AV4" s="36" t="s">
        <v>229</v>
      </c>
      <c r="AW4" s="15" t="s">
        <v>181</v>
      </c>
      <c r="AX4" s="8" t="s">
        <v>230</v>
      </c>
      <c r="AY4" s="8" t="s">
        <v>231</v>
      </c>
      <c r="AZ4" s="27" t="s">
        <v>232</v>
      </c>
      <c r="BA4" s="13" t="s">
        <v>166</v>
      </c>
      <c r="BB4" s="7" t="s">
        <v>178</v>
      </c>
      <c r="BC4" s="7" t="s">
        <v>167</v>
      </c>
      <c r="BD4" s="7" t="s">
        <v>233</v>
      </c>
      <c r="BE4" s="7" t="s">
        <v>234</v>
      </c>
      <c r="BF4" s="27" t="s">
        <v>235</v>
      </c>
    </row>
    <row r="5" spans="2:58" x14ac:dyDescent="0.25">
      <c r="B5" s="21" t="s">
        <v>1</v>
      </c>
      <c r="C5" s="9">
        <v>1879.3</v>
      </c>
      <c r="D5" s="9">
        <v>2827.2</v>
      </c>
      <c r="E5" s="10">
        <v>0.6647212790039615</v>
      </c>
      <c r="F5" s="9">
        <v>7.9470421015654322</v>
      </c>
      <c r="G5" s="9">
        <v>7.9250871360781137</v>
      </c>
      <c r="H5" s="29">
        <v>2.1954965487318567E-2</v>
      </c>
      <c r="I5" s="28">
        <v>1771.9</v>
      </c>
      <c r="J5" s="9">
        <v>7.4798076961640234</v>
      </c>
      <c r="K5" s="9">
        <v>7.471968842901469</v>
      </c>
      <c r="L5" s="21">
        <v>7.8388532625544016E-3</v>
      </c>
      <c r="M5" s="9">
        <v>1983.5</v>
      </c>
      <c r="N5" s="9">
        <v>7.5926182399543851</v>
      </c>
      <c r="O5" s="9">
        <v>7.5782813531976796</v>
      </c>
      <c r="P5" s="9">
        <v>1.4336886756705525E-2</v>
      </c>
      <c r="Q5" s="38">
        <v>819</v>
      </c>
      <c r="R5" s="38">
        <v>6.7080840838530698</v>
      </c>
      <c r="S5" s="38">
        <v>6.6948982352440707</v>
      </c>
      <c r="T5" s="38">
        <v>1.3185848608999073E-2</v>
      </c>
      <c r="U5" s="38">
        <v>1052.3</v>
      </c>
      <c r="V5" s="38">
        <v>6.9587335237467665</v>
      </c>
      <c r="W5" s="38">
        <v>6.9472086441929966</v>
      </c>
      <c r="X5" s="38">
        <v>1.1524879553769907E-2</v>
      </c>
      <c r="Y5" s="38">
        <v>105.8</v>
      </c>
      <c r="Z5" s="21">
        <v>4.6615505194241988</v>
      </c>
      <c r="AA5" s="21">
        <v>4.6478982414175842</v>
      </c>
      <c r="AB5" s="21">
        <v>1.3652278006614615E-2</v>
      </c>
      <c r="AC5" s="9">
        <v>168</v>
      </c>
      <c r="AD5" s="21">
        <v>5.1239639794032588</v>
      </c>
      <c r="AE5" s="21">
        <v>5.1649031667752379</v>
      </c>
      <c r="AF5" s="21">
        <v>-4.0939187371979102E-2</v>
      </c>
      <c r="AG5" s="9">
        <v>1603.9</v>
      </c>
      <c r="AH5" s="21">
        <v>7.380193442343332</v>
      </c>
      <c r="AI5" s="21">
        <v>7.3669772550642216</v>
      </c>
      <c r="AJ5" s="21">
        <v>1.3216187279110336E-2</v>
      </c>
      <c r="AK5" s="9">
        <v>896.3</v>
      </c>
      <c r="AL5" s="9">
        <v>6.7982751783633155</v>
      </c>
      <c r="AM5" s="9">
        <v>6.6473412981382074</v>
      </c>
      <c r="AN5" s="29">
        <v>0.15093388022510812</v>
      </c>
      <c r="AO5" s="9">
        <v>235.8</v>
      </c>
      <c r="AP5" s="9">
        <v>5.4629839881032707</v>
      </c>
      <c r="AQ5" s="9">
        <v>5.4617666289233258</v>
      </c>
      <c r="AR5" s="29">
        <v>1.2173591799449213E-3</v>
      </c>
      <c r="AS5" s="9">
        <v>403.8</v>
      </c>
      <c r="AT5" s="21">
        <v>6.0009197058787374</v>
      </c>
      <c r="AU5" s="21">
        <v>6.0188667669036162</v>
      </c>
      <c r="AV5" s="21">
        <v>-1.7947061024878863E-2</v>
      </c>
      <c r="AW5" s="9">
        <v>295.13</v>
      </c>
      <c r="AX5" s="9">
        <v>5.6874159372359037</v>
      </c>
      <c r="AY5" s="9">
        <v>5.6802850382138734</v>
      </c>
      <c r="AZ5" s="29">
        <v>7.1308990220302348E-3</v>
      </c>
      <c r="BA5" s="9">
        <v>631.70000000000005</v>
      </c>
      <c r="BB5" s="9">
        <v>2.1404126994883613E-3</v>
      </c>
      <c r="BC5" s="9">
        <v>3.2200153163377296E-3</v>
      </c>
      <c r="BD5" s="9">
        <v>-5.7383691628105087</v>
      </c>
      <c r="BE5" s="9">
        <v>-5.7354886437505064</v>
      </c>
      <c r="BF5" s="29">
        <v>-2.8805190600023067E-3</v>
      </c>
    </row>
    <row r="6" spans="2:58" x14ac:dyDescent="0.25">
      <c r="B6" s="16" t="s">
        <v>2</v>
      </c>
      <c r="C6" s="11">
        <v>1897.2</v>
      </c>
      <c r="D6" s="11">
        <v>2858.9</v>
      </c>
      <c r="E6" s="12">
        <v>0.66361187869460281</v>
      </c>
      <c r="F6" s="11">
        <v>7.9581922144458153</v>
      </c>
      <c r="G6" s="11">
        <v>7.9337678353371084</v>
      </c>
      <c r="H6" s="29">
        <v>2.4424379108706873E-2</v>
      </c>
      <c r="I6" s="28">
        <v>1800.3000000000002</v>
      </c>
      <c r="J6" s="11">
        <v>7.4957085966635768</v>
      </c>
      <c r="K6" s="11">
        <v>7.4847442193333213</v>
      </c>
      <c r="L6" s="21">
        <v>1.0964377330255459E-2</v>
      </c>
      <c r="M6" s="11">
        <v>2035.8</v>
      </c>
      <c r="N6" s="9">
        <v>7.6186441410182395</v>
      </c>
      <c r="O6" s="9">
        <v>7.5861458430541662</v>
      </c>
      <c r="P6" s="9">
        <v>3.249829796407333E-2</v>
      </c>
      <c r="Q6" s="39">
        <v>837.9</v>
      </c>
      <c r="R6" s="38">
        <v>6.7308987616192404</v>
      </c>
      <c r="S6" s="39">
        <v>6.6997922697507244</v>
      </c>
      <c r="T6" s="38">
        <v>3.1106491868515995E-2</v>
      </c>
      <c r="U6" s="39">
        <v>1083.2</v>
      </c>
      <c r="V6" s="38">
        <v>6.9876749021580107</v>
      </c>
      <c r="W6" s="39">
        <v>6.9574673700216474</v>
      </c>
      <c r="X6" s="38">
        <v>3.0207532136363291E-2</v>
      </c>
      <c r="Y6" s="39">
        <v>109</v>
      </c>
      <c r="Z6" s="21">
        <v>4.6913478822291435</v>
      </c>
      <c r="AA6" s="21">
        <v>4.665470636190256</v>
      </c>
      <c r="AB6" s="21">
        <v>2.5877246038887414E-2</v>
      </c>
      <c r="AC6" s="11">
        <v>171.9</v>
      </c>
      <c r="AD6" s="21">
        <v>5.146912912388804</v>
      </c>
      <c r="AE6" s="21">
        <v>5.1891091420731579</v>
      </c>
      <c r="AF6" s="21">
        <v>-4.2196229684353881E-2</v>
      </c>
      <c r="AG6" s="11">
        <v>1628.4</v>
      </c>
      <c r="AH6" s="21">
        <v>7.3953532166288234</v>
      </c>
      <c r="AI6" s="21">
        <v>7.3783929667187316</v>
      </c>
      <c r="AJ6" s="21">
        <v>1.6960249910091818E-2</v>
      </c>
      <c r="AK6" s="11">
        <v>802.5</v>
      </c>
      <c r="AL6" s="11">
        <v>6.6877318550041709</v>
      </c>
      <c r="AM6" s="11">
        <v>6.632165393297794</v>
      </c>
      <c r="AN6" s="29">
        <v>5.5566461706376913E-2</v>
      </c>
      <c r="AO6" s="11">
        <v>227.9</v>
      </c>
      <c r="AP6" s="11">
        <v>5.4289069362516384</v>
      </c>
      <c r="AQ6" s="11">
        <v>5.4835610712536216</v>
      </c>
      <c r="AR6" s="29">
        <v>-5.4654135001983128E-2</v>
      </c>
      <c r="AS6" s="11">
        <v>399.8</v>
      </c>
      <c r="AT6" s="21">
        <v>5.9909644220663001</v>
      </c>
      <c r="AU6" s="21">
        <v>6.0416764702511614</v>
      </c>
      <c r="AV6" s="21">
        <v>-5.0712048184861303E-2</v>
      </c>
      <c r="AW6" s="11">
        <v>295.66000000000003</v>
      </c>
      <c r="AX6" s="11">
        <v>5.689210145472944</v>
      </c>
      <c r="AY6" s="11">
        <v>5.6827375980827863</v>
      </c>
      <c r="AZ6" s="29">
        <v>6.4725473901576791E-3</v>
      </c>
      <c r="BA6" s="11">
        <v>636.4</v>
      </c>
      <c r="BB6" s="9">
        <v>2.1524724345532028E-3</v>
      </c>
      <c r="BC6" s="11">
        <v>3.2435712856547288E-3</v>
      </c>
      <c r="BD6" s="11">
        <v>-5.7310803075490604</v>
      </c>
      <c r="BE6" s="11">
        <v>-5.7292938796357173</v>
      </c>
      <c r="BF6" s="29">
        <v>-1.7864279133430472E-3</v>
      </c>
    </row>
    <row r="7" spans="2:58" x14ac:dyDescent="0.25">
      <c r="B7" s="21" t="s">
        <v>3</v>
      </c>
      <c r="C7" s="9">
        <v>1915.7</v>
      </c>
      <c r="D7" s="9">
        <v>2861.4</v>
      </c>
      <c r="E7" s="10">
        <v>0.66949744880128603</v>
      </c>
      <c r="F7" s="9">
        <v>7.9590662945322341</v>
      </c>
      <c r="G7" s="9">
        <v>7.9424622564495326</v>
      </c>
      <c r="H7" s="29">
        <v>1.66040380827015E-2</v>
      </c>
      <c r="I7" s="28">
        <v>1814.3</v>
      </c>
      <c r="J7" s="9">
        <v>7.5034549973761173</v>
      </c>
      <c r="K7" s="9">
        <v>7.497524495048463</v>
      </c>
      <c r="L7" s="21">
        <v>5.9305023276543523E-3</v>
      </c>
      <c r="M7" s="9">
        <v>2026.9</v>
      </c>
      <c r="N7" s="9">
        <v>7.6142628112439192</v>
      </c>
      <c r="O7" s="9">
        <v>7.5940192934648758</v>
      </c>
      <c r="P7" s="9">
        <v>2.024351777904343E-2</v>
      </c>
      <c r="Q7" s="38">
        <v>832.4</v>
      </c>
      <c r="R7" s="38">
        <v>6.7243130945194789</v>
      </c>
      <c r="S7" s="38">
        <v>6.7046945454127584</v>
      </c>
      <c r="T7" s="38">
        <v>1.9618549106720451E-2</v>
      </c>
      <c r="U7" s="38">
        <v>1080.7</v>
      </c>
      <c r="V7" s="38">
        <v>6.9853642583091196</v>
      </c>
      <c r="W7" s="38">
        <v>6.9677332989000194</v>
      </c>
      <c r="X7" s="38">
        <v>1.76309594091002E-2</v>
      </c>
      <c r="Y7" s="38">
        <v>111</v>
      </c>
      <c r="Z7" s="21">
        <v>4.7095302013123339</v>
      </c>
      <c r="AA7" s="21">
        <v>4.6830515636366821</v>
      </c>
      <c r="AB7" s="21">
        <v>2.6478637675651839E-2</v>
      </c>
      <c r="AC7" s="9">
        <v>176.7</v>
      </c>
      <c r="AD7" s="21">
        <v>5.1744533793256506</v>
      </c>
      <c r="AE7" s="21">
        <v>5.2132895303789706</v>
      </c>
      <c r="AF7" s="21">
        <v>-3.8836151053319945E-2</v>
      </c>
      <c r="AG7" s="9">
        <v>1637.6</v>
      </c>
      <c r="AH7" s="21">
        <v>7.4009870343470796</v>
      </c>
      <c r="AI7" s="21">
        <v>7.3898169384902905</v>
      </c>
      <c r="AJ7" s="21">
        <v>1.1170095856789075E-2</v>
      </c>
      <c r="AK7" s="9">
        <v>807.9</v>
      </c>
      <c r="AL7" s="9">
        <v>6.6944382884856628</v>
      </c>
      <c r="AM7" s="9">
        <v>6.6170838221325212</v>
      </c>
      <c r="AN7" s="29">
        <v>7.7354466353141582E-2</v>
      </c>
      <c r="AO7" s="9">
        <v>225.7</v>
      </c>
      <c r="AP7" s="9">
        <v>5.4192066838234902</v>
      </c>
      <c r="AQ7" s="9">
        <v>5.5053562744334048</v>
      </c>
      <c r="AR7" s="29">
        <v>-8.6149590609914561E-2</v>
      </c>
      <c r="AS7" s="9">
        <v>402.4</v>
      </c>
      <c r="AT7" s="21">
        <v>5.9974466187855295</v>
      </c>
      <c r="AU7" s="21">
        <v>6.064474956685566</v>
      </c>
      <c r="AV7" s="21">
        <v>-6.7028337900036483E-2</v>
      </c>
      <c r="AW7" s="9">
        <v>296.49</v>
      </c>
      <c r="AX7" s="9">
        <v>5.6920134910562021</v>
      </c>
      <c r="AY7" s="9">
        <v>5.6851946147635877</v>
      </c>
      <c r="AZ7" s="29">
        <v>6.8188762926144619E-3</v>
      </c>
      <c r="BA7" s="9">
        <v>644.79999999999995</v>
      </c>
      <c r="BB7" s="9">
        <v>2.1747782387264323E-3</v>
      </c>
      <c r="BC7" s="9">
        <v>3.2483741986176406E-3</v>
      </c>
      <c r="BD7" s="9">
        <v>-5.7296006543847424</v>
      </c>
      <c r="BE7" s="9">
        <v>-5.7231009158453405</v>
      </c>
      <c r="BF7" s="29">
        <v>-6.4997385394018892E-3</v>
      </c>
    </row>
    <row r="8" spans="2:58" x14ac:dyDescent="0.25">
      <c r="B8" s="16" t="s">
        <v>4</v>
      </c>
      <c r="C8" s="11">
        <v>1903.7</v>
      </c>
      <c r="D8" s="11">
        <v>2839.4</v>
      </c>
      <c r="E8" s="12">
        <v>0.67045854758047474</v>
      </c>
      <c r="F8" s="11">
        <v>7.9513480412294735</v>
      </c>
      <c r="G8" s="11">
        <v>7.951199386505758</v>
      </c>
      <c r="H8" s="29">
        <v>1.4865472371550226E-4</v>
      </c>
      <c r="I8" s="28">
        <v>1848.9</v>
      </c>
      <c r="J8" s="11">
        <v>7.5223461466363073</v>
      </c>
      <c r="K8" s="11">
        <v>7.5103214220660135</v>
      </c>
      <c r="L8" s="21">
        <v>1.2024724570293799E-2</v>
      </c>
      <c r="M8" s="11">
        <v>2021.8</v>
      </c>
      <c r="N8" s="9">
        <v>7.611743482719957</v>
      </c>
      <c r="O8" s="9">
        <v>7.6019309764202578</v>
      </c>
      <c r="P8" s="9">
        <v>9.8125062996992085E-3</v>
      </c>
      <c r="Q8" s="39">
        <v>828.2</v>
      </c>
      <c r="R8" s="38">
        <v>6.7192546711114671</v>
      </c>
      <c r="S8" s="39">
        <v>6.7096327449429713</v>
      </c>
      <c r="T8" s="38">
        <v>9.6219261684957758E-3</v>
      </c>
      <c r="U8" s="39">
        <v>1080.4000000000001</v>
      </c>
      <c r="V8" s="38">
        <v>6.9850866219184606</v>
      </c>
      <c r="W8" s="39">
        <v>6.9780325135854184</v>
      </c>
      <c r="X8" s="38">
        <v>7.0541083330422083E-3</v>
      </c>
      <c r="Y8" s="39">
        <v>112.4</v>
      </c>
      <c r="Z8" s="21">
        <v>4.7220639374595912</v>
      </c>
      <c r="AA8" s="21">
        <v>4.7006657297093906</v>
      </c>
      <c r="AB8" s="21">
        <v>2.1398207750200626E-2</v>
      </c>
      <c r="AC8" s="11">
        <v>191</v>
      </c>
      <c r="AD8" s="21">
        <v>5.2522734280466299</v>
      </c>
      <c r="AE8" s="21">
        <v>5.2373923720570152</v>
      </c>
      <c r="AF8" s="21">
        <v>1.4881055989614644E-2</v>
      </c>
      <c r="AG8" s="11">
        <v>1657.9</v>
      </c>
      <c r="AH8" s="21">
        <v>7.4133070202454192</v>
      </c>
      <c r="AI8" s="21">
        <v>7.4012680306521412</v>
      </c>
      <c r="AJ8" s="21">
        <v>1.2038989593277982E-2</v>
      </c>
      <c r="AK8" s="11">
        <v>606.20000000000005</v>
      </c>
      <c r="AL8" s="11">
        <v>6.4072099646237026</v>
      </c>
      <c r="AM8" s="11">
        <v>6.6022256473560956</v>
      </c>
      <c r="AN8" s="29">
        <v>-0.195015682732393</v>
      </c>
      <c r="AO8" s="11">
        <v>304.60000000000002</v>
      </c>
      <c r="AP8" s="11">
        <v>5.7189994404610616</v>
      </c>
      <c r="AQ8" s="11">
        <v>5.5271188404777858</v>
      </c>
      <c r="AR8" s="29">
        <v>0.19188059998327578</v>
      </c>
      <c r="AS8" s="11">
        <v>495.6</v>
      </c>
      <c r="AT8" s="21">
        <v>6.2057691497549872</v>
      </c>
      <c r="AU8" s="21">
        <v>6.0872193142635735</v>
      </c>
      <c r="AV8" s="21">
        <v>0.11854983549141362</v>
      </c>
      <c r="AW8" s="11">
        <v>296.08</v>
      </c>
      <c r="AX8" s="11">
        <v>5.6906296880779008</v>
      </c>
      <c r="AY8" s="11">
        <v>5.6876645904102849</v>
      </c>
      <c r="AZ8" s="29">
        <v>2.9650976676158791E-3</v>
      </c>
      <c r="BA8" s="11">
        <v>646.79999999999995</v>
      </c>
      <c r="BB8" s="9">
        <v>2.1845447176438797E-3</v>
      </c>
      <c r="BC8" s="11">
        <v>3.2582845360498145E-3</v>
      </c>
      <c r="BD8" s="11">
        <v>-5.7265544380393552</v>
      </c>
      <c r="BE8" s="11">
        <v>-5.7169126692212338</v>
      </c>
      <c r="BF8" s="29">
        <v>-9.641768818121399E-3</v>
      </c>
    </row>
    <row r="9" spans="2:58" x14ac:dyDescent="0.25">
      <c r="B9" s="21" t="s">
        <v>5</v>
      </c>
      <c r="C9" s="9">
        <v>1935.5</v>
      </c>
      <c r="D9" s="9">
        <v>2898.2</v>
      </c>
      <c r="E9" s="10">
        <v>0.66782830722517428</v>
      </c>
      <c r="F9" s="9">
        <v>7.9718451336118239</v>
      </c>
      <c r="G9" s="9">
        <v>7.9600185901199572</v>
      </c>
      <c r="H9" s="29">
        <v>1.1826543491866737E-2</v>
      </c>
      <c r="I9" s="28">
        <v>1754.6000000000001</v>
      </c>
      <c r="J9" s="9">
        <v>7.4699961896942835</v>
      </c>
      <c r="K9" s="9">
        <v>7.523150458969047</v>
      </c>
      <c r="L9" s="21">
        <v>-5.3154269274763521E-2</v>
      </c>
      <c r="M9" s="9">
        <v>2052.6999999999998</v>
      </c>
      <c r="N9" s="9">
        <v>7.6269112787231332</v>
      </c>
      <c r="O9" s="9">
        <v>7.609922816109373</v>
      </c>
      <c r="P9" s="9">
        <v>1.6988462613760191E-2</v>
      </c>
      <c r="Q9" s="38">
        <v>831.5</v>
      </c>
      <c r="R9" s="38">
        <v>6.7232312986329825</v>
      </c>
      <c r="S9" s="38">
        <v>6.7146468126473513</v>
      </c>
      <c r="T9" s="38">
        <v>8.5844859856312183E-3</v>
      </c>
      <c r="U9" s="38">
        <v>1108.9000000000001</v>
      </c>
      <c r="V9" s="38">
        <v>7.0111238119591706</v>
      </c>
      <c r="W9" s="38">
        <v>6.9884021161847798</v>
      </c>
      <c r="X9" s="38">
        <v>2.272169577439076E-2</v>
      </c>
      <c r="Y9" s="38">
        <v>115</v>
      </c>
      <c r="Z9" s="21">
        <v>4.7449321283632502</v>
      </c>
      <c r="AA9" s="21">
        <v>4.7183543895094564</v>
      </c>
      <c r="AB9" s="21">
        <v>2.6577738853793775E-2</v>
      </c>
      <c r="AC9" s="9">
        <v>190.2</v>
      </c>
      <c r="AD9" s="21">
        <v>5.2480761501112898</v>
      </c>
      <c r="AE9" s="21">
        <v>5.2613414348772221</v>
      </c>
      <c r="AF9" s="21">
        <v>-1.326528476593225E-2</v>
      </c>
      <c r="AG9" s="9">
        <v>1564.4</v>
      </c>
      <c r="AH9" s="21">
        <v>7.3552576428813587</v>
      </c>
      <c r="AI9" s="21">
        <v>7.4127720847874361</v>
      </c>
      <c r="AJ9" s="21">
        <v>-5.7514441906077352E-2</v>
      </c>
      <c r="AK9" s="9">
        <v>963.3</v>
      </c>
      <c r="AL9" s="9">
        <v>6.8703648897635778</v>
      </c>
      <c r="AM9" s="9">
        <v>6.5877682782236935</v>
      </c>
      <c r="AN9" s="29">
        <v>0.28259661153988436</v>
      </c>
      <c r="AO9" s="9">
        <v>239.6</v>
      </c>
      <c r="AP9" s="9">
        <v>5.4789708662412941</v>
      </c>
      <c r="AQ9" s="9">
        <v>5.548761527907744</v>
      </c>
      <c r="AR9" s="29">
        <v>-6.9790661666449871E-2</v>
      </c>
      <c r="AS9" s="9">
        <v>429.8</v>
      </c>
      <c r="AT9" s="21">
        <v>6.0633199842084098</v>
      </c>
      <c r="AU9" s="21">
        <v>6.1098247383307394</v>
      </c>
      <c r="AV9" s="21">
        <v>-4.6504754122329572E-2</v>
      </c>
      <c r="AW9" s="9">
        <v>296.82</v>
      </c>
      <c r="AX9" s="9">
        <v>5.6931258944676726</v>
      </c>
      <c r="AY9" s="9">
        <v>5.6901602889745675</v>
      </c>
      <c r="AZ9" s="29">
        <v>2.9656054931050946E-3</v>
      </c>
      <c r="BA9" s="9">
        <v>656.4</v>
      </c>
      <c r="BB9" s="9">
        <v>2.2114412775419445E-3</v>
      </c>
      <c r="BC9" s="9">
        <v>3.3113919455293531E-3</v>
      </c>
      <c r="BD9" s="9">
        <v>-5.7103866506397525</v>
      </c>
      <c r="BE9" s="9">
        <v>-5.710736118941842</v>
      </c>
      <c r="BF9" s="29">
        <v>3.4946830208948398E-4</v>
      </c>
    </row>
    <row r="10" spans="2:58" x14ac:dyDescent="0.25">
      <c r="B10" s="16" t="s">
        <v>6</v>
      </c>
      <c r="C10" s="11">
        <v>1961.7</v>
      </c>
      <c r="D10" s="11">
        <v>2869</v>
      </c>
      <c r="E10" s="12">
        <v>0.68375740676193797</v>
      </c>
      <c r="F10" s="11">
        <v>7.9617188159813645</v>
      </c>
      <c r="G10" s="11">
        <v>7.9689593248155051</v>
      </c>
      <c r="H10" s="29">
        <v>-7.2405088341405133E-3</v>
      </c>
      <c r="I10" s="28">
        <v>1915.6</v>
      </c>
      <c r="J10" s="11">
        <v>7.5577861684684544</v>
      </c>
      <c r="K10" s="11">
        <v>7.5360345797934931</v>
      </c>
      <c r="L10" s="21">
        <v>2.1751588674961297E-2</v>
      </c>
      <c r="M10" s="11">
        <v>2005.1</v>
      </c>
      <c r="N10" s="9">
        <v>7.6034492138086582</v>
      </c>
      <c r="O10" s="9">
        <v>7.61804286953772</v>
      </c>
      <c r="P10" s="9">
        <v>-1.4593655729061794E-2</v>
      </c>
      <c r="Q10" s="39">
        <v>810.4</v>
      </c>
      <c r="R10" s="38">
        <v>6.6975279529344736</v>
      </c>
      <c r="S10" s="39">
        <v>6.7197827065357423</v>
      </c>
      <c r="T10" s="38">
        <v>-2.2254753601268717E-2</v>
      </c>
      <c r="U10" s="39">
        <v>1085.3</v>
      </c>
      <c r="V10" s="38">
        <v>6.9896117254519696</v>
      </c>
      <c r="W10" s="39">
        <v>6.9988836176227478</v>
      </c>
      <c r="X10" s="38">
        <v>-9.2718921707781732E-3</v>
      </c>
      <c r="Y10" s="39">
        <v>114.9</v>
      </c>
      <c r="Z10" s="21">
        <v>4.7440621848547098</v>
      </c>
      <c r="AA10" s="21">
        <v>4.7361721720177981</v>
      </c>
      <c r="AB10" s="21">
        <v>7.8900128369117084E-3</v>
      </c>
      <c r="AC10" s="11">
        <v>194.3</v>
      </c>
      <c r="AD10" s="21">
        <v>5.2694033563833944</v>
      </c>
      <c r="AE10" s="21">
        <v>5.2850697872695154</v>
      </c>
      <c r="AF10" s="21">
        <v>-1.5666430886120963E-2</v>
      </c>
      <c r="AG10" s="11">
        <v>1721.3</v>
      </c>
      <c r="AH10" s="21">
        <v>7.4508350982774605</v>
      </c>
      <c r="AI10" s="21">
        <v>7.424362466847823</v>
      </c>
      <c r="AJ10" s="21">
        <v>2.6472631429637516E-2</v>
      </c>
      <c r="AK10" s="11">
        <v>679.2</v>
      </c>
      <c r="AL10" s="11">
        <v>6.520915634997138</v>
      </c>
      <c r="AM10" s="11">
        <v>6.5737672391887845</v>
      </c>
      <c r="AN10" s="29">
        <v>-5.2851604191646473E-2</v>
      </c>
      <c r="AO10" s="11">
        <v>231.3</v>
      </c>
      <c r="AP10" s="11">
        <v>5.4437155692373933</v>
      </c>
      <c r="AQ10" s="11">
        <v>5.5703170206192478</v>
      </c>
      <c r="AR10" s="29">
        <v>-0.12660145138185452</v>
      </c>
      <c r="AS10" s="11">
        <v>425.5</v>
      </c>
      <c r="AT10" s="21">
        <v>6.0532649480134291</v>
      </c>
      <c r="AU10" s="21">
        <v>6.132280517879801</v>
      </c>
      <c r="AV10" s="21">
        <v>-7.9015569866371926E-2</v>
      </c>
      <c r="AW10" s="11">
        <v>297.16000000000003</v>
      </c>
      <c r="AX10" s="11">
        <v>5.694270714283606</v>
      </c>
      <c r="AY10" s="11">
        <v>5.6926963275941667</v>
      </c>
      <c r="AZ10" s="29">
        <v>1.5743866894393221E-3</v>
      </c>
      <c r="BA10" s="11">
        <v>674.9</v>
      </c>
      <c r="BB10" s="9">
        <v>2.27116704805492E-3</v>
      </c>
      <c r="BC10" s="11">
        <v>3.3215977269050135E-3</v>
      </c>
      <c r="BD10" s="11">
        <v>-5.7073093687703569</v>
      </c>
      <c r="BE10" s="11">
        <v>-5.7045842702911207</v>
      </c>
      <c r="BF10" s="29">
        <v>-2.7250984792361876E-3</v>
      </c>
    </row>
    <row r="11" spans="2:58" x14ac:dyDescent="0.25">
      <c r="B11" s="21" t="s">
        <v>7</v>
      </c>
      <c r="C11" s="9">
        <v>1977</v>
      </c>
      <c r="D11" s="9">
        <v>2867.9</v>
      </c>
      <c r="E11" s="10">
        <v>0.68935458000627636</v>
      </c>
      <c r="F11" s="9">
        <v>7.9613353336081385</v>
      </c>
      <c r="G11" s="9">
        <v>7.9780684397054582</v>
      </c>
      <c r="H11" s="29">
        <v>-1.6733106097319705E-2</v>
      </c>
      <c r="I11" s="28">
        <v>1933.5</v>
      </c>
      <c r="J11" s="9">
        <v>7.5670871110473517</v>
      </c>
      <c r="K11" s="9">
        <v>7.5489635371569852</v>
      </c>
      <c r="L11" s="21">
        <v>1.8123573890366451E-2</v>
      </c>
      <c r="M11" s="9">
        <v>2002.4</v>
      </c>
      <c r="N11" s="9">
        <v>7.6021017401175648</v>
      </c>
      <c r="O11" s="9">
        <v>7.6263498114999297</v>
      </c>
      <c r="P11" s="9">
        <v>-2.4248071382364955E-2</v>
      </c>
      <c r="Q11" s="38">
        <v>807.2</v>
      </c>
      <c r="R11" s="38">
        <v>6.6935714690393988</v>
      </c>
      <c r="S11" s="38">
        <v>6.7250917499217291</v>
      </c>
      <c r="T11" s="38">
        <v>-3.1520280882330276E-2</v>
      </c>
      <c r="U11" s="38">
        <v>1086.3</v>
      </c>
      <c r="V11" s="38">
        <v>6.9905327054397048</v>
      </c>
      <c r="W11" s="38">
        <v>7.0095327298838246</v>
      </c>
      <c r="X11" s="38">
        <v>-1.9000024444119745E-2</v>
      </c>
      <c r="Y11" s="38">
        <v>116</v>
      </c>
      <c r="Z11" s="21">
        <v>4.7535901911063645</v>
      </c>
      <c r="AA11" s="21">
        <v>4.7541903173021174</v>
      </c>
      <c r="AB11" s="21">
        <v>-6.001261957528925E-4</v>
      </c>
      <c r="AC11" s="9">
        <v>196.6</v>
      </c>
      <c r="AD11" s="21">
        <v>5.2811712077130659</v>
      </c>
      <c r="AE11" s="21">
        <v>5.3085022068608394</v>
      </c>
      <c r="AF11" s="21">
        <v>-2.7330999147773483E-2</v>
      </c>
      <c r="AG11" s="9">
        <v>1736.9</v>
      </c>
      <c r="AH11" s="21">
        <v>7.4598571940599667</v>
      </c>
      <c r="AI11" s="21">
        <v>7.4360365962587585</v>
      </c>
      <c r="AJ11" s="21">
        <v>2.3820597801208265E-2</v>
      </c>
      <c r="AK11" s="9">
        <v>647.79999999999995</v>
      </c>
      <c r="AL11" s="9">
        <v>6.4735820067372289</v>
      </c>
      <c r="AM11" s="9">
        <v>6.5604546775870487</v>
      </c>
      <c r="AN11" s="29">
        <v>-8.6872670849819755E-2</v>
      </c>
      <c r="AO11" s="9">
        <v>226.6</v>
      </c>
      <c r="AP11" s="9">
        <v>5.423186348593906</v>
      </c>
      <c r="AQ11" s="9">
        <v>5.591774383344724</v>
      </c>
      <c r="AR11" s="29">
        <v>-0.16858803475081796</v>
      </c>
      <c r="AS11" s="9">
        <v>423.2</v>
      </c>
      <c r="AT11" s="21">
        <v>6.0478448805440896</v>
      </c>
      <c r="AU11" s="21">
        <v>6.1545468764321685</v>
      </c>
      <c r="AV11" s="21">
        <v>-0.10670199588807883</v>
      </c>
      <c r="AW11" s="9">
        <v>297.83</v>
      </c>
      <c r="AX11" s="9">
        <v>5.6965228539269406</v>
      </c>
      <c r="AY11" s="9">
        <v>5.6952891769102472</v>
      </c>
      <c r="AZ11" s="29">
        <v>1.233677016693413E-3</v>
      </c>
      <c r="BA11" s="9">
        <v>688.8</v>
      </c>
      <c r="BB11" s="9">
        <v>2.3127287378705971E-3</v>
      </c>
      <c r="BC11" s="9">
        <v>3.3549189414967553E-3</v>
      </c>
      <c r="BD11" s="9">
        <v>-5.6973276693580353</v>
      </c>
      <c r="BE11" s="9">
        <v>-5.6984699101353362</v>
      </c>
      <c r="BF11" s="29">
        <v>1.1422407773009624E-3</v>
      </c>
    </row>
    <row r="12" spans="2:58" x14ac:dyDescent="0.25">
      <c r="B12" s="16" t="s">
        <v>8</v>
      </c>
      <c r="C12" s="11">
        <v>2016.6</v>
      </c>
      <c r="D12" s="11">
        <v>2894</v>
      </c>
      <c r="E12" s="12">
        <v>0.69682100898410504</v>
      </c>
      <c r="F12" s="11">
        <v>7.9703949071914293</v>
      </c>
      <c r="G12" s="11">
        <v>7.9873882585848524</v>
      </c>
      <c r="H12" s="29">
        <v>-1.6993351393423062E-2</v>
      </c>
      <c r="I12" s="28">
        <v>1956.7</v>
      </c>
      <c r="J12" s="11">
        <v>7.5790146597840531</v>
      </c>
      <c r="K12" s="11">
        <v>7.5619406784200782</v>
      </c>
      <c r="L12" s="21">
        <v>1.7073981363974866E-2</v>
      </c>
      <c r="M12" s="11">
        <v>2030.8</v>
      </c>
      <c r="N12" s="9">
        <v>7.6161850830732396</v>
      </c>
      <c r="O12" s="9">
        <v>7.6348931957558026</v>
      </c>
      <c r="P12" s="9">
        <v>-1.8708112682563005E-2</v>
      </c>
      <c r="Q12" s="39">
        <v>816.2</v>
      </c>
      <c r="R12" s="38">
        <v>6.7046594229717051</v>
      </c>
      <c r="S12" s="39">
        <v>6.7306113568978958</v>
      </c>
      <c r="T12" s="38">
        <v>-2.5951933926190662E-2</v>
      </c>
      <c r="U12" s="39">
        <v>1104.5</v>
      </c>
      <c r="V12" s="38">
        <v>7.0071480228601715</v>
      </c>
      <c r="W12" s="39">
        <v>7.0203993700199057</v>
      </c>
      <c r="X12" s="38">
        <v>-1.3251347159734195E-2</v>
      </c>
      <c r="Y12" s="39">
        <v>117.7</v>
      </c>
      <c r="Z12" s="21">
        <v>4.7681390142662314</v>
      </c>
      <c r="AA12" s="21">
        <v>4.7724849966881395</v>
      </c>
      <c r="AB12" s="21">
        <v>-4.34598242190809E-3</v>
      </c>
      <c r="AC12" s="11">
        <v>209.3</v>
      </c>
      <c r="AD12" s="21">
        <v>5.3437686294519544</v>
      </c>
      <c r="AE12" s="21">
        <v>5.3315536797588354</v>
      </c>
      <c r="AF12" s="21">
        <v>1.2214949693118982E-2</v>
      </c>
      <c r="AG12" s="11">
        <v>1747.4</v>
      </c>
      <c r="AH12" s="21">
        <v>7.4658842478639942</v>
      </c>
      <c r="AI12" s="21">
        <v>7.447808437840342</v>
      </c>
      <c r="AJ12" s="21">
        <v>1.8075810023652217E-2</v>
      </c>
      <c r="AK12" s="11">
        <v>559.1</v>
      </c>
      <c r="AL12" s="11">
        <v>6.3263283480325994</v>
      </c>
      <c r="AM12" s="11">
        <v>6.5480297085015469</v>
      </c>
      <c r="AN12" s="29">
        <v>-0.22170136046894751</v>
      </c>
      <c r="AO12" s="11">
        <v>336.5</v>
      </c>
      <c r="AP12" s="11">
        <v>5.8185981490847825</v>
      </c>
      <c r="AQ12" s="11">
        <v>5.6130435549094848</v>
      </c>
      <c r="AR12" s="29">
        <v>0.20555459417529764</v>
      </c>
      <c r="AS12" s="11">
        <v>545.79999999999995</v>
      </c>
      <c r="AT12" s="21">
        <v>6.3022526082742383</v>
      </c>
      <c r="AU12" s="21">
        <v>6.1765346527780851</v>
      </c>
      <c r="AV12" s="21">
        <v>0.12571795549615317</v>
      </c>
      <c r="AW12" s="11">
        <v>297.99</v>
      </c>
      <c r="AX12" s="11">
        <v>5.6970599288953743</v>
      </c>
      <c r="AY12" s="11">
        <v>5.6979562915556539</v>
      </c>
      <c r="AZ12" s="29">
        <v>-8.9636266027959266E-4</v>
      </c>
      <c r="BA12" s="11">
        <v>703.9</v>
      </c>
      <c r="BB12" s="9">
        <v>2.3621598040202692E-3</v>
      </c>
      <c r="BC12" s="11">
        <v>3.3899089917855097E-3</v>
      </c>
      <c r="BD12" s="11">
        <v>-5.6869522040311109</v>
      </c>
      <c r="BE12" s="11">
        <v>-5.6924075285273039</v>
      </c>
      <c r="BF12" s="29">
        <v>5.4553244961930147E-3</v>
      </c>
    </row>
    <row r="13" spans="2:58" x14ac:dyDescent="0.25">
      <c r="B13" s="21" t="s">
        <v>9</v>
      </c>
      <c r="C13" s="9">
        <v>2044.8</v>
      </c>
      <c r="D13" s="9">
        <v>2913.8</v>
      </c>
      <c r="E13" s="10">
        <v>0.70176401949344491</v>
      </c>
      <c r="F13" s="9">
        <v>7.9772133502198956</v>
      </c>
      <c r="G13" s="9">
        <v>7.996950647057413</v>
      </c>
      <c r="H13" s="29">
        <v>-1.9737296837517349E-2</v>
      </c>
      <c r="I13" s="28">
        <v>1822.4</v>
      </c>
      <c r="J13" s="9">
        <v>7.5079095926929176</v>
      </c>
      <c r="K13" s="9">
        <v>7.5749806781770088</v>
      </c>
      <c r="L13" s="21">
        <v>-6.7071085484091242E-2</v>
      </c>
      <c r="M13" s="9">
        <v>2043.2</v>
      </c>
      <c r="N13" s="9">
        <v>7.6222724852782751</v>
      </c>
      <c r="O13" s="9">
        <v>7.643707421020526</v>
      </c>
      <c r="P13" s="9">
        <v>-2.1434935742250971E-2</v>
      </c>
      <c r="Q13" s="38">
        <v>826.2</v>
      </c>
      <c r="R13" s="38">
        <v>6.7168368749626639</v>
      </c>
      <c r="S13" s="38">
        <v>6.7363592413812752</v>
      </c>
      <c r="T13" s="38">
        <v>-1.952236641861127E-2</v>
      </c>
      <c r="U13" s="38">
        <v>1106.0999999999999</v>
      </c>
      <c r="V13" s="38">
        <v>7.0085955939082085</v>
      </c>
      <c r="W13" s="38">
        <v>7.0315215800676087</v>
      </c>
      <c r="X13" s="38">
        <v>-2.2925986159400225E-2</v>
      </c>
      <c r="Y13" s="38">
        <v>117.6</v>
      </c>
      <c r="Z13" s="21">
        <v>4.7672890354645263</v>
      </c>
      <c r="AA13" s="21">
        <v>4.7911320064227167</v>
      </c>
      <c r="AB13" s="21">
        <v>-2.3842970958190435E-2</v>
      </c>
      <c r="AC13" s="9">
        <v>212</v>
      </c>
      <c r="AD13" s="21">
        <v>5.3565862746720123</v>
      </c>
      <c r="AE13" s="21">
        <v>5.3541221101966769</v>
      </c>
      <c r="AF13" s="21">
        <v>2.4641644753353731E-3</v>
      </c>
      <c r="AG13" s="9">
        <v>1610.4</v>
      </c>
      <c r="AH13" s="21">
        <v>7.3842378743255814</v>
      </c>
      <c r="AI13" s="21">
        <v>7.4597068442862993</v>
      </c>
      <c r="AJ13" s="21">
        <v>-7.5468969960717835E-2</v>
      </c>
      <c r="AK13" s="9">
        <v>839</v>
      </c>
      <c r="AL13" s="9">
        <v>6.7322107064672059</v>
      </c>
      <c r="AM13" s="9">
        <v>6.53663715159606</v>
      </c>
      <c r="AN13" s="29">
        <v>0.19557355487114592</v>
      </c>
      <c r="AO13" s="9">
        <v>270.39999999999998</v>
      </c>
      <c r="AP13" s="9">
        <v>5.5999023441688092</v>
      </c>
      <c r="AQ13" s="9">
        <v>5.6339291066171242</v>
      </c>
      <c r="AR13" s="29">
        <v>-3.402676244831504E-2</v>
      </c>
      <c r="AS13" s="9">
        <v>482.4</v>
      </c>
      <c r="AT13" s="21">
        <v>6.178773645412976</v>
      </c>
      <c r="AU13" s="21">
        <v>6.1980879969603659</v>
      </c>
      <c r="AV13" s="21">
        <v>-1.9314351547389919E-2</v>
      </c>
      <c r="AW13" s="9">
        <v>297.87</v>
      </c>
      <c r="AX13" s="9">
        <v>5.6966571497136123</v>
      </c>
      <c r="AY13" s="9">
        <v>5.7007158972113681</v>
      </c>
      <c r="AZ13" s="29">
        <v>-4.0587474977558102E-3</v>
      </c>
      <c r="BA13" s="9">
        <v>716.7</v>
      </c>
      <c r="BB13" s="9">
        <v>2.4060831906536411E-3</v>
      </c>
      <c r="BC13" s="9">
        <v>3.4286214793263791E-3</v>
      </c>
      <c r="BD13" s="9">
        <v>-5.675596999659196</v>
      </c>
      <c r="BE13" s="9">
        <v>-5.6864109016193547</v>
      </c>
      <c r="BF13" s="29">
        <v>1.0813901960158745E-2</v>
      </c>
    </row>
    <row r="14" spans="2:58" x14ac:dyDescent="0.25">
      <c r="B14" s="16" t="s">
        <v>10</v>
      </c>
      <c r="C14" s="11">
        <v>2074.6</v>
      </c>
      <c r="D14" s="11">
        <v>2927.9</v>
      </c>
      <c r="E14" s="12">
        <v>0.70856245090337777</v>
      </c>
      <c r="F14" s="11">
        <v>7.9820407214925106</v>
      </c>
      <c r="G14" s="11">
        <v>8.0067768498822431</v>
      </c>
      <c r="H14" s="29">
        <v>-2.4736128389732492E-2</v>
      </c>
      <c r="I14" s="28">
        <v>1986.2</v>
      </c>
      <c r="J14" s="11">
        <v>7.593978544469258</v>
      </c>
      <c r="K14" s="11">
        <v>7.5881088822603653</v>
      </c>
      <c r="L14" s="21">
        <v>5.8696622088927342E-3</v>
      </c>
      <c r="M14" s="11">
        <v>2044.7</v>
      </c>
      <c r="N14" s="9">
        <v>7.6230063584490084</v>
      </c>
      <c r="O14" s="9">
        <v>7.65281519343886</v>
      </c>
      <c r="P14" s="9">
        <v>-2.980883498985154E-2</v>
      </c>
      <c r="Q14" s="39">
        <v>824.9</v>
      </c>
      <c r="R14" s="38">
        <v>6.7152621668666859</v>
      </c>
      <c r="S14" s="39">
        <v>6.7423368973301958</v>
      </c>
      <c r="T14" s="38">
        <v>-2.7074730463509944E-2</v>
      </c>
      <c r="U14" s="39">
        <v>1109</v>
      </c>
      <c r="V14" s="38">
        <v>7.0112139873503674</v>
      </c>
      <c r="W14" s="39">
        <v>7.0429291199715767</v>
      </c>
      <c r="X14" s="38">
        <v>-3.1715132621209285E-2</v>
      </c>
      <c r="Y14" s="39">
        <v>119.9</v>
      </c>
      <c r="Z14" s="21">
        <v>4.7866580620334682</v>
      </c>
      <c r="AA14" s="21">
        <v>4.8102044265136881</v>
      </c>
      <c r="AB14" s="21">
        <v>-2.354636448021985E-2</v>
      </c>
      <c r="AC14" s="11">
        <v>215.4</v>
      </c>
      <c r="AD14" s="21">
        <v>5.3724967647222881</v>
      </c>
      <c r="AE14" s="21">
        <v>5.3761130367510965</v>
      </c>
      <c r="AF14" s="21">
        <v>-3.6162720288084316E-3</v>
      </c>
      <c r="AG14" s="11">
        <v>1770.8</v>
      </c>
      <c r="AH14" s="21">
        <v>7.4791867008579862</v>
      </c>
      <c r="AI14" s="21">
        <v>7.4717719656716204</v>
      </c>
      <c r="AJ14" s="21">
        <v>7.4147351863658173E-3</v>
      </c>
      <c r="AK14" s="11">
        <v>746.8</v>
      </c>
      <c r="AL14" s="11">
        <v>6.6157974116675673</v>
      </c>
      <c r="AM14" s="11">
        <v>6.5262832631840739</v>
      </c>
      <c r="AN14" s="29">
        <v>8.9514148483493372E-2</v>
      </c>
      <c r="AO14" s="11">
        <v>259.7</v>
      </c>
      <c r="AP14" s="11">
        <v>5.5595271186687025</v>
      </c>
      <c r="AQ14" s="11">
        <v>5.6543640813925951</v>
      </c>
      <c r="AR14" s="29">
        <v>-9.4836962723892526E-2</v>
      </c>
      <c r="AS14" s="11">
        <v>475.1</v>
      </c>
      <c r="AT14" s="21">
        <v>6.1635253081928756</v>
      </c>
      <c r="AU14" s="21">
        <v>6.2191296327440098</v>
      </c>
      <c r="AV14" s="21">
        <v>-5.5604324551134177E-2</v>
      </c>
      <c r="AW14" s="11">
        <v>298.89999999999998</v>
      </c>
      <c r="AX14" s="11">
        <v>5.7001090692898924</v>
      </c>
      <c r="AY14" s="11">
        <v>5.7035856593317078</v>
      </c>
      <c r="AZ14" s="29">
        <v>-3.4765900418154416E-3</v>
      </c>
      <c r="BA14" s="11">
        <v>730.8</v>
      </c>
      <c r="BB14" s="9">
        <v>2.4449648711943792E-3</v>
      </c>
      <c r="BC14" s="11">
        <v>3.450598981186746E-3</v>
      </c>
      <c r="BD14" s="11">
        <v>-5.6692074452733952</v>
      </c>
      <c r="BE14" s="11">
        <v>-5.6804903959860082</v>
      </c>
      <c r="BF14" s="29">
        <v>1.1282950712613093E-2</v>
      </c>
    </row>
    <row r="15" spans="2:58" x14ac:dyDescent="0.25">
      <c r="B15" s="21" t="s">
        <v>11</v>
      </c>
      <c r="C15" s="9">
        <v>2128.1999999999998</v>
      </c>
      <c r="D15" s="9">
        <v>2976.4</v>
      </c>
      <c r="E15" s="10">
        <v>0.71502486224969752</v>
      </c>
      <c r="F15" s="9">
        <v>7.9984697955231061</v>
      </c>
      <c r="G15" s="9">
        <v>8.0168757760079234</v>
      </c>
      <c r="H15" s="29">
        <v>-1.8405980484817341E-2</v>
      </c>
      <c r="I15" s="28">
        <v>1987.5</v>
      </c>
      <c r="J15" s="9">
        <v>7.5946328465284871</v>
      </c>
      <c r="K15" s="9">
        <v>7.6013087170743088</v>
      </c>
      <c r="L15" s="21">
        <v>-6.6758705458216383E-3</v>
      </c>
      <c r="M15" s="9">
        <v>2081.6</v>
      </c>
      <c r="N15" s="9">
        <v>7.6408921077582406</v>
      </c>
      <c r="O15" s="9">
        <v>7.6622258223207256</v>
      </c>
      <c r="P15" s="9">
        <v>-2.1333714562485007E-2</v>
      </c>
      <c r="Q15" s="38">
        <v>837</v>
      </c>
      <c r="R15" s="38">
        <v>6.7298240704894754</v>
      </c>
      <c r="S15" s="38">
        <v>6.7485336172239743</v>
      </c>
      <c r="T15" s="38">
        <v>-1.8709546734498872E-2</v>
      </c>
      <c r="U15" s="38">
        <v>1132.0999999999999</v>
      </c>
      <c r="V15" s="38">
        <v>7.0318295940840638</v>
      </c>
      <c r="W15" s="38">
        <v>7.0546374209351033</v>
      </c>
      <c r="X15" s="38">
        <v>-2.2807826851039437E-2</v>
      </c>
      <c r="Y15" s="38">
        <v>121.9</v>
      </c>
      <c r="Z15" s="21">
        <v>4.8032010364872262</v>
      </c>
      <c r="AA15" s="21">
        <v>4.8297604351120436</v>
      </c>
      <c r="AB15" s="21">
        <v>-2.6559398624817376E-2</v>
      </c>
      <c r="AC15" s="9">
        <v>214.5</v>
      </c>
      <c r="AD15" s="21">
        <v>5.3683097383680716</v>
      </c>
      <c r="AE15" s="21">
        <v>5.3974335381016223</v>
      </c>
      <c r="AF15" s="21">
        <v>-2.9123799733550726E-2</v>
      </c>
      <c r="AG15" s="9">
        <v>1773</v>
      </c>
      <c r="AH15" s="21">
        <v>7.4804283060742076</v>
      </c>
      <c r="AI15" s="21">
        <v>7.483996783965071</v>
      </c>
      <c r="AJ15" s="21">
        <v>-3.5684778908633419E-3</v>
      </c>
      <c r="AK15" s="9">
        <v>730.1</v>
      </c>
      <c r="AL15" s="9">
        <v>6.5931815110620402</v>
      </c>
      <c r="AM15" s="9">
        <v>6.5170965330508697</v>
      </c>
      <c r="AN15" s="29">
        <v>7.6084978011170534E-2</v>
      </c>
      <c r="AO15" s="9">
        <v>251.6</v>
      </c>
      <c r="AP15" s="9">
        <v>5.5278405248262859</v>
      </c>
      <c r="AQ15" s="9">
        <v>5.6742602554343202</v>
      </c>
      <c r="AR15" s="29">
        <v>-0.14641973060803437</v>
      </c>
      <c r="AS15" s="9">
        <v>466.1</v>
      </c>
      <c r="AT15" s="21">
        <v>6.1444002033786953</v>
      </c>
      <c r="AU15" s="21">
        <v>6.2395702124242982</v>
      </c>
      <c r="AV15" s="21">
        <v>-9.517000904560291E-2</v>
      </c>
      <c r="AW15" s="9">
        <v>299.95</v>
      </c>
      <c r="AX15" s="9">
        <v>5.7036157940991021</v>
      </c>
      <c r="AY15" s="9">
        <v>5.7065807066538046</v>
      </c>
      <c r="AZ15" s="29">
        <v>-2.9649125547024369E-3</v>
      </c>
      <c r="BA15" s="9">
        <v>747.7</v>
      </c>
      <c r="BB15" s="9">
        <v>2.4927487914652444E-3</v>
      </c>
      <c r="BC15" s="9">
        <v>3.4862407212278707E-3</v>
      </c>
      <c r="BD15" s="9">
        <v>-5.6589312805598944</v>
      </c>
      <c r="BE15" s="9">
        <v>-5.67464961951306</v>
      </c>
      <c r="BF15" s="29">
        <v>1.5718338953165656E-2</v>
      </c>
    </row>
    <row r="16" spans="2:58" x14ac:dyDescent="0.25">
      <c r="B16" s="16" t="s">
        <v>12</v>
      </c>
      <c r="C16" s="11">
        <v>2166.4</v>
      </c>
      <c r="D16" s="11">
        <v>3015.4</v>
      </c>
      <c r="E16" s="12">
        <v>0.71844531405452017</v>
      </c>
      <c r="F16" s="11">
        <v>8.011487770344818</v>
      </c>
      <c r="G16" s="11">
        <v>8.0272408743027874</v>
      </c>
      <c r="H16" s="29">
        <v>-1.5753103957969472E-2</v>
      </c>
      <c r="I16" s="28">
        <v>2022.5</v>
      </c>
      <c r="J16" s="11">
        <v>7.6120896489326464</v>
      </c>
      <c r="K16" s="11">
        <v>7.6145672775618785</v>
      </c>
      <c r="L16" s="21">
        <v>-2.4776286292320648E-3</v>
      </c>
      <c r="M16" s="11">
        <v>2107.4</v>
      </c>
      <c r="N16" s="9">
        <v>7.6532102391654275</v>
      </c>
      <c r="O16" s="9">
        <v>7.671929986454173</v>
      </c>
      <c r="P16" s="9">
        <v>-1.8719747288745481E-2</v>
      </c>
      <c r="Q16" s="39">
        <v>845.2</v>
      </c>
      <c r="R16" s="38">
        <v>6.7395732857419013</v>
      </c>
      <c r="S16" s="39">
        <v>6.7549217718353862</v>
      </c>
      <c r="T16" s="38">
        <v>-1.5348486093484937E-2</v>
      </c>
      <c r="U16" s="39">
        <v>1148.5</v>
      </c>
      <c r="V16" s="38">
        <v>7.0462120221291533</v>
      </c>
      <c r="W16" s="39">
        <v>7.0666420922035922</v>
      </c>
      <c r="X16" s="38">
        <v>-2.0430070074438866E-2</v>
      </c>
      <c r="Y16" s="39">
        <v>124.5</v>
      </c>
      <c r="Z16" s="21">
        <v>4.824305715904762</v>
      </c>
      <c r="AA16" s="21">
        <v>4.8498434938909716</v>
      </c>
      <c r="AB16" s="21">
        <v>-2.5537777986209598E-2</v>
      </c>
      <c r="AC16" s="11">
        <v>238.3</v>
      </c>
      <c r="AD16" s="21">
        <v>5.4735303841046967</v>
      </c>
      <c r="AE16" s="21">
        <v>5.4179884327577641</v>
      </c>
      <c r="AF16" s="21">
        <v>5.5541951346932628E-2</v>
      </c>
      <c r="AG16" s="11">
        <v>1784.2</v>
      </c>
      <c r="AH16" s="21">
        <v>7.4867254144796833</v>
      </c>
      <c r="AI16" s="21">
        <v>7.4963789153449047</v>
      </c>
      <c r="AJ16" s="21">
        <v>-9.6535008652214316E-3</v>
      </c>
      <c r="AK16" s="11">
        <v>577.6</v>
      </c>
      <c r="AL16" s="11">
        <v>6.3588815875786162</v>
      </c>
      <c r="AM16" s="11">
        <v>6.5092613973245292</v>
      </c>
      <c r="AN16" s="29">
        <v>-0.15037980974591303</v>
      </c>
      <c r="AO16" s="11">
        <v>363.4</v>
      </c>
      <c r="AP16" s="11">
        <v>5.8955041559620707</v>
      </c>
      <c r="AQ16" s="11">
        <v>5.6934701318390193</v>
      </c>
      <c r="AR16" s="29">
        <v>0.20203402412305138</v>
      </c>
      <c r="AS16" s="11">
        <v>601.70000000000005</v>
      </c>
      <c r="AT16" s="21">
        <v>6.3997589822263059</v>
      </c>
      <c r="AU16" s="21">
        <v>6.2592856355936668</v>
      </c>
      <c r="AV16" s="21">
        <v>0.14047334663263911</v>
      </c>
      <c r="AW16" s="11">
        <v>300.81</v>
      </c>
      <c r="AX16" s="11">
        <v>5.706478836203944</v>
      </c>
      <c r="AY16" s="11">
        <v>5.7097139950460125</v>
      </c>
      <c r="AZ16" s="29">
        <v>-3.2351588420684863E-3</v>
      </c>
      <c r="BA16" s="11">
        <v>760</v>
      </c>
      <c r="BB16" s="9">
        <v>2.5265117516040025E-3</v>
      </c>
      <c r="BC16" s="11">
        <v>3.5166375257508812E-3</v>
      </c>
      <c r="BD16" s="11">
        <v>-5.650249994278842</v>
      </c>
      <c r="BE16" s="11">
        <v>-5.668885128242108</v>
      </c>
      <c r="BF16" s="29">
        <v>1.8635133963265993E-2</v>
      </c>
    </row>
    <row r="17" spans="2:58" x14ac:dyDescent="0.25">
      <c r="B17" s="21" t="s">
        <v>13</v>
      </c>
      <c r="C17" s="9">
        <v>2215.5</v>
      </c>
      <c r="D17" s="9">
        <v>3074.1</v>
      </c>
      <c r="E17" s="10">
        <v>0.72069874109495469</v>
      </c>
      <c r="F17" s="9">
        <v>8.0307674544737822</v>
      </c>
      <c r="G17" s="9">
        <v>8.0378540898973654</v>
      </c>
      <c r="H17" s="29">
        <v>-7.0866354235832318E-3</v>
      </c>
      <c r="I17" s="28">
        <v>2078.7000000000003</v>
      </c>
      <c r="J17" s="9">
        <v>7.6394979773014455</v>
      </c>
      <c r="K17" s="9">
        <v>7.6278674862470215</v>
      </c>
      <c r="L17" s="21">
        <v>1.1630491054424041E-2</v>
      </c>
      <c r="M17" s="9">
        <v>2115.1999999999998</v>
      </c>
      <c r="N17" s="9">
        <v>7.6569046496573669</v>
      </c>
      <c r="O17" s="9">
        <v>7.6819050310556491</v>
      </c>
      <c r="P17" s="9">
        <v>-2.5000381398282201E-2</v>
      </c>
      <c r="Q17" s="38">
        <v>842.9</v>
      </c>
      <c r="R17" s="38">
        <v>6.7368483270034361</v>
      </c>
      <c r="S17" s="38">
        <v>6.761462038470496</v>
      </c>
      <c r="T17" s="38">
        <v>-2.4613711467059929E-2</v>
      </c>
      <c r="U17" s="38">
        <v>1158.5</v>
      </c>
      <c r="V17" s="38">
        <v>7.0548813438724309</v>
      </c>
      <c r="W17" s="38">
        <v>7.0789244881306637</v>
      </c>
      <c r="X17" s="38">
        <v>-2.4043144258232729E-2</v>
      </c>
      <c r="Y17" s="38">
        <v>127.7</v>
      </c>
      <c r="Z17" s="21">
        <v>4.8496837630384935</v>
      </c>
      <c r="AA17" s="21">
        <v>4.8704804648995195</v>
      </c>
      <c r="AB17" s="21">
        <v>-2.0796701861026001E-2</v>
      </c>
      <c r="AC17" s="9">
        <v>246.3</v>
      </c>
      <c r="AD17" s="21">
        <v>5.5065503051264919</v>
      </c>
      <c r="AE17" s="21">
        <v>5.4376643368541968</v>
      </c>
      <c r="AF17" s="21">
        <v>6.8885968272295095E-2</v>
      </c>
      <c r="AG17" s="9">
        <v>1832.4</v>
      </c>
      <c r="AH17" s="21">
        <v>7.5133818620125874</v>
      </c>
      <c r="AI17" s="21">
        <v>7.5089137456906929</v>
      </c>
      <c r="AJ17" s="21">
        <v>4.4681163218944775E-3</v>
      </c>
      <c r="AK17" s="9">
        <v>581.70000000000005</v>
      </c>
      <c r="AL17" s="9">
        <v>6.3659548509167161</v>
      </c>
      <c r="AM17" s="9">
        <v>6.5030098452443905</v>
      </c>
      <c r="AN17" s="29">
        <v>-0.13705499432767443</v>
      </c>
      <c r="AO17" s="9">
        <v>347.7</v>
      </c>
      <c r="AP17" s="9">
        <v>5.8513400390138157</v>
      </c>
      <c r="AQ17" s="9">
        <v>5.7117547013717802</v>
      </c>
      <c r="AR17" s="29">
        <v>0.13958533764203551</v>
      </c>
      <c r="AS17" s="9">
        <v>593.9</v>
      </c>
      <c r="AT17" s="21">
        <v>6.3867109550218144</v>
      </c>
      <c r="AU17" s="21">
        <v>6.2780923205888968</v>
      </c>
      <c r="AV17" s="21">
        <v>0.10861863443291764</v>
      </c>
      <c r="AW17" s="9">
        <v>302.56</v>
      </c>
      <c r="AX17" s="9">
        <v>5.7122796049101474</v>
      </c>
      <c r="AY17" s="9">
        <v>5.7129966273063379</v>
      </c>
      <c r="AZ17" s="29">
        <v>-7.1702239619053643E-4</v>
      </c>
      <c r="BA17" s="9">
        <v>761.8</v>
      </c>
      <c r="BB17" s="9">
        <v>2.5178476996298251E-3</v>
      </c>
      <c r="BC17" s="9">
        <v>3.4936202272317961E-3</v>
      </c>
      <c r="BD17" s="9">
        <v>-5.6568167660135433</v>
      </c>
      <c r="BE17" s="9">
        <v>-5.6631836542529026</v>
      </c>
      <c r="BF17" s="29">
        <v>6.3668882393592696E-3</v>
      </c>
    </row>
    <row r="18" spans="2:58" x14ac:dyDescent="0.25">
      <c r="B18" s="16" t="s">
        <v>14</v>
      </c>
      <c r="C18" s="11">
        <v>2263.8000000000002</v>
      </c>
      <c r="D18" s="11">
        <v>3108.7</v>
      </c>
      <c r="E18" s="12">
        <v>0.72821436613375379</v>
      </c>
      <c r="F18" s="11">
        <v>8.04195991135337</v>
      </c>
      <c r="G18" s="11">
        <v>8.0486875222322141</v>
      </c>
      <c r="H18" s="29">
        <v>-6.7276108788441036E-3</v>
      </c>
      <c r="I18" s="28">
        <v>2081.6</v>
      </c>
      <c r="J18" s="11">
        <v>7.6408921077582406</v>
      </c>
      <c r="K18" s="11">
        <v>7.6411907171357916</v>
      </c>
      <c r="L18" s="21">
        <v>-2.986093775509957E-4</v>
      </c>
      <c r="M18" s="11">
        <v>2142.3000000000002</v>
      </c>
      <c r="N18" s="9">
        <v>7.6696352972231745</v>
      </c>
      <c r="O18" s="9">
        <v>7.6921166014995457</v>
      </c>
      <c r="P18" s="9">
        <v>-2.2481304276371183E-2</v>
      </c>
      <c r="Q18" s="39">
        <v>851.2</v>
      </c>
      <c r="R18" s="38">
        <v>6.7466471185873802</v>
      </c>
      <c r="S18" s="39">
        <v>6.7681055016315605</v>
      </c>
      <c r="T18" s="38">
        <v>-2.1458383044180351E-2</v>
      </c>
      <c r="U18" s="39">
        <v>1176</v>
      </c>
      <c r="V18" s="38">
        <v>7.0698741284585722</v>
      </c>
      <c r="W18" s="39">
        <v>7.0914531942761405</v>
      </c>
      <c r="X18" s="38">
        <v>-2.1579065817568299E-2</v>
      </c>
      <c r="Y18" s="39">
        <v>130.69999999999999</v>
      </c>
      <c r="Z18" s="21">
        <v>4.8729046206301758</v>
      </c>
      <c r="AA18" s="21">
        <v>4.891682249075493</v>
      </c>
      <c r="AB18" s="21">
        <v>-1.8777628445317163E-2</v>
      </c>
      <c r="AC18" s="11">
        <v>243.6</v>
      </c>
      <c r="AD18" s="21">
        <v>5.4955275358357421</v>
      </c>
      <c r="AE18" s="21">
        <v>5.4563825802451866</v>
      </c>
      <c r="AF18" s="21">
        <v>3.9144955590555419E-2</v>
      </c>
      <c r="AG18" s="11">
        <v>1838</v>
      </c>
      <c r="AH18" s="21">
        <v>7.5164333029156323</v>
      </c>
      <c r="AI18" s="21">
        <v>7.5215906274439659</v>
      </c>
      <c r="AJ18" s="21">
        <v>-5.1573245283336178E-3</v>
      </c>
      <c r="AK18" s="11">
        <v>549.5</v>
      </c>
      <c r="AL18" s="11">
        <v>6.3090087738436758</v>
      </c>
      <c r="AM18" s="11">
        <v>6.4984798786686992</v>
      </c>
      <c r="AN18" s="29">
        <v>-0.1894711048250235</v>
      </c>
      <c r="AO18" s="11">
        <v>328.4</v>
      </c>
      <c r="AP18" s="11">
        <v>5.7942323775782727</v>
      </c>
      <c r="AQ18" s="11">
        <v>5.729001226062767</v>
      </c>
      <c r="AR18" s="29">
        <v>6.5231151515505736E-2</v>
      </c>
      <c r="AS18" s="11">
        <v>572</v>
      </c>
      <c r="AT18" s="21">
        <v>6.3491389913797978</v>
      </c>
      <c r="AU18" s="21">
        <v>6.2958944815884141</v>
      </c>
      <c r="AV18" s="21">
        <v>5.3244509791383621E-2</v>
      </c>
      <c r="AW18" s="11">
        <v>303.45</v>
      </c>
      <c r="AX18" s="11">
        <v>5.7152168522818645</v>
      </c>
      <c r="AY18" s="11">
        <v>5.7164376842585112</v>
      </c>
      <c r="AZ18" s="29">
        <v>-1.2208319766466857E-3</v>
      </c>
      <c r="BA18" s="11">
        <v>769.8</v>
      </c>
      <c r="BB18" s="9">
        <v>2.5368264953040038E-3</v>
      </c>
      <c r="BC18" s="11">
        <v>3.4836259943243904E-3</v>
      </c>
      <c r="BD18" s="11">
        <v>-5.6596815752593059</v>
      </c>
      <c r="BE18" s="11">
        <v>-5.6575202826664679</v>
      </c>
      <c r="BF18" s="29">
        <v>-2.1612925928380378E-3</v>
      </c>
    </row>
    <row r="19" spans="2:58" x14ac:dyDescent="0.25">
      <c r="B19" s="21" t="s">
        <v>15</v>
      </c>
      <c r="C19" s="9">
        <v>2322.6999999999998</v>
      </c>
      <c r="D19" s="9">
        <v>3172.5</v>
      </c>
      <c r="E19" s="10">
        <v>0.73213553979511425</v>
      </c>
      <c r="F19" s="9">
        <v>8.0622751995885427</v>
      </c>
      <c r="G19" s="9">
        <v>8.0597088416007487</v>
      </c>
      <c r="H19" s="29">
        <v>2.5663579877939213E-3</v>
      </c>
      <c r="I19" s="28">
        <v>2136.4</v>
      </c>
      <c r="J19" s="9">
        <v>7.6668774484656153</v>
      </c>
      <c r="K19" s="9">
        <v>7.6545256132911508</v>
      </c>
      <c r="L19" s="21">
        <v>1.2351835174464476E-2</v>
      </c>
      <c r="M19" s="9">
        <v>2207.6</v>
      </c>
      <c r="N19" s="9">
        <v>7.6996612315653463</v>
      </c>
      <c r="O19" s="9">
        <v>7.70251471792188</v>
      </c>
      <c r="P19" s="9">
        <v>-2.8534863565337076E-3</v>
      </c>
      <c r="Q19" s="38">
        <v>873.7</v>
      </c>
      <c r="R19" s="38">
        <v>6.7727370673040488</v>
      </c>
      <c r="S19" s="38">
        <v>6.774787862251169</v>
      </c>
      <c r="T19" s="38">
        <v>-2.050794947120238E-3</v>
      </c>
      <c r="U19" s="38">
        <v>1215.3</v>
      </c>
      <c r="V19" s="38">
        <v>7.1027462388767546</v>
      </c>
      <c r="W19" s="38">
        <v>7.1041817692346845</v>
      </c>
      <c r="X19" s="38">
        <v>-1.4355303579298706E-3</v>
      </c>
      <c r="Y19" s="38">
        <v>134.6</v>
      </c>
      <c r="Z19" s="21">
        <v>4.9023074172106273</v>
      </c>
      <c r="AA19" s="21">
        <v>4.9134467494180347</v>
      </c>
      <c r="AB19" s="21">
        <v>-1.1139332207407371E-2</v>
      </c>
      <c r="AC19" s="9">
        <v>258.8</v>
      </c>
      <c r="AD19" s="21">
        <v>5.5560555626267458</v>
      </c>
      <c r="AE19" s="21">
        <v>5.4741075465151701</v>
      </c>
      <c r="AF19" s="21">
        <v>8.1948016111575761E-2</v>
      </c>
      <c r="AG19" s="9">
        <v>1877.6</v>
      </c>
      <c r="AH19" s="21">
        <v>7.537749644536814</v>
      </c>
      <c r="AI19" s="21">
        <v>7.5344017056189543</v>
      </c>
      <c r="AJ19" s="21">
        <v>3.3479389178596719E-3</v>
      </c>
      <c r="AK19" s="9">
        <v>629.6</v>
      </c>
      <c r="AL19" s="9">
        <v>6.4450846971031934</v>
      </c>
      <c r="AM19" s="9">
        <v>6.4957238400842465</v>
      </c>
      <c r="AN19" s="29">
        <v>-5.0639142981053098E-2</v>
      </c>
      <c r="AO19" s="9">
        <v>343.6</v>
      </c>
      <c r="AP19" s="9">
        <v>5.8394781901101007</v>
      </c>
      <c r="AQ19" s="9">
        <v>5.7451842087781708</v>
      </c>
      <c r="AR19" s="29">
        <v>9.4293981331929899E-2</v>
      </c>
      <c r="AS19" s="9">
        <v>602.4</v>
      </c>
      <c r="AT19" s="21">
        <v>6.4009216764856838</v>
      </c>
      <c r="AU19" s="21">
        <v>6.3126642194171652</v>
      </c>
      <c r="AV19" s="21">
        <v>8.8257457068518619E-2</v>
      </c>
      <c r="AW19" s="9">
        <v>304.77</v>
      </c>
      <c r="AX19" s="9">
        <v>5.7195573937715629</v>
      </c>
      <c r="AY19" s="9">
        <v>5.7200457985872646</v>
      </c>
      <c r="AZ19" s="29">
        <v>-4.8840481570167071E-4</v>
      </c>
      <c r="BA19" s="9">
        <v>774.9</v>
      </c>
      <c r="BB19" s="9">
        <v>2.5425730879023527E-3</v>
      </c>
      <c r="BC19" s="9">
        <v>3.4728174630258811E-3</v>
      </c>
      <c r="BD19" s="9">
        <v>-5.662789065476824</v>
      </c>
      <c r="BE19" s="9">
        <v>-5.6518661192986777</v>
      </c>
      <c r="BF19" s="29">
        <v>-1.0922946178146375E-2</v>
      </c>
    </row>
    <row r="20" spans="2:58" x14ac:dyDescent="0.25">
      <c r="B20" s="16" t="s">
        <v>16</v>
      </c>
      <c r="C20" s="11">
        <v>2350.5</v>
      </c>
      <c r="D20" s="11">
        <v>3201.4</v>
      </c>
      <c r="E20" s="12">
        <v>0.73421003311051414</v>
      </c>
      <c r="F20" s="11">
        <v>8.0713434931125967</v>
      </c>
      <c r="G20" s="11">
        <v>8.0708815135395859</v>
      </c>
      <c r="H20" s="29">
        <v>4.6197957301075121E-4</v>
      </c>
      <c r="I20" s="28">
        <v>2124.6</v>
      </c>
      <c r="J20" s="11">
        <v>7.6613388283459134</v>
      </c>
      <c r="K20" s="11">
        <v>7.6678606311452002</v>
      </c>
      <c r="L20" s="21">
        <v>-6.5218027992868244E-3</v>
      </c>
      <c r="M20" s="11">
        <v>2209.9</v>
      </c>
      <c r="N20" s="9">
        <v>7.7007025446192596</v>
      </c>
      <c r="O20" s="9">
        <v>7.7130353496434969</v>
      </c>
      <c r="P20" s="9">
        <v>-1.2332805024237281E-2</v>
      </c>
      <c r="Q20" s="39">
        <v>872.4</v>
      </c>
      <c r="R20" s="38">
        <v>6.7712480343274741</v>
      </c>
      <c r="S20" s="39">
        <v>6.7814314097725079</v>
      </c>
      <c r="T20" s="38">
        <v>-1.0183375445033782E-2</v>
      </c>
      <c r="U20" s="39">
        <v>1218.9000000000001</v>
      </c>
      <c r="V20" s="38">
        <v>7.1057040916617904</v>
      </c>
      <c r="W20" s="39">
        <v>7.1170502846848214</v>
      </c>
      <c r="X20" s="38">
        <v>-1.134619302303097E-2</v>
      </c>
      <c r="Y20" s="39">
        <v>137.69999999999999</v>
      </c>
      <c r="Z20" s="21">
        <v>4.9250774057346094</v>
      </c>
      <c r="AA20" s="21">
        <v>4.9357601329085083</v>
      </c>
      <c r="AB20" s="21">
        <v>-1.0682727173898954E-2</v>
      </c>
      <c r="AC20" s="11">
        <v>233.8</v>
      </c>
      <c r="AD20" s="21">
        <v>5.4544660490379684</v>
      </c>
      <c r="AE20" s="21">
        <v>5.4908280848458286</v>
      </c>
      <c r="AF20" s="21">
        <v>-3.6362035807860238E-2</v>
      </c>
      <c r="AG20" s="11">
        <v>1890.8</v>
      </c>
      <c r="AH20" s="21">
        <v>7.5447552989190809</v>
      </c>
      <c r="AI20" s="21">
        <v>7.5473359019020583</v>
      </c>
      <c r="AJ20" s="21">
        <v>-2.5806029829773536E-3</v>
      </c>
      <c r="AK20" s="11">
        <v>668</v>
      </c>
      <c r="AL20" s="11">
        <v>6.5042881735366453</v>
      </c>
      <c r="AM20" s="11">
        <v>6.4946756525373077</v>
      </c>
      <c r="AN20" s="29">
        <v>9.6125209993376259E-3</v>
      </c>
      <c r="AO20" s="11">
        <v>321</v>
      </c>
      <c r="AP20" s="11">
        <v>5.7714411231300158</v>
      </c>
      <c r="AQ20" s="11">
        <v>5.7603189218538793</v>
      </c>
      <c r="AR20" s="29">
        <v>1.1122201276136501E-2</v>
      </c>
      <c r="AS20" s="11">
        <v>554.79999999999995</v>
      </c>
      <c r="AT20" s="21">
        <v>6.3186076884406761</v>
      </c>
      <c r="AU20" s="21">
        <v>6.3284069127187168</v>
      </c>
      <c r="AV20" s="21">
        <v>-9.7992242780406968E-3</v>
      </c>
      <c r="AW20" s="11">
        <v>305.45</v>
      </c>
      <c r="AX20" s="11">
        <v>5.7217860990957758</v>
      </c>
      <c r="AY20" s="11">
        <v>5.7238288399573447</v>
      </c>
      <c r="AZ20" s="29">
        <v>-2.0427408615688591E-3</v>
      </c>
      <c r="BA20" s="11">
        <v>785.2</v>
      </c>
      <c r="BB20" s="9">
        <v>2.5706334915698154E-3</v>
      </c>
      <c r="BC20" s="11">
        <v>3.5012235949421853E-3</v>
      </c>
      <c r="BD20" s="11">
        <v>-5.6546427730271951</v>
      </c>
      <c r="BE20" s="11">
        <v>-5.6461936207732766</v>
      </c>
      <c r="BF20" s="29">
        <v>-8.4491522539185127E-3</v>
      </c>
    </row>
    <row r="21" spans="2:58" x14ac:dyDescent="0.25">
      <c r="B21" s="21" t="s">
        <v>17</v>
      </c>
      <c r="C21" s="9">
        <v>2386.6</v>
      </c>
      <c r="D21" s="9">
        <v>3251.1</v>
      </c>
      <c r="E21" s="10">
        <v>0.7340900003075882</v>
      </c>
      <c r="F21" s="9">
        <v>8.0867486795970596</v>
      </c>
      <c r="G21" s="9">
        <v>8.0821706075590853</v>
      </c>
      <c r="H21" s="29">
        <v>4.5780720379742235E-3</v>
      </c>
      <c r="I21" s="28">
        <v>2146.4</v>
      </c>
      <c r="J21" s="9">
        <v>7.6715472991114142</v>
      </c>
      <c r="K21" s="9">
        <v>7.6811919470270258</v>
      </c>
      <c r="L21" s="21">
        <v>-9.6446479156115927E-3</v>
      </c>
      <c r="M21" s="9">
        <v>2254</v>
      </c>
      <c r="N21" s="9">
        <v>7.720461694599722</v>
      </c>
      <c r="O21" s="9">
        <v>7.7236126825562685</v>
      </c>
      <c r="P21" s="9">
        <v>-3.1509879565465582E-3</v>
      </c>
      <c r="Q21" s="38">
        <v>894.2</v>
      </c>
      <c r="R21" s="38">
        <v>6.7959294637998804</v>
      </c>
      <c r="S21" s="38">
        <v>6.7879571518919226</v>
      </c>
      <c r="T21" s="38">
        <v>7.9723119079577742E-3</v>
      </c>
      <c r="U21" s="38">
        <v>1240.4000000000001</v>
      </c>
      <c r="V21" s="38">
        <v>7.123189187226294</v>
      </c>
      <c r="W21" s="38">
        <v>7.1299979150986044</v>
      </c>
      <c r="X21" s="38">
        <v>-6.8087278723103495E-3</v>
      </c>
      <c r="Y21" s="38">
        <v>141</v>
      </c>
      <c r="Z21" s="21">
        <v>4.9487598903781684</v>
      </c>
      <c r="AA21" s="21">
        <v>4.9586016044456489</v>
      </c>
      <c r="AB21" s="21">
        <v>-9.8417140674804671E-3</v>
      </c>
      <c r="AC21" s="9">
        <v>259.2</v>
      </c>
      <c r="AD21" s="21">
        <v>5.5575999644781193</v>
      </c>
      <c r="AE21" s="21">
        <v>5.5065842619289125</v>
      </c>
      <c r="AF21" s="21">
        <v>5.1015702549206843E-2</v>
      </c>
      <c r="AG21" s="9">
        <v>1887.2</v>
      </c>
      <c r="AH21" s="21">
        <v>7.5428495280934653</v>
      </c>
      <c r="AI21" s="21">
        <v>7.5603842304415032</v>
      </c>
      <c r="AJ21" s="21">
        <v>-1.7534702348037889E-2</v>
      </c>
      <c r="AK21" s="9">
        <v>700.3</v>
      </c>
      <c r="AL21" s="9">
        <v>6.5515088146614717</v>
      </c>
      <c r="AM21" s="9">
        <v>6.4952375896097951</v>
      </c>
      <c r="AN21" s="29">
        <v>5.6271225051676588E-2</v>
      </c>
      <c r="AO21" s="9">
        <v>336.1</v>
      </c>
      <c r="AP21" s="9">
        <v>5.8174087347310603</v>
      </c>
      <c r="AQ21" s="9">
        <v>5.7744795713641128</v>
      </c>
      <c r="AR21" s="29">
        <v>4.292916336694752E-2</v>
      </c>
      <c r="AS21" s="9">
        <v>595.29999999999995</v>
      </c>
      <c r="AT21" s="21">
        <v>6.3890654801593447</v>
      </c>
      <c r="AU21" s="21">
        <v>6.3431831010473028</v>
      </c>
      <c r="AV21" s="21">
        <v>4.588237911204196E-2</v>
      </c>
      <c r="AW21" s="9">
        <v>306.36</v>
      </c>
      <c r="AX21" s="9">
        <v>5.7247608810413926</v>
      </c>
      <c r="AY21" s="9">
        <v>5.7277943727804894</v>
      </c>
      <c r="AZ21" s="29">
        <v>-3.0334917390968386E-3</v>
      </c>
      <c r="BA21" s="9">
        <v>794.2</v>
      </c>
      <c r="BB21" s="9">
        <v>2.5923749836793317E-3</v>
      </c>
      <c r="BC21" s="9">
        <v>3.5314130182853747E-3</v>
      </c>
      <c r="BD21" s="9">
        <v>-5.6460571996648747</v>
      </c>
      <c r="BE21" s="9">
        <v>-5.6404820705553718</v>
      </c>
      <c r="BF21" s="29">
        <v>-5.5751291095029742E-3</v>
      </c>
    </row>
    <row r="22" spans="2:58" x14ac:dyDescent="0.25">
      <c r="B22" s="16" t="s">
        <v>18</v>
      </c>
      <c r="C22" s="11">
        <v>2437.5</v>
      </c>
      <c r="D22" s="11">
        <v>3269</v>
      </c>
      <c r="E22" s="12">
        <v>0.74564086876720714</v>
      </c>
      <c r="F22" s="11">
        <v>8.0922394067242109</v>
      </c>
      <c r="G22" s="11">
        <v>8.0935414819068399</v>
      </c>
      <c r="H22" s="29">
        <v>-1.3020751826289256E-3</v>
      </c>
      <c r="I22" s="28">
        <v>2196.1999999999998</v>
      </c>
      <c r="J22" s="11">
        <v>7.6944838731636125</v>
      </c>
      <c r="K22" s="11">
        <v>7.6945116611389643</v>
      </c>
      <c r="L22" s="21">
        <v>-2.7787975351856176E-5</v>
      </c>
      <c r="M22" s="11">
        <v>2282.3000000000002</v>
      </c>
      <c r="N22" s="9">
        <v>7.7329389854098318</v>
      </c>
      <c r="O22" s="9">
        <v>7.7341731945489274</v>
      </c>
      <c r="P22" s="9">
        <v>-1.2342091390955545E-3</v>
      </c>
      <c r="Q22" s="39">
        <v>901.6</v>
      </c>
      <c r="R22" s="38">
        <v>6.8041709627255669</v>
      </c>
      <c r="S22" s="39">
        <v>6.794279731696105</v>
      </c>
      <c r="T22" s="38">
        <v>9.8912310294618777E-3</v>
      </c>
      <c r="U22" s="39">
        <v>1259.7</v>
      </c>
      <c r="V22" s="38">
        <v>7.1386288763582577</v>
      </c>
      <c r="W22" s="39">
        <v>7.1429567435774457</v>
      </c>
      <c r="X22" s="38">
        <v>-4.3278672191879863E-3</v>
      </c>
      <c r="Y22" s="39">
        <v>144.5</v>
      </c>
      <c r="Z22" s="21">
        <v>4.9732795075524869</v>
      </c>
      <c r="AA22" s="21">
        <v>4.981943692223707</v>
      </c>
      <c r="AB22" s="21">
        <v>-8.6641846712200987E-3</v>
      </c>
      <c r="AC22" s="11">
        <v>268.60000000000002</v>
      </c>
      <c r="AD22" s="21">
        <v>5.5932232840891372</v>
      </c>
      <c r="AE22" s="21">
        <v>5.5213934181837923</v>
      </c>
      <c r="AF22" s="21">
        <v>7.1829865905344903E-2</v>
      </c>
      <c r="AG22" s="11">
        <v>1927.6</v>
      </c>
      <c r="AH22" s="21">
        <v>7.5640309847661777</v>
      </c>
      <c r="AI22" s="21">
        <v>7.5735360925086495</v>
      </c>
      <c r="AJ22" s="21">
        <v>-9.5051077424717079E-3</v>
      </c>
      <c r="AK22" s="11">
        <v>677.3</v>
      </c>
      <c r="AL22" s="11">
        <v>6.5181143062208582</v>
      </c>
      <c r="AM22" s="11">
        <v>6.4973179327092456</v>
      </c>
      <c r="AN22" s="29">
        <v>2.0796373511612565E-2</v>
      </c>
      <c r="AO22" s="11">
        <v>339.4</v>
      </c>
      <c r="AP22" s="11">
        <v>5.8271793528001261</v>
      </c>
      <c r="AQ22" s="11">
        <v>5.7877473147588896</v>
      </c>
      <c r="AR22" s="29">
        <v>3.9432038041236517E-2</v>
      </c>
      <c r="AS22" s="11">
        <v>608</v>
      </c>
      <c r="AT22" s="21">
        <v>6.4101748819661672</v>
      </c>
      <c r="AU22" s="21">
        <v>6.3570471994419835</v>
      </c>
      <c r="AV22" s="21">
        <v>5.3127682524183761E-2</v>
      </c>
      <c r="AW22" s="11">
        <v>309.76</v>
      </c>
      <c r="AX22" s="11">
        <v>5.7357978040882118</v>
      </c>
      <c r="AY22" s="11">
        <v>5.7319486847553973</v>
      </c>
      <c r="AZ22" s="29">
        <v>3.8491193328145101E-3</v>
      </c>
      <c r="BA22" s="11">
        <v>817.9</v>
      </c>
      <c r="BB22" s="9">
        <v>2.6404313016528923E-3</v>
      </c>
      <c r="BC22" s="11">
        <v>3.5411568923500738E-3</v>
      </c>
      <c r="BD22" s="11">
        <v>-5.6433017994772126</v>
      </c>
      <c r="BE22" s="11">
        <v>-5.6347160328302284</v>
      </c>
      <c r="BF22" s="29">
        <v>-8.5857666469841831E-3</v>
      </c>
    </row>
    <row r="23" spans="2:58" x14ac:dyDescent="0.25">
      <c r="B23" s="21" t="s">
        <v>19</v>
      </c>
      <c r="C23" s="9">
        <v>2484.6</v>
      </c>
      <c r="D23" s="9">
        <v>3300</v>
      </c>
      <c r="E23" s="10">
        <v>0.75290909090909086</v>
      </c>
      <c r="F23" s="9">
        <v>8.1016777474545716</v>
      </c>
      <c r="G23" s="9">
        <v>8.1049623561254638</v>
      </c>
      <c r="H23" s="29">
        <v>-3.2846086708921973E-3</v>
      </c>
      <c r="I23" s="28">
        <v>2213.8000000000002</v>
      </c>
      <c r="J23" s="9">
        <v>7.7024657749515235</v>
      </c>
      <c r="K23" s="9">
        <v>7.7078058457784033</v>
      </c>
      <c r="L23" s="21">
        <v>-5.3400708268798169E-3</v>
      </c>
      <c r="M23" s="9">
        <v>2313.6999999999998</v>
      </c>
      <c r="N23" s="9">
        <v>7.7466032537136362</v>
      </c>
      <c r="O23" s="9">
        <v>7.7446413941427314</v>
      </c>
      <c r="P23" s="9">
        <v>1.9618595709047781E-3</v>
      </c>
      <c r="Q23" s="38">
        <v>910.5</v>
      </c>
      <c r="R23" s="38">
        <v>6.813993899167663</v>
      </c>
      <c r="S23" s="38">
        <v>6.800318774966688</v>
      </c>
      <c r="T23" s="38">
        <v>1.3675124200974942E-2</v>
      </c>
      <c r="U23" s="38">
        <v>1280.4000000000001</v>
      </c>
      <c r="V23" s="38">
        <v>7.1549278080957084</v>
      </c>
      <c r="W23" s="38">
        <v>7.1558545977678376</v>
      </c>
      <c r="X23" s="38">
        <v>-9.2678967212922458E-4</v>
      </c>
      <c r="Y23" s="38">
        <v>148.5</v>
      </c>
      <c r="Z23" s="21">
        <v>5.0005849582427544</v>
      </c>
      <c r="AA23" s="21">
        <v>5.0057527733656411</v>
      </c>
      <c r="AB23" s="21">
        <v>-5.1678151228866653E-3</v>
      </c>
      <c r="AC23" s="9">
        <v>261.89999999999998</v>
      </c>
      <c r="AD23" s="21">
        <v>5.567962751513666</v>
      </c>
      <c r="AE23" s="21">
        <v>5.5353047788439316</v>
      </c>
      <c r="AF23" s="21">
        <v>3.265797266973447E-2</v>
      </c>
      <c r="AG23" s="9">
        <v>1951.9</v>
      </c>
      <c r="AH23" s="21">
        <v>7.5765585361525654</v>
      </c>
      <c r="AI23" s="21">
        <v>7.5867699301858895</v>
      </c>
      <c r="AJ23" s="21">
        <v>-1.0211394033324162E-2</v>
      </c>
      <c r="AK23" s="9">
        <v>592.79999999999995</v>
      </c>
      <c r="AL23" s="9">
        <v>6.3848570739818769</v>
      </c>
      <c r="AM23" s="9">
        <v>6.5008601327588531</v>
      </c>
      <c r="AN23" s="29">
        <v>-0.11600305877697625</v>
      </c>
      <c r="AO23" s="9">
        <v>332.7</v>
      </c>
      <c r="AP23" s="9">
        <v>5.8072411830244306</v>
      </c>
      <c r="AQ23" s="9">
        <v>5.8002301402153318</v>
      </c>
      <c r="AR23" s="29">
        <v>7.0110428090988108E-3</v>
      </c>
      <c r="AS23" s="9">
        <v>594.6</v>
      </c>
      <c r="AT23" s="21">
        <v>6.3878889105639978</v>
      </c>
      <c r="AU23" s="21">
        <v>6.3700822994287645</v>
      </c>
      <c r="AV23" s="21">
        <v>1.7806611135233297E-2</v>
      </c>
      <c r="AW23" s="9">
        <v>312.07</v>
      </c>
      <c r="AX23" s="9">
        <v>5.7432275216191302</v>
      </c>
      <c r="AY23" s="9">
        <v>5.7362961676484296</v>
      </c>
      <c r="AZ23" s="29">
        <v>6.9313539707005489E-3</v>
      </c>
      <c r="BA23" s="9">
        <v>827.1</v>
      </c>
      <c r="BB23" s="9">
        <v>2.6503669048610888E-3</v>
      </c>
      <c r="BC23" s="9">
        <v>3.5201685527012773E-3</v>
      </c>
      <c r="BD23" s="9">
        <v>-5.6492464062284116</v>
      </c>
      <c r="BE23" s="9">
        <v>-5.6288835562388035</v>
      </c>
      <c r="BF23" s="29">
        <v>-2.0362849989608023E-2</v>
      </c>
    </row>
    <row r="24" spans="2:58" x14ac:dyDescent="0.25">
      <c r="B24" s="16" t="s">
        <v>20</v>
      </c>
      <c r="C24" s="11">
        <v>2531.1</v>
      </c>
      <c r="D24" s="11">
        <v>3364.3</v>
      </c>
      <c r="E24" s="12">
        <v>0.75234075439170101</v>
      </c>
      <c r="F24" s="11">
        <v>8.1209751966647357</v>
      </c>
      <c r="G24" s="11">
        <v>8.1164006359605825</v>
      </c>
      <c r="H24" s="29">
        <v>4.5745607041531855E-3</v>
      </c>
      <c r="I24" s="28">
        <v>2245.6999999999998</v>
      </c>
      <c r="J24" s="11">
        <v>7.7167725555844955</v>
      </c>
      <c r="K24" s="11">
        <v>7.721060555875245</v>
      </c>
      <c r="L24" s="21">
        <v>-4.2880002907494941E-3</v>
      </c>
      <c r="M24" s="11">
        <v>2327.4</v>
      </c>
      <c r="N24" s="9">
        <v>7.7525070436739769</v>
      </c>
      <c r="O24" s="9">
        <v>7.7549410184782248</v>
      </c>
      <c r="P24" s="9">
        <v>-2.4339748042478959E-3</v>
      </c>
      <c r="Q24" s="39">
        <v>913.1</v>
      </c>
      <c r="R24" s="38">
        <v>6.8168454036222945</v>
      </c>
      <c r="S24" s="39">
        <v>6.806000089504697</v>
      </c>
      <c r="T24" s="38">
        <v>1.0845314117597482E-2</v>
      </c>
      <c r="U24" s="39">
        <v>1290.4000000000001</v>
      </c>
      <c r="V24" s="38">
        <v>7.1627075268109994</v>
      </c>
      <c r="W24" s="39">
        <v>7.1686166003992584</v>
      </c>
      <c r="X24" s="38">
        <v>-5.909073588258984E-3</v>
      </c>
      <c r="Y24" s="39">
        <v>152</v>
      </c>
      <c r="Z24" s="21">
        <v>5.0238805208462765</v>
      </c>
      <c r="AA24" s="21">
        <v>5.0299898098789884</v>
      </c>
      <c r="AB24" s="21">
        <v>-6.1092890327119065E-3</v>
      </c>
      <c r="AC24" s="11">
        <v>263</v>
      </c>
      <c r="AD24" s="21">
        <v>5.5721540321777647</v>
      </c>
      <c r="AE24" s="21">
        <v>5.5484124628089839</v>
      </c>
      <c r="AF24" s="21">
        <v>2.3741569368780802E-2</v>
      </c>
      <c r="AG24" s="11">
        <v>1982.7</v>
      </c>
      <c r="AH24" s="21">
        <v>7.592214831144517</v>
      </c>
      <c r="AI24" s="21">
        <v>7.6000582448632743</v>
      </c>
      <c r="AJ24" s="21">
        <v>-7.8434137187572972E-3</v>
      </c>
      <c r="AK24" s="11">
        <v>723.1</v>
      </c>
      <c r="AL24" s="11">
        <v>6.5835475251809061</v>
      </c>
      <c r="AM24" s="11">
        <v>6.5058206384152548</v>
      </c>
      <c r="AN24" s="29">
        <v>7.7726886765651315E-2</v>
      </c>
      <c r="AO24" s="11">
        <v>344.5</v>
      </c>
      <c r="AP24" s="11">
        <v>5.8420940904537133</v>
      </c>
      <c r="AQ24" s="11">
        <v>5.8120606809343354</v>
      </c>
      <c r="AR24" s="29">
        <v>3.003340951937794E-2</v>
      </c>
      <c r="AS24" s="11">
        <v>607.5</v>
      </c>
      <c r="AT24" s="21">
        <v>6.4093521752147034</v>
      </c>
      <c r="AU24" s="21">
        <v>6.3824046973352262</v>
      </c>
      <c r="AV24" s="21">
        <v>2.6947477879477155E-2</v>
      </c>
      <c r="AW24" s="11">
        <v>310.48</v>
      </c>
      <c r="AX24" s="11">
        <v>5.7381194870606507</v>
      </c>
      <c r="AY24" s="11">
        <v>5.7408436189255285</v>
      </c>
      <c r="AZ24" s="29">
        <v>-2.7241318648778545E-3</v>
      </c>
      <c r="BA24" s="11">
        <v>837.2</v>
      </c>
      <c r="BB24" s="9">
        <v>2.6964699819634116E-3</v>
      </c>
      <c r="BC24" s="11">
        <v>3.5841072894470809E-3</v>
      </c>
      <c r="BD24" s="11">
        <v>-5.6312458486458974</v>
      </c>
      <c r="BE24" s="11">
        <v>-5.6229780555262083</v>
      </c>
      <c r="BF24" s="29">
        <v>-8.2677931196890597E-3</v>
      </c>
    </row>
    <row r="25" spans="2:58" x14ac:dyDescent="0.25">
      <c r="B25" s="21" t="s">
        <v>21</v>
      </c>
      <c r="C25" s="9">
        <v>2613.6999999999998</v>
      </c>
      <c r="D25" s="9">
        <v>3415.3</v>
      </c>
      <c r="E25" s="10">
        <v>0.76529148244663714</v>
      </c>
      <c r="F25" s="9">
        <v>8.1360206158771042</v>
      </c>
      <c r="G25" s="9">
        <v>8.1278216742773992</v>
      </c>
      <c r="H25" s="29">
        <v>8.198941599705023E-3</v>
      </c>
      <c r="I25" s="28">
        <v>2246.6</v>
      </c>
      <c r="J25" s="9">
        <v>7.7171732412074689</v>
      </c>
      <c r="K25" s="9">
        <v>7.734258508815123</v>
      </c>
      <c r="L25" s="21">
        <v>-1.7085267607654053E-2</v>
      </c>
      <c r="M25" s="9">
        <v>2404.6999999999998</v>
      </c>
      <c r="N25" s="9">
        <v>7.7851804346344249</v>
      </c>
      <c r="O25" s="9">
        <v>7.7649970308581837</v>
      </c>
      <c r="P25" s="9">
        <v>2.0183403776241171E-2</v>
      </c>
      <c r="Q25" s="38">
        <v>926.6</v>
      </c>
      <c r="R25" s="38">
        <v>6.8315219729825483</v>
      </c>
      <c r="S25" s="38">
        <v>6.8112580300637831</v>
      </c>
      <c r="T25" s="38">
        <v>2.026394291876521E-2</v>
      </c>
      <c r="U25" s="38">
        <v>1341.7</v>
      </c>
      <c r="V25" s="38">
        <v>7.2016927455964259</v>
      </c>
      <c r="W25" s="38">
        <v>7.1811672949576408</v>
      </c>
      <c r="X25" s="38">
        <v>2.0525450638785081E-2</v>
      </c>
      <c r="Y25" s="38">
        <v>157.4</v>
      </c>
      <c r="Z25" s="21">
        <v>5.0587903359833026</v>
      </c>
      <c r="AA25" s="21">
        <v>5.0546125338868348</v>
      </c>
      <c r="AB25" s="21">
        <v>4.1778020964677864E-3</v>
      </c>
      <c r="AC25" s="9">
        <v>249.3</v>
      </c>
      <c r="AD25" s="21">
        <v>5.5186569905295126</v>
      </c>
      <c r="AE25" s="21">
        <v>5.56083100021152</v>
      </c>
      <c r="AF25" s="21">
        <v>-4.2174009682007352E-2</v>
      </c>
      <c r="AG25" s="9">
        <v>1997.3</v>
      </c>
      <c r="AH25" s="21">
        <v>7.5995515474711262</v>
      </c>
      <c r="AI25" s="21">
        <v>7.6133671558095832</v>
      </c>
      <c r="AJ25" s="21">
        <v>-1.3815608338457075E-2</v>
      </c>
      <c r="AK25" s="9">
        <v>693</v>
      </c>
      <c r="AL25" s="9">
        <v>6.5410299991899032</v>
      </c>
      <c r="AM25" s="9">
        <v>6.5120833964233515</v>
      </c>
      <c r="AN25" s="29">
        <v>2.8946602766551699E-2</v>
      </c>
      <c r="AO25" s="9">
        <v>314.89999999999998</v>
      </c>
      <c r="AP25" s="9">
        <v>5.7522551281069791</v>
      </c>
      <c r="AQ25" s="9">
        <v>5.8233759520185515</v>
      </c>
      <c r="AR25" s="29">
        <v>-7.1120823911572373E-2</v>
      </c>
      <c r="AS25" s="9">
        <v>564.20000000000005</v>
      </c>
      <c r="AT25" s="21">
        <v>6.3354087985678964</v>
      </c>
      <c r="AU25" s="21">
        <v>6.3941418186209091</v>
      </c>
      <c r="AV25" s="21">
        <v>-5.873302005301273E-2</v>
      </c>
      <c r="AW25" s="9">
        <v>314.38</v>
      </c>
      <c r="AX25" s="9">
        <v>5.7506024453000917</v>
      </c>
      <c r="AY25" s="9">
        <v>5.7456021681488689</v>
      </c>
      <c r="AZ25" s="29">
        <v>5.000277151222754E-3</v>
      </c>
      <c r="BA25" s="9">
        <v>861.1</v>
      </c>
      <c r="BB25" s="9">
        <v>2.7390419237865006E-3</v>
      </c>
      <c r="BC25" s="9">
        <v>3.5790832468561946E-3</v>
      </c>
      <c r="BD25" s="9">
        <v>-5.6326485876598138</v>
      </c>
      <c r="BE25" s="9">
        <v>-5.6170056722187969</v>
      </c>
      <c r="BF25" s="29">
        <v>-1.5642915441016925E-2</v>
      </c>
    </row>
    <row r="26" spans="2:58" x14ac:dyDescent="0.25">
      <c r="B26" s="16" t="s">
        <v>22</v>
      </c>
      <c r="C26" s="11">
        <v>2706</v>
      </c>
      <c r="D26" s="11">
        <v>3521.3</v>
      </c>
      <c r="E26" s="12">
        <v>0.76846619146337991</v>
      </c>
      <c r="F26" s="11">
        <v>8.1665855185927878</v>
      </c>
      <c r="G26" s="11">
        <v>8.1391936830415599</v>
      </c>
      <c r="H26" s="29">
        <v>2.7391835551227928E-2</v>
      </c>
      <c r="I26" s="28">
        <v>2384.6</v>
      </c>
      <c r="J26" s="11">
        <v>7.7767866743720315</v>
      </c>
      <c r="K26" s="11">
        <v>7.7473797419834902</v>
      </c>
      <c r="L26" s="21">
        <v>2.9406932388541307E-2</v>
      </c>
      <c r="M26" s="11">
        <v>2460.6</v>
      </c>
      <c r="N26" s="9">
        <v>7.8081605016260687</v>
      </c>
      <c r="O26" s="9">
        <v>7.7747328733511321</v>
      </c>
      <c r="P26" s="9">
        <v>3.3427628274936616E-2</v>
      </c>
      <c r="Q26" s="39">
        <v>943</v>
      </c>
      <c r="R26" s="38">
        <v>6.8490662826334576</v>
      </c>
      <c r="S26" s="39">
        <v>6.81603372971892</v>
      </c>
      <c r="T26" s="38">
        <v>3.3032552914537661E-2</v>
      </c>
      <c r="U26" s="39">
        <v>1377.6</v>
      </c>
      <c r="V26" s="38">
        <v>7.2280981336734662</v>
      </c>
      <c r="W26" s="39">
        <v>7.1934275317579255</v>
      </c>
      <c r="X26" s="38">
        <v>3.4670601915540722E-2</v>
      </c>
      <c r="Y26" s="39">
        <v>162</v>
      </c>
      <c r="Z26" s="21">
        <v>5.0875963352323836</v>
      </c>
      <c r="AA26" s="21">
        <v>5.0795748592066206</v>
      </c>
      <c r="AB26" s="21">
        <v>8.0214760257630857E-3</v>
      </c>
      <c r="AC26" s="11">
        <v>250</v>
      </c>
      <c r="AD26" s="21">
        <v>5.521460917862246</v>
      </c>
      <c r="AE26" s="21">
        <v>5.5726897596649669</v>
      </c>
      <c r="AF26" s="21">
        <v>-5.1228841802720915E-2</v>
      </c>
      <c r="AG26" s="11">
        <v>2134.6</v>
      </c>
      <c r="AH26" s="21">
        <v>7.6660345544798645</v>
      </c>
      <c r="AI26" s="21">
        <v>7.6266578801600229</v>
      </c>
      <c r="AJ26" s="21">
        <v>3.9376674319841598E-2</v>
      </c>
      <c r="AK26" s="11">
        <v>756.4</v>
      </c>
      <c r="AL26" s="11">
        <v>6.6285703367843025</v>
      </c>
      <c r="AM26" s="11">
        <v>6.5195809328322722</v>
      </c>
      <c r="AN26" s="29">
        <v>0.10898940395203027</v>
      </c>
      <c r="AO26" s="11">
        <v>312.7</v>
      </c>
      <c r="AP26" s="11">
        <v>5.7452442644637953</v>
      </c>
      <c r="AQ26" s="11">
        <v>5.8343317394515823</v>
      </c>
      <c r="AR26" s="29">
        <v>-8.9087474987787019E-2</v>
      </c>
      <c r="AS26" s="11">
        <v>562.70000000000005</v>
      </c>
      <c r="AT26" s="21">
        <v>6.3327466264392331</v>
      </c>
      <c r="AU26" s="21">
        <v>6.4054379309190281</v>
      </c>
      <c r="AV26" s="21">
        <v>-7.2691304479794994E-2</v>
      </c>
      <c r="AW26" s="11">
        <v>313.38</v>
      </c>
      <c r="AX26" s="11">
        <v>5.7474165116762626</v>
      </c>
      <c r="AY26" s="11">
        <v>5.7505812422982094</v>
      </c>
      <c r="AZ26" s="29">
        <v>-3.1647306219468874E-3</v>
      </c>
      <c r="BA26" s="11">
        <v>878.4</v>
      </c>
      <c r="BB26" s="9">
        <v>2.8029867892016081E-3</v>
      </c>
      <c r="BC26" s="11">
        <v>3.6475082708113909E-3</v>
      </c>
      <c r="BD26" s="11">
        <v>-5.6137110100410785</v>
      </c>
      <c r="BE26" s="11">
        <v>-5.6109777152136227</v>
      </c>
      <c r="BF26" s="29">
        <v>-2.7332948274558788E-3</v>
      </c>
    </row>
    <row r="27" spans="2:58" x14ac:dyDescent="0.25">
      <c r="B27" s="21" t="s">
        <v>23</v>
      </c>
      <c r="C27" s="9">
        <v>2709.8</v>
      </c>
      <c r="D27" s="9">
        <v>3496.6</v>
      </c>
      <c r="E27" s="10">
        <v>0.7749814105130699</v>
      </c>
      <c r="F27" s="9">
        <v>8.1595463467635483</v>
      </c>
      <c r="G27" s="9">
        <v>8.1504899985572088</v>
      </c>
      <c r="H27" s="29">
        <v>9.0563482063394929E-3</v>
      </c>
      <c r="I27" s="28">
        <v>2393.5</v>
      </c>
      <c r="J27" s="9">
        <v>7.7805120088325639</v>
      </c>
      <c r="K27" s="9">
        <v>7.7603936144735446</v>
      </c>
      <c r="L27" s="21">
        <v>2.0118394359019298E-2</v>
      </c>
      <c r="M27" s="9">
        <v>2454.1</v>
      </c>
      <c r="N27" s="9">
        <v>7.8055153742368573</v>
      </c>
      <c r="O27" s="9">
        <v>7.7840846026529533</v>
      </c>
      <c r="P27" s="9">
        <v>2.143077158390394E-2</v>
      </c>
      <c r="Q27" s="38">
        <v>936.5</v>
      </c>
      <c r="R27" s="38">
        <v>6.842149521884143</v>
      </c>
      <c r="S27" s="38">
        <v>6.8202809865094061</v>
      </c>
      <c r="T27" s="38">
        <v>2.1868535374736986E-2</v>
      </c>
      <c r="U27" s="38">
        <v>1377.1</v>
      </c>
      <c r="V27" s="38">
        <v>7.2277351177330802</v>
      </c>
      <c r="W27" s="38">
        <v>7.2053309895217019</v>
      </c>
      <c r="X27" s="38">
        <v>2.2404128211378271E-2</v>
      </c>
      <c r="Y27" s="38">
        <v>165.5</v>
      </c>
      <c r="Z27" s="21">
        <v>5.1089711948171175</v>
      </c>
      <c r="AA27" s="21">
        <v>5.1048333107820953</v>
      </c>
      <c r="AB27" s="21">
        <v>4.1378840350221324E-3</v>
      </c>
      <c r="AC27" s="9">
        <v>266.89999999999998</v>
      </c>
      <c r="AD27" s="21">
        <v>5.586874056410478</v>
      </c>
      <c r="AE27" s="21">
        <v>5.5840917510267003</v>
      </c>
      <c r="AF27" s="21">
        <v>2.7823053837776612E-3</v>
      </c>
      <c r="AG27" s="9">
        <v>2126.6</v>
      </c>
      <c r="AH27" s="21">
        <v>7.6622797392169861</v>
      </c>
      <c r="AI27" s="21">
        <v>7.6398830002945877</v>
      </c>
      <c r="AJ27" s="21">
        <v>2.2396738922398463E-2</v>
      </c>
      <c r="AK27" s="9">
        <v>651.9</v>
      </c>
      <c r="AL27" s="9">
        <v>6.4798911759304936</v>
      </c>
      <c r="AM27" s="9">
        <v>6.5282638653178759</v>
      </c>
      <c r="AN27" s="29">
        <v>-4.8372689387382373E-2</v>
      </c>
      <c r="AO27" s="9">
        <v>338.2</v>
      </c>
      <c r="AP27" s="9">
        <v>5.8236374364644803</v>
      </c>
      <c r="AQ27" s="9">
        <v>5.8450393787020838</v>
      </c>
      <c r="AR27" s="29">
        <v>-2.14019422376035E-2</v>
      </c>
      <c r="AS27" s="9">
        <v>605.1</v>
      </c>
      <c r="AT27" s="21">
        <v>6.4053937336282756</v>
      </c>
      <c r="AU27" s="21">
        <v>6.4164005937252648</v>
      </c>
      <c r="AV27" s="21">
        <v>-1.1006860096989257E-2</v>
      </c>
      <c r="AW27" s="9">
        <v>314.23</v>
      </c>
      <c r="AX27" s="9">
        <v>5.750125201849154</v>
      </c>
      <c r="AY27" s="9">
        <v>5.7557933935265284</v>
      </c>
      <c r="AZ27" s="29">
        <v>-5.6681916773744234E-3</v>
      </c>
      <c r="BA27" s="9">
        <v>914.5</v>
      </c>
      <c r="BB27" s="9">
        <v>2.9102886420774594E-3</v>
      </c>
      <c r="BC27" s="9">
        <v>3.7553012273555406E-3</v>
      </c>
      <c r="BD27" s="9">
        <v>-5.5845867766491528</v>
      </c>
      <c r="BE27" s="9">
        <v>-5.604915270229891</v>
      </c>
      <c r="BF27" s="29">
        <v>2.0328493580738183E-2</v>
      </c>
    </row>
    <row r="28" spans="2:58" x14ac:dyDescent="0.25">
      <c r="B28" s="16" t="s">
        <v>24</v>
      </c>
      <c r="C28" s="11">
        <v>2776</v>
      </c>
      <c r="D28" s="11">
        <v>3537.6</v>
      </c>
      <c r="E28" s="12">
        <v>0.78471279963817275</v>
      </c>
      <c r="F28" s="11">
        <v>8.1712038101031812</v>
      </c>
      <c r="G28" s="11">
        <v>8.1617010770257092</v>
      </c>
      <c r="H28" s="29">
        <v>9.5027330774719587E-3</v>
      </c>
      <c r="I28" s="28">
        <v>2376.5</v>
      </c>
      <c r="J28" s="11">
        <v>7.7733840960540643</v>
      </c>
      <c r="K28" s="11">
        <v>7.7732878647112278</v>
      </c>
      <c r="L28" s="21">
        <v>9.6231342836539113E-5</v>
      </c>
      <c r="M28" s="11">
        <v>2495.9</v>
      </c>
      <c r="N28" s="9">
        <v>7.8224046645841669</v>
      </c>
      <c r="O28" s="9">
        <v>7.7930091677272033</v>
      </c>
      <c r="P28" s="9">
        <v>2.9395496856963632E-2</v>
      </c>
      <c r="Q28" s="39">
        <v>948.9</v>
      </c>
      <c r="R28" s="38">
        <v>6.8553034189797124</v>
      </c>
      <c r="S28" s="39">
        <v>6.8239742438201114</v>
      </c>
      <c r="T28" s="38">
        <v>3.1329175159600986E-2</v>
      </c>
      <c r="U28" s="39">
        <v>1403.3</v>
      </c>
      <c r="V28" s="38">
        <v>7.2465818847570898</v>
      </c>
      <c r="W28" s="39">
        <v>7.2168330160967571</v>
      </c>
      <c r="X28" s="38">
        <v>2.9748868660332661E-2</v>
      </c>
      <c r="Y28" s="39">
        <v>171.6</v>
      </c>
      <c r="Z28" s="21">
        <v>5.1451661870538619</v>
      </c>
      <c r="AA28" s="21">
        <v>5.1303494269795262</v>
      </c>
      <c r="AB28" s="21">
        <v>1.4816760074335633E-2</v>
      </c>
      <c r="AC28" s="11">
        <v>263.89999999999998</v>
      </c>
      <c r="AD28" s="21">
        <v>5.5755702435092784</v>
      </c>
      <c r="AE28" s="21">
        <v>5.5951079661279683</v>
      </c>
      <c r="AF28" s="21">
        <v>-1.9537722618689912E-2</v>
      </c>
      <c r="AG28" s="11">
        <v>2112.6</v>
      </c>
      <c r="AH28" s="21">
        <v>7.6556746953890622</v>
      </c>
      <c r="AI28" s="21">
        <v>7.6530197090147221</v>
      </c>
      <c r="AJ28" s="21">
        <v>2.6549863743401403E-3</v>
      </c>
      <c r="AK28" s="11">
        <v>822.8</v>
      </c>
      <c r="AL28" s="11">
        <v>6.7127131577788024</v>
      </c>
      <c r="AM28" s="11">
        <v>6.5381509299334919</v>
      </c>
      <c r="AN28" s="29">
        <v>0.1745622278453105</v>
      </c>
      <c r="AO28" s="11">
        <v>333</v>
      </c>
      <c r="AP28" s="11">
        <v>5.8081424899804439</v>
      </c>
      <c r="AQ28" s="11">
        <v>5.8555545255668457</v>
      </c>
      <c r="AR28" s="29">
        <v>-4.7412035586401835E-2</v>
      </c>
      <c r="AS28" s="11">
        <v>596.79999999999995</v>
      </c>
      <c r="AT28" s="21">
        <v>6.3915820488895507</v>
      </c>
      <c r="AU28" s="21">
        <v>6.4270919344700008</v>
      </c>
      <c r="AV28" s="21">
        <v>-3.5509885580450096E-2</v>
      </c>
      <c r="AW28" s="11">
        <v>317.89</v>
      </c>
      <c r="AX28" s="11">
        <v>5.7617054109891521</v>
      </c>
      <c r="AY28" s="11">
        <v>5.7612491960301648</v>
      </c>
      <c r="AZ28" s="29">
        <v>4.5621495898728881E-4</v>
      </c>
      <c r="BA28" s="11">
        <v>932.1</v>
      </c>
      <c r="BB28" s="9">
        <v>2.9321463399289063E-3</v>
      </c>
      <c r="BC28" s="11">
        <v>3.7365853357826007E-3</v>
      </c>
      <c r="BD28" s="11">
        <v>-5.5895830964276918</v>
      </c>
      <c r="BE28" s="11">
        <v>-5.5988411312960737</v>
      </c>
      <c r="BF28" s="29">
        <v>9.258034868381948E-3</v>
      </c>
    </row>
    <row r="29" spans="2:58" x14ac:dyDescent="0.25">
      <c r="B29" s="21" t="s">
        <v>25</v>
      </c>
      <c r="C29" s="9">
        <v>2794.9</v>
      </c>
      <c r="D29" s="9">
        <v>3551.1</v>
      </c>
      <c r="E29" s="10">
        <v>0.78705189941145004</v>
      </c>
      <c r="F29" s="9">
        <v>8.1750126936279575</v>
      </c>
      <c r="G29" s="9">
        <v>8.172823034866056</v>
      </c>
      <c r="H29" s="29">
        <v>2.1896587619014696E-3</v>
      </c>
      <c r="I29" s="28">
        <v>2508.6</v>
      </c>
      <c r="J29" s="9">
        <v>7.8274801075905742</v>
      </c>
      <c r="K29" s="9">
        <v>7.7860628051189549</v>
      </c>
      <c r="L29" s="21">
        <v>4.1417302471619344E-2</v>
      </c>
      <c r="M29" s="9">
        <v>2512.6</v>
      </c>
      <c r="N29" s="9">
        <v>7.8290733525703171</v>
      </c>
      <c r="O29" s="9">
        <v>7.8014769117696776</v>
      </c>
      <c r="P29" s="9">
        <v>2.7596440800639499E-2</v>
      </c>
      <c r="Q29" s="38">
        <v>952.4</v>
      </c>
      <c r="R29" s="38">
        <v>6.8589851146127074</v>
      </c>
      <c r="S29" s="38">
        <v>6.827101612870516</v>
      </c>
      <c r="T29" s="38">
        <v>3.1883501742191456E-2</v>
      </c>
      <c r="U29" s="38">
        <v>1408.8</v>
      </c>
      <c r="V29" s="38">
        <v>7.2504935571819962</v>
      </c>
      <c r="W29" s="38">
        <v>7.2279029619110098</v>
      </c>
      <c r="X29" s="38">
        <v>2.2590595270986391E-2</v>
      </c>
      <c r="Y29" s="38">
        <v>175.1</v>
      </c>
      <c r="Z29" s="21">
        <v>5.1653572392918061</v>
      </c>
      <c r="AA29" s="21">
        <v>5.1560873323427012</v>
      </c>
      <c r="AB29" s="21">
        <v>9.2699069491049002E-3</v>
      </c>
      <c r="AC29" s="9">
        <v>259.2</v>
      </c>
      <c r="AD29" s="21">
        <v>5.5575999644781193</v>
      </c>
      <c r="AE29" s="21">
        <v>5.6058111357408853</v>
      </c>
      <c r="AF29" s="21">
        <v>-4.8211171262765973E-2</v>
      </c>
      <c r="AG29" s="9">
        <v>2249.4</v>
      </c>
      <c r="AH29" s="21">
        <v>7.7184187929699215</v>
      </c>
      <c r="AI29" s="21">
        <v>7.6660591970836967</v>
      </c>
      <c r="AJ29" s="21">
        <v>5.2359595886224852E-2</v>
      </c>
      <c r="AK29" s="9">
        <v>561.4</v>
      </c>
      <c r="AL29" s="9">
        <v>6.3304336639277823</v>
      </c>
      <c r="AM29" s="9">
        <v>6.5492306298015821</v>
      </c>
      <c r="AN29" s="29">
        <v>-0.21879696587379982</v>
      </c>
      <c r="AO29" s="9">
        <v>344.6</v>
      </c>
      <c r="AP29" s="9">
        <v>5.8423843240938291</v>
      </c>
      <c r="AQ29" s="9">
        <v>5.8659194596287589</v>
      </c>
      <c r="AR29" s="29">
        <v>-2.3535135534929807E-2</v>
      </c>
      <c r="AS29" s="9">
        <v>603.79999999999995</v>
      </c>
      <c r="AT29" s="21">
        <v>6.4032430172727386</v>
      </c>
      <c r="AU29" s="21">
        <v>6.4375672012960576</v>
      </c>
      <c r="AV29" s="21">
        <v>-3.4324184023319049E-2</v>
      </c>
      <c r="AW29" s="9">
        <v>318.56</v>
      </c>
      <c r="AX29" s="9">
        <v>5.7638108403158865</v>
      </c>
      <c r="AY29" s="9">
        <v>5.7669556813856611</v>
      </c>
      <c r="AZ29" s="29">
        <v>-3.1448410697745288E-3</v>
      </c>
      <c r="BA29" s="9">
        <v>931</v>
      </c>
      <c r="BB29" s="9">
        <v>2.9225263686589653E-3</v>
      </c>
      <c r="BC29" s="9">
        <v>3.7132575003559522E-3</v>
      </c>
      <c r="BD29" s="9">
        <v>-5.595845755166831</v>
      </c>
      <c r="BE29" s="9">
        <v>-5.5927653871321548</v>
      </c>
      <c r="BF29" s="29">
        <v>-3.0803680346762619E-3</v>
      </c>
    </row>
    <row r="30" spans="2:58" x14ac:dyDescent="0.25">
      <c r="B30" s="16" t="s">
        <v>26</v>
      </c>
      <c r="C30" s="11">
        <v>2870</v>
      </c>
      <c r="D30" s="11">
        <v>3583.4</v>
      </c>
      <c r="E30" s="12">
        <v>0.8009153318077803</v>
      </c>
      <c r="F30" s="11">
        <v>8.1840673493657974</v>
      </c>
      <c r="G30" s="11">
        <v>8.183857927705418</v>
      </c>
      <c r="H30" s="29">
        <v>2.0942166037940524E-4</v>
      </c>
      <c r="I30" s="28">
        <v>2462.1999999999998</v>
      </c>
      <c r="J30" s="11">
        <v>7.8088105382135149</v>
      </c>
      <c r="K30" s="11">
        <v>7.7987188082637333</v>
      </c>
      <c r="L30" s="21">
        <v>1.009172994978158E-2</v>
      </c>
      <c r="M30" s="11">
        <v>2589.6999999999998</v>
      </c>
      <c r="N30" s="9">
        <v>7.8592973178689274</v>
      </c>
      <c r="O30" s="9">
        <v>7.8094765501617092</v>
      </c>
      <c r="P30" s="9">
        <v>4.9820767707218216E-2</v>
      </c>
      <c r="Q30" s="39">
        <v>975.3</v>
      </c>
      <c r="R30" s="38">
        <v>6.8827451159779693</v>
      </c>
      <c r="S30" s="39">
        <v>6.8296707856145753</v>
      </c>
      <c r="T30" s="38">
        <v>5.307433036339404E-2</v>
      </c>
      <c r="U30" s="39">
        <v>1457.4</v>
      </c>
      <c r="V30" s="38">
        <v>7.2844093052361822</v>
      </c>
      <c r="W30" s="39">
        <v>7.2385287704352939</v>
      </c>
      <c r="X30" s="38">
        <v>4.5880534800888384E-2</v>
      </c>
      <c r="Y30" s="39">
        <v>179.7</v>
      </c>
      <c r="Z30" s="21">
        <v>5.1912887937895134</v>
      </c>
      <c r="AA30" s="21">
        <v>5.1820204118904574</v>
      </c>
      <c r="AB30" s="21">
        <v>9.2683818990559885E-3</v>
      </c>
      <c r="AC30" s="11">
        <v>268.7</v>
      </c>
      <c r="AD30" s="21">
        <v>5.5935955156214456</v>
      </c>
      <c r="AE30" s="21">
        <v>5.6162617795609302</v>
      </c>
      <c r="AF30" s="21">
        <v>-2.2666263939484566E-2</v>
      </c>
      <c r="AG30" s="11">
        <v>2193.5</v>
      </c>
      <c r="AH30" s="21">
        <v>7.6932537206062683</v>
      </c>
      <c r="AI30" s="21">
        <v>7.678994314631268</v>
      </c>
      <c r="AJ30" s="21">
        <v>1.4259405975000305E-2</v>
      </c>
      <c r="AK30" s="11">
        <v>660.3</v>
      </c>
      <c r="AL30" s="11">
        <v>6.4926942772005258</v>
      </c>
      <c r="AM30" s="11">
        <v>6.5616005694370125</v>
      </c>
      <c r="AN30" s="29">
        <v>-6.8906292236486699E-2</v>
      </c>
      <c r="AO30" s="11">
        <v>357.3</v>
      </c>
      <c r="AP30" s="11">
        <v>5.878575765029364</v>
      </c>
      <c r="AQ30" s="11">
        <v>5.8761468279484745</v>
      </c>
      <c r="AR30" s="29">
        <v>2.4289370808894262E-3</v>
      </c>
      <c r="AS30" s="11">
        <v>626</v>
      </c>
      <c r="AT30" s="21">
        <v>6.4393503711000983</v>
      </c>
      <c r="AU30" s="21">
        <v>6.4478594486677707</v>
      </c>
      <c r="AV30" s="21">
        <v>-8.5090775676723851E-3</v>
      </c>
      <c r="AW30" s="11">
        <v>320.43</v>
      </c>
      <c r="AX30" s="11">
        <v>5.7696638437697141</v>
      </c>
      <c r="AY30" s="11">
        <v>5.7729201663039085</v>
      </c>
      <c r="AZ30" s="29">
        <v>-3.2563225341943891E-3</v>
      </c>
      <c r="BA30" s="11">
        <v>944.9</v>
      </c>
      <c r="BB30" s="9">
        <v>2.9488499828355646E-3</v>
      </c>
      <c r="BC30" s="11">
        <v>3.6818498357118336E-3</v>
      </c>
      <c r="BD30" s="11">
        <v>-5.6043399803511402</v>
      </c>
      <c r="BE30" s="11">
        <v>-5.5866923401863264</v>
      </c>
      <c r="BF30" s="29">
        <v>-1.7647640164813794E-2</v>
      </c>
    </row>
    <row r="31" spans="2:58" x14ac:dyDescent="0.25">
      <c r="B31" s="21" t="s">
        <v>27</v>
      </c>
      <c r="C31" s="9">
        <v>2964.9</v>
      </c>
      <c r="D31" s="9">
        <v>3683.9</v>
      </c>
      <c r="E31" s="10">
        <v>0.80482640679714434</v>
      </c>
      <c r="F31" s="9">
        <v>8.2117272525985303</v>
      </c>
      <c r="G31" s="9">
        <v>8.1948091797076881</v>
      </c>
      <c r="H31" s="29">
        <v>1.691807289084224E-2</v>
      </c>
      <c r="I31" s="28">
        <v>2432.2000000000003</v>
      </c>
      <c r="J31" s="9">
        <v>7.7965514765468988</v>
      </c>
      <c r="K31" s="9">
        <v>7.811282132526614</v>
      </c>
      <c r="L31" s="21">
        <v>-1.4730655979715124E-2</v>
      </c>
      <c r="M31" s="9">
        <v>2607.3000000000002</v>
      </c>
      <c r="N31" s="9">
        <v>7.8660704821115246</v>
      </c>
      <c r="O31" s="9">
        <v>7.8170140460601312</v>
      </c>
      <c r="P31" s="9">
        <v>4.9056436051393426E-2</v>
      </c>
      <c r="Q31" s="38">
        <v>977.2</v>
      </c>
      <c r="R31" s="38">
        <v>6.8846913393835854</v>
      </c>
      <c r="S31" s="38">
        <v>6.831709381194834</v>
      </c>
      <c r="T31" s="38">
        <v>5.2981958188751399E-2</v>
      </c>
      <c r="U31" s="38">
        <v>1470.8</v>
      </c>
      <c r="V31" s="38">
        <v>7.2935617494271172</v>
      </c>
      <c r="W31" s="38">
        <v>7.2487125042624871</v>
      </c>
      <c r="X31" s="38">
        <v>4.4849245164630069E-2</v>
      </c>
      <c r="Y31" s="38">
        <v>184.3</v>
      </c>
      <c r="Z31" s="21">
        <v>5.2165648646757781</v>
      </c>
      <c r="AA31" s="21">
        <v>5.2081278443334735</v>
      </c>
      <c r="AB31" s="21">
        <v>8.4370203423045353E-3</v>
      </c>
      <c r="AC31" s="9">
        <v>272.8</v>
      </c>
      <c r="AD31" s="21">
        <v>5.6087389259693072</v>
      </c>
      <c r="AE31" s="21">
        <v>5.6264902853015419</v>
      </c>
      <c r="AF31" s="21">
        <v>-1.7751359332234706E-2</v>
      </c>
      <c r="AG31" s="9">
        <v>2159.4</v>
      </c>
      <c r="AH31" s="21">
        <v>7.6775856843130397</v>
      </c>
      <c r="AI31" s="21">
        <v>7.691850636534622</v>
      </c>
      <c r="AJ31" s="21">
        <v>-1.4264952221582305E-2</v>
      </c>
      <c r="AK31" s="9">
        <v>826.9</v>
      </c>
      <c r="AL31" s="9">
        <v>6.7176837687281212</v>
      </c>
      <c r="AM31" s="9">
        <v>6.5752216052509782</v>
      </c>
      <c r="AN31" s="29">
        <v>0.14246216347714302</v>
      </c>
      <c r="AO31" s="9">
        <v>368</v>
      </c>
      <c r="AP31" s="9">
        <v>5.9080829381689313</v>
      </c>
      <c r="AQ31" s="9">
        <v>5.8862345681269339</v>
      </c>
      <c r="AR31" s="29">
        <v>2.1848370041997356E-2</v>
      </c>
      <c r="AS31" s="9">
        <v>640.79999999999995</v>
      </c>
      <c r="AT31" s="21">
        <v>6.4627173957541491</v>
      </c>
      <c r="AU31" s="21">
        <v>6.4579802784344604</v>
      </c>
      <c r="AV31" s="21">
        <v>4.7371173196886218E-3</v>
      </c>
      <c r="AW31" s="9">
        <v>322.38</v>
      </c>
      <c r="AX31" s="9">
        <v>5.775730973968785</v>
      </c>
      <c r="AY31" s="9">
        <v>5.7791480019701309</v>
      </c>
      <c r="AZ31" s="29">
        <v>-3.417028001345912E-3</v>
      </c>
      <c r="BA31" s="9">
        <v>968.2</v>
      </c>
      <c r="BB31" s="9">
        <v>3.0032880451640923E-3</v>
      </c>
      <c r="BC31" s="9">
        <v>3.7315972982495194E-3</v>
      </c>
      <c r="BD31" s="9">
        <v>-5.5909189068970466</v>
      </c>
      <c r="BE31" s="9">
        <v>-5.5806282181368028</v>
      </c>
      <c r="BF31" s="29">
        <v>-1.029068876024386E-2</v>
      </c>
    </row>
    <row r="32" spans="2:58" x14ac:dyDescent="0.25">
      <c r="B32" s="16" t="s">
        <v>28</v>
      </c>
      <c r="C32" s="11">
        <v>2973.9</v>
      </c>
      <c r="D32" s="11">
        <v>3704.5</v>
      </c>
      <c r="E32" s="12">
        <v>0.80278040221352409</v>
      </c>
      <c r="F32" s="11">
        <v>8.217303575856711</v>
      </c>
      <c r="G32" s="11">
        <v>8.2056803459253</v>
      </c>
      <c r="H32" s="29">
        <v>1.1623229931410961E-2</v>
      </c>
      <c r="I32" s="28">
        <v>2505.2000000000003</v>
      </c>
      <c r="J32" s="11">
        <v>7.8261238506512578</v>
      </c>
      <c r="K32" s="11">
        <v>7.8237853436198668</v>
      </c>
      <c r="L32" s="21">
        <v>2.3385070313910461E-3</v>
      </c>
      <c r="M32" s="11">
        <v>2559.6</v>
      </c>
      <c r="N32" s="9">
        <v>7.8476062752653055</v>
      </c>
      <c r="O32" s="9">
        <v>7.8241265006015945</v>
      </c>
      <c r="P32" s="9">
        <v>2.3479774663710984E-2</v>
      </c>
      <c r="Q32" s="39">
        <v>955.1</v>
      </c>
      <c r="R32" s="38">
        <v>6.8618160470406915</v>
      </c>
      <c r="S32" s="39">
        <v>6.8332781902103141</v>
      </c>
      <c r="T32" s="38">
        <v>2.8537856830377351E-2</v>
      </c>
      <c r="U32" s="39">
        <v>1447</v>
      </c>
      <c r="V32" s="38">
        <v>7.2772477266314839</v>
      </c>
      <c r="W32" s="39">
        <v>7.2584849013197186</v>
      </c>
      <c r="X32" s="38">
        <v>1.8762825311765319E-2</v>
      </c>
      <c r="Y32" s="39">
        <v>186</v>
      </c>
      <c r="Z32" s="21">
        <v>5.2257466737132017</v>
      </c>
      <c r="AA32" s="21">
        <v>5.2343946011211164</v>
      </c>
      <c r="AB32" s="21">
        <v>-8.6479274079147572E-3</v>
      </c>
      <c r="AC32" s="11">
        <v>272.39999999999998</v>
      </c>
      <c r="AD32" s="21">
        <v>5.6072715742753569</v>
      </c>
      <c r="AE32" s="21">
        <v>5.6365128742611974</v>
      </c>
      <c r="AF32" s="21">
        <v>-2.9241299985840463E-2</v>
      </c>
      <c r="AG32" s="11">
        <v>2232.8000000000002</v>
      </c>
      <c r="AH32" s="21">
        <v>7.7110116822221126</v>
      </c>
      <c r="AI32" s="21">
        <v>7.704662649799678</v>
      </c>
      <c r="AJ32" s="21">
        <v>6.349032422434675E-3</v>
      </c>
      <c r="AK32" s="11">
        <v>639.1</v>
      </c>
      <c r="AL32" s="11">
        <v>6.4600609366562365</v>
      </c>
      <c r="AM32" s="11">
        <v>6.5900115272220274</v>
      </c>
      <c r="AN32" s="29">
        <v>-0.12995059056579095</v>
      </c>
      <c r="AO32" s="11">
        <v>363.9</v>
      </c>
      <c r="AP32" s="11">
        <v>5.8968791046181144</v>
      </c>
      <c r="AQ32" s="11">
        <v>5.8961821358507533</v>
      </c>
      <c r="AR32" s="29">
        <v>6.9696876736102809E-4</v>
      </c>
      <c r="AS32" s="11">
        <v>636.29999999999995</v>
      </c>
      <c r="AT32" s="21">
        <v>6.4556701502387464</v>
      </c>
      <c r="AU32" s="21">
        <v>6.4679359742719678</v>
      </c>
      <c r="AV32" s="21">
        <v>-1.2265824033221406E-2</v>
      </c>
      <c r="AW32" s="11">
        <v>325.08999999999997</v>
      </c>
      <c r="AX32" s="11">
        <v>5.7841020670705428</v>
      </c>
      <c r="AY32" s="11">
        <v>5.785642504367968</v>
      </c>
      <c r="AZ32" s="29">
        <v>-1.5404372974252567E-3</v>
      </c>
      <c r="BA32" s="11">
        <v>990.8</v>
      </c>
      <c r="BB32" s="9">
        <v>3.0477713863853086E-3</v>
      </c>
      <c r="BC32" s="11">
        <v>3.796519419235474E-3</v>
      </c>
      <c r="BD32" s="11">
        <v>-5.5736705742877248</v>
      </c>
      <c r="BE32" s="11">
        <v>-5.5745902784369008</v>
      </c>
      <c r="BF32" s="29">
        <v>9.1970414917597054E-4</v>
      </c>
    </row>
    <row r="33" spans="2:58" x14ac:dyDescent="0.25">
      <c r="B33" s="21" t="s">
        <v>29</v>
      </c>
      <c r="C33" s="9">
        <v>2947.9</v>
      </c>
      <c r="D33" s="9">
        <v>3698.6</v>
      </c>
      <c r="E33" s="10">
        <v>0.79703130914400044</v>
      </c>
      <c r="F33" s="9">
        <v>8.2157096486507761</v>
      </c>
      <c r="G33" s="9">
        <v>8.2164855552062441</v>
      </c>
      <c r="H33" s="29">
        <v>-7.759065554679978E-4</v>
      </c>
      <c r="I33" s="28">
        <v>2500.6</v>
      </c>
      <c r="J33" s="9">
        <v>7.824285982060899</v>
      </c>
      <c r="K33" s="9">
        <v>7.8362518005957753</v>
      </c>
      <c r="L33" s="21">
        <v>-1.1965818534876327E-2</v>
      </c>
      <c r="M33" s="9">
        <v>2518.4</v>
      </c>
      <c r="N33" s="9">
        <v>7.8313790582230842</v>
      </c>
      <c r="O33" s="9">
        <v>7.8308816751952826</v>
      </c>
      <c r="P33" s="9">
        <v>4.9738302780166777E-4</v>
      </c>
      <c r="Q33" s="38">
        <v>941.8</v>
      </c>
      <c r="R33" s="38">
        <v>6.8477929378094542</v>
      </c>
      <c r="S33" s="38">
        <v>6.8344711169839059</v>
      </c>
      <c r="T33" s="38">
        <v>1.3321820825548336E-2</v>
      </c>
      <c r="U33" s="38">
        <v>1415.6</v>
      </c>
      <c r="V33" s="38">
        <v>7.2553087484713084</v>
      </c>
      <c r="W33" s="38">
        <v>7.2679047303123454</v>
      </c>
      <c r="X33" s="38">
        <v>-1.2595981841037052E-2</v>
      </c>
      <c r="Y33" s="38">
        <v>187.9</v>
      </c>
      <c r="Z33" s="21">
        <v>5.2359099064194199</v>
      </c>
      <c r="AA33" s="21">
        <v>5.2608109268404668</v>
      </c>
      <c r="AB33" s="21">
        <v>-2.4901020421046915E-2</v>
      </c>
      <c r="AC33" s="9">
        <v>285.2</v>
      </c>
      <c r="AD33" s="21">
        <v>5.6531906885401408</v>
      </c>
      <c r="AE33" s="21">
        <v>5.6463346731387922</v>
      </c>
      <c r="AF33" s="21">
        <v>6.8560154013486141E-3</v>
      </c>
      <c r="AG33" s="9">
        <v>2215.4</v>
      </c>
      <c r="AH33" s="21">
        <v>7.7031882530828328</v>
      </c>
      <c r="AI33" s="21">
        <v>7.7174559258372186</v>
      </c>
      <c r="AJ33" s="21">
        <v>-1.4267672754385785E-2</v>
      </c>
      <c r="AK33" s="9">
        <v>792.5</v>
      </c>
      <c r="AL33" s="9">
        <v>6.6751925057514354</v>
      </c>
      <c r="AM33" s="9">
        <v>6.6059771641808824</v>
      </c>
      <c r="AN33" s="29">
        <v>6.921534157055298E-2</v>
      </c>
      <c r="AO33" s="9">
        <v>366.4</v>
      </c>
      <c r="AP33" s="9">
        <v>5.9037256327999748</v>
      </c>
      <c r="AQ33" s="9">
        <v>5.9060026420378273</v>
      </c>
      <c r="AR33" s="29">
        <v>-2.2770092378525675E-3</v>
      </c>
      <c r="AS33" s="9">
        <v>651.6</v>
      </c>
      <c r="AT33" s="21">
        <v>6.4794308767278901</v>
      </c>
      <c r="AU33" s="21">
        <v>6.4777357805544593</v>
      </c>
      <c r="AV33" s="21">
        <v>1.6950961734307768E-3</v>
      </c>
      <c r="AW33" s="9">
        <v>324.07</v>
      </c>
      <c r="AX33" s="9">
        <v>5.7809595418397386</v>
      </c>
      <c r="AY33" s="9">
        <v>5.7924048538385593</v>
      </c>
      <c r="AZ33" s="29">
        <v>-1.1445311998820706E-2</v>
      </c>
      <c r="BA33" s="9">
        <v>1001.5</v>
      </c>
      <c r="BB33" s="9">
        <v>3.0903817076557536E-3</v>
      </c>
      <c r="BC33" s="9">
        <v>3.8773655089845553E-3</v>
      </c>
      <c r="BD33" s="9">
        <v>-5.5525993484965355</v>
      </c>
      <c r="BE33" s="9">
        <v>-5.5686022102204138</v>
      </c>
      <c r="BF33" s="29">
        <v>1.6002861723878326E-2</v>
      </c>
    </row>
    <row r="34" spans="2:58" x14ac:dyDescent="0.25">
      <c r="B34" s="16" t="s">
        <v>30</v>
      </c>
      <c r="C34" s="11">
        <v>2987.5</v>
      </c>
      <c r="D34" s="11">
        <v>3773.1</v>
      </c>
      <c r="E34" s="12">
        <v>0.79178924491797198</v>
      </c>
      <c r="F34" s="11">
        <v>8.2356522237212193</v>
      </c>
      <c r="G34" s="11">
        <v>8.2272462009172163</v>
      </c>
      <c r="H34" s="29">
        <v>8.4060228040030438E-3</v>
      </c>
      <c r="I34" s="28">
        <v>2563.2999999999997</v>
      </c>
      <c r="J34" s="11">
        <v>7.8490507698458583</v>
      </c>
      <c r="K34" s="11">
        <v>7.8487063240735173</v>
      </c>
      <c r="L34" s="21">
        <v>3.4444577234093998E-4</v>
      </c>
      <c r="M34" s="11">
        <v>2544.6999999999998</v>
      </c>
      <c r="N34" s="9">
        <v>7.8417680438439081</v>
      </c>
      <c r="O34" s="9">
        <v>7.8373620061095428</v>
      </c>
      <c r="P34" s="9">
        <v>4.4060377343653201E-3</v>
      </c>
      <c r="Q34" s="39">
        <v>945.5</v>
      </c>
      <c r="R34" s="38">
        <v>6.8517138880985122</v>
      </c>
      <c r="S34" s="39">
        <v>6.8353999019990184</v>
      </c>
      <c r="T34" s="38">
        <v>1.631398609949386E-2</v>
      </c>
      <c r="U34" s="39">
        <v>1435.4</v>
      </c>
      <c r="V34" s="38">
        <v>7.2691988349959713</v>
      </c>
      <c r="W34" s="39">
        <v>7.2770424867115437</v>
      </c>
      <c r="X34" s="38">
        <v>-7.8436517155724417E-3</v>
      </c>
      <c r="Y34" s="39">
        <v>192.4</v>
      </c>
      <c r="Z34" s="21">
        <v>5.259576538231606</v>
      </c>
      <c r="AA34" s="21">
        <v>5.2873616611239749</v>
      </c>
      <c r="AB34" s="21">
        <v>-2.7785122892368896E-2</v>
      </c>
      <c r="AC34" s="11">
        <v>287.10000000000002</v>
      </c>
      <c r="AD34" s="21">
        <v>5.6598305871270185</v>
      </c>
      <c r="AE34" s="21">
        <v>5.6559425328207293</v>
      </c>
      <c r="AF34" s="21">
        <v>3.8880543062891348E-3</v>
      </c>
      <c r="AG34" s="11">
        <v>2276.1999999999998</v>
      </c>
      <c r="AH34" s="21">
        <v>7.730262664847789</v>
      </c>
      <c r="AI34" s="21">
        <v>7.7302600042032896</v>
      </c>
      <c r="AJ34" s="21">
        <v>2.6606444993859668E-6</v>
      </c>
      <c r="AK34" s="11">
        <v>622.6</v>
      </c>
      <c r="AL34" s="11">
        <v>6.4339042580075079</v>
      </c>
      <c r="AM34" s="11">
        <v>6.6230441258391606</v>
      </c>
      <c r="AN34" s="29">
        <v>-0.18913986783165271</v>
      </c>
      <c r="AO34" s="11">
        <v>370.1</v>
      </c>
      <c r="AP34" s="11">
        <v>5.9137732393921105</v>
      </c>
      <c r="AQ34" s="11">
        <v>5.9157096332115291</v>
      </c>
      <c r="AR34" s="29">
        <v>-1.9363938194185693E-3</v>
      </c>
      <c r="AS34" s="11">
        <v>657.2</v>
      </c>
      <c r="AT34" s="21">
        <v>6.4879883861631127</v>
      </c>
      <c r="AU34" s="21">
        <v>6.4873812755160802</v>
      </c>
      <c r="AV34" s="21">
        <v>6.0711064703244944E-4</v>
      </c>
      <c r="AW34" s="11">
        <v>326.97000000000003</v>
      </c>
      <c r="AX34" s="11">
        <v>5.7898684235693301</v>
      </c>
      <c r="AY34" s="11">
        <v>5.7994352679497334</v>
      </c>
      <c r="AZ34" s="29">
        <v>-9.5668443804033387E-3</v>
      </c>
      <c r="BA34" s="11">
        <v>1018.5</v>
      </c>
      <c r="BB34" s="9">
        <v>3.1149646756583171E-3</v>
      </c>
      <c r="BC34" s="11">
        <v>3.9340830854314298E-3</v>
      </c>
      <c r="BD34" s="11">
        <v>-5.5380774394031533</v>
      </c>
      <c r="BE34" s="11">
        <v>-5.5626871278060408</v>
      </c>
      <c r="BF34" s="29">
        <v>2.4609688402887464E-2</v>
      </c>
    </row>
    <row r="35" spans="2:58" x14ac:dyDescent="0.25">
      <c r="B35" s="21" t="s">
        <v>31</v>
      </c>
      <c r="C35" s="9">
        <v>3023.2</v>
      </c>
      <c r="D35" s="9">
        <v>3752.5</v>
      </c>
      <c r="E35" s="10">
        <v>0.80564956695536305</v>
      </c>
      <c r="F35" s="9">
        <v>8.2301775635076169</v>
      </c>
      <c r="G35" s="9">
        <v>8.2379831914833161</v>
      </c>
      <c r="H35" s="29">
        <v>-7.8056279756992808E-3</v>
      </c>
      <c r="I35" s="28">
        <v>2598.4</v>
      </c>
      <c r="J35" s="9">
        <v>7.862651149967359</v>
      </c>
      <c r="K35" s="9">
        <v>7.8611662560356859</v>
      </c>
      <c r="L35" s="21">
        <v>1.4848939316731702E-3</v>
      </c>
      <c r="M35" s="9">
        <v>2529.8000000000002</v>
      </c>
      <c r="N35" s="9">
        <v>7.8358955272134416</v>
      </c>
      <c r="O35" s="9">
        <v>7.8436502404771158</v>
      </c>
      <c r="P35" s="9">
        <v>-7.7547132636741622E-3</v>
      </c>
      <c r="Q35" s="38">
        <v>934.3</v>
      </c>
      <c r="R35" s="38">
        <v>6.8397975857989097</v>
      </c>
      <c r="S35" s="38">
        <v>6.8361846118770764</v>
      </c>
      <c r="T35" s="38">
        <v>3.6129739218333512E-3</v>
      </c>
      <c r="U35" s="38">
        <v>1431.7</v>
      </c>
      <c r="V35" s="38">
        <v>7.2666178283662815</v>
      </c>
      <c r="W35" s="38">
        <v>7.2859607934998394</v>
      </c>
      <c r="X35" s="38">
        <v>-1.9342965133557932E-2</v>
      </c>
      <c r="Y35" s="38">
        <v>195.2</v>
      </c>
      <c r="Z35" s="21">
        <v>5.2740246739789924</v>
      </c>
      <c r="AA35" s="21">
        <v>5.3140160804663283</v>
      </c>
      <c r="AB35" s="21">
        <v>-3.9991406487335901E-2</v>
      </c>
      <c r="AC35" s="9">
        <v>295.3</v>
      </c>
      <c r="AD35" s="21">
        <v>5.6879917887498772</v>
      </c>
      <c r="AE35" s="21">
        <v>5.6653275892030379</v>
      </c>
      <c r="AF35" s="21">
        <v>2.2664199546839292E-2</v>
      </c>
      <c r="AG35" s="9">
        <v>2303.1</v>
      </c>
      <c r="AH35" s="21">
        <v>7.7420113205019625</v>
      </c>
      <c r="AI35" s="21">
        <v>7.7430955071584657</v>
      </c>
      <c r="AJ35" s="21">
        <v>-1.0841866565032277E-3</v>
      </c>
      <c r="AK35" s="9">
        <v>804.1</v>
      </c>
      <c r="AL35" s="9">
        <v>6.6897236395541038</v>
      </c>
      <c r="AM35" s="9">
        <v>6.6411812814969613</v>
      </c>
      <c r="AN35" s="29">
        <v>4.8542358057142465E-2</v>
      </c>
      <c r="AO35" s="9">
        <v>383.1</v>
      </c>
      <c r="AP35" s="9">
        <v>5.9482960517066035</v>
      </c>
      <c r="AQ35" s="9">
        <v>5.9253152327644578</v>
      </c>
      <c r="AR35" s="29">
        <v>2.2980818942145653E-2</v>
      </c>
      <c r="AS35" s="9">
        <v>678.4</v>
      </c>
      <c r="AT35" s="21">
        <v>6.5197370844776934</v>
      </c>
      <c r="AU35" s="21">
        <v>6.4968750968260842</v>
      </c>
      <c r="AV35" s="21">
        <v>2.2861987651609184E-2</v>
      </c>
      <c r="AW35" s="9">
        <v>329.64</v>
      </c>
      <c r="AX35" s="9">
        <v>5.7980011498951827</v>
      </c>
      <c r="AY35" s="9">
        <v>5.8067268109493186</v>
      </c>
      <c r="AZ35" s="29">
        <v>-8.7256610541359692E-3</v>
      </c>
      <c r="BA35" s="9">
        <v>1045.0999999999999</v>
      </c>
      <c r="BB35" s="9">
        <v>3.1704283460745053E-3</v>
      </c>
      <c r="BC35" s="9">
        <v>3.9352448956882051E-3</v>
      </c>
      <c r="BD35" s="9">
        <v>-5.5377821638045237</v>
      </c>
      <c r="BE35" s="9">
        <v>-5.556858143723904</v>
      </c>
      <c r="BF35" s="29">
        <v>1.9075979919380259E-2</v>
      </c>
    </row>
    <row r="36" spans="2:58" x14ac:dyDescent="0.25">
      <c r="B36" s="16" t="s">
        <v>32</v>
      </c>
      <c r="C36" s="11">
        <v>3124.7</v>
      </c>
      <c r="D36" s="11">
        <v>3839.4</v>
      </c>
      <c r="E36" s="12">
        <v>0.81385112257123504</v>
      </c>
      <c r="F36" s="11">
        <v>8.2530713833734701</v>
      </c>
      <c r="G36" s="11">
        <v>8.2487226890938974</v>
      </c>
      <c r="H36" s="29">
        <v>4.3486942795727401E-3</v>
      </c>
      <c r="I36" s="28">
        <v>2596</v>
      </c>
      <c r="J36" s="11">
        <v>7.8617270778239803</v>
      </c>
      <c r="K36" s="11">
        <v>7.8736491537434832</v>
      </c>
      <c r="L36" s="21">
        <v>-1.1922075919502895E-2</v>
      </c>
      <c r="M36" s="11">
        <v>2559.5</v>
      </c>
      <c r="N36" s="9">
        <v>7.8475672058976382</v>
      </c>
      <c r="O36" s="9">
        <v>7.8498318792043271</v>
      </c>
      <c r="P36" s="9">
        <v>-2.2646733066888913E-3</v>
      </c>
      <c r="Q36" s="39">
        <v>940.2</v>
      </c>
      <c r="R36" s="38">
        <v>6.8460926185900304</v>
      </c>
      <c r="S36" s="39">
        <v>6.836955509480819</v>
      </c>
      <c r="T36" s="38">
        <v>9.1371091092113943E-3</v>
      </c>
      <c r="U36" s="39">
        <v>1452.6</v>
      </c>
      <c r="V36" s="38">
        <v>7.2811103331720677</v>
      </c>
      <c r="W36" s="39">
        <v>7.2947173713774376</v>
      </c>
      <c r="X36" s="38">
        <v>-1.3607038205369903E-2</v>
      </c>
      <c r="Y36" s="39">
        <v>201.5</v>
      </c>
      <c r="Z36" s="21">
        <v>5.3057893813867381</v>
      </c>
      <c r="AA36" s="21">
        <v>5.3407260956604077</v>
      </c>
      <c r="AB36" s="21">
        <v>-3.4936714273669622E-2</v>
      </c>
      <c r="AC36" s="11">
        <v>283.10000000000002</v>
      </c>
      <c r="AD36" s="21">
        <v>5.6458001921178536</v>
      </c>
      <c r="AE36" s="21">
        <v>5.6744834082156901</v>
      </c>
      <c r="AF36" s="21">
        <v>-2.8683216097836528E-2</v>
      </c>
      <c r="AG36" s="11">
        <v>2312.9</v>
      </c>
      <c r="AH36" s="21">
        <v>7.7462574274014537</v>
      </c>
      <c r="AI36" s="21">
        <v>7.7559830586262253</v>
      </c>
      <c r="AJ36" s="21">
        <v>-9.7256312247715471E-3</v>
      </c>
      <c r="AK36" s="11">
        <v>886</v>
      </c>
      <c r="AL36" s="11">
        <v>6.7867169506050811</v>
      </c>
      <c r="AM36" s="11">
        <v>6.6602392880369896</v>
      </c>
      <c r="AN36" s="29">
        <v>0.12647766256809145</v>
      </c>
      <c r="AO36" s="11">
        <v>362</v>
      </c>
      <c r="AP36" s="11">
        <v>5.8916442118257715</v>
      </c>
      <c r="AQ36" s="11">
        <v>5.9348303538430764</v>
      </c>
      <c r="AR36" s="29">
        <v>-4.3186142017304974E-2</v>
      </c>
      <c r="AS36" s="11">
        <v>645.1</v>
      </c>
      <c r="AT36" s="21">
        <v>6.4694053435381962</v>
      </c>
      <c r="AU36" s="21">
        <v>6.5062202615978801</v>
      </c>
      <c r="AV36" s="21">
        <v>-3.6814918059683954E-2</v>
      </c>
      <c r="AW36" s="11">
        <v>332.86</v>
      </c>
      <c r="AX36" s="11">
        <v>5.8077219811585801</v>
      </c>
      <c r="AY36" s="11">
        <v>5.8142665678074072</v>
      </c>
      <c r="AZ36" s="29">
        <v>-6.5445866488271776E-3</v>
      </c>
      <c r="BA36" s="11">
        <v>1075.5999999999999</v>
      </c>
      <c r="BB36" s="9">
        <v>3.2313885717719158E-3</v>
      </c>
      <c r="BC36" s="11">
        <v>3.9704910175252326E-3</v>
      </c>
      <c r="BD36" s="11">
        <v>-5.5288655099347457</v>
      </c>
      <c r="BE36" s="11">
        <v>-5.5511129894488747</v>
      </c>
      <c r="BF36" s="29">
        <v>2.2247479514128976E-2</v>
      </c>
    </row>
    <row r="37" spans="2:58" x14ac:dyDescent="0.25">
      <c r="B37" s="21" t="s">
        <v>33</v>
      </c>
      <c r="C37" s="9">
        <v>3148.5</v>
      </c>
      <c r="D37" s="9">
        <v>3830.9</v>
      </c>
      <c r="E37" s="10">
        <v>0.82186953457412093</v>
      </c>
      <c r="F37" s="9">
        <v>8.2508550415147539</v>
      </c>
      <c r="G37" s="9">
        <v>8.2594859774208267</v>
      </c>
      <c r="H37" s="29">
        <v>-8.6309359060727786E-3</v>
      </c>
      <c r="I37" s="28">
        <v>2670.2000000000003</v>
      </c>
      <c r="J37" s="9">
        <v>7.8899086549559945</v>
      </c>
      <c r="K37" s="9">
        <v>7.8861735025168169</v>
      </c>
      <c r="L37" s="21">
        <v>3.735152439177547E-3</v>
      </c>
      <c r="M37" s="9">
        <v>2541</v>
      </c>
      <c r="N37" s="9">
        <v>7.8403129833201639</v>
      </c>
      <c r="O37" s="9">
        <v>7.8559875765017102</v>
      </c>
      <c r="P37" s="9">
        <v>-1.5674593181546292E-2</v>
      </c>
      <c r="Q37" s="38">
        <v>893.5</v>
      </c>
      <c r="R37" s="38">
        <v>6.7951463345994831</v>
      </c>
      <c r="S37" s="38">
        <v>6.8378451157816835</v>
      </c>
      <c r="T37" s="38">
        <v>-4.2698781182200385E-2</v>
      </c>
      <c r="U37" s="38">
        <v>1487.2</v>
      </c>
      <c r="V37" s="38">
        <v>7.3046504364072344</v>
      </c>
      <c r="W37" s="38">
        <v>7.3033578516913336</v>
      </c>
      <c r="X37" s="38">
        <v>1.2925847159008796E-3</v>
      </c>
      <c r="Y37" s="38">
        <v>208.4</v>
      </c>
      <c r="Z37" s="21">
        <v>5.3394593098792118</v>
      </c>
      <c r="AA37" s="21">
        <v>5.3674186228700371</v>
      </c>
      <c r="AB37" s="21">
        <v>-2.7959312990825325E-2</v>
      </c>
      <c r="AC37" s="9">
        <v>307.89999999999998</v>
      </c>
      <c r="AD37" s="21">
        <v>5.7297750549304549</v>
      </c>
      <c r="AE37" s="21">
        <v>5.6834177209133729</v>
      </c>
      <c r="AF37" s="21">
        <v>4.6357334017081975E-2</v>
      </c>
      <c r="AG37" s="9">
        <v>2362.3000000000002</v>
      </c>
      <c r="AH37" s="21">
        <v>7.767390999699713</v>
      </c>
      <c r="AI37" s="21">
        <v>7.7689426049133843</v>
      </c>
      <c r="AJ37" s="21">
        <v>-1.5516052136712588E-3</v>
      </c>
      <c r="AK37" s="9">
        <v>849.1</v>
      </c>
      <c r="AL37" s="9">
        <v>6.7441769650053178</v>
      </c>
      <c r="AM37" s="9">
        <v>6.6800991413157353</v>
      </c>
      <c r="AN37" s="29">
        <v>6.407782368958248E-2</v>
      </c>
      <c r="AO37" s="9">
        <v>391.4</v>
      </c>
      <c r="AP37" s="9">
        <v>5.9697300549619756</v>
      </c>
      <c r="AQ37" s="9">
        <v>5.9442802726056865</v>
      </c>
      <c r="AR37" s="29">
        <v>2.5449782356289141E-2</v>
      </c>
      <c r="AS37" s="9">
        <v>699.2</v>
      </c>
      <c r="AT37" s="21">
        <v>6.5499368243413256</v>
      </c>
      <c r="AU37" s="21">
        <v>6.5154340756871578</v>
      </c>
      <c r="AV37" s="21">
        <v>3.4502748654167803E-2</v>
      </c>
      <c r="AW37" s="9">
        <v>335.14</v>
      </c>
      <c r="AX37" s="9">
        <v>5.8145483549725778</v>
      </c>
      <c r="AY37" s="9">
        <v>5.8220361699559318</v>
      </c>
      <c r="AZ37" s="29">
        <v>-7.4878149833539354E-3</v>
      </c>
      <c r="BA37" s="9">
        <v>1093.0999999999999</v>
      </c>
      <c r="BB37" s="9">
        <v>3.2616220087127766E-3</v>
      </c>
      <c r="BC37" s="9">
        <v>3.9685398612602117E-3</v>
      </c>
      <c r="BD37" s="9">
        <v>-5.5293570450689691</v>
      </c>
      <c r="BE37" s="9">
        <v>-5.5454374739683727</v>
      </c>
      <c r="BF37" s="29">
        <v>1.6080428899403643E-2</v>
      </c>
    </row>
    <row r="38" spans="2:58" x14ac:dyDescent="0.25">
      <c r="B38" s="16" t="s">
        <v>34</v>
      </c>
      <c r="C38" s="11">
        <v>3148.2</v>
      </c>
      <c r="D38" s="11">
        <v>3802</v>
      </c>
      <c r="E38" s="12">
        <v>0.82803787480273539</v>
      </c>
      <c r="F38" s="11">
        <v>8.2432825230483751</v>
      </c>
      <c r="G38" s="11">
        <v>8.2702970580698967</v>
      </c>
      <c r="H38" s="29">
        <v>-2.7014535021521624E-2</v>
      </c>
      <c r="I38" s="28">
        <v>2687.8</v>
      </c>
      <c r="J38" s="11">
        <v>7.8964782941129634</v>
      </c>
      <c r="K38" s="11">
        <v>7.8987503363781464</v>
      </c>
      <c r="L38" s="21">
        <v>-2.2720422651829608E-3</v>
      </c>
      <c r="M38" s="11">
        <v>2506.4</v>
      </c>
      <c r="N38" s="9">
        <v>7.8266027396379823</v>
      </c>
      <c r="O38" s="9">
        <v>7.8621965711589841</v>
      </c>
      <c r="P38" s="9">
        <v>-3.5593831521001817E-2</v>
      </c>
      <c r="Q38" s="39">
        <v>877.4</v>
      </c>
      <c r="R38" s="38">
        <v>6.7769629887321132</v>
      </c>
      <c r="S38" s="39">
        <v>6.838991662444303</v>
      </c>
      <c r="T38" s="38">
        <v>-6.2028673712189786E-2</v>
      </c>
      <c r="U38" s="39">
        <v>1470</v>
      </c>
      <c r="V38" s="38">
        <v>7.2930176797727819</v>
      </c>
      <c r="W38" s="39">
        <v>7.311919361389644</v>
      </c>
      <c r="X38" s="38">
        <v>-1.890168161686212E-2</v>
      </c>
      <c r="Y38" s="39">
        <v>213.3</v>
      </c>
      <c r="Z38" s="21">
        <v>5.3626996254773047</v>
      </c>
      <c r="AA38" s="21">
        <v>5.3939987428126219</v>
      </c>
      <c r="AB38" s="21">
        <v>-3.1299117335317206E-2</v>
      </c>
      <c r="AC38" s="11">
        <v>303.39999999999998</v>
      </c>
      <c r="AD38" s="21">
        <v>5.7150520669144322</v>
      </c>
      <c r="AE38" s="21">
        <v>5.692120331340714</v>
      </c>
      <c r="AF38" s="21">
        <v>2.2931735573718193E-2</v>
      </c>
      <c r="AG38" s="11">
        <v>2384.4</v>
      </c>
      <c r="AH38" s="21">
        <v>7.7767027993457711</v>
      </c>
      <c r="AI38" s="21">
        <v>7.7819880138072453</v>
      </c>
      <c r="AJ38" s="21">
        <v>-5.2852144614741192E-3</v>
      </c>
      <c r="AK38" s="11">
        <v>731.6</v>
      </c>
      <c r="AL38" s="11">
        <v>6.5952339165167109</v>
      </c>
      <c r="AM38" s="11">
        <v>6.7007208857287948</v>
      </c>
      <c r="AN38" s="29">
        <v>-0.10548696921208389</v>
      </c>
      <c r="AO38" s="11">
        <v>390</v>
      </c>
      <c r="AP38" s="11">
        <v>5.9661467391236922</v>
      </c>
      <c r="AQ38" s="11">
        <v>5.9536632738718289</v>
      </c>
      <c r="AR38" s="29">
        <v>1.2483465251863279E-2</v>
      </c>
      <c r="AS38" s="11">
        <v>693.4</v>
      </c>
      <c r="AT38" s="21">
        <v>6.5416070332509229</v>
      </c>
      <c r="AU38" s="21">
        <v>6.5245108356258212</v>
      </c>
      <c r="AV38" s="21">
        <v>1.7096197625101617E-2</v>
      </c>
      <c r="AW38" s="11">
        <v>338.2</v>
      </c>
      <c r="AX38" s="11">
        <v>5.8236374364644803</v>
      </c>
      <c r="AY38" s="11">
        <v>5.8300131584601695</v>
      </c>
      <c r="AZ38" s="29">
        <v>-6.3757219956892541E-3</v>
      </c>
      <c r="BA38" s="11">
        <v>1102.3</v>
      </c>
      <c r="BB38" s="9">
        <v>3.2593140153755174E-3</v>
      </c>
      <c r="BC38" s="11">
        <v>3.9361895325766205E-3</v>
      </c>
      <c r="BD38" s="11">
        <v>-5.5375421473496935</v>
      </c>
      <c r="BE38" s="11">
        <v>-5.5398035015951237</v>
      </c>
      <c r="BF38" s="29">
        <v>2.2613542454301694E-3</v>
      </c>
    </row>
    <row r="39" spans="2:58" x14ac:dyDescent="0.25">
      <c r="B39" s="21" t="s">
        <v>35</v>
      </c>
      <c r="C39" s="9">
        <v>3235.2</v>
      </c>
      <c r="D39" s="9">
        <v>3888.9</v>
      </c>
      <c r="E39" s="10">
        <v>0.83190619455372983</v>
      </c>
      <c r="F39" s="9">
        <v>8.2658816202741061</v>
      </c>
      <c r="G39" s="9">
        <v>8.2811745383119586</v>
      </c>
      <c r="H39" s="29">
        <v>-1.5292918037852488E-2</v>
      </c>
      <c r="I39" s="28">
        <v>2659</v>
      </c>
      <c r="J39" s="9">
        <v>7.8857053912430199</v>
      </c>
      <c r="K39" s="9">
        <v>7.9113930238202057</v>
      </c>
      <c r="L39" s="21">
        <v>-2.5687632577185759E-2</v>
      </c>
      <c r="M39" s="9">
        <v>2544.9</v>
      </c>
      <c r="N39" s="9">
        <v>7.8418466354817991</v>
      </c>
      <c r="O39" s="9">
        <v>7.8685283053451283</v>
      </c>
      <c r="P39" s="9">
        <v>-2.6681669863329205E-2</v>
      </c>
      <c r="Q39" s="38">
        <v>886.2</v>
      </c>
      <c r="R39" s="38">
        <v>6.7869426587653896</v>
      </c>
      <c r="S39" s="38">
        <v>6.8405066943950708</v>
      </c>
      <c r="T39" s="38">
        <v>-5.356403562968115E-2</v>
      </c>
      <c r="U39" s="38">
        <v>1496.6</v>
      </c>
      <c r="V39" s="38">
        <v>7.3109511476462581</v>
      </c>
      <c r="W39" s="38">
        <v>7.3204398352859341</v>
      </c>
      <c r="X39" s="38">
        <v>-9.48868763967603E-3</v>
      </c>
      <c r="Y39" s="38">
        <v>222.4</v>
      </c>
      <c r="Z39" s="21">
        <v>5.4044775623764272</v>
      </c>
      <c r="AA39" s="21">
        <v>5.4203540616349466</v>
      </c>
      <c r="AB39" s="21">
        <v>-1.5876499258519416E-2</v>
      </c>
      <c r="AC39" s="9">
        <v>304.8</v>
      </c>
      <c r="AD39" s="21">
        <v>5.7196558238124915</v>
      </c>
      <c r="AE39" s="21">
        <v>5.7006100168761007</v>
      </c>
      <c r="AF39" s="21">
        <v>1.9045806936390797E-2</v>
      </c>
      <c r="AG39" s="9">
        <v>2354.1999999999998</v>
      </c>
      <c r="AH39" s="21">
        <v>7.7639562459783802</v>
      </c>
      <c r="AI39" s="21">
        <v>7.7951321833418517</v>
      </c>
      <c r="AJ39" s="21">
        <v>-3.1175937363471462E-2</v>
      </c>
      <c r="AK39" s="9">
        <v>824.5</v>
      </c>
      <c r="AL39" s="9">
        <v>6.7147771419996536</v>
      </c>
      <c r="AM39" s="9">
        <v>6.7221046143115695</v>
      </c>
      <c r="AN39" s="29">
        <v>-7.3274723119158836E-3</v>
      </c>
      <c r="AO39" s="9">
        <v>390.2</v>
      </c>
      <c r="AP39" s="9">
        <v>5.9666594281890104</v>
      </c>
      <c r="AQ39" s="9">
        <v>5.9629935485750165</v>
      </c>
      <c r="AR39" s="29">
        <v>3.6658796139938943E-3</v>
      </c>
      <c r="AS39" s="9">
        <v>695</v>
      </c>
      <c r="AT39" s="21">
        <v>6.543911845564792</v>
      </c>
      <c r="AU39" s="21">
        <v>6.5334664021636817</v>
      </c>
      <c r="AV39" s="21">
        <v>1.044544340111031E-2</v>
      </c>
      <c r="AW39" s="9">
        <v>341.45</v>
      </c>
      <c r="AX39" s="9">
        <v>5.833201255407098</v>
      </c>
      <c r="AY39" s="9">
        <v>5.8381703945010326</v>
      </c>
      <c r="AZ39" s="29">
        <v>-4.9691390939345936E-3</v>
      </c>
      <c r="BA39" s="9">
        <v>1118.5</v>
      </c>
      <c r="BB39" s="9">
        <v>3.275735832479133E-3</v>
      </c>
      <c r="BC39" s="9">
        <v>3.937626446256213E-3</v>
      </c>
      <c r="BD39" s="9">
        <v>-5.5371771620110968</v>
      </c>
      <c r="BE39" s="9">
        <v>-5.5341729263737891</v>
      </c>
      <c r="BF39" s="29">
        <v>-3.0042356373076728E-3</v>
      </c>
    </row>
    <row r="40" spans="2:58" x14ac:dyDescent="0.25">
      <c r="B40" s="16" t="s">
        <v>36</v>
      </c>
      <c r="C40" s="11">
        <v>3339.3</v>
      </c>
      <c r="D40" s="11">
        <v>3937.1</v>
      </c>
      <c r="E40" s="12">
        <v>0.84816235300093989</v>
      </c>
      <c r="F40" s="11">
        <v>8.2781996906719613</v>
      </c>
      <c r="G40" s="11">
        <v>8.2921201413334735</v>
      </c>
      <c r="H40" s="29">
        <v>-1.3920450661512263E-2</v>
      </c>
      <c r="I40" s="28">
        <v>2732.2000000000003</v>
      </c>
      <c r="J40" s="11">
        <v>7.9128624244533867</v>
      </c>
      <c r="K40" s="11">
        <v>7.9241135133093117</v>
      </c>
      <c r="L40" s="21">
        <v>-1.1251088855924962E-2</v>
      </c>
      <c r="M40" s="11">
        <v>2572</v>
      </c>
      <c r="N40" s="9">
        <v>7.8524390853575099</v>
      </c>
      <c r="O40" s="9">
        <v>7.8750299750844199</v>
      </c>
      <c r="P40" s="9">
        <v>-2.2590889726910035E-2</v>
      </c>
      <c r="Q40" s="39">
        <v>890.8</v>
      </c>
      <c r="R40" s="38">
        <v>6.7921199353832122</v>
      </c>
      <c r="S40" s="39">
        <v>6.8424629886393085</v>
      </c>
      <c r="T40" s="38">
        <v>-5.0343053256096226E-2</v>
      </c>
      <c r="U40" s="39">
        <v>1516.5</v>
      </c>
      <c r="V40" s="38">
        <v>7.3241603271286362</v>
      </c>
      <c r="W40" s="39">
        <v>7.3289453946427567</v>
      </c>
      <c r="X40" s="38">
        <v>-4.7850675141205556E-3</v>
      </c>
      <c r="Y40" s="39">
        <v>228.5</v>
      </c>
      <c r="Z40" s="21">
        <v>5.4315362103342597</v>
      </c>
      <c r="AA40" s="21">
        <v>5.4463526235354616</v>
      </c>
      <c r="AB40" s="21">
        <v>-1.4816413201201861E-2</v>
      </c>
      <c r="AC40" s="11">
        <v>328.4</v>
      </c>
      <c r="AD40" s="21">
        <v>5.7942323775782727</v>
      </c>
      <c r="AE40" s="21">
        <v>5.7089198872326534</v>
      </c>
      <c r="AF40" s="21">
        <v>8.5312490345619274E-2</v>
      </c>
      <c r="AG40" s="11">
        <v>2403.8000000000002</v>
      </c>
      <c r="AH40" s="21">
        <v>7.7848060975186888</v>
      </c>
      <c r="AI40" s="21">
        <v>7.8083847082922064</v>
      </c>
      <c r="AJ40" s="21">
        <v>-2.3578610773517639E-2</v>
      </c>
      <c r="AK40" s="11">
        <v>720.9</v>
      </c>
      <c r="AL40" s="11">
        <v>6.5805004314105329</v>
      </c>
      <c r="AM40" s="11">
        <v>6.7441844907437023</v>
      </c>
      <c r="AN40" s="29">
        <v>-0.16368405933316943</v>
      </c>
      <c r="AO40" s="11">
        <v>421.8</v>
      </c>
      <c r="AP40" s="11">
        <v>6.0445312680446746</v>
      </c>
      <c r="AQ40" s="11">
        <v>5.9722930898145448</v>
      </c>
      <c r="AR40" s="29">
        <v>7.223817823012979E-2</v>
      </c>
      <c r="AS40" s="11">
        <v>750.2</v>
      </c>
      <c r="AT40" s="21">
        <v>6.6203398376477871</v>
      </c>
      <c r="AU40" s="21">
        <v>6.5423273211740662</v>
      </c>
      <c r="AV40" s="21">
        <v>7.8012516473720872E-2</v>
      </c>
      <c r="AW40" s="11">
        <v>345.18</v>
      </c>
      <c r="AX40" s="11">
        <v>5.8440660201032575</v>
      </c>
      <c r="AY40" s="11">
        <v>5.8464767544331853</v>
      </c>
      <c r="AZ40" s="29">
        <v>-2.4107343299277773E-3</v>
      </c>
      <c r="BA40" s="11">
        <v>1172.9000000000001</v>
      </c>
      <c r="BB40" s="9">
        <v>3.3979373080711517E-3</v>
      </c>
      <c r="BC40" s="11">
        <v>4.0062345328682443E-3</v>
      </c>
      <c r="BD40" s="11">
        <v>-5.5199034980532629</v>
      </c>
      <c r="BE40" s="11">
        <v>-5.5285061890026279</v>
      </c>
      <c r="BF40" s="29">
        <v>8.602690949365055E-3</v>
      </c>
    </row>
    <row r="41" spans="2:58" x14ac:dyDescent="0.25">
      <c r="B41" s="21" t="s">
        <v>37</v>
      </c>
      <c r="C41" s="9">
        <v>3356.3</v>
      </c>
      <c r="D41" s="9">
        <v>3998</v>
      </c>
      <c r="E41" s="10">
        <v>0.8394947473736869</v>
      </c>
      <c r="F41" s="9">
        <v>8.2935495150603451</v>
      </c>
      <c r="G41" s="9">
        <v>8.3031260322471301</v>
      </c>
      <c r="H41" s="29">
        <v>-9.576517186784983E-3</v>
      </c>
      <c r="I41" s="28">
        <v>2766.2000000000003</v>
      </c>
      <c r="J41" s="9">
        <v>7.9252298161906074</v>
      </c>
      <c r="K41" s="9">
        <v>7.93690769854142</v>
      </c>
      <c r="L41" s="21">
        <v>-1.1677882350812574E-2</v>
      </c>
      <c r="M41" s="9">
        <v>2582.1999999999998</v>
      </c>
      <c r="N41" s="9">
        <v>7.8563970277406181</v>
      </c>
      <c r="O41" s="9">
        <v>7.881732100357473</v>
      </c>
      <c r="P41" s="9">
        <v>-2.5335072616854859E-2</v>
      </c>
      <c r="Q41" s="38">
        <v>917.6</v>
      </c>
      <c r="R41" s="38">
        <v>6.8217615658151614</v>
      </c>
      <c r="S41" s="38">
        <v>6.8448998446600697</v>
      </c>
      <c r="T41" s="38">
        <v>-2.3138278844908378E-2</v>
      </c>
      <c r="U41" s="38">
        <v>1499.5</v>
      </c>
      <c r="V41" s="38">
        <v>7.3128869981890636</v>
      </c>
      <c r="W41" s="38">
        <v>7.337456230292891</v>
      </c>
      <c r="X41" s="38">
        <v>-2.4569232103827332E-2</v>
      </c>
      <c r="Y41" s="38">
        <v>241.5</v>
      </c>
      <c r="Z41" s="21">
        <v>5.4868694730926277</v>
      </c>
      <c r="AA41" s="21">
        <v>5.4718525499005795</v>
      </c>
      <c r="AB41" s="21">
        <v>1.5016923192048282E-2</v>
      </c>
      <c r="AC41" s="9">
        <v>298.39999999999998</v>
      </c>
      <c r="AD41" s="21">
        <v>5.6984348683296053</v>
      </c>
      <c r="AE41" s="21">
        <v>5.7170949557528274</v>
      </c>
      <c r="AF41" s="21">
        <v>-1.8660087423222116E-2</v>
      </c>
      <c r="AG41" s="9">
        <v>2467.8000000000002</v>
      </c>
      <c r="AH41" s="21">
        <v>7.8110823444644337</v>
      </c>
      <c r="AI41" s="21">
        <v>7.8217356984724615</v>
      </c>
      <c r="AJ41" s="21">
        <v>-1.0653354008027804E-2</v>
      </c>
      <c r="AK41" s="9">
        <v>818.6</v>
      </c>
      <c r="AL41" s="9">
        <v>6.7075955640583027</v>
      </c>
      <c r="AM41" s="9">
        <v>6.766890099034641</v>
      </c>
      <c r="AN41" s="29">
        <v>-5.9294534976338298E-2</v>
      </c>
      <c r="AO41" s="9">
        <v>387</v>
      </c>
      <c r="AP41" s="9">
        <v>5.9584246930297819</v>
      </c>
      <c r="AQ41" s="9">
        <v>5.9815861818644676</v>
      </c>
      <c r="AR41" s="29">
        <v>-2.3161488834685606E-2</v>
      </c>
      <c r="AS41" s="9">
        <v>685.3</v>
      </c>
      <c r="AT41" s="21">
        <v>6.5298566985917779</v>
      </c>
      <c r="AU41" s="21">
        <v>6.5511266669324275</v>
      </c>
      <c r="AV41" s="21">
        <v>-2.1269968340649648E-2</v>
      </c>
      <c r="AW41" s="9">
        <v>350.37</v>
      </c>
      <c r="AX41" s="9">
        <v>5.8589897389585834</v>
      </c>
      <c r="AY41" s="9">
        <v>5.854898008899359</v>
      </c>
      <c r="AZ41" s="29">
        <v>4.0917300592244743E-3</v>
      </c>
      <c r="BA41" s="9">
        <v>1146.2</v>
      </c>
      <c r="BB41" s="9">
        <v>3.271398806975483E-3</v>
      </c>
      <c r="BC41" s="9">
        <v>3.8968663201406251E-3</v>
      </c>
      <c r="BD41" s="9">
        <v>-5.5475825564880887</v>
      </c>
      <c r="BE41" s="9">
        <v>-5.5227656078271714</v>
      </c>
      <c r="BF41" s="29">
        <v>-2.4816948660917326E-2</v>
      </c>
    </row>
    <row r="42" spans="2:58" x14ac:dyDescent="0.25">
      <c r="B42" s="16" t="s">
        <v>38</v>
      </c>
      <c r="C42" s="11">
        <v>3417.5</v>
      </c>
      <c r="D42" s="11">
        <v>4018.1</v>
      </c>
      <c r="E42" s="12">
        <v>0.85052636818396754</v>
      </c>
      <c r="F42" s="11">
        <v>8.2985644330691599</v>
      </c>
      <c r="G42" s="11">
        <v>8.314175675883952</v>
      </c>
      <c r="H42" s="29">
        <v>-1.5611242814792092E-2</v>
      </c>
      <c r="I42" s="28">
        <v>2829.6</v>
      </c>
      <c r="J42" s="11">
        <v>7.9478906378912706</v>
      </c>
      <c r="K42" s="11">
        <v>7.9497644412819497</v>
      </c>
      <c r="L42" s="21">
        <v>-1.8738033906791074E-3</v>
      </c>
      <c r="M42" s="11">
        <v>2598.8000000000002</v>
      </c>
      <c r="N42" s="9">
        <v>7.8628050790063764</v>
      </c>
      <c r="O42" s="9">
        <v>7.8886510818388196</v>
      </c>
      <c r="P42" s="9">
        <v>-2.5846002832443205E-2</v>
      </c>
      <c r="Q42" s="39">
        <v>920.7</v>
      </c>
      <c r="R42" s="38">
        <v>6.8251342502938002</v>
      </c>
      <c r="S42" s="39">
        <v>6.8478250975321213</v>
      </c>
      <c r="T42" s="38">
        <v>-2.2690847238321155E-2</v>
      </c>
      <c r="U42" s="39">
        <v>1510.9</v>
      </c>
      <c r="V42" s="38">
        <v>7.3204607787457956</v>
      </c>
      <c r="W42" s="39">
        <v>7.3459895424019166</v>
      </c>
      <c r="X42" s="38">
        <v>-2.5528763656121001E-2</v>
      </c>
      <c r="Y42" s="39">
        <v>249.1</v>
      </c>
      <c r="Z42" s="21">
        <v>5.5178544222681349</v>
      </c>
      <c r="AA42" s="21">
        <v>5.4967027018584611</v>
      </c>
      <c r="AB42" s="21">
        <v>2.1151720409673835E-2</v>
      </c>
      <c r="AC42" s="11">
        <v>310</v>
      </c>
      <c r="AD42" s="21">
        <v>5.7365722974791922</v>
      </c>
      <c r="AE42" s="21">
        <v>5.7252335560855432</v>
      </c>
      <c r="AF42" s="21">
        <v>1.1338741393648988E-2</v>
      </c>
      <c r="AG42" s="11">
        <v>2519.6</v>
      </c>
      <c r="AH42" s="21">
        <v>7.831855437747774</v>
      </c>
      <c r="AI42" s="21">
        <v>7.8351605270650335</v>
      </c>
      <c r="AJ42" s="21">
        <v>-3.3050893172594797E-3</v>
      </c>
      <c r="AK42" s="11">
        <v>886.5</v>
      </c>
      <c r="AL42" s="11">
        <v>6.7872811255142622</v>
      </c>
      <c r="AM42" s="11">
        <v>6.790048720656749</v>
      </c>
      <c r="AN42" s="29">
        <v>-2.7675951424868117E-3</v>
      </c>
      <c r="AO42" s="11">
        <v>411.3</v>
      </c>
      <c r="AP42" s="11">
        <v>6.0193228752363783</v>
      </c>
      <c r="AQ42" s="11">
        <v>5.9909422578602305</v>
      </c>
      <c r="AR42" s="29">
        <v>2.8380617376147832E-2</v>
      </c>
      <c r="AS42" s="11">
        <v>721.3</v>
      </c>
      <c r="AT42" s="21">
        <v>6.5810551395096271</v>
      </c>
      <c r="AU42" s="21">
        <v>6.5599462715370134</v>
      </c>
      <c r="AV42" s="21">
        <v>2.1108867972613687E-2</v>
      </c>
      <c r="AW42" s="11">
        <v>351.12</v>
      </c>
      <c r="AX42" s="11">
        <v>5.8611280453799788</v>
      </c>
      <c r="AY42" s="11">
        <v>5.8633984218333266</v>
      </c>
      <c r="AZ42" s="29">
        <v>-2.2703764533478221E-3</v>
      </c>
      <c r="BA42" s="11">
        <v>1175.8</v>
      </c>
      <c r="BB42" s="9">
        <v>3.3487126908179538E-3</v>
      </c>
      <c r="BC42" s="11">
        <v>3.9372238370082285E-3</v>
      </c>
      <c r="BD42" s="11">
        <v>-5.5372794139229047</v>
      </c>
      <c r="BE42" s="11">
        <v>-5.5169081245111062</v>
      </c>
      <c r="BF42" s="29">
        <v>-2.0371289411798443E-2</v>
      </c>
    </row>
    <row r="43" spans="2:58" x14ac:dyDescent="0.25">
      <c r="B43" s="21" t="s">
        <v>39</v>
      </c>
      <c r="C43" s="9">
        <v>3544.8</v>
      </c>
      <c r="D43" s="9">
        <v>4085.2</v>
      </c>
      <c r="E43" s="10">
        <v>0.86771761480466081</v>
      </c>
      <c r="F43" s="9">
        <v>8.3151259657039436</v>
      </c>
      <c r="G43" s="9">
        <v>8.3252465517517198</v>
      </c>
      <c r="H43" s="29">
        <v>-1.0120586047776214E-2</v>
      </c>
      <c r="I43" s="28">
        <v>2907.9</v>
      </c>
      <c r="J43" s="9">
        <v>7.9751864501666718</v>
      </c>
      <c r="K43" s="9">
        <v>7.9626653046198514</v>
      </c>
      <c r="L43" s="21">
        <v>1.2521145546820378E-2</v>
      </c>
      <c r="M43" s="9">
        <v>2633.2</v>
      </c>
      <c r="N43" s="9">
        <v>7.8759551155937215</v>
      </c>
      <c r="O43" s="9">
        <v>7.8957874857826065</v>
      </c>
      <c r="P43" s="9">
        <v>-1.9832370188884951E-2</v>
      </c>
      <c r="Q43" s="38">
        <v>929.7</v>
      </c>
      <c r="R43" s="38">
        <v>6.8348619534618127</v>
      </c>
      <c r="S43" s="38">
        <v>6.8512321209059523</v>
      </c>
      <c r="T43" s="38">
        <v>-1.6370167444139661E-2</v>
      </c>
      <c r="U43" s="38">
        <v>1533.2</v>
      </c>
      <c r="V43" s="38">
        <v>7.3351123335063999</v>
      </c>
      <c r="W43" s="38">
        <v>7.35454717536535</v>
      </c>
      <c r="X43" s="38">
        <v>-1.9434841858950058E-2</v>
      </c>
      <c r="Y43" s="38">
        <v>254.4</v>
      </c>
      <c r="Z43" s="21">
        <v>5.5389078314659672</v>
      </c>
      <c r="AA43" s="21">
        <v>5.5207613261142638</v>
      </c>
      <c r="AB43" s="21">
        <v>1.8146505351703368E-2</v>
      </c>
      <c r="AC43" s="9">
        <v>316.10000000000002</v>
      </c>
      <c r="AD43" s="21">
        <v>5.7560586192215721</v>
      </c>
      <c r="AE43" s="21">
        <v>5.7334223593250817</v>
      </c>
      <c r="AF43" s="21">
        <v>2.2636259896490429E-2</v>
      </c>
      <c r="AG43" s="9">
        <v>2591.8000000000002</v>
      </c>
      <c r="AH43" s="21">
        <v>7.860107894001314</v>
      </c>
      <c r="AI43" s="21">
        <v>7.8486279089060842</v>
      </c>
      <c r="AJ43" s="21">
        <v>1.147998509522985E-2</v>
      </c>
      <c r="AK43" s="9">
        <v>882.3</v>
      </c>
      <c r="AL43" s="9">
        <v>6.7825321342280587</v>
      </c>
      <c r="AM43" s="9">
        <v>6.8134505779980303</v>
      </c>
      <c r="AN43" s="29">
        <v>-3.091844376997166E-2</v>
      </c>
      <c r="AO43" s="9">
        <v>408.2</v>
      </c>
      <c r="AP43" s="9">
        <v>6.0117572503757444</v>
      </c>
      <c r="AQ43" s="9">
        <v>6.0004162750067582</v>
      </c>
      <c r="AR43" s="29">
        <v>1.134097536898615E-2</v>
      </c>
      <c r="AS43" s="9">
        <v>724.3</v>
      </c>
      <c r="AT43" s="21">
        <v>6.5852056712012805</v>
      </c>
      <c r="AU43" s="21">
        <v>6.5688546733558582</v>
      </c>
      <c r="AV43" s="21">
        <v>1.6350997845422377E-2</v>
      </c>
      <c r="AW43" s="9">
        <v>354.03</v>
      </c>
      <c r="AX43" s="9">
        <v>5.8693816553057667</v>
      </c>
      <c r="AY43" s="9">
        <v>5.8719448145001492</v>
      </c>
      <c r="AZ43" s="29">
        <v>-2.5631591943824361E-3</v>
      </c>
      <c r="BA43" s="9">
        <v>1213.5999999999999</v>
      </c>
      <c r="BB43" s="9">
        <v>3.427958082648363E-3</v>
      </c>
      <c r="BC43" s="9">
        <v>3.9505456892448354E-3</v>
      </c>
      <c r="BD43" s="9">
        <v>-5.5339015604349173</v>
      </c>
      <c r="BE43" s="9">
        <v>-5.5109061913110331</v>
      </c>
      <c r="BF43" s="29">
        <v>-2.2995369123884224E-2</v>
      </c>
    </row>
    <row r="44" spans="2:58" x14ac:dyDescent="0.25">
      <c r="B44" s="16" t="s">
        <v>40</v>
      </c>
      <c r="C44" s="11">
        <v>3620.5</v>
      </c>
      <c r="D44" s="11">
        <v>4134.3999999999996</v>
      </c>
      <c r="E44" s="12">
        <v>0.87570143188854499</v>
      </c>
      <c r="F44" s="11">
        <v>8.3270974941482283</v>
      </c>
      <c r="G44" s="11">
        <v>8.3363063823314576</v>
      </c>
      <c r="H44" s="29">
        <v>-9.2088881832292913E-3</v>
      </c>
      <c r="I44" s="28">
        <v>2894.5</v>
      </c>
      <c r="J44" s="11">
        <v>7.9705676635190592</v>
      </c>
      <c r="K44" s="11">
        <v>7.9755906805169587</v>
      </c>
      <c r="L44" s="21">
        <v>-5.023016997899532E-3</v>
      </c>
      <c r="M44" s="11">
        <v>2683.8</v>
      </c>
      <c r="N44" s="9">
        <v>7.8949889796668575</v>
      </c>
      <c r="O44" s="9">
        <v>7.9031257246912121</v>
      </c>
      <c r="P44" s="9">
        <v>-8.1367450243545747E-3</v>
      </c>
      <c r="Q44" s="39">
        <v>944.1</v>
      </c>
      <c r="R44" s="38">
        <v>6.8502320927384712</v>
      </c>
      <c r="S44" s="39">
        <v>6.8551001066525297</v>
      </c>
      <c r="T44" s="38">
        <v>-4.8680139140584444E-3</v>
      </c>
      <c r="U44" s="39">
        <v>1565</v>
      </c>
      <c r="V44" s="38">
        <v>7.3556411029742534</v>
      </c>
      <c r="W44" s="39">
        <v>7.3631150181014231</v>
      </c>
      <c r="X44" s="38">
        <v>-7.4739151271696613E-3</v>
      </c>
      <c r="Y44" s="39">
        <v>260.89999999999998</v>
      </c>
      <c r="Z44" s="21">
        <v>5.5641371921426828</v>
      </c>
      <c r="AA44" s="21">
        <v>5.5438998891984017</v>
      </c>
      <c r="AB44" s="21">
        <v>2.0237302944281055E-2</v>
      </c>
      <c r="AC44" s="11">
        <v>285.2</v>
      </c>
      <c r="AD44" s="21">
        <v>5.6531906885401408</v>
      </c>
      <c r="AE44" s="21">
        <v>5.7417551232790958</v>
      </c>
      <c r="AF44" s="21">
        <v>-8.8564434738954922E-2</v>
      </c>
      <c r="AG44" s="11">
        <v>2609.3000000000002</v>
      </c>
      <c r="AH44" s="21">
        <v>7.866837265111176</v>
      </c>
      <c r="AI44" s="21">
        <v>7.8621044931509534</v>
      </c>
      <c r="AJ44" s="21">
        <v>4.7327719602225926E-3</v>
      </c>
      <c r="AK44" s="11">
        <v>1060.4000000000001</v>
      </c>
      <c r="AL44" s="11">
        <v>6.9664014744148703</v>
      </c>
      <c r="AM44" s="11">
        <v>6.8368841636995255</v>
      </c>
      <c r="AN44" s="29">
        <v>0.12951731071534489</v>
      </c>
      <c r="AO44" s="11">
        <v>371.3</v>
      </c>
      <c r="AP44" s="11">
        <v>5.917010361183034</v>
      </c>
      <c r="AQ44" s="11">
        <v>6.0100809283948378</v>
      </c>
      <c r="AR44" s="29">
        <v>-9.3070567211803734E-2</v>
      </c>
      <c r="AS44" s="11">
        <v>656.5</v>
      </c>
      <c r="AT44" s="21">
        <v>6.4869226937428506</v>
      </c>
      <c r="AU44" s="21">
        <v>6.5779336037994813</v>
      </c>
      <c r="AV44" s="21">
        <v>-9.1010910056630756E-2</v>
      </c>
      <c r="AW44" s="11">
        <v>358.25</v>
      </c>
      <c r="AX44" s="11">
        <v>5.8812310667082812</v>
      </c>
      <c r="AY44" s="11">
        <v>5.8805025891796046</v>
      </c>
      <c r="AZ44" s="29">
        <v>7.2847752867666316E-4</v>
      </c>
      <c r="BA44" s="11">
        <v>1232.5</v>
      </c>
      <c r="BB44" s="9">
        <v>3.4403349616189812E-3</v>
      </c>
      <c r="BC44" s="11">
        <v>3.9286620260509638E-3</v>
      </c>
      <c r="BD44" s="11">
        <v>-5.5394563624542208</v>
      </c>
      <c r="BE44" s="11">
        <v>-5.5047449925394361</v>
      </c>
      <c r="BF44" s="29">
        <v>-3.471136991478474E-2</v>
      </c>
    </row>
    <row r="45" spans="2:58" x14ac:dyDescent="0.25">
      <c r="B45" s="21" t="s">
        <v>41</v>
      </c>
      <c r="C45" s="9">
        <v>3636</v>
      </c>
      <c r="D45" s="9">
        <v>4194.6000000000004</v>
      </c>
      <c r="E45" s="10">
        <v>0.86682877985981965</v>
      </c>
      <c r="F45" s="9">
        <v>8.341553262745995</v>
      </c>
      <c r="G45" s="9">
        <v>8.3473165647379073</v>
      </c>
      <c r="H45" s="29">
        <v>-5.7633019919123285E-3</v>
      </c>
      <c r="I45" s="28">
        <v>2898.7</v>
      </c>
      <c r="J45" s="9">
        <v>7.9720176396068352</v>
      </c>
      <c r="K45" s="9">
        <v>7.9885287866510701</v>
      </c>
      <c r="L45" s="21">
        <v>-1.6511147044234953E-2</v>
      </c>
      <c r="M45" s="9">
        <v>2706.7</v>
      </c>
      <c r="N45" s="9">
        <v>7.9034854596827175</v>
      </c>
      <c r="O45" s="9">
        <v>7.9106378158356465</v>
      </c>
      <c r="P45" s="9">
        <v>-7.1523561529289736E-3</v>
      </c>
      <c r="Q45" s="38">
        <v>936.6</v>
      </c>
      <c r="R45" s="38">
        <v>6.8422562967494418</v>
      </c>
      <c r="S45" s="38">
        <v>6.8593980152881668</v>
      </c>
      <c r="T45" s="38">
        <v>-1.7141718538725037E-2</v>
      </c>
      <c r="U45" s="38">
        <v>1590.2</v>
      </c>
      <c r="V45" s="38">
        <v>7.3716150734673835</v>
      </c>
      <c r="W45" s="38">
        <v>7.3716668127522054</v>
      </c>
      <c r="X45" s="38">
        <v>-5.173928482182788E-5</v>
      </c>
      <c r="Y45" s="38">
        <v>259.39999999999998</v>
      </c>
      <c r="Z45" s="21">
        <v>5.5583712718823435</v>
      </c>
      <c r="AA45" s="21">
        <v>5.5660011992071317</v>
      </c>
      <c r="AB45" s="21">
        <v>-7.6299273247881771E-3</v>
      </c>
      <c r="AC45" s="9">
        <v>298</v>
      </c>
      <c r="AD45" s="21">
        <v>5.6970934865054046</v>
      </c>
      <c r="AE45" s="21">
        <v>5.7503397534176734</v>
      </c>
      <c r="AF45" s="21">
        <v>-5.3246266912268858E-2</v>
      </c>
      <c r="AG45" s="9">
        <v>2600.6999999999998</v>
      </c>
      <c r="AH45" s="21">
        <v>7.8635359185427047</v>
      </c>
      <c r="AI45" s="21">
        <v>7.8755641039456652</v>
      </c>
      <c r="AJ45" s="21">
        <v>-1.2028185402960467E-2</v>
      </c>
      <c r="AK45" s="9">
        <v>1031.2</v>
      </c>
      <c r="AL45" s="9">
        <v>6.9384784516249773</v>
      </c>
      <c r="AM45" s="9">
        <v>6.8601186463749189</v>
      </c>
      <c r="AN45" s="29">
        <v>7.8359805250058479E-2</v>
      </c>
      <c r="AO45" s="9">
        <v>388</v>
      </c>
      <c r="AP45" s="9">
        <v>5.9610053396232736</v>
      </c>
      <c r="AQ45" s="9">
        <v>6.0200160012248602</v>
      </c>
      <c r="AR45" s="29">
        <v>-5.9010661601586634E-2</v>
      </c>
      <c r="AS45" s="9">
        <v>686</v>
      </c>
      <c r="AT45" s="21">
        <v>6.5308776277258849</v>
      </c>
      <c r="AU45" s="21">
        <v>6.5872750136520537</v>
      </c>
      <c r="AV45" s="21">
        <v>-5.639738592616883E-2</v>
      </c>
      <c r="AW45" s="9">
        <v>363.4</v>
      </c>
      <c r="AX45" s="9">
        <v>5.8955041559620707</v>
      </c>
      <c r="AY45" s="9">
        <v>5.8890355461769746</v>
      </c>
      <c r="AZ45" s="29">
        <v>6.4686097850961133E-3</v>
      </c>
      <c r="BA45" s="9">
        <v>1272.0999999999999</v>
      </c>
      <c r="BB45" s="9">
        <v>3.5005503577325257E-3</v>
      </c>
      <c r="BC45" s="9">
        <v>4.0383411800178366E-3</v>
      </c>
      <c r="BD45" s="9">
        <v>-5.5119212703334179</v>
      </c>
      <c r="BE45" s="9">
        <v>-5.4984240846145012</v>
      </c>
      <c r="BF45" s="29">
        <v>-1.3497185718916782E-2</v>
      </c>
    </row>
    <row r="46" spans="2:58" x14ac:dyDescent="0.25">
      <c r="B46" s="16" t="s">
        <v>42</v>
      </c>
      <c r="C46" s="11">
        <v>3712</v>
      </c>
      <c r="D46" s="11">
        <v>4216.7</v>
      </c>
      <c r="E46" s="12">
        <v>0.88030924656722087</v>
      </c>
      <c r="F46" s="11">
        <v>8.346808110594651</v>
      </c>
      <c r="G46" s="11">
        <v>8.3582327405306991</v>
      </c>
      <c r="H46" s="29">
        <v>-1.1424629936048092E-2</v>
      </c>
      <c r="I46" s="28">
        <v>2955.6000000000004</v>
      </c>
      <c r="J46" s="11">
        <v>7.9914569549144927</v>
      </c>
      <c r="K46" s="11">
        <v>8.0014647013143616</v>
      </c>
      <c r="L46" s="21">
        <v>-1.00077463998689E-2</v>
      </c>
      <c r="M46" s="11">
        <v>2704.2</v>
      </c>
      <c r="N46" s="9">
        <v>7.9025613989246573</v>
      </c>
      <c r="O46" s="9">
        <v>7.91829069102128</v>
      </c>
      <c r="P46" s="9">
        <v>-1.5729292096622771E-2</v>
      </c>
      <c r="Q46" s="39">
        <v>934.2</v>
      </c>
      <c r="R46" s="38">
        <v>6.8396905480680079</v>
      </c>
      <c r="S46" s="39">
        <v>6.8640917648204818</v>
      </c>
      <c r="T46" s="38">
        <v>-2.4401216752473864E-2</v>
      </c>
      <c r="U46" s="39">
        <v>1589.1</v>
      </c>
      <c r="V46" s="38">
        <v>7.3709230972185908</v>
      </c>
      <c r="W46" s="39">
        <v>7.3801716302628133</v>
      </c>
      <c r="X46" s="38">
        <v>-9.2485330442224623E-3</v>
      </c>
      <c r="Y46" s="39">
        <v>261.10000000000002</v>
      </c>
      <c r="Z46" s="21">
        <v>5.5649034757050835</v>
      </c>
      <c r="AA46" s="21">
        <v>5.5869607125510532</v>
      </c>
      <c r="AB46" s="21">
        <v>-2.2057236845969719E-2</v>
      </c>
      <c r="AC46" s="11">
        <v>309.8</v>
      </c>
      <c r="AD46" s="21">
        <v>5.735926927982768</v>
      </c>
      <c r="AE46" s="21">
        <v>5.7592288024391918</v>
      </c>
      <c r="AF46" s="21">
        <v>-2.3301874456423732E-2</v>
      </c>
      <c r="AG46" s="11">
        <v>2645.8</v>
      </c>
      <c r="AH46" s="21">
        <v>7.8807287560282795</v>
      </c>
      <c r="AI46" s="21">
        <v>7.8889835234187196</v>
      </c>
      <c r="AJ46" s="21">
        <v>-8.2547673904400654E-3</v>
      </c>
      <c r="AK46" s="11">
        <v>814.5</v>
      </c>
      <c r="AL46" s="11">
        <v>6.7025744280420998</v>
      </c>
      <c r="AM46" s="11">
        <v>6.8830041429570921</v>
      </c>
      <c r="AN46" s="29">
        <v>-0.18042971491499227</v>
      </c>
      <c r="AO46" s="11">
        <v>412.2</v>
      </c>
      <c r="AP46" s="11">
        <v>6.0215086684563586</v>
      </c>
      <c r="AQ46" s="11">
        <v>6.0302431075927103</v>
      </c>
      <c r="AR46" s="29">
        <v>-8.734439136351746E-3</v>
      </c>
      <c r="AS46" s="11">
        <v>722</v>
      </c>
      <c r="AT46" s="21">
        <v>6.5820251388928259</v>
      </c>
      <c r="AU46" s="21">
        <v>6.5969139718789629</v>
      </c>
      <c r="AV46" s="21">
        <v>-1.4888832986136968E-2</v>
      </c>
      <c r="AW46" s="11">
        <v>364.73</v>
      </c>
      <c r="AX46" s="11">
        <v>5.8991573538227966</v>
      </c>
      <c r="AY46" s="11">
        <v>5.8975079410959959</v>
      </c>
      <c r="AZ46" s="29">
        <v>1.6494127268007475E-3</v>
      </c>
      <c r="BA46" s="11">
        <v>1312.9</v>
      </c>
      <c r="BB46" s="9">
        <v>3.5996490554656871E-3</v>
      </c>
      <c r="BC46" s="11">
        <v>4.0890733222473498E-3</v>
      </c>
      <c r="BD46" s="11">
        <v>-5.4994369061763093</v>
      </c>
      <c r="BE46" s="11">
        <v>-5.4919647185606113</v>
      </c>
      <c r="BF46" s="29">
        <v>-7.4721876156980116E-3</v>
      </c>
    </row>
    <row r="47" spans="2:58" x14ac:dyDescent="0.25">
      <c r="B47" s="21" t="s">
        <v>43</v>
      </c>
      <c r="C47" s="9">
        <v>3810.3</v>
      </c>
      <c r="D47" s="9">
        <v>4285.2</v>
      </c>
      <c r="E47" s="10">
        <v>0.8891767012041446</v>
      </c>
      <c r="F47" s="9">
        <v>8.3629225043884023</v>
      </c>
      <c r="G47" s="9">
        <v>8.3690069492057191</v>
      </c>
      <c r="H47" s="29">
        <v>-6.0844448173167365E-3</v>
      </c>
      <c r="I47" s="28">
        <v>2955.4</v>
      </c>
      <c r="J47" s="9">
        <v>7.991389284469534</v>
      </c>
      <c r="K47" s="9">
        <v>8.0143731833321077</v>
      </c>
      <c r="L47" s="21">
        <v>-2.2983898862573682E-2</v>
      </c>
      <c r="M47" s="9">
        <v>2740.4</v>
      </c>
      <c r="N47" s="9">
        <v>7.9158591741287436</v>
      </c>
      <c r="O47" s="9">
        <v>7.9260468118308882</v>
      </c>
      <c r="P47" s="9">
        <v>-1.0187637702144592E-2</v>
      </c>
      <c r="Q47" s="38">
        <v>944.4</v>
      </c>
      <c r="R47" s="38">
        <v>6.850549805211358</v>
      </c>
      <c r="S47" s="38">
        <v>6.8691365596830058</v>
      </c>
      <c r="T47" s="38">
        <v>-1.8586754471647815E-2</v>
      </c>
      <c r="U47" s="38">
        <v>1611.3</v>
      </c>
      <c r="V47" s="38">
        <v>7.3847965855795232</v>
      </c>
      <c r="W47" s="38">
        <v>7.3885985092413105</v>
      </c>
      <c r="X47" s="38">
        <v>-3.801923661787221E-3</v>
      </c>
      <c r="Y47" s="38">
        <v>263.3</v>
      </c>
      <c r="Z47" s="21">
        <v>5.5732940665022639</v>
      </c>
      <c r="AA47" s="21">
        <v>5.606669116936188</v>
      </c>
      <c r="AB47" s="21">
        <v>-3.3375050433924081E-2</v>
      </c>
      <c r="AC47" s="9">
        <v>293.60000000000002</v>
      </c>
      <c r="AD47" s="21">
        <v>5.6822182967403609</v>
      </c>
      <c r="AE47" s="21">
        <v>5.7684415441252082</v>
      </c>
      <c r="AF47" s="21">
        <v>-8.6223247384847213E-2</v>
      </c>
      <c r="AG47" s="9">
        <v>2661.8</v>
      </c>
      <c r="AH47" s="21">
        <v>7.8867578646524557</v>
      </c>
      <c r="AI47" s="21">
        <v>7.9023320160827399</v>
      </c>
      <c r="AJ47" s="21">
        <v>-1.5574151430284289E-2</v>
      </c>
      <c r="AK47" s="9">
        <v>983.3</v>
      </c>
      <c r="AL47" s="9">
        <v>6.8909142617861106</v>
      </c>
      <c r="AM47" s="9">
        <v>6.9054397452572092</v>
      </c>
      <c r="AN47" s="29">
        <v>-1.452548347109861E-2</v>
      </c>
      <c r="AO47" s="9">
        <v>378.6</v>
      </c>
      <c r="AP47" s="9">
        <v>5.9364802387752222</v>
      </c>
      <c r="AQ47" s="9">
        <v>6.0407469799307716</v>
      </c>
      <c r="AR47" s="29">
        <v>-0.10426674115554935</v>
      </c>
      <c r="AS47" s="9">
        <v>672.2</v>
      </c>
      <c r="AT47" s="21">
        <v>6.5105559152910057</v>
      </c>
      <c r="AU47" s="21">
        <v>6.6068502990793929</v>
      </c>
      <c r="AV47" s="21">
        <v>-9.6294383788387172E-2</v>
      </c>
      <c r="AW47" s="9">
        <v>367.42</v>
      </c>
      <c r="AX47" s="9">
        <v>5.9065056078807912</v>
      </c>
      <c r="AY47" s="9">
        <v>5.905888072421523</v>
      </c>
      <c r="AZ47" s="29">
        <v>6.1753545926812592E-4</v>
      </c>
      <c r="BA47" s="9">
        <v>1360.4</v>
      </c>
      <c r="BB47" s="9">
        <v>3.7025747101409835E-3</v>
      </c>
      <c r="BC47" s="9">
        <v>4.1640482764864024E-3</v>
      </c>
      <c r="BD47" s="9">
        <v>-5.4812675345198683</v>
      </c>
      <c r="BE47" s="9">
        <v>-5.4853965811432248</v>
      </c>
      <c r="BF47" s="29">
        <v>4.1290466233565581E-3</v>
      </c>
    </row>
    <row r="48" spans="2:58" x14ac:dyDescent="0.25">
      <c r="B48" s="16" t="s">
        <v>44</v>
      </c>
      <c r="C48" s="11">
        <v>3881.7</v>
      </c>
      <c r="D48" s="11">
        <v>4327.3</v>
      </c>
      <c r="E48" s="12">
        <v>0.89702585908071997</v>
      </c>
      <c r="F48" s="11">
        <v>8.3726990699222892</v>
      </c>
      <c r="G48" s="11">
        <v>8.3795840898651441</v>
      </c>
      <c r="H48" s="29">
        <v>-6.885019942854953E-3</v>
      </c>
      <c r="I48" s="28">
        <v>3011.8</v>
      </c>
      <c r="J48" s="11">
        <v>8.0102931856527189</v>
      </c>
      <c r="K48" s="11">
        <v>8.0272227366880831</v>
      </c>
      <c r="L48" s="21">
        <v>-1.6929551035364199E-2</v>
      </c>
      <c r="M48" s="11">
        <v>2765.1</v>
      </c>
      <c r="N48" s="9">
        <v>7.9248320796677278</v>
      </c>
      <c r="O48" s="9">
        <v>7.9338588090396875</v>
      </c>
      <c r="P48" s="9">
        <v>-9.0267293719596964E-3</v>
      </c>
      <c r="Q48" s="39">
        <v>950.4</v>
      </c>
      <c r="R48" s="38">
        <v>6.8568829486083809</v>
      </c>
      <c r="S48" s="39">
        <v>6.8744723535488017</v>
      </c>
      <c r="T48" s="38">
        <v>-1.7589404940420827E-2</v>
      </c>
      <c r="U48" s="39">
        <v>1627</v>
      </c>
      <c r="V48" s="38">
        <v>7.3944931072190379</v>
      </c>
      <c r="W48" s="39">
        <v>7.3969107079626086</v>
      </c>
      <c r="X48" s="38">
        <v>-2.4176007435707803E-3</v>
      </c>
      <c r="Y48" s="39">
        <v>264.10000000000002</v>
      </c>
      <c r="Z48" s="21">
        <v>5.5763278193030867</v>
      </c>
      <c r="AA48" s="21">
        <v>5.6250033142955287</v>
      </c>
      <c r="AB48" s="21">
        <v>-4.8675494992441948E-2</v>
      </c>
      <c r="AC48" s="11">
        <v>333.4</v>
      </c>
      <c r="AD48" s="21">
        <v>5.8093429703166937</v>
      </c>
      <c r="AE48" s="21">
        <v>5.7779826885857446</v>
      </c>
      <c r="AF48" s="21">
        <v>3.1360281730949069E-2</v>
      </c>
      <c r="AG48" s="11">
        <v>2678.4</v>
      </c>
      <c r="AH48" s="21">
        <v>7.8929748802951565</v>
      </c>
      <c r="AI48" s="21">
        <v>7.9155736872207321</v>
      </c>
      <c r="AJ48" s="21">
        <v>-2.2598806925575587E-2</v>
      </c>
      <c r="AK48" s="11">
        <v>963.8</v>
      </c>
      <c r="AL48" s="11">
        <v>6.8708838042062323</v>
      </c>
      <c r="AM48" s="11">
        <v>6.9272117765146124</v>
      </c>
      <c r="AN48" s="29">
        <v>-5.6327972308380048E-2</v>
      </c>
      <c r="AO48" s="11">
        <v>438.7</v>
      </c>
      <c r="AP48" s="11">
        <v>6.0838158081721678</v>
      </c>
      <c r="AQ48" s="11">
        <v>6.0515068916469685</v>
      </c>
      <c r="AR48" s="29">
        <v>3.2308916525199294E-2</v>
      </c>
      <c r="AS48" s="11">
        <v>772</v>
      </c>
      <c r="AT48" s="21">
        <v>6.6489845500247764</v>
      </c>
      <c r="AU48" s="21">
        <v>6.6170745103319115</v>
      </c>
      <c r="AV48" s="21">
        <v>3.1910039692864878E-2</v>
      </c>
      <c r="AW48" s="11">
        <v>369.04</v>
      </c>
      <c r="AX48" s="11">
        <v>5.910905039249565</v>
      </c>
      <c r="AY48" s="11">
        <v>5.9141452695213648</v>
      </c>
      <c r="AZ48" s="29">
        <v>-3.24023027179976E-3</v>
      </c>
      <c r="BA48" s="11">
        <v>1394.8</v>
      </c>
      <c r="BB48" s="9">
        <v>3.7795360936483851E-3</v>
      </c>
      <c r="BC48" s="11">
        <v>4.213408181478388E-3</v>
      </c>
      <c r="BD48" s="11">
        <v>-5.4694834144979341</v>
      </c>
      <c r="BE48" s="11">
        <v>-5.4787540292450601</v>
      </c>
      <c r="BF48" s="29">
        <v>9.2706147471259825E-3</v>
      </c>
    </row>
    <row r="49" spans="2:58" x14ac:dyDescent="0.25">
      <c r="B49" s="21" t="s">
        <v>45</v>
      </c>
      <c r="C49" s="9">
        <v>3942.5</v>
      </c>
      <c r="D49" s="9">
        <v>4377.5</v>
      </c>
      <c r="E49" s="10">
        <v>0.90062821245002855</v>
      </c>
      <c r="F49" s="9">
        <v>8.3842330641600071</v>
      </c>
      <c r="G49" s="9">
        <v>8.3899052588331386</v>
      </c>
      <c r="H49" s="29">
        <v>-5.6721946731315143E-3</v>
      </c>
      <c r="I49" s="28">
        <v>3038.8</v>
      </c>
      <c r="J49" s="9">
        <v>8.019217979629067</v>
      </c>
      <c r="K49" s="9">
        <v>8.0399675004292739</v>
      </c>
      <c r="L49" s="21">
        <v>-2.0749520800206867E-2</v>
      </c>
      <c r="M49" s="9">
        <v>2786.4</v>
      </c>
      <c r="N49" s="9">
        <v>7.9325057190517914</v>
      </c>
      <c r="O49" s="9">
        <v>7.9416729461493292</v>
      </c>
      <c r="P49" s="9">
        <v>-9.1672270975378112E-3</v>
      </c>
      <c r="Q49" s="38">
        <v>961.1</v>
      </c>
      <c r="R49" s="38">
        <v>6.8680784618292385</v>
      </c>
      <c r="S49" s="38">
        <v>6.8800274833693864</v>
      </c>
      <c r="T49" s="38">
        <v>-1.1949021540147875E-2</v>
      </c>
      <c r="U49" s="38">
        <v>1634.4</v>
      </c>
      <c r="V49" s="38">
        <v>7.3990310435034123</v>
      </c>
      <c r="W49" s="38">
        <v>7.4050691084993314</v>
      </c>
      <c r="X49" s="38">
        <v>-6.0380649959190791E-3</v>
      </c>
      <c r="Y49" s="38">
        <v>263.89999999999998</v>
      </c>
      <c r="Z49" s="21">
        <v>5.5755702435092784</v>
      </c>
      <c r="AA49" s="21">
        <v>5.6418193471555469</v>
      </c>
      <c r="AB49" s="21">
        <v>-6.6249103646268459E-2</v>
      </c>
      <c r="AC49" s="9">
        <v>326.3</v>
      </c>
      <c r="AD49" s="21">
        <v>5.7878172035992748</v>
      </c>
      <c r="AE49" s="21">
        <v>5.7878030564012084</v>
      </c>
      <c r="AF49" s="21">
        <v>1.4147198066361E-5</v>
      </c>
      <c r="AG49" s="9">
        <v>2712.5</v>
      </c>
      <c r="AH49" s="21">
        <v>7.9056259978487153</v>
      </c>
      <c r="AI49" s="21">
        <v>7.9286629082710567</v>
      </c>
      <c r="AJ49" s="21">
        <v>-2.303691042234135E-2</v>
      </c>
      <c r="AK49" s="9">
        <v>1026.2</v>
      </c>
      <c r="AL49" s="9">
        <v>6.9336179385078642</v>
      </c>
      <c r="AM49" s="9">
        <v>6.9480974815414749</v>
      </c>
      <c r="AN49" s="29">
        <v>-1.4479543033610653E-2</v>
      </c>
      <c r="AO49" s="9">
        <v>432.1</v>
      </c>
      <c r="AP49" s="9">
        <v>6.0686570429378879</v>
      </c>
      <c r="AQ49" s="9">
        <v>6.0624369494360035</v>
      </c>
      <c r="AR49" s="29">
        <v>6.2200935018843495E-3</v>
      </c>
      <c r="AS49" s="9">
        <v>758.4</v>
      </c>
      <c r="AT49" s="21">
        <v>6.6312109509408117</v>
      </c>
      <c r="AU49" s="21">
        <v>6.6275169367252191</v>
      </c>
      <c r="AV49" s="21">
        <v>3.694014215592567E-3</v>
      </c>
      <c r="AW49" s="9">
        <v>369.18</v>
      </c>
      <c r="AX49" s="9">
        <v>5.9112843299804538</v>
      </c>
      <c r="AY49" s="9">
        <v>5.9222492477229913</v>
      </c>
      <c r="AZ49" s="29">
        <v>-1.0964917742537494E-2</v>
      </c>
      <c r="BA49" s="9">
        <v>1405.4</v>
      </c>
      <c r="BB49" s="9">
        <v>3.8068151037434317E-3</v>
      </c>
      <c r="BC49" s="9">
        <v>4.2268441640169619E-3</v>
      </c>
      <c r="BD49" s="9">
        <v>-5.46629962488168</v>
      </c>
      <c r="BE49" s="9">
        <v>-5.4720688390946952</v>
      </c>
      <c r="BF49" s="29">
        <v>5.7692142130152391E-3</v>
      </c>
    </row>
    <row r="50" spans="2:58" x14ac:dyDescent="0.25">
      <c r="B50" s="16" t="s">
        <v>46</v>
      </c>
      <c r="C50" s="11">
        <v>4043.7</v>
      </c>
      <c r="D50" s="11">
        <v>4444.3</v>
      </c>
      <c r="E50" s="12">
        <v>0.90986207051729173</v>
      </c>
      <c r="F50" s="11">
        <v>8.3993776552317172</v>
      </c>
      <c r="G50" s="11">
        <v>8.3999072492964029</v>
      </c>
      <c r="H50" s="29">
        <v>-5.2959406468566783E-4</v>
      </c>
      <c r="I50" s="28">
        <v>3090.8999999999996</v>
      </c>
      <c r="J50" s="11">
        <v>8.0362175896191328</v>
      </c>
      <c r="K50" s="11">
        <v>8.0525510326332679</v>
      </c>
      <c r="L50" s="21">
        <v>-1.6333443014135085E-2</v>
      </c>
      <c r="M50" s="11">
        <v>2829.8</v>
      </c>
      <c r="N50" s="9">
        <v>7.9479613167618517</v>
      </c>
      <c r="O50" s="9">
        <v>7.949429844955608</v>
      </c>
      <c r="P50" s="9">
        <v>-1.4685281937563133E-3</v>
      </c>
      <c r="Q50" s="39">
        <v>975.2</v>
      </c>
      <c r="R50" s="38">
        <v>6.8826425781670615</v>
      </c>
      <c r="S50" s="39">
        <v>6.8857192927181892</v>
      </c>
      <c r="T50" s="38">
        <v>-3.0767145511276794E-3</v>
      </c>
      <c r="U50" s="39">
        <v>1659.3</v>
      </c>
      <c r="V50" s="38">
        <v>7.4141511056687417</v>
      </c>
      <c r="W50" s="39">
        <v>7.4130330819236372</v>
      </c>
      <c r="X50" s="38">
        <v>1.1180237451045016E-3</v>
      </c>
      <c r="Y50" s="39">
        <v>266.39999999999998</v>
      </c>
      <c r="Z50" s="21">
        <v>5.5849989386662342</v>
      </c>
      <c r="AA50" s="21">
        <v>5.6569428358583442</v>
      </c>
      <c r="AB50" s="21">
        <v>-7.1943897192110029E-2</v>
      </c>
      <c r="AC50" s="11">
        <v>340.7</v>
      </c>
      <c r="AD50" s="21">
        <v>5.8310023246669207</v>
      </c>
      <c r="AE50" s="21">
        <v>5.7978730683280881</v>
      </c>
      <c r="AF50" s="21">
        <v>3.3129256338832569E-2</v>
      </c>
      <c r="AG50" s="11">
        <v>2750.2</v>
      </c>
      <c r="AH50" s="21">
        <v>7.9194289152888446</v>
      </c>
      <c r="AI50" s="21">
        <v>7.9415399264177475</v>
      </c>
      <c r="AJ50" s="21">
        <v>-2.2111011128902902E-2</v>
      </c>
      <c r="AK50" s="11">
        <v>1008.3</v>
      </c>
      <c r="AL50" s="11">
        <v>6.9160210233991695</v>
      </c>
      <c r="AM50" s="11">
        <v>6.9678389001672771</v>
      </c>
      <c r="AN50" s="29">
        <v>-5.1817876768107674E-2</v>
      </c>
      <c r="AO50" s="11">
        <v>456.5</v>
      </c>
      <c r="AP50" s="11">
        <v>6.1235887000350235</v>
      </c>
      <c r="AQ50" s="11">
        <v>6.073471453065407</v>
      </c>
      <c r="AR50" s="29">
        <v>5.0117246969616502E-2</v>
      </c>
      <c r="AS50" s="11">
        <v>797.2</v>
      </c>
      <c r="AT50" s="21">
        <v>6.6811055883386397</v>
      </c>
      <c r="AU50" s="21">
        <v>6.6381278531228238</v>
      </c>
      <c r="AV50" s="21">
        <v>4.2977735215815827E-2</v>
      </c>
      <c r="AW50" s="11">
        <v>372.45</v>
      </c>
      <c r="AX50" s="11">
        <v>5.9201028006222849</v>
      </c>
      <c r="AY50" s="11">
        <v>5.9301676972099528</v>
      </c>
      <c r="AZ50" s="29">
        <v>-1.006489658766796E-2</v>
      </c>
      <c r="BA50" s="11">
        <v>1450.5</v>
      </c>
      <c r="BB50" s="9">
        <v>3.8944824808699154E-3</v>
      </c>
      <c r="BC50" s="11">
        <v>4.2802998466083455E-3</v>
      </c>
      <c r="BD50" s="11">
        <v>-5.4537322142235798</v>
      </c>
      <c r="BE50" s="11">
        <v>-5.4653669927864916</v>
      </c>
      <c r="BF50" s="29">
        <v>1.1634778562911841E-2</v>
      </c>
    </row>
    <row r="51" spans="2:58" x14ac:dyDescent="0.25">
      <c r="B51" s="21" t="s">
        <v>47</v>
      </c>
      <c r="C51" s="9">
        <v>4096.2</v>
      </c>
      <c r="D51" s="9">
        <v>4471.6000000000004</v>
      </c>
      <c r="E51" s="10">
        <v>0.91604794704356374</v>
      </c>
      <c r="F51" s="9">
        <v>8.40550156539617</v>
      </c>
      <c r="G51" s="9">
        <v>8.4095233093199671</v>
      </c>
      <c r="H51" s="29">
        <v>-4.0217439237970609E-3</v>
      </c>
      <c r="I51" s="28">
        <v>3091.8</v>
      </c>
      <c r="J51" s="9">
        <v>8.0365087245622338</v>
      </c>
      <c r="K51" s="9">
        <v>8.0649039229271544</v>
      </c>
      <c r="L51" s="21">
        <v>-2.839519836492066E-2</v>
      </c>
      <c r="M51" s="9">
        <v>2829.7</v>
      </c>
      <c r="N51" s="9">
        <v>7.947925977950999</v>
      </c>
      <c r="O51" s="9">
        <v>7.9570643977373825</v>
      </c>
      <c r="P51" s="9">
        <v>-9.1384197863835226E-3</v>
      </c>
      <c r="Q51" s="38">
        <v>974.5</v>
      </c>
      <c r="R51" s="38">
        <v>6.8819245189476153</v>
      </c>
      <c r="S51" s="38">
        <v>6.8914576570301778</v>
      </c>
      <c r="T51" s="38">
        <v>-9.5331380825625089E-3</v>
      </c>
      <c r="U51" s="38">
        <v>1658.5</v>
      </c>
      <c r="V51" s="38">
        <v>7.4136688583871075</v>
      </c>
      <c r="W51" s="38">
        <v>7.4207582255170621</v>
      </c>
      <c r="X51" s="38">
        <v>-7.0893671299545602E-3</v>
      </c>
      <c r="Y51" s="38">
        <v>266.7</v>
      </c>
      <c r="Z51" s="21">
        <v>5.5861244311879688</v>
      </c>
      <c r="AA51" s="21">
        <v>5.6701579950562433</v>
      </c>
      <c r="AB51" s="21">
        <v>-8.4033563868274541E-2</v>
      </c>
      <c r="AC51" s="9">
        <v>329</v>
      </c>
      <c r="AD51" s="21">
        <v>5.7960577507653719</v>
      </c>
      <c r="AE51" s="21">
        <v>5.8081631539648715</v>
      </c>
      <c r="AF51" s="21">
        <v>-1.2105403199499598E-2</v>
      </c>
      <c r="AG51" s="9">
        <v>2762.8</v>
      </c>
      <c r="AH51" s="21">
        <v>7.923999937214818</v>
      </c>
      <c r="AI51" s="21">
        <v>7.954130590775824</v>
      </c>
      <c r="AJ51" s="21">
        <v>-3.0130653561005971E-2</v>
      </c>
      <c r="AK51" s="9">
        <v>1082</v>
      </c>
      <c r="AL51" s="9">
        <v>6.9865664594064265</v>
      </c>
      <c r="AM51" s="9">
        <v>6.9861690225071031</v>
      </c>
      <c r="AN51" s="29">
        <v>3.9743689932336679E-4</v>
      </c>
      <c r="AO51" s="9">
        <v>429.2</v>
      </c>
      <c r="AP51" s="9">
        <v>6.0619230107565434</v>
      </c>
      <c r="AQ51" s="9">
        <v>6.0845485898611482</v>
      </c>
      <c r="AR51" s="29">
        <v>-2.2625579104604832E-2</v>
      </c>
      <c r="AS51" s="9">
        <v>758.2</v>
      </c>
      <c r="AT51" s="21">
        <v>6.6309472030822345</v>
      </c>
      <c r="AU51" s="21">
        <v>6.6488598431471191</v>
      </c>
      <c r="AV51" s="21">
        <v>-1.7912640064884577E-2</v>
      </c>
      <c r="AW51" s="9">
        <v>372.33</v>
      </c>
      <c r="AX51" s="9">
        <v>5.9197805578095393</v>
      </c>
      <c r="AY51" s="9">
        <v>5.9378614550922109</v>
      </c>
      <c r="AZ51" s="29">
        <v>-1.8080897282671593E-2</v>
      </c>
      <c r="BA51" s="9">
        <v>1459.9</v>
      </c>
      <c r="BB51" s="9">
        <v>3.9209840732683373E-3</v>
      </c>
      <c r="BC51" s="9">
        <v>4.2803262492130999E-3</v>
      </c>
      <c r="BD51" s="9">
        <v>-5.4537260458418615</v>
      </c>
      <c r="BE51" s="9">
        <v>-5.458670866655928</v>
      </c>
      <c r="BF51" s="29">
        <v>4.9448208140665528E-3</v>
      </c>
    </row>
    <row r="52" spans="2:58" x14ac:dyDescent="0.25">
      <c r="B52" s="16" t="s">
        <v>48</v>
      </c>
      <c r="C52" s="11">
        <v>4180.7</v>
      </c>
      <c r="D52" s="11">
        <v>4532.8</v>
      </c>
      <c r="E52" s="12">
        <v>0.92232174373455689</v>
      </c>
      <c r="F52" s="11">
        <v>8.4190951290762523</v>
      </c>
      <c r="G52" s="11">
        <v>8.4186863559725733</v>
      </c>
      <c r="H52" s="29">
        <v>4.0877310367903874E-4</v>
      </c>
      <c r="I52" s="28">
        <v>3092.9</v>
      </c>
      <c r="J52" s="11">
        <v>8.0368644410922503</v>
      </c>
      <c r="K52" s="11">
        <v>8.076946552536139</v>
      </c>
      <c r="L52" s="21">
        <v>-4.0082111443888735E-2</v>
      </c>
      <c r="M52" s="11">
        <v>2858.5</v>
      </c>
      <c r="N52" s="9">
        <v>7.9580522907040256</v>
      </c>
      <c r="O52" s="9">
        <v>7.9645105789433908</v>
      </c>
      <c r="P52" s="9">
        <v>-6.4582882393651175E-3</v>
      </c>
      <c r="Q52" s="39">
        <v>983.6</v>
      </c>
      <c r="R52" s="38">
        <v>6.8912193103420378</v>
      </c>
      <c r="S52" s="39">
        <v>6.8971505287937251</v>
      </c>
      <c r="T52" s="38">
        <v>-5.9312184516873145E-3</v>
      </c>
      <c r="U52" s="39">
        <v>1674.8</v>
      </c>
      <c r="V52" s="38">
        <v>7.4234490341449879</v>
      </c>
      <c r="W52" s="39">
        <v>7.4282008353259839</v>
      </c>
      <c r="X52" s="38">
        <v>-4.7518011809959404E-3</v>
      </c>
      <c r="Y52" s="39">
        <v>268.5</v>
      </c>
      <c r="Z52" s="21">
        <v>5.5928509139489195</v>
      </c>
      <c r="AA52" s="21">
        <v>5.6812040744658221</v>
      </c>
      <c r="AB52" s="21">
        <v>-8.8353160516902562E-2</v>
      </c>
      <c r="AC52" s="11">
        <v>317.10000000000002</v>
      </c>
      <c r="AD52" s="21">
        <v>5.7592171815443018</v>
      </c>
      <c r="AE52" s="21">
        <v>5.8186644486952579</v>
      </c>
      <c r="AF52" s="21">
        <v>-5.9447267150956051E-2</v>
      </c>
      <c r="AG52" s="11">
        <v>2775.8</v>
      </c>
      <c r="AH52" s="21">
        <v>7.9286942729217396</v>
      </c>
      <c r="AI52" s="21">
        <v>7.9663469310783501</v>
      </c>
      <c r="AJ52" s="21">
        <v>-3.7652658156610563E-2</v>
      </c>
      <c r="AK52" s="11">
        <v>1190.0999999999999</v>
      </c>
      <c r="AL52" s="11">
        <v>7.0817926161883937</v>
      </c>
      <c r="AM52" s="11">
        <v>7.0027884525030579</v>
      </c>
      <c r="AN52" s="29">
        <v>7.9004163685335804E-2</v>
      </c>
      <c r="AO52" s="11">
        <v>426</v>
      </c>
      <c r="AP52" s="11">
        <v>6.0544393462693709</v>
      </c>
      <c r="AQ52" s="11">
        <v>6.0956378704285532</v>
      </c>
      <c r="AR52" s="29">
        <v>-4.1198524159182348E-2</v>
      </c>
      <c r="AS52" s="11">
        <v>743.1</v>
      </c>
      <c r="AT52" s="21">
        <v>6.6108306251634232</v>
      </c>
      <c r="AU52" s="21">
        <v>6.6596923515050088</v>
      </c>
      <c r="AV52" s="21">
        <v>-4.8861726341585587E-2</v>
      </c>
      <c r="AW52" s="11">
        <v>380.09</v>
      </c>
      <c r="AX52" s="11">
        <v>5.9404080667830312</v>
      </c>
      <c r="AY52" s="11">
        <v>5.945285067919361</v>
      </c>
      <c r="AZ52" s="29">
        <v>-4.8770011363297172E-3</v>
      </c>
      <c r="BA52" s="11">
        <v>1494.9</v>
      </c>
      <c r="BB52" s="9">
        <v>3.9330158646636321E-3</v>
      </c>
      <c r="BC52" s="11">
        <v>4.2642558211178306E-3</v>
      </c>
      <c r="BD52" s="11">
        <v>-5.4574875983465319</v>
      </c>
      <c r="BE52" s="11">
        <v>-5.4519955653018819</v>
      </c>
      <c r="BF52" s="29">
        <v>-5.4920330446499577E-3</v>
      </c>
    </row>
    <row r="53" spans="2:58" x14ac:dyDescent="0.25">
      <c r="B53" s="21" t="s">
        <v>49</v>
      </c>
      <c r="C53" s="9">
        <v>4277.5</v>
      </c>
      <c r="D53" s="9">
        <v>4615.1000000000004</v>
      </c>
      <c r="E53" s="10">
        <v>0.92684882234404453</v>
      </c>
      <c r="F53" s="9">
        <v>8.4370888151745671</v>
      </c>
      <c r="G53" s="9">
        <v>8.4273267927330089</v>
      </c>
      <c r="H53" s="29">
        <v>9.7620224415582157E-3</v>
      </c>
      <c r="I53" s="28">
        <v>3270.6</v>
      </c>
      <c r="J53" s="9">
        <v>8.0927287332982907</v>
      </c>
      <c r="K53" s="9">
        <v>8.0885815556864475</v>
      </c>
      <c r="L53" s="21">
        <v>4.1471776118431336E-3</v>
      </c>
      <c r="M53" s="9">
        <v>2894.8</v>
      </c>
      <c r="N53" s="9">
        <v>7.9706713029919731</v>
      </c>
      <c r="O53" s="9">
        <v>7.971696651510003</v>
      </c>
      <c r="P53" s="9">
        <v>-1.0253485180298227E-3</v>
      </c>
      <c r="Q53" s="38">
        <v>983.3</v>
      </c>
      <c r="R53" s="38">
        <v>6.8909142617861106</v>
      </c>
      <c r="S53" s="38">
        <v>6.9026999022859021</v>
      </c>
      <c r="T53" s="38">
        <v>-1.1785640499791583E-2</v>
      </c>
      <c r="U53" s="38">
        <v>1705.2</v>
      </c>
      <c r="V53" s="38">
        <v>7.4414376848910555</v>
      </c>
      <c r="W53" s="38">
        <v>7.4353127765423226</v>
      </c>
      <c r="X53" s="38">
        <v>6.1249083487329159E-3</v>
      </c>
      <c r="Y53" s="38">
        <v>324.5</v>
      </c>
      <c r="Z53" s="21">
        <v>5.782285536144145</v>
      </c>
      <c r="AA53" s="21">
        <v>5.6897678028262408</v>
      </c>
      <c r="AB53" s="21">
        <v>9.2517733317904138E-2</v>
      </c>
      <c r="AC53" s="9">
        <v>344.7</v>
      </c>
      <c r="AD53" s="21">
        <v>5.8426744735228198</v>
      </c>
      <c r="AE53" s="21">
        <v>5.8293605220259472</v>
      </c>
      <c r="AF53" s="21">
        <v>1.3313951496872534E-2</v>
      </c>
      <c r="AG53" s="9">
        <v>2925.9</v>
      </c>
      <c r="AH53" s="21">
        <v>7.9813574046460793</v>
      </c>
      <c r="AI53" s="21">
        <v>7.9780821453999131</v>
      </c>
      <c r="AJ53" s="21">
        <v>3.2752592461662289E-3</v>
      </c>
      <c r="AK53" s="9">
        <v>1047.5</v>
      </c>
      <c r="AL53" s="9">
        <v>6.9541616517962925</v>
      </c>
      <c r="AM53" s="9">
        <v>7.0173980424953077</v>
      </c>
      <c r="AN53" s="29">
        <v>-6.323639069901521E-2</v>
      </c>
      <c r="AO53" s="9">
        <v>450.1</v>
      </c>
      <c r="AP53" s="9">
        <v>6.1094697802988867</v>
      </c>
      <c r="AQ53" s="9">
        <v>6.1066946643860058</v>
      </c>
      <c r="AR53" s="29">
        <v>2.7751159128808212E-3</v>
      </c>
      <c r="AS53" s="9">
        <v>794.8</v>
      </c>
      <c r="AT53" s="21">
        <v>6.678090510677662</v>
      </c>
      <c r="AU53" s="21">
        <v>6.6705936275033553</v>
      </c>
      <c r="AV53" s="21">
        <v>7.4968831743067454E-3</v>
      </c>
      <c r="AW53" s="9">
        <v>383.88</v>
      </c>
      <c r="AX53" s="9">
        <v>5.9503300037494267</v>
      </c>
      <c r="AY53" s="9">
        <v>5.9523817816801952</v>
      </c>
      <c r="AZ53" s="29">
        <v>-2.0517779307684947E-3</v>
      </c>
      <c r="BA53" s="9">
        <v>1545.5</v>
      </c>
      <c r="BB53" s="9">
        <v>4.0259977076169641E-3</v>
      </c>
      <c r="BC53" s="9">
        <v>4.3437479884098308E-3</v>
      </c>
      <c r="BD53" s="9">
        <v>-5.4390177117511742</v>
      </c>
      <c r="BE53" s="9">
        <v>-5.4453531028102207</v>
      </c>
      <c r="BF53" s="29">
        <v>6.3353910590464579E-3</v>
      </c>
    </row>
    <row r="54" spans="2:58" x14ac:dyDescent="0.25">
      <c r="B54" s="16" t="s">
        <v>50</v>
      </c>
      <c r="C54" s="11">
        <v>4345.8999999999996</v>
      </c>
      <c r="D54" s="11">
        <v>4640</v>
      </c>
      <c r="E54" s="12">
        <v>0.9366163793103448</v>
      </c>
      <c r="F54" s="11">
        <v>8.4424696452203012</v>
      </c>
      <c r="G54" s="11">
        <v>8.4353752785632512</v>
      </c>
      <c r="H54" s="29">
        <v>7.0943666570499886E-3</v>
      </c>
      <c r="I54" s="28">
        <v>3297.1</v>
      </c>
      <c r="J54" s="11">
        <v>8.1007985732153465</v>
      </c>
      <c r="K54" s="11">
        <v>8.0996865152846542</v>
      </c>
      <c r="L54" s="21">
        <v>1.1120579306922451E-3</v>
      </c>
      <c r="M54" s="11">
        <v>2934.7</v>
      </c>
      <c r="N54" s="9">
        <v>7.9843605123871564</v>
      </c>
      <c r="O54" s="9">
        <v>7.9785468419434409</v>
      </c>
      <c r="P54" s="9">
        <v>5.8136704437155018E-3</v>
      </c>
      <c r="Q54" s="39">
        <v>997.8</v>
      </c>
      <c r="R54" s="38">
        <v>6.9055528554269365</v>
      </c>
      <c r="S54" s="39">
        <v>6.9080040647722472</v>
      </c>
      <c r="T54" s="38">
        <v>-2.4512093453106232E-3</v>
      </c>
      <c r="U54" s="39">
        <v>1726.3</v>
      </c>
      <c r="V54" s="38">
        <v>7.4537356688225032</v>
      </c>
      <c r="W54" s="39">
        <v>7.4420429444822602</v>
      </c>
      <c r="X54" s="38">
        <v>1.1692724340242933E-2</v>
      </c>
      <c r="Y54" s="39">
        <v>329.4</v>
      </c>
      <c r="Z54" s="21">
        <v>5.79727281774354</v>
      </c>
      <c r="AA54" s="21">
        <v>5.6954806881513358</v>
      </c>
      <c r="AB54" s="21">
        <v>0.10179212959220418</v>
      </c>
      <c r="AC54" s="11">
        <v>332.5</v>
      </c>
      <c r="AD54" s="21">
        <v>5.8066398600959088</v>
      </c>
      <c r="AE54" s="21">
        <v>5.8401977889216701</v>
      </c>
      <c r="AF54" s="21">
        <v>-3.3557928825761252E-2</v>
      </c>
      <c r="AG54" s="11">
        <v>2964.6</v>
      </c>
      <c r="AH54" s="21">
        <v>7.9944973950797591</v>
      </c>
      <c r="AI54" s="21">
        <v>7.9892058989037533</v>
      </c>
      <c r="AJ54" s="21">
        <v>5.2914961760057722E-3</v>
      </c>
      <c r="AK54" s="11">
        <v>1164.3</v>
      </c>
      <c r="AL54" s="11">
        <v>7.0598753270429704</v>
      </c>
      <c r="AM54" s="11">
        <v>7.0297480224263227</v>
      </c>
      <c r="AN54" s="29">
        <v>3.0127304616647699E-2</v>
      </c>
      <c r="AO54" s="11">
        <v>432.3</v>
      </c>
      <c r="AP54" s="11">
        <v>6.069119791673586</v>
      </c>
      <c r="AQ54" s="11">
        <v>6.1176485922742918</v>
      </c>
      <c r="AR54" s="29">
        <v>-4.8528800600705857E-2</v>
      </c>
      <c r="AS54" s="11">
        <v>764.8</v>
      </c>
      <c r="AT54" s="21">
        <v>6.6396143617371912</v>
      </c>
      <c r="AU54" s="21">
        <v>6.6815013818700573</v>
      </c>
      <c r="AV54" s="21">
        <v>-4.1887020132866049E-2</v>
      </c>
      <c r="AW54" s="11">
        <v>387.69</v>
      </c>
      <c r="AX54" s="11">
        <v>5.9602060512052093</v>
      </c>
      <c r="AY54" s="11">
        <v>5.9590917942377963</v>
      </c>
      <c r="AZ54" s="29">
        <v>1.1142569674129632E-3</v>
      </c>
      <c r="BA54" s="11">
        <v>1564.8</v>
      </c>
      <c r="BB54" s="9">
        <v>4.0362145012767933E-3</v>
      </c>
      <c r="BC54" s="11">
        <v>4.3093571609849101E-3</v>
      </c>
      <c r="BD54" s="11">
        <v>-5.4469665365740827</v>
      </c>
      <c r="BE54" s="11">
        <v>-5.4387589257874653</v>
      </c>
      <c r="BF54" s="29">
        <v>-8.2076107866173587E-3</v>
      </c>
    </row>
    <row r="55" spans="2:58" x14ac:dyDescent="0.25">
      <c r="B55" s="21" t="s">
        <v>51</v>
      </c>
      <c r="C55" s="9">
        <v>4425.3</v>
      </c>
      <c r="D55" s="9">
        <v>4699.8</v>
      </c>
      <c r="E55" s="10">
        <v>0.94159325928762927</v>
      </c>
      <c r="F55" s="9">
        <v>8.4552752336012471</v>
      </c>
      <c r="G55" s="9">
        <v>8.4427685736893014</v>
      </c>
      <c r="H55" s="29">
        <v>1.2506659911945661E-2</v>
      </c>
      <c r="I55" s="28">
        <v>3362.3</v>
      </c>
      <c r="J55" s="9">
        <v>8.1203805425872133</v>
      </c>
      <c r="K55" s="9">
        <v>8.1101416062233405</v>
      </c>
      <c r="L55" s="21">
        <v>1.0238936363872853E-2</v>
      </c>
      <c r="M55" s="9">
        <v>2988.6</v>
      </c>
      <c r="N55" s="9">
        <v>8.0025603293072933</v>
      </c>
      <c r="O55" s="9">
        <v>7.9849847359071022</v>
      </c>
      <c r="P55" s="9">
        <v>1.7575593400191103E-2</v>
      </c>
      <c r="Q55" s="38">
        <v>1017.4</v>
      </c>
      <c r="R55" s="38">
        <v>6.9250056323886646</v>
      </c>
      <c r="S55" s="38">
        <v>6.9129539374929863</v>
      </c>
      <c r="T55" s="38">
        <v>1.2051694895678366E-2</v>
      </c>
      <c r="U55" s="38">
        <v>1755.3</v>
      </c>
      <c r="V55" s="38">
        <v>7.4703950614623</v>
      </c>
      <c r="W55" s="38">
        <v>7.4483440625296975</v>
      </c>
      <c r="X55" s="38">
        <v>2.2050998932602539E-2</v>
      </c>
      <c r="Y55" s="38">
        <v>336.4</v>
      </c>
      <c r="Z55" s="21">
        <v>5.8183009280987932</v>
      </c>
      <c r="AA55" s="21">
        <v>5.6980320620382674</v>
      </c>
      <c r="AB55" s="21">
        <v>0.12026886606052578</v>
      </c>
      <c r="AC55" s="9">
        <v>353.4</v>
      </c>
      <c r="AD55" s="21">
        <v>5.867600559885596</v>
      </c>
      <c r="AE55" s="21">
        <v>5.851130985566841</v>
      </c>
      <c r="AF55" s="21">
        <v>1.6469574318755065E-2</v>
      </c>
      <c r="AG55" s="9">
        <v>3008.9</v>
      </c>
      <c r="AH55" s="21">
        <v>8.0093298424453589</v>
      </c>
      <c r="AI55" s="21">
        <v>7.999589903790139</v>
      </c>
      <c r="AJ55" s="21">
        <v>9.7399386552199374E-3</v>
      </c>
      <c r="AK55" s="9">
        <v>1177.5</v>
      </c>
      <c r="AL55" s="9">
        <v>7.0711488258905728</v>
      </c>
      <c r="AM55" s="9">
        <v>7.0395490994943843</v>
      </c>
      <c r="AN55" s="29">
        <v>3.1599726396188466E-2</v>
      </c>
      <c r="AO55" s="9">
        <v>454</v>
      </c>
      <c r="AP55" s="9">
        <v>6.1180971980413483</v>
      </c>
      <c r="AQ55" s="9">
        <v>6.1284310090816412</v>
      </c>
      <c r="AR55" s="29">
        <v>-1.0333811040292851E-2</v>
      </c>
      <c r="AS55" s="9">
        <v>807.4</v>
      </c>
      <c r="AT55" s="21">
        <v>6.6938192084188408</v>
      </c>
      <c r="AU55" s="21">
        <v>6.6923580108849974</v>
      </c>
      <c r="AV55" s="21">
        <v>1.4611975338434391E-3</v>
      </c>
      <c r="AW55" s="9">
        <v>391.47</v>
      </c>
      <c r="AX55" s="9">
        <v>5.9699088841422654</v>
      </c>
      <c r="AY55" s="9">
        <v>5.9653540210940399</v>
      </c>
      <c r="AZ55" s="29">
        <v>4.5548630482254993E-3</v>
      </c>
      <c r="BA55" s="9">
        <v>1591.3</v>
      </c>
      <c r="BB55" s="9">
        <v>4.0649347331851741E-3</v>
      </c>
      <c r="BC55" s="9">
        <v>4.3170813863520393E-3</v>
      </c>
      <c r="BD55" s="9">
        <v>-5.4451757100611289</v>
      </c>
      <c r="BE55" s="9">
        <v>-5.4322245212207241</v>
      </c>
      <c r="BF55" s="29">
        <v>-1.2951188840404804E-2</v>
      </c>
    </row>
    <row r="56" spans="2:58" x14ac:dyDescent="0.25">
      <c r="B56" s="16" t="s">
        <v>52</v>
      </c>
      <c r="C56" s="11">
        <v>4541.1000000000004</v>
      </c>
      <c r="D56" s="11">
        <v>4779.8999999999996</v>
      </c>
      <c r="E56" s="12">
        <v>0.95004079583254897</v>
      </c>
      <c r="F56" s="11">
        <v>8.4721749047645734</v>
      </c>
      <c r="G56" s="11">
        <v>8.4494478723163216</v>
      </c>
      <c r="H56" s="29">
        <v>2.2727032448251805E-2</v>
      </c>
      <c r="I56" s="28">
        <v>3517.3999999999996</v>
      </c>
      <c r="J56" s="11">
        <v>8.1654773593022636</v>
      </c>
      <c r="K56" s="11">
        <v>8.1198276984312923</v>
      </c>
      <c r="L56" s="21">
        <v>4.5649660870971331E-2</v>
      </c>
      <c r="M56" s="11">
        <v>3085.7</v>
      </c>
      <c r="N56" s="9">
        <v>8.0345338149765961</v>
      </c>
      <c r="O56" s="9">
        <v>7.9909375526084094</v>
      </c>
      <c r="P56" s="9">
        <v>4.35962623681867E-2</v>
      </c>
      <c r="Q56" s="39">
        <v>1050.9000000000001</v>
      </c>
      <c r="R56" s="38">
        <v>6.9574022188715512</v>
      </c>
      <c r="S56" s="39">
        <v>6.9174389096825033</v>
      </c>
      <c r="T56" s="38">
        <v>3.9963309189047891E-2</v>
      </c>
      <c r="U56" s="39">
        <v>1810.5</v>
      </c>
      <c r="V56" s="38">
        <v>7.5013583292056962</v>
      </c>
      <c r="W56" s="39">
        <v>7.4541761620212457</v>
      </c>
      <c r="X56" s="38">
        <v>4.7182167184450563E-2</v>
      </c>
      <c r="Y56" s="39">
        <v>344.7</v>
      </c>
      <c r="Z56" s="21">
        <v>5.8426744735228198</v>
      </c>
      <c r="AA56" s="21">
        <v>5.6971748761651897</v>
      </c>
      <c r="AB56" s="21">
        <v>0.14549959735763007</v>
      </c>
      <c r="AC56" s="11">
        <v>343.2</v>
      </c>
      <c r="AD56" s="21">
        <v>5.8383133676138073</v>
      </c>
      <c r="AE56" s="21">
        <v>5.862093874440359</v>
      </c>
      <c r="AF56" s="21">
        <v>-2.3780506826551751E-2</v>
      </c>
      <c r="AG56" s="11">
        <v>3174.2</v>
      </c>
      <c r="AH56" s="21">
        <v>8.0628109110734574</v>
      </c>
      <c r="AI56" s="21">
        <v>8.0091091794444473</v>
      </c>
      <c r="AJ56" s="21">
        <v>5.3701731629010041E-2</v>
      </c>
      <c r="AK56" s="11">
        <v>1108</v>
      </c>
      <c r="AL56" s="11">
        <v>7.0103118673072293</v>
      </c>
      <c r="AM56" s="11">
        <v>7.0465308104631594</v>
      </c>
      <c r="AN56" s="29">
        <v>-3.6218943155930106E-2</v>
      </c>
      <c r="AO56" s="11">
        <v>449.9</v>
      </c>
      <c r="AP56" s="11">
        <v>6.1090253358471269</v>
      </c>
      <c r="AQ56" s="11">
        <v>6.1389429392959078</v>
      </c>
      <c r="AR56" s="29">
        <v>-2.9917603448780916E-2</v>
      </c>
      <c r="AS56" s="11">
        <v>793.1</v>
      </c>
      <c r="AT56" s="21">
        <v>6.6759493170892741</v>
      </c>
      <c r="AU56" s="21">
        <v>6.7030797314404733</v>
      </c>
      <c r="AV56" s="21">
        <v>-2.7130414351199228E-2</v>
      </c>
      <c r="AW56" s="11">
        <v>396.65</v>
      </c>
      <c r="AX56" s="11">
        <v>5.9830542797480115</v>
      </c>
      <c r="AY56" s="11">
        <v>5.9711080741614042</v>
      </c>
      <c r="AZ56" s="29">
        <v>1.1946205586607306E-2</v>
      </c>
      <c r="BA56" s="11">
        <v>1630.4</v>
      </c>
      <c r="BB56" s="9">
        <v>4.1104248077650325E-3</v>
      </c>
      <c r="BC56" s="11">
        <v>4.3265771594186596E-3</v>
      </c>
      <c r="BD56" s="11">
        <v>-5.4429785439337453</v>
      </c>
      <c r="BE56" s="11">
        <v>-5.4257665058538462</v>
      </c>
      <c r="BF56" s="29">
        <v>-1.7212038079899017E-2</v>
      </c>
    </row>
    <row r="57" spans="2:58" x14ac:dyDescent="0.25">
      <c r="B57" s="21" t="s">
        <v>53</v>
      </c>
      <c r="C57" s="9">
        <v>4663</v>
      </c>
      <c r="D57" s="9">
        <v>4844.7</v>
      </c>
      <c r="E57" s="10">
        <v>0.96249509773566999</v>
      </c>
      <c r="F57" s="9">
        <v>8.4856406029031302</v>
      </c>
      <c r="G57" s="9">
        <v>8.4553621853119214</v>
      </c>
      <c r="H57" s="29">
        <v>3.0278417591208751E-2</v>
      </c>
      <c r="I57" s="28">
        <v>3595.8</v>
      </c>
      <c r="J57" s="9">
        <v>8.1875217766921953</v>
      </c>
      <c r="K57" s="9">
        <v>8.1286320611725245</v>
      </c>
      <c r="L57" s="21">
        <v>5.8889715519670816E-2</v>
      </c>
      <c r="M57" s="9">
        <v>3138.8</v>
      </c>
      <c r="N57" s="9">
        <v>8.0515958402533183</v>
      </c>
      <c r="O57" s="9">
        <v>7.9963434960006623</v>
      </c>
      <c r="P57" s="9">
        <v>5.5252344252656016E-2</v>
      </c>
      <c r="Q57" s="38">
        <v>1098.4000000000001</v>
      </c>
      <c r="R57" s="38">
        <v>7.0016098544537613</v>
      </c>
      <c r="S57" s="38">
        <v>6.9213559028844927</v>
      </c>
      <c r="T57" s="38">
        <v>8.0253951569268622E-2</v>
      </c>
      <c r="U57" s="38">
        <v>1805.7</v>
      </c>
      <c r="V57" s="38">
        <v>7.4987036072218345</v>
      </c>
      <c r="W57" s="38">
        <v>7.4595130561678493</v>
      </c>
      <c r="X57" s="38">
        <v>3.9190551053985168E-2</v>
      </c>
      <c r="Y57" s="38">
        <v>353.6</v>
      </c>
      <c r="Z57" s="21">
        <v>5.8681663307634881</v>
      </c>
      <c r="AA57" s="21">
        <v>5.6927372502515459</v>
      </c>
      <c r="AB57" s="21">
        <v>0.17542908051194228</v>
      </c>
      <c r="AC57" s="9">
        <v>334.8</v>
      </c>
      <c r="AD57" s="21">
        <v>5.8135333386153203</v>
      </c>
      <c r="AE57" s="21">
        <v>5.873030511505072</v>
      </c>
      <c r="AF57" s="21">
        <v>-5.9497172889751759E-2</v>
      </c>
      <c r="AG57" s="9">
        <v>3261</v>
      </c>
      <c r="AH57" s="21">
        <v>8.0897891757893188</v>
      </c>
      <c r="AI57" s="21">
        <v>8.0176448327137155</v>
      </c>
      <c r="AJ57" s="21">
        <v>7.2144343075603246E-2</v>
      </c>
      <c r="AK57" s="9">
        <v>1398.5</v>
      </c>
      <c r="AL57" s="9">
        <v>7.2431555126420148</v>
      </c>
      <c r="AM57" s="9">
        <v>7.0504424419253136</v>
      </c>
      <c r="AN57" s="29">
        <v>0.1927130707167013</v>
      </c>
      <c r="AO57" s="9">
        <v>448.8</v>
      </c>
      <c r="AP57" s="9">
        <v>6.1065773542084862</v>
      </c>
      <c r="AQ57" s="9">
        <v>6.1490789487730462</v>
      </c>
      <c r="AR57" s="29">
        <v>-4.250159456455993E-2</v>
      </c>
      <c r="AS57" s="9">
        <v>783.6</v>
      </c>
      <c r="AT57" s="21">
        <v>6.6638986860703859</v>
      </c>
      <c r="AU57" s="21">
        <v>6.7135836736772436</v>
      </c>
      <c r="AV57" s="21">
        <v>-4.9684987606857689E-2</v>
      </c>
      <c r="AW57" s="9">
        <v>396.96</v>
      </c>
      <c r="AX57" s="9">
        <v>5.9838355199434909</v>
      </c>
      <c r="AY57" s="9">
        <v>5.9762964121417745</v>
      </c>
      <c r="AZ57" s="29">
        <v>7.5391078017164048E-3</v>
      </c>
      <c r="BA57" s="9">
        <v>1680.3</v>
      </c>
      <c r="BB57" s="9">
        <v>4.2329201934703745E-3</v>
      </c>
      <c r="BC57" s="9">
        <v>4.3978615615067381E-3</v>
      </c>
      <c r="BD57" s="9">
        <v>-5.4266368649469214</v>
      </c>
      <c r="BE57" s="9">
        <v>-5.4194095909237072</v>
      </c>
      <c r="BF57" s="29">
        <v>-7.2272740232142141E-3</v>
      </c>
    </row>
    <row r="58" spans="2:58" x14ac:dyDescent="0.25">
      <c r="B58" s="16" t="s">
        <v>54</v>
      </c>
      <c r="C58" s="11">
        <v>4754.8999999999996</v>
      </c>
      <c r="D58" s="11">
        <v>4869.6000000000004</v>
      </c>
      <c r="E58" s="12">
        <v>0.97644570395925734</v>
      </c>
      <c r="F58" s="11">
        <v>8.490767077179715</v>
      </c>
      <c r="G58" s="11">
        <v>8.4604747279389905</v>
      </c>
      <c r="H58" s="29">
        <v>3.0292349240724548E-2</v>
      </c>
      <c r="I58" s="28">
        <v>3603.7999999999997</v>
      </c>
      <c r="J58" s="11">
        <v>8.189744123292714</v>
      </c>
      <c r="K58" s="11">
        <v>8.1364704947490978</v>
      </c>
      <c r="L58" s="21">
        <v>5.3273628543616169E-2</v>
      </c>
      <c r="M58" s="11">
        <v>3159.5</v>
      </c>
      <c r="N58" s="9">
        <v>8.0581690662135106</v>
      </c>
      <c r="O58" s="9">
        <v>8.0011680177011417</v>
      </c>
      <c r="P58" s="9">
        <v>5.7001048512368868E-2</v>
      </c>
      <c r="Q58" s="39">
        <v>1107.9000000000001</v>
      </c>
      <c r="R58" s="38">
        <v>7.0102216105266271</v>
      </c>
      <c r="S58" s="39">
        <v>6.9246268157108934</v>
      </c>
      <c r="T58" s="38">
        <v>8.5594794815733621E-2</v>
      </c>
      <c r="U58" s="39">
        <v>1814.2</v>
      </c>
      <c r="V58" s="38">
        <v>7.5033998781808435</v>
      </c>
      <c r="W58" s="39">
        <v>7.4643580470349464</v>
      </c>
      <c r="X58" s="38">
        <v>3.9041831145897099E-2</v>
      </c>
      <c r="Y58" s="39">
        <v>355.2</v>
      </c>
      <c r="Z58" s="21">
        <v>5.872681011118015</v>
      </c>
      <c r="AA58" s="21">
        <v>5.6846382412651293</v>
      </c>
      <c r="AB58" s="21">
        <v>0.18804276985288571</v>
      </c>
      <c r="AC58" s="11">
        <v>341.7</v>
      </c>
      <c r="AD58" s="21">
        <v>5.833933159121246</v>
      </c>
      <c r="AE58" s="21">
        <v>5.8838700899070631</v>
      </c>
      <c r="AF58" s="21">
        <v>-4.9936930785817069E-2</v>
      </c>
      <c r="AG58" s="11">
        <v>3262.1</v>
      </c>
      <c r="AH58" s="21">
        <v>8.0901264387503122</v>
      </c>
      <c r="AI58" s="21">
        <v>8.0251115340272516</v>
      </c>
      <c r="AJ58" s="21">
        <v>6.5014904723060596E-2</v>
      </c>
      <c r="AK58" s="11">
        <v>1351.7</v>
      </c>
      <c r="AL58" s="11">
        <v>7.2091183384897821</v>
      </c>
      <c r="AM58" s="11">
        <v>7.051010643634041</v>
      </c>
      <c r="AN58" s="29">
        <v>0.15810769485574117</v>
      </c>
      <c r="AO58" s="11">
        <v>449</v>
      </c>
      <c r="AP58" s="11">
        <v>6.1070228877422545</v>
      </c>
      <c r="AQ58" s="11">
        <v>6.1587149048668568</v>
      </c>
      <c r="AR58" s="29">
        <v>-5.1692017124602252E-2</v>
      </c>
      <c r="AS58" s="11">
        <v>790.7</v>
      </c>
      <c r="AT58" s="21">
        <v>6.6729186290768814</v>
      </c>
      <c r="AU58" s="21">
        <v>6.7237700112270984</v>
      </c>
      <c r="AV58" s="21">
        <v>-5.0851382150217006E-2</v>
      </c>
      <c r="AW58" s="11">
        <v>402.43</v>
      </c>
      <c r="AX58" s="11">
        <v>5.997521168690513</v>
      </c>
      <c r="AY58" s="11">
        <v>5.9808689601155285</v>
      </c>
      <c r="AZ58" s="29">
        <v>1.6652208574984506E-2</v>
      </c>
      <c r="BA58" s="11">
        <v>1715.8</v>
      </c>
      <c r="BB58" s="9">
        <v>4.2635986382724943E-3</v>
      </c>
      <c r="BC58" s="11">
        <v>4.3664472289494504E-3</v>
      </c>
      <c r="BD58" s="11">
        <v>-5.4338055916182002</v>
      </c>
      <c r="BE58" s="11">
        <v>-5.413189245190984</v>
      </c>
      <c r="BF58" s="29">
        <v>-2.0616346427216214E-2</v>
      </c>
    </row>
    <row r="59" spans="2:58" x14ac:dyDescent="0.25">
      <c r="B59" s="21" t="s">
        <v>55</v>
      </c>
      <c r="C59" s="9">
        <v>4804.7</v>
      </c>
      <c r="D59" s="9">
        <v>4871.8</v>
      </c>
      <c r="E59" s="10">
        <v>0.98622685660330878</v>
      </c>
      <c r="F59" s="9">
        <v>8.4912187576440026</v>
      </c>
      <c r="G59" s="9">
        <v>8.4647676394714146</v>
      </c>
      <c r="H59" s="29">
        <v>2.645111817258794E-2</v>
      </c>
      <c r="I59" s="28">
        <v>3754.5</v>
      </c>
      <c r="J59" s="9">
        <v>8.2307103995399391</v>
      </c>
      <c r="K59" s="9">
        <v>8.1432956055352754</v>
      </c>
      <c r="L59" s="21">
        <v>8.7414794004663676E-2</v>
      </c>
      <c r="M59" s="9">
        <v>3150.9</v>
      </c>
      <c r="N59" s="9">
        <v>8.05544340529684</v>
      </c>
      <c r="O59" s="9">
        <v>8.005411102042288</v>
      </c>
      <c r="P59" s="9">
        <v>5.0032303254551991E-2</v>
      </c>
      <c r="Q59" s="38">
        <v>1107.5</v>
      </c>
      <c r="R59" s="38">
        <v>7.0098605019192908</v>
      </c>
      <c r="S59" s="38">
        <v>6.9272237054933772</v>
      </c>
      <c r="T59" s="38">
        <v>8.2636796425913595E-2</v>
      </c>
      <c r="U59" s="38">
        <v>1805.4</v>
      </c>
      <c r="V59" s="38">
        <v>7.4985374528640545</v>
      </c>
      <c r="W59" s="38">
        <v>7.4687389307823837</v>
      </c>
      <c r="X59" s="38">
        <v>2.9798522081670775E-2</v>
      </c>
      <c r="Y59" s="38">
        <v>353.9</v>
      </c>
      <c r="Z59" s="21">
        <v>5.8690143873514176</v>
      </c>
      <c r="AA59" s="21">
        <v>5.6729065493490536</v>
      </c>
      <c r="AB59" s="21">
        <v>0.19610783800236398</v>
      </c>
      <c r="AC59" s="9">
        <v>426.5</v>
      </c>
      <c r="AD59" s="21">
        <v>6.0556123669317339</v>
      </c>
      <c r="AE59" s="21">
        <v>5.8945046170593596</v>
      </c>
      <c r="AF59" s="21">
        <v>0.16110774987237431</v>
      </c>
      <c r="AG59" s="9">
        <v>3328</v>
      </c>
      <c r="AH59" s="21">
        <v>8.1101268019410995</v>
      </c>
      <c r="AI59" s="21">
        <v>8.0314690440287855</v>
      </c>
      <c r="AJ59" s="21">
        <v>7.8657757912313997E-2</v>
      </c>
      <c r="AK59" s="9">
        <v>1461.9</v>
      </c>
      <c r="AL59" s="9">
        <v>7.2874922385175704</v>
      </c>
      <c r="AM59" s="9">
        <v>7.0480825110117351</v>
      </c>
      <c r="AN59" s="29">
        <v>0.23940972750583533</v>
      </c>
      <c r="AO59" s="9">
        <v>547.79999999999995</v>
      </c>
      <c r="AP59" s="9">
        <v>6.3059102568289775</v>
      </c>
      <c r="AQ59" s="9">
        <v>6.167700111434538</v>
      </c>
      <c r="AR59" s="29">
        <v>0.13821014539443954</v>
      </c>
      <c r="AS59" s="9">
        <v>974.2</v>
      </c>
      <c r="AT59" s="21">
        <v>6.8816166213724426</v>
      </c>
      <c r="AU59" s="21">
        <v>6.7335078646045741</v>
      </c>
      <c r="AV59" s="21">
        <v>0.1481087567678685</v>
      </c>
      <c r="AW59" s="9">
        <v>407.07</v>
      </c>
      <c r="AX59" s="9">
        <v>6.0089851608259712</v>
      </c>
      <c r="AY59" s="9">
        <v>5.9847803551054213</v>
      </c>
      <c r="AZ59" s="29">
        <v>2.4204805720549949E-2</v>
      </c>
      <c r="BA59" s="9">
        <v>1760.5</v>
      </c>
      <c r="BB59" s="9">
        <v>4.3248090009089342E-3</v>
      </c>
      <c r="BC59" s="9">
        <v>4.3852070869415671E-3</v>
      </c>
      <c r="BD59" s="9">
        <v>-5.4295184280606694</v>
      </c>
      <c r="BE59" s="9">
        <v>-5.4071454544626185</v>
      </c>
      <c r="BF59" s="29">
        <v>-2.2372973598050905E-2</v>
      </c>
    </row>
    <row r="60" spans="2:58" x14ac:dyDescent="0.25">
      <c r="B60" s="16" t="s">
        <v>56</v>
      </c>
      <c r="C60" s="11">
        <v>4787</v>
      </c>
      <c r="D60" s="11">
        <v>4832.2</v>
      </c>
      <c r="E60" s="12">
        <v>0.99064608252969666</v>
      </c>
      <c r="F60" s="11">
        <v>8.4830571294865553</v>
      </c>
      <c r="G60" s="11">
        <v>8.468241991901353</v>
      </c>
      <c r="H60" s="29">
        <v>1.4815137585202365E-2</v>
      </c>
      <c r="I60" s="28">
        <v>3559.9</v>
      </c>
      <c r="J60" s="11">
        <v>8.1774877335639076</v>
      </c>
      <c r="K60" s="11">
        <v>8.1490932959231568</v>
      </c>
      <c r="L60" s="21">
        <v>2.839443764075078E-2</v>
      </c>
      <c r="M60" s="11">
        <v>3084.6</v>
      </c>
      <c r="N60" s="9">
        <v>8.0341772682895147</v>
      </c>
      <c r="O60" s="9">
        <v>8.0091083590118597</v>
      </c>
      <c r="P60" s="9">
        <v>2.5068909277655038E-2</v>
      </c>
      <c r="Q60" s="39">
        <v>1086</v>
      </c>
      <c r="R60" s="38">
        <v>6.9902565004938806</v>
      </c>
      <c r="S60" s="39">
        <v>6.929172126310374</v>
      </c>
      <c r="T60" s="38">
        <v>6.108437418350654E-2</v>
      </c>
      <c r="U60" s="39">
        <v>1764.7</v>
      </c>
      <c r="V60" s="38">
        <v>7.4757359832491872</v>
      </c>
      <c r="W60" s="39">
        <v>7.4727079047144738</v>
      </c>
      <c r="X60" s="38">
        <v>3.0280785347134298E-3</v>
      </c>
      <c r="Y60" s="39">
        <v>344.8</v>
      </c>
      <c r="Z60" s="21">
        <v>5.8429645387895377</v>
      </c>
      <c r="AA60" s="21">
        <v>5.6576884013775892</v>
      </c>
      <c r="AB60" s="21">
        <v>0.18527613741194848</v>
      </c>
      <c r="AC60" s="11">
        <v>345.6</v>
      </c>
      <c r="AD60" s="21">
        <v>5.845282036929901</v>
      </c>
      <c r="AE60" s="21">
        <v>5.9047948897932478</v>
      </c>
      <c r="AF60" s="21">
        <v>-5.9512852863346843E-2</v>
      </c>
      <c r="AG60" s="11">
        <v>3214.3</v>
      </c>
      <c r="AH60" s="21">
        <v>8.0753648835717655</v>
      </c>
      <c r="AI60" s="21">
        <v>8.0367177576774989</v>
      </c>
      <c r="AJ60" s="21">
        <v>3.8647125894266665E-2</v>
      </c>
      <c r="AK60" s="11">
        <v>1241.4000000000001</v>
      </c>
      <c r="AL60" s="11">
        <v>7.1239950539795522</v>
      </c>
      <c r="AM60" s="11">
        <v>7.0416039567900732</v>
      </c>
      <c r="AN60" s="29">
        <v>8.2391097189479012E-2</v>
      </c>
      <c r="AO60" s="11">
        <v>466.8</v>
      </c>
      <c r="AP60" s="11">
        <v>6.1459009004124008</v>
      </c>
      <c r="AQ60" s="11">
        <v>6.1758515648225849</v>
      </c>
      <c r="AR60" s="29">
        <v>-2.9950664410184125E-2</v>
      </c>
      <c r="AS60" s="11">
        <v>812.4</v>
      </c>
      <c r="AT60" s="21">
        <v>6.6999928297062299</v>
      </c>
      <c r="AU60" s="21">
        <v>6.7426345722103624</v>
      </c>
      <c r="AV60" s="21">
        <v>-4.2641742504132552E-2</v>
      </c>
      <c r="AW60" s="11">
        <v>406.48</v>
      </c>
      <c r="AX60" s="11">
        <v>6.0075347272854769</v>
      </c>
      <c r="AY60" s="11">
        <v>5.9879956417645657</v>
      </c>
      <c r="AZ60" s="29">
        <v>1.9539085520911215E-2</v>
      </c>
      <c r="BA60" s="11">
        <v>1765.4</v>
      </c>
      <c r="BB60" s="9">
        <v>4.3431411139539461E-3</v>
      </c>
      <c r="BC60" s="11">
        <v>4.3841500920928046E-3</v>
      </c>
      <c r="BD60" s="11">
        <v>-5.4297594935874347</v>
      </c>
      <c r="BE60" s="11">
        <v>-5.4013310897620679</v>
      </c>
      <c r="BF60" s="29">
        <v>-2.8428403825366821E-2</v>
      </c>
    </row>
    <row r="61" spans="2:58" x14ac:dyDescent="0.25">
      <c r="B61" s="21" t="s">
        <v>57</v>
      </c>
      <c r="C61" s="9">
        <v>4631.8999999999996</v>
      </c>
      <c r="D61" s="9">
        <v>4767.3</v>
      </c>
      <c r="E61" s="10">
        <v>0.97159817926289505</v>
      </c>
      <c r="F61" s="9">
        <v>8.4695353858867009</v>
      </c>
      <c r="G61" s="9">
        <v>8.470915389169825</v>
      </c>
      <c r="H61" s="29">
        <v>-1.3800032831241538E-3</v>
      </c>
      <c r="I61" s="28">
        <v>3457.2</v>
      </c>
      <c r="J61" s="9">
        <v>8.1482142918784835</v>
      </c>
      <c r="K61" s="9">
        <v>8.1539041025510972</v>
      </c>
      <c r="L61" s="21">
        <v>-5.6898106726137598E-3</v>
      </c>
      <c r="M61" s="9">
        <v>2954.2</v>
      </c>
      <c r="N61" s="9">
        <v>7.9909831656064991</v>
      </c>
      <c r="O61" s="9">
        <v>8.0123266687871517</v>
      </c>
      <c r="P61" s="9">
        <v>-2.134350318065259E-2</v>
      </c>
      <c r="Q61" s="38">
        <v>979.6</v>
      </c>
      <c r="R61" s="38">
        <v>6.8871443250780127</v>
      </c>
      <c r="S61" s="38">
        <v>6.9305492802380808</v>
      </c>
      <c r="T61" s="38">
        <v>-4.3404955160068148E-2</v>
      </c>
      <c r="U61" s="38">
        <v>1743.6</v>
      </c>
      <c r="V61" s="38">
        <v>7.4637072203642374</v>
      </c>
      <c r="W61" s="38">
        <v>7.4763357902118299</v>
      </c>
      <c r="X61" s="38">
        <v>-1.262856984759253E-2</v>
      </c>
      <c r="Y61" s="38">
        <v>285.39999999999998</v>
      </c>
      <c r="Z61" s="21">
        <v>5.653891705042736</v>
      </c>
      <c r="AA61" s="21">
        <v>5.6392525916237597</v>
      </c>
      <c r="AB61" s="21">
        <v>1.4639113418976279E-2</v>
      </c>
      <c r="AC61" s="9">
        <v>368.7</v>
      </c>
      <c r="AD61" s="21">
        <v>5.9099833052400985</v>
      </c>
      <c r="AE61" s="21">
        <v>5.9147023972836843</v>
      </c>
      <c r="AF61" s="21">
        <v>-4.7190920435857819E-3</v>
      </c>
      <c r="AG61" s="9">
        <v>3088.5</v>
      </c>
      <c r="AH61" s="21">
        <v>8.0354408151359547</v>
      </c>
      <c r="AI61" s="21">
        <v>8.0409072310312695</v>
      </c>
      <c r="AJ61" s="21">
        <v>-5.4664158953148245E-3</v>
      </c>
      <c r="AK61" s="9">
        <v>1078.8</v>
      </c>
      <c r="AL61" s="9">
        <v>6.9836045912655749</v>
      </c>
      <c r="AM61" s="9">
        <v>7.0316705247804236</v>
      </c>
      <c r="AN61" s="29">
        <v>-4.806593351484878E-2</v>
      </c>
      <c r="AO61" s="9">
        <v>484.6</v>
      </c>
      <c r="AP61" s="9">
        <v>6.1833238083824256</v>
      </c>
      <c r="AQ61" s="9">
        <v>6.183072642718364</v>
      </c>
      <c r="AR61" s="29">
        <v>2.5116566406158114E-4</v>
      </c>
      <c r="AS61" s="9">
        <v>853.3</v>
      </c>
      <c r="AT61" s="21">
        <v>6.7491111855425387</v>
      </c>
      <c r="AU61" s="21">
        <v>6.7510800404181364</v>
      </c>
      <c r="AV61" s="21">
        <v>-1.9688548755976143E-3</v>
      </c>
      <c r="AW61" s="9">
        <v>404.26</v>
      </c>
      <c r="AX61" s="9">
        <v>6.0020582353188514</v>
      </c>
      <c r="AY61" s="9">
        <v>5.9904949927496514</v>
      </c>
      <c r="AZ61" s="29">
        <v>1.156324256920005E-2</v>
      </c>
      <c r="BA61" s="9">
        <v>1790.2</v>
      </c>
      <c r="BB61" s="9">
        <v>4.428338198189284E-3</v>
      </c>
      <c r="BC61" s="9">
        <v>4.5577876664495724E-3</v>
      </c>
      <c r="BD61" s="9">
        <v>-5.3909179340507771</v>
      </c>
      <c r="BE61" s="9">
        <v>-5.3958130052212896</v>
      </c>
      <c r="BF61" s="29">
        <v>4.8950711705124661E-3</v>
      </c>
    </row>
    <row r="62" spans="2:58" x14ac:dyDescent="0.25">
      <c r="B62" s="16" t="s">
        <v>58</v>
      </c>
      <c r="C62" s="11">
        <v>4656.6000000000004</v>
      </c>
      <c r="D62" s="11">
        <v>4743.7</v>
      </c>
      <c r="E62" s="12">
        <v>0.98163880515209656</v>
      </c>
      <c r="F62" s="11">
        <v>8.464572700903938</v>
      </c>
      <c r="G62" s="11">
        <v>8.4728146946788403</v>
      </c>
      <c r="H62" s="29">
        <v>-8.241993774902312E-3</v>
      </c>
      <c r="I62" s="28">
        <v>3413</v>
      </c>
      <c r="J62" s="11">
        <v>8.1353469489067063</v>
      </c>
      <c r="K62" s="11">
        <v>8.1577863085809756</v>
      </c>
      <c r="L62" s="21">
        <v>-2.2439359674269355E-2</v>
      </c>
      <c r="M62" s="11">
        <v>2916.6</v>
      </c>
      <c r="N62" s="9">
        <v>7.9781738332794649</v>
      </c>
      <c r="O62" s="9">
        <v>8.0151485796137578</v>
      </c>
      <c r="P62" s="9">
        <v>-3.6974746334292874E-2</v>
      </c>
      <c r="Q62" s="39">
        <v>969.5</v>
      </c>
      <c r="R62" s="38">
        <v>6.8767804746827066</v>
      </c>
      <c r="S62" s="39">
        <v>6.9314705470865592</v>
      </c>
      <c r="T62" s="38">
        <v>-5.4690072403852596E-2</v>
      </c>
      <c r="U62" s="39">
        <v>1718.3</v>
      </c>
      <c r="V62" s="38">
        <v>7.4490907089526992</v>
      </c>
      <c r="W62" s="39">
        <v>7.47969530120415</v>
      </c>
      <c r="X62" s="38">
        <v>-3.0604592251450846E-2</v>
      </c>
      <c r="Y62" s="39">
        <v>277.60000000000002</v>
      </c>
      <c r="Z62" s="21">
        <v>5.6261812286326496</v>
      </c>
      <c r="AA62" s="21">
        <v>5.6179837119464695</v>
      </c>
      <c r="AB62" s="21">
        <v>8.197516686180073E-3</v>
      </c>
      <c r="AC62" s="11">
        <v>364.9</v>
      </c>
      <c r="AD62" s="21">
        <v>5.8996233434424017</v>
      </c>
      <c r="AE62" s="21">
        <v>5.9241514331725869</v>
      </c>
      <c r="AF62" s="21">
        <v>-2.4528089730185165E-2</v>
      </c>
      <c r="AG62" s="11">
        <v>3048.1</v>
      </c>
      <c r="AH62" s="21">
        <v>8.0222737246673024</v>
      </c>
      <c r="AI62" s="21">
        <v>8.0441111746016585</v>
      </c>
      <c r="AJ62" s="21">
        <v>-2.1837449934356101E-2</v>
      </c>
      <c r="AK62" s="11">
        <v>1037.0999999999999</v>
      </c>
      <c r="AL62" s="11">
        <v>6.9441836355956887</v>
      </c>
      <c r="AM62" s="11">
        <v>7.0184292532298995</v>
      </c>
      <c r="AN62" s="29">
        <v>-7.4245617634210781E-2</v>
      </c>
      <c r="AO62" s="11">
        <v>471.8</v>
      </c>
      <c r="AP62" s="11">
        <v>6.1565551669735745</v>
      </c>
      <c r="AQ62" s="11">
        <v>6.1892480036439865</v>
      </c>
      <c r="AR62" s="29">
        <v>-3.2692836670412007E-2</v>
      </c>
      <c r="AS62" s="11">
        <v>836.7</v>
      </c>
      <c r="AT62" s="21">
        <v>6.7294655833015531</v>
      </c>
      <c r="AU62" s="21">
        <v>6.7587475245125024</v>
      </c>
      <c r="AV62" s="21">
        <v>-2.9281941210949292E-2</v>
      </c>
      <c r="AW62" s="11">
        <v>403.16</v>
      </c>
      <c r="AX62" s="11">
        <v>5.9993335054866774</v>
      </c>
      <c r="AY62" s="11">
        <v>5.9922707926458179</v>
      </c>
      <c r="AZ62" s="29">
        <v>7.0627128408595752E-3</v>
      </c>
      <c r="BA62" s="11">
        <v>1806.1</v>
      </c>
      <c r="BB62" s="9">
        <v>4.4798591130072426E-3</v>
      </c>
      <c r="BC62" s="11">
        <v>4.5636532393532733E-3</v>
      </c>
      <c r="BD62" s="11">
        <v>-5.3896318272234058</v>
      </c>
      <c r="BE62" s="11">
        <v>-5.3906758227246323</v>
      </c>
      <c r="BF62" s="29">
        <v>1.043995501226469E-3</v>
      </c>
    </row>
    <row r="63" spans="2:58" x14ac:dyDescent="0.25">
      <c r="B63" s="21" t="s">
        <v>59</v>
      </c>
      <c r="C63" s="9">
        <v>4647.8</v>
      </c>
      <c r="D63" s="9">
        <v>4740.2</v>
      </c>
      <c r="E63" s="10">
        <v>0.9805071515969791</v>
      </c>
      <c r="F63" s="9">
        <v>8.463834607891803</v>
      </c>
      <c r="G63" s="9">
        <v>8.4739659093283581</v>
      </c>
      <c r="H63" s="29">
        <v>-1.0131301436555162E-2</v>
      </c>
      <c r="I63" s="28">
        <v>3409.5</v>
      </c>
      <c r="J63" s="9">
        <v>8.1343209319607084</v>
      </c>
      <c r="K63" s="9">
        <v>8.1607946410430028</v>
      </c>
      <c r="L63" s="21">
        <v>-2.6473709082294405E-2</v>
      </c>
      <c r="M63" s="9">
        <v>2904.2</v>
      </c>
      <c r="N63" s="9">
        <v>7.9739132440966367</v>
      </c>
      <c r="O63" s="9">
        <v>8.0176433000477818</v>
      </c>
      <c r="P63" s="9">
        <v>-4.3730055951145097E-2</v>
      </c>
      <c r="Q63" s="38">
        <v>967.3</v>
      </c>
      <c r="R63" s="38">
        <v>6.8745086851885011</v>
      </c>
      <c r="S63" s="38">
        <v>6.9320241785688959</v>
      </c>
      <c r="T63" s="38">
        <v>-5.7515493380394744E-2</v>
      </c>
      <c r="U63" s="38">
        <v>1708.6</v>
      </c>
      <c r="V63" s="38">
        <v>7.4434296007175185</v>
      </c>
      <c r="W63" s="38">
        <v>7.4828512587649785</v>
      </c>
      <c r="X63" s="38">
        <v>-3.9421658047460006E-2</v>
      </c>
      <c r="Y63" s="38">
        <v>269.60000000000002</v>
      </c>
      <c r="Z63" s="21">
        <v>5.5969393790381519</v>
      </c>
      <c r="AA63" s="21">
        <v>5.5942755036505121</v>
      </c>
      <c r="AB63" s="21">
        <v>2.6638753876397914E-3</v>
      </c>
      <c r="AC63" s="9">
        <v>383.8</v>
      </c>
      <c r="AD63" s="21">
        <v>5.9501215835735994</v>
      </c>
      <c r="AE63" s="21">
        <v>5.9330633416693459</v>
      </c>
      <c r="AF63" s="21">
        <v>1.7058241904253535E-2</v>
      </c>
      <c r="AG63" s="9">
        <v>3025.7</v>
      </c>
      <c r="AH63" s="21">
        <v>8.0148977486536221</v>
      </c>
      <c r="AI63" s="21">
        <v>8.0463998823902951</v>
      </c>
      <c r="AJ63" s="21">
        <v>-3.1502133736672988E-2</v>
      </c>
      <c r="AK63" s="9">
        <v>1183.3</v>
      </c>
      <c r="AL63" s="9">
        <v>7.0760624243905133</v>
      </c>
      <c r="AM63" s="9">
        <v>7.001997139177166</v>
      </c>
      <c r="AN63" s="29">
        <v>7.4065285213347209E-2</v>
      </c>
      <c r="AO63" s="9">
        <v>481.6</v>
      </c>
      <c r="AP63" s="9">
        <v>6.1771138939946111</v>
      </c>
      <c r="AQ63" s="9">
        <v>6.1942624631001033</v>
      </c>
      <c r="AR63" s="29">
        <v>-1.7148569105492228E-2</v>
      </c>
      <c r="AS63" s="9">
        <v>865.4</v>
      </c>
      <c r="AT63" s="21">
        <v>6.7631918277907843</v>
      </c>
      <c r="AU63" s="21">
        <v>6.7655390492437713</v>
      </c>
      <c r="AV63" s="21">
        <v>-2.3472214529869362E-3</v>
      </c>
      <c r="AW63" s="9">
        <v>403.8</v>
      </c>
      <c r="AX63" s="9">
        <v>6.0009197058787374</v>
      </c>
      <c r="AY63" s="9">
        <v>5.9933226530648112</v>
      </c>
      <c r="AZ63" s="29">
        <v>7.5970528139261972E-3</v>
      </c>
      <c r="BA63" s="9">
        <v>1814.7</v>
      </c>
      <c r="BB63" s="9">
        <v>4.4940564635958394E-3</v>
      </c>
      <c r="BC63" s="9">
        <v>4.5833999846673686E-3</v>
      </c>
      <c r="BD63" s="9">
        <v>-5.3853142015341575</v>
      </c>
      <c r="BE63" s="9">
        <v>-5.3860011047369625</v>
      </c>
      <c r="BF63" s="29">
        <v>6.8690320280495598E-4</v>
      </c>
    </row>
    <row r="64" spans="2:58" x14ac:dyDescent="0.25">
      <c r="B64" s="16" t="s">
        <v>60</v>
      </c>
      <c r="C64" s="11">
        <v>4739.2</v>
      </c>
      <c r="D64" s="11">
        <v>4775.7</v>
      </c>
      <c r="E64" s="12">
        <v>0.99235714136147579</v>
      </c>
      <c r="F64" s="11">
        <v>8.4712958390291995</v>
      </c>
      <c r="G64" s="11">
        <v>8.4743898827722273</v>
      </c>
      <c r="H64" s="29">
        <v>-3.0940437430277967E-3</v>
      </c>
      <c r="I64" s="28">
        <v>3466.5</v>
      </c>
      <c r="J64" s="11">
        <v>8.1509007183825446</v>
      </c>
      <c r="K64" s="11">
        <v>8.1629698023675914</v>
      </c>
      <c r="L64" s="21">
        <v>-1.2069083985046802E-2</v>
      </c>
      <c r="M64" s="11">
        <v>2939.9</v>
      </c>
      <c r="N64" s="9">
        <v>7.986130846148809</v>
      </c>
      <c r="O64" s="9">
        <v>8.0198569294288706</v>
      </c>
      <c r="P64" s="9">
        <v>-3.3726083280061658E-2</v>
      </c>
      <c r="Q64" s="39">
        <v>979.7</v>
      </c>
      <c r="R64" s="38">
        <v>6.8872464023505966</v>
      </c>
      <c r="S64" s="39">
        <v>6.9322642451029255</v>
      </c>
      <c r="T64" s="38">
        <v>-4.5017842752328896E-2</v>
      </c>
      <c r="U64" s="39">
        <v>1728.8</v>
      </c>
      <c r="V64" s="38">
        <v>7.4551828051926758</v>
      </c>
      <c r="W64" s="39">
        <v>7.4858493560977024</v>
      </c>
      <c r="X64" s="38">
        <v>-3.0666550905026568E-2</v>
      </c>
      <c r="Y64" s="39">
        <v>266.39999999999998</v>
      </c>
      <c r="Z64" s="21">
        <v>5.5849989386662342</v>
      </c>
      <c r="AA64" s="21">
        <v>5.5685268314886081</v>
      </c>
      <c r="AB64" s="21">
        <v>1.647210717762615E-2</v>
      </c>
      <c r="AC64" s="11">
        <v>416</v>
      </c>
      <c r="AD64" s="21">
        <v>6.0306852602612633</v>
      </c>
      <c r="AE64" s="21">
        <v>5.9413441369272695</v>
      </c>
      <c r="AF64" s="21">
        <v>8.9341123333993799E-2</v>
      </c>
      <c r="AG64" s="11">
        <v>3050.5</v>
      </c>
      <c r="AH64" s="21">
        <v>8.0230607905919076</v>
      </c>
      <c r="AI64" s="21">
        <v>8.0478299999925973</v>
      </c>
      <c r="AJ64" s="21">
        <v>-2.4769209400689718E-2</v>
      </c>
      <c r="AK64" s="11">
        <v>1019.3</v>
      </c>
      <c r="AL64" s="11">
        <v>6.9268713961743673</v>
      </c>
      <c r="AM64" s="11">
        <v>6.9824447761498689</v>
      </c>
      <c r="AN64" s="29">
        <v>-5.5573379975501602E-2</v>
      </c>
      <c r="AO64" s="11">
        <v>600</v>
      </c>
      <c r="AP64" s="11">
        <v>6.3969296552161463</v>
      </c>
      <c r="AQ64" s="11">
        <v>6.1979804035644461</v>
      </c>
      <c r="AR64" s="29">
        <v>0.19894925165170019</v>
      </c>
      <c r="AS64" s="11">
        <v>1016</v>
      </c>
      <c r="AT64" s="21">
        <v>6.9236286281384274</v>
      </c>
      <c r="AU64" s="21">
        <v>6.7713383381489969</v>
      </c>
      <c r="AV64" s="21">
        <v>0.15229028998943051</v>
      </c>
      <c r="AW64" s="11">
        <v>404.1</v>
      </c>
      <c r="AX64" s="11">
        <v>6.0016623720844278</v>
      </c>
      <c r="AY64" s="11">
        <v>5.9936545998139028</v>
      </c>
      <c r="AZ64" s="29">
        <v>8.0077722705249599E-3</v>
      </c>
      <c r="BA64" s="11">
        <v>1918.2</v>
      </c>
      <c r="BB64" s="9">
        <v>4.7468448403860429E-3</v>
      </c>
      <c r="BC64" s="11">
        <v>4.7834037188199752E-3</v>
      </c>
      <c r="BD64" s="11">
        <v>-5.3426029108169937</v>
      </c>
      <c r="BE64" s="11">
        <v>-5.3818697612259596</v>
      </c>
      <c r="BF64" s="29">
        <v>3.9266850408965936E-2</v>
      </c>
    </row>
    <row r="65" spans="2:58" x14ac:dyDescent="0.25">
      <c r="B65" s="21" t="s">
        <v>61</v>
      </c>
      <c r="C65" s="9">
        <v>4798.1000000000004</v>
      </c>
      <c r="D65" s="9">
        <v>4834.6000000000004</v>
      </c>
      <c r="E65" s="10">
        <v>0.99245025441608403</v>
      </c>
      <c r="F65" s="9">
        <v>8.4835536743720006</v>
      </c>
      <c r="G65" s="9">
        <v>8.4741011326009001</v>
      </c>
      <c r="H65" s="29">
        <v>9.4525417711004422E-3</v>
      </c>
      <c r="I65" s="28">
        <v>3500.2999999999997</v>
      </c>
      <c r="J65" s="9">
        <v>8.1606039580899594</v>
      </c>
      <c r="K65" s="9">
        <v>8.1643359489169818</v>
      </c>
      <c r="L65" s="21">
        <v>-3.7319908270223578E-3</v>
      </c>
      <c r="M65" s="9">
        <v>3022.4</v>
      </c>
      <c r="N65" s="9">
        <v>8.0138064967472449</v>
      </c>
      <c r="O65" s="9">
        <v>8.0218082358117027</v>
      </c>
      <c r="P65" s="9">
        <v>-8.0017390644577802E-3</v>
      </c>
      <c r="Q65" s="38">
        <v>1028.8</v>
      </c>
      <c r="R65" s="38">
        <v>6.9361483534833548</v>
      </c>
      <c r="S65" s="38">
        <v>6.9322088699231212</v>
      </c>
      <c r="T65" s="38">
        <v>3.9394835602335476E-3</v>
      </c>
      <c r="U65" s="38">
        <v>1753.4</v>
      </c>
      <c r="V65" s="38">
        <v>7.4693120391544854</v>
      </c>
      <c r="W65" s="38">
        <v>7.4887106478694303</v>
      </c>
      <c r="X65" s="38">
        <v>-1.939860871494492E-2</v>
      </c>
      <c r="Y65" s="38">
        <v>256.7</v>
      </c>
      <c r="Z65" s="21">
        <v>5.5479080878770946</v>
      </c>
      <c r="AA65" s="21">
        <v>5.5411382251355974</v>
      </c>
      <c r="AB65" s="21">
        <v>6.7698627414971568E-3</v>
      </c>
      <c r="AC65" s="9">
        <v>395.7</v>
      </c>
      <c r="AD65" s="21">
        <v>5.9806563483913786</v>
      </c>
      <c r="AE65" s="21">
        <v>5.9489104945008586</v>
      </c>
      <c r="AF65" s="21">
        <v>3.1745853890519982E-2</v>
      </c>
      <c r="AG65" s="9">
        <v>3104.6</v>
      </c>
      <c r="AH65" s="21">
        <v>8.0406401615923428</v>
      </c>
      <c r="AI65" s="21">
        <v>8.0484384841704006</v>
      </c>
      <c r="AJ65" s="21">
        <v>-7.7983225780577925E-3</v>
      </c>
      <c r="AK65" s="9">
        <v>1282.8</v>
      </c>
      <c r="AL65" s="9">
        <v>7.156800467819</v>
      </c>
      <c r="AM65" s="9">
        <v>6.959889048478912</v>
      </c>
      <c r="AN65" s="29">
        <v>0.19691141934008805</v>
      </c>
      <c r="AO65" s="9">
        <v>503.7</v>
      </c>
      <c r="AP65" s="9">
        <v>6.2219808527516047</v>
      </c>
      <c r="AQ65" s="9">
        <v>6.2002554896590576</v>
      </c>
      <c r="AR65" s="29">
        <v>2.1725363092547134E-2</v>
      </c>
      <c r="AS65" s="9">
        <v>899.4</v>
      </c>
      <c r="AT65" s="21">
        <v>6.8017278743366072</v>
      </c>
      <c r="AU65" s="21">
        <v>6.7760276477518264</v>
      </c>
      <c r="AV65" s="21">
        <v>2.5700226584780772E-2</v>
      </c>
      <c r="AW65" s="9">
        <v>403.52</v>
      </c>
      <c r="AX65" s="9">
        <v>6.0002260527765543</v>
      </c>
      <c r="AY65" s="9">
        <v>5.9932754068583742</v>
      </c>
      <c r="AZ65" s="29">
        <v>6.9506459181800651E-3</v>
      </c>
      <c r="BA65" s="9">
        <v>1902.2</v>
      </c>
      <c r="BB65" s="9">
        <v>4.714016653449643E-3</v>
      </c>
      <c r="BC65" s="9">
        <v>4.7498770164789489E-3</v>
      </c>
      <c r="BD65" s="9">
        <v>-5.349636552538362</v>
      </c>
      <c r="BE65" s="9">
        <v>-5.378362272844802</v>
      </c>
      <c r="BF65" s="29">
        <v>2.8725720306439939E-2</v>
      </c>
    </row>
    <row r="66" spans="2:58" x14ac:dyDescent="0.25">
      <c r="B66" s="16" t="s">
        <v>62</v>
      </c>
      <c r="C66" s="11">
        <v>4840.7</v>
      </c>
      <c r="D66" s="11">
        <v>4834.7</v>
      </c>
      <c r="E66" s="10">
        <v>1.0012410283988664</v>
      </c>
      <c r="F66" s="11">
        <v>8.4835743583925609</v>
      </c>
      <c r="G66" s="11">
        <v>8.4731122426274883</v>
      </c>
      <c r="H66" s="29">
        <v>1.046211576507261E-2</v>
      </c>
      <c r="I66" s="28">
        <v>3583.4</v>
      </c>
      <c r="J66" s="11">
        <v>8.1840673493657974</v>
      </c>
      <c r="K66" s="11">
        <v>8.16490969387592</v>
      </c>
      <c r="L66" s="21">
        <v>1.9157655489877357E-2</v>
      </c>
      <c r="M66" s="11">
        <v>3038.6</v>
      </c>
      <c r="N66" s="9">
        <v>8.0191521620096662</v>
      </c>
      <c r="O66" s="9">
        <v>8.0234949084489049</v>
      </c>
      <c r="P66" s="9">
        <v>-4.3427464392387094E-3</v>
      </c>
      <c r="Q66" s="39">
        <v>1035.3</v>
      </c>
      <c r="R66" s="38">
        <v>6.9424465187720674</v>
      </c>
      <c r="S66" s="39">
        <v>6.9318480401122358</v>
      </c>
      <c r="T66" s="38">
        <v>1.0598478659831656E-2</v>
      </c>
      <c r="U66" s="39">
        <v>1761.8</v>
      </c>
      <c r="V66" s="38">
        <v>7.4740912926756957</v>
      </c>
      <c r="W66" s="39">
        <v>7.4914370221529545</v>
      </c>
      <c r="X66" s="38">
        <v>-1.7345729477258764E-2</v>
      </c>
      <c r="Y66" s="39">
        <v>252.4</v>
      </c>
      <c r="Z66" s="21">
        <v>5.5310151306670585</v>
      </c>
      <c r="AA66" s="21">
        <v>5.5125205093333056</v>
      </c>
      <c r="AB66" s="21">
        <v>1.8494621333752903E-2</v>
      </c>
      <c r="AC66" s="11">
        <v>389.4</v>
      </c>
      <c r="AD66" s="21">
        <v>5.964607092938099</v>
      </c>
      <c r="AE66" s="21">
        <v>5.955734928146696</v>
      </c>
      <c r="AF66" s="21">
        <v>8.8721647914029589E-3</v>
      </c>
      <c r="AG66" s="11">
        <v>3194</v>
      </c>
      <c r="AH66" s="21">
        <v>8.0690293287749579</v>
      </c>
      <c r="AI66" s="21">
        <v>8.0482468109296619</v>
      </c>
      <c r="AJ66" s="21">
        <v>2.0782517845296056E-2</v>
      </c>
      <c r="AK66" s="11">
        <v>1201.3</v>
      </c>
      <c r="AL66" s="11">
        <v>7.0911595827273297</v>
      </c>
      <c r="AM66" s="11">
        <v>6.9344121071327143</v>
      </c>
      <c r="AN66" s="29">
        <v>0.15674747559461544</v>
      </c>
      <c r="AO66" s="11">
        <v>482.2</v>
      </c>
      <c r="AP66" s="11">
        <v>6.178358965747071</v>
      </c>
      <c r="AQ66" s="11">
        <v>6.2010657292882616</v>
      </c>
      <c r="AR66" s="29">
        <v>-2.2706763541190611E-2</v>
      </c>
      <c r="AS66" s="11">
        <v>871.6</v>
      </c>
      <c r="AT66" s="21">
        <v>6.7703306030704651</v>
      </c>
      <c r="AU66" s="21">
        <v>6.7795844160071486</v>
      </c>
      <c r="AV66" s="21">
        <v>-9.2538129366834809E-3</v>
      </c>
      <c r="AW66" s="11">
        <v>405.23</v>
      </c>
      <c r="AX66" s="11">
        <v>6.0044548071462263</v>
      </c>
      <c r="AY66" s="11">
        <v>5.9921988530211747</v>
      </c>
      <c r="AZ66" s="29">
        <v>1.2255954125051538E-2</v>
      </c>
      <c r="BA66" s="11">
        <v>1914.5</v>
      </c>
      <c r="BB66" s="9">
        <v>4.7244774572465023E-3</v>
      </c>
      <c r="BC66" s="11">
        <v>4.7186215139441955E-3</v>
      </c>
      <c r="BD66" s="11">
        <v>-5.3562385741706686</v>
      </c>
      <c r="BE66" s="11">
        <v>-5.3755345784651611</v>
      </c>
      <c r="BF66" s="29">
        <v>1.9296004294492519E-2</v>
      </c>
    </row>
    <row r="67" spans="2:58" x14ac:dyDescent="0.25">
      <c r="B67" s="21" t="s">
        <v>63</v>
      </c>
      <c r="C67" s="9">
        <v>4894.1000000000004</v>
      </c>
      <c r="D67" s="9">
        <v>4884.8</v>
      </c>
      <c r="E67" s="10">
        <v>1.0019038650507697</v>
      </c>
      <c r="F67" s="9">
        <v>8.4938836219806131</v>
      </c>
      <c r="G67" s="9">
        <v>8.4714417045037109</v>
      </c>
      <c r="H67" s="29">
        <v>2.2441917476902162E-2</v>
      </c>
      <c r="I67" s="28">
        <v>3639</v>
      </c>
      <c r="J67" s="9">
        <v>8.1994641976121603</v>
      </c>
      <c r="K67" s="9">
        <v>8.164705317934887</v>
      </c>
      <c r="L67" s="21">
        <v>3.4758879677273313E-2</v>
      </c>
      <c r="M67" s="9">
        <v>3099.7</v>
      </c>
      <c r="N67" s="9">
        <v>8.0390606115967653</v>
      </c>
      <c r="O67" s="9">
        <v>8.0249096355061891</v>
      </c>
      <c r="P67" s="9">
        <v>1.415097609057625E-2</v>
      </c>
      <c r="Q67" s="38">
        <v>1056.2</v>
      </c>
      <c r="R67" s="38">
        <v>6.9624328402728333</v>
      </c>
      <c r="S67" s="38">
        <v>6.9311742049302456</v>
      </c>
      <c r="T67" s="38">
        <v>3.125863534258766E-2</v>
      </c>
      <c r="U67" s="38">
        <v>1797.3</v>
      </c>
      <c r="V67" s="38">
        <v>7.4940408177579885</v>
      </c>
      <c r="W67" s="38">
        <v>7.4940182428906192</v>
      </c>
      <c r="X67" s="38">
        <v>2.2574867369229423E-5</v>
      </c>
      <c r="Y67" s="38">
        <v>249.6</v>
      </c>
      <c r="Z67" s="21">
        <v>5.5198596364952728</v>
      </c>
      <c r="AA67" s="21">
        <v>5.483088739987771</v>
      </c>
      <c r="AB67" s="21">
        <v>3.677089650750176E-2</v>
      </c>
      <c r="AC67" s="9">
        <v>385.2</v>
      </c>
      <c r="AD67" s="21">
        <v>5.9537626799239707</v>
      </c>
      <c r="AE67" s="21">
        <v>5.9618097927800466</v>
      </c>
      <c r="AF67" s="21">
        <v>-8.0471128560759553E-3</v>
      </c>
      <c r="AG67" s="9">
        <v>3253.8</v>
      </c>
      <c r="AH67" s="21">
        <v>8.08757882307507</v>
      </c>
      <c r="AI67" s="21">
        <v>8.0472715823247292</v>
      </c>
      <c r="AJ67" s="21">
        <v>4.0307240750340867E-2</v>
      </c>
      <c r="AK67" s="9">
        <v>1191.3</v>
      </c>
      <c r="AL67" s="9">
        <v>7.0828004268053153</v>
      </c>
      <c r="AM67" s="9">
        <v>6.9062191727167814</v>
      </c>
      <c r="AN67" s="29">
        <v>0.17658125408853387</v>
      </c>
      <c r="AO67" s="9">
        <v>480.5</v>
      </c>
      <c r="AP67" s="9">
        <v>6.1748272284103471</v>
      </c>
      <c r="AQ67" s="9">
        <v>6.2004027087083147</v>
      </c>
      <c r="AR67" s="29">
        <v>-2.5575480297967523E-2</v>
      </c>
      <c r="AS67" s="9">
        <v>865.7</v>
      </c>
      <c r="AT67" s="21">
        <v>6.7635384282217279</v>
      </c>
      <c r="AU67" s="21">
        <v>6.7820021435114679</v>
      </c>
      <c r="AV67" s="21">
        <v>-1.8463715289740001E-2</v>
      </c>
      <c r="AW67" s="9">
        <v>406.57</v>
      </c>
      <c r="AX67" s="9">
        <v>6.0077561158848676</v>
      </c>
      <c r="AY67" s="9">
        <v>5.9904430612789525</v>
      </c>
      <c r="AZ67" s="29">
        <v>1.7313054605915035E-2</v>
      </c>
      <c r="BA67" s="9">
        <v>1927.1</v>
      </c>
      <c r="BB67" s="9">
        <v>4.7398971886759966E-3</v>
      </c>
      <c r="BC67" s="9">
        <v>4.730890212142071E-3</v>
      </c>
      <c r="BD67" s="9">
        <v>-5.3536418886598689</v>
      </c>
      <c r="BE67" s="9">
        <v>-5.3734246633835161</v>
      </c>
      <c r="BF67" s="29">
        <v>1.9782774723647201E-2</v>
      </c>
    </row>
    <row r="68" spans="2:58" x14ac:dyDescent="0.25">
      <c r="B68" s="16" t="s">
        <v>64</v>
      </c>
      <c r="C68" s="11">
        <v>4928.3</v>
      </c>
      <c r="D68" s="11">
        <v>4907</v>
      </c>
      <c r="E68" s="10">
        <v>1.0043407377216222</v>
      </c>
      <c r="F68" s="11">
        <v>8.4984180360899035</v>
      </c>
      <c r="G68" s="11">
        <v>8.4691145487036401</v>
      </c>
      <c r="H68" s="29">
        <v>2.9303487386263427E-2</v>
      </c>
      <c r="I68" s="28">
        <v>3663.7000000000003</v>
      </c>
      <c r="J68" s="11">
        <v>8.2062288447125997</v>
      </c>
      <c r="K68" s="11">
        <v>8.1637490753190427</v>
      </c>
      <c r="L68" s="21">
        <v>4.2479769393557021E-2</v>
      </c>
      <c r="M68" s="11">
        <v>3121.6</v>
      </c>
      <c r="N68" s="9">
        <v>8.0461009698688475</v>
      </c>
      <c r="O68" s="9">
        <v>8.0260423909327443</v>
      </c>
      <c r="P68" s="9">
        <v>2.0058578936103189E-2</v>
      </c>
      <c r="Q68" s="39">
        <v>1062.8</v>
      </c>
      <c r="R68" s="38">
        <v>6.9686622138856587</v>
      </c>
      <c r="S68" s="39">
        <v>6.9301864376862898</v>
      </c>
      <c r="T68" s="38">
        <v>3.8475776199368816E-2</v>
      </c>
      <c r="U68" s="39">
        <v>1811.2</v>
      </c>
      <c r="V68" s="38">
        <v>7.5017448880088642</v>
      </c>
      <c r="W68" s="39">
        <v>7.4964332329438461</v>
      </c>
      <c r="X68" s="38">
        <v>5.3116550650180727E-3</v>
      </c>
      <c r="Y68" s="39">
        <v>242.6</v>
      </c>
      <c r="Z68" s="21">
        <v>5.4914139965099498</v>
      </c>
      <c r="AA68" s="21">
        <v>5.4532695321433655</v>
      </c>
      <c r="AB68" s="21">
        <v>3.8144464366584252E-2</v>
      </c>
      <c r="AC68" s="11">
        <v>410.9</v>
      </c>
      <c r="AD68" s="21">
        <v>6.0183498758893643</v>
      </c>
      <c r="AE68" s="21">
        <v>5.9671329884191699</v>
      </c>
      <c r="AF68" s="21">
        <v>5.1216887470194372E-2</v>
      </c>
      <c r="AG68" s="11">
        <v>3252.8</v>
      </c>
      <c r="AH68" s="21">
        <v>8.0872714428740817</v>
      </c>
      <c r="AI68" s="21">
        <v>8.045542389483602</v>
      </c>
      <c r="AJ68" s="21">
        <v>4.172905339047972E-2</v>
      </c>
      <c r="AK68" s="11">
        <v>987.9</v>
      </c>
      <c r="AL68" s="11">
        <v>6.8955814780504285</v>
      </c>
      <c r="AM68" s="11">
        <v>6.8756134330088665</v>
      </c>
      <c r="AN68" s="29">
        <v>1.9968045041562021E-2</v>
      </c>
      <c r="AO68" s="11">
        <v>547</v>
      </c>
      <c r="AP68" s="11">
        <v>6.3044488024219811</v>
      </c>
      <c r="AQ68" s="11">
        <v>6.1982438224482594</v>
      </c>
      <c r="AR68" s="29">
        <v>0.10620497997372169</v>
      </c>
      <c r="AS68" s="11">
        <v>958</v>
      </c>
      <c r="AT68" s="21">
        <v>6.8648477779708603</v>
      </c>
      <c r="AU68" s="21">
        <v>6.7832685472282037</v>
      </c>
      <c r="AV68" s="21">
        <v>8.1579230742656605E-2</v>
      </c>
      <c r="AW68" s="11">
        <v>408.83</v>
      </c>
      <c r="AX68" s="11">
        <v>6.0132994217154998</v>
      </c>
      <c r="AY68" s="11">
        <v>5.9880338145796843</v>
      </c>
      <c r="AZ68" s="29">
        <v>2.5265607135815493E-2</v>
      </c>
      <c r="BA68" s="11">
        <v>1941.7</v>
      </c>
      <c r="BB68" s="9">
        <v>4.7494068439204564E-3</v>
      </c>
      <c r="BC68" s="11">
        <v>4.7288800160537464E-3</v>
      </c>
      <c r="BD68" s="11">
        <v>-5.3540668875911512</v>
      </c>
      <c r="BE68" s="11">
        <v>-5.372058452893663</v>
      </c>
      <c r="BF68" s="29">
        <v>1.7991565302511781E-2</v>
      </c>
    </row>
    <row r="69" spans="2:58" x14ac:dyDescent="0.25">
      <c r="B69" s="21" t="s">
        <v>65</v>
      </c>
      <c r="C69" s="9">
        <v>4944.6000000000004</v>
      </c>
      <c r="D69" s="9">
        <v>4915.5</v>
      </c>
      <c r="E69" s="10">
        <v>1.005920048825145</v>
      </c>
      <c r="F69" s="9">
        <v>8.5001487568069791</v>
      </c>
      <c r="G69" s="9">
        <v>8.4661698318997729</v>
      </c>
      <c r="H69" s="29">
        <v>3.397892490720622E-2</v>
      </c>
      <c r="I69" s="28">
        <v>3588.5</v>
      </c>
      <c r="J69" s="9">
        <v>8.1854895668701264</v>
      </c>
      <c r="K69" s="9">
        <v>8.1620889445533482</v>
      </c>
      <c r="L69" s="21">
        <v>2.3400622316778197E-2</v>
      </c>
      <c r="M69" s="9">
        <v>3129.9</v>
      </c>
      <c r="N69" s="9">
        <v>8.0487563341420341</v>
      </c>
      <c r="O69" s="9">
        <v>8.0268919930378146</v>
      </c>
      <c r="P69" s="9">
        <v>2.186434110421942E-2</v>
      </c>
      <c r="Q69" s="38">
        <v>1026.4000000000001</v>
      </c>
      <c r="R69" s="38">
        <v>6.9338128133014267</v>
      </c>
      <c r="S69" s="38">
        <v>6.9289033483365987</v>
      </c>
      <c r="T69" s="38">
        <v>4.9094649648280253E-3</v>
      </c>
      <c r="U69" s="38">
        <v>1858.9</v>
      </c>
      <c r="V69" s="38">
        <v>7.5277401939130986</v>
      </c>
      <c r="W69" s="38">
        <v>7.4986609292833508</v>
      </c>
      <c r="X69" s="38">
        <v>2.9079264629747748E-2</v>
      </c>
      <c r="Y69" s="38">
        <v>238.5</v>
      </c>
      <c r="Z69" s="21">
        <v>5.4743693103283961</v>
      </c>
      <c r="AA69" s="21">
        <v>5.4235124826547789</v>
      </c>
      <c r="AB69" s="21">
        <v>5.0856827673617211E-2</v>
      </c>
      <c r="AC69" s="9">
        <v>386.8</v>
      </c>
      <c r="AD69" s="21">
        <v>5.9579077635791391</v>
      </c>
      <c r="AE69" s="21">
        <v>5.9716973856367916</v>
      </c>
      <c r="AF69" s="21">
        <v>-1.3789622057652551E-2</v>
      </c>
      <c r="AG69" s="9">
        <v>3201.7</v>
      </c>
      <c r="AH69" s="21">
        <v>8.0714371977244941</v>
      </c>
      <c r="AI69" s="21">
        <v>8.0431140155597518</v>
      </c>
      <c r="AJ69" s="21">
        <v>2.8323182164742278E-2</v>
      </c>
      <c r="AK69" s="9">
        <v>1150.3</v>
      </c>
      <c r="AL69" s="9">
        <v>7.0477780569019641</v>
      </c>
      <c r="AM69" s="9">
        <v>6.8430084390705295</v>
      </c>
      <c r="AN69" s="29">
        <v>0.20476961783143466</v>
      </c>
      <c r="AO69" s="9">
        <v>496.8</v>
      </c>
      <c r="AP69" s="9">
        <v>6.2081875306192691</v>
      </c>
      <c r="AQ69" s="9">
        <v>6.1945504803619542</v>
      </c>
      <c r="AR69" s="29">
        <v>1.3637050257314876E-2</v>
      </c>
      <c r="AS69" s="9">
        <v>883.6</v>
      </c>
      <c r="AT69" s="21">
        <v>6.7840044715459618</v>
      </c>
      <c r="AU69" s="21">
        <v>6.7833598042987209</v>
      </c>
      <c r="AV69" s="21">
        <v>6.4466724724088209E-4</v>
      </c>
      <c r="AW69" s="9">
        <v>408.8</v>
      </c>
      <c r="AX69" s="9">
        <v>6.0132260388894947</v>
      </c>
      <c r="AY69" s="9">
        <v>5.9850077165304763</v>
      </c>
      <c r="AZ69" s="29">
        <v>2.8218322359018444E-2</v>
      </c>
      <c r="BA69" s="9">
        <v>1973.2</v>
      </c>
      <c r="BB69" s="9">
        <v>4.8268101761252446E-3</v>
      </c>
      <c r="BC69" s="9">
        <v>4.7984033937514946E-3</v>
      </c>
      <c r="BD69" s="9">
        <v>-5.3394720427024627</v>
      </c>
      <c r="BE69" s="9">
        <v>-5.3714495080551972</v>
      </c>
      <c r="BF69" s="29">
        <v>3.1977465352734491E-2</v>
      </c>
    </row>
    <row r="70" spans="2:58" x14ac:dyDescent="0.25">
      <c r="B70" s="16" t="s">
        <v>66</v>
      </c>
      <c r="C70" s="11">
        <v>5012.3</v>
      </c>
      <c r="D70" s="11">
        <v>4933.3</v>
      </c>
      <c r="E70" s="10">
        <v>1.0160136217136602</v>
      </c>
      <c r="F70" s="11">
        <v>8.5037634143045135</v>
      </c>
      <c r="G70" s="11">
        <v>8.4626649254442228</v>
      </c>
      <c r="H70" s="29">
        <v>4.1098488860290772E-2</v>
      </c>
      <c r="I70" s="28">
        <v>3591</v>
      </c>
      <c r="J70" s="11">
        <v>8.1861859942260828</v>
      </c>
      <c r="K70" s="11">
        <v>8.1597994540186356</v>
      </c>
      <c r="L70" s="21">
        <v>2.638654020744724E-2</v>
      </c>
      <c r="M70" s="11">
        <v>3131.9</v>
      </c>
      <c r="N70" s="9">
        <v>8.0493951281207643</v>
      </c>
      <c r="O70" s="9">
        <v>8.0274697967424817</v>
      </c>
      <c r="P70" s="9">
        <v>2.1925331378282564E-2</v>
      </c>
      <c r="Q70" s="39">
        <v>1027.4000000000001</v>
      </c>
      <c r="R70" s="38">
        <v>6.9347866180331676</v>
      </c>
      <c r="S70" s="39">
        <v>6.927367594197527</v>
      </c>
      <c r="T70" s="38">
        <v>7.4190238356406368E-3</v>
      </c>
      <c r="U70" s="39">
        <v>1860.3</v>
      </c>
      <c r="V70" s="38">
        <v>7.5284930440239419</v>
      </c>
      <c r="W70" s="39">
        <v>7.5006835886642635</v>
      </c>
      <c r="X70" s="38">
        <v>2.7809455359678381E-2</v>
      </c>
      <c r="Y70" s="39">
        <v>232.8</v>
      </c>
      <c r="Z70" s="21">
        <v>5.4501797158572831</v>
      </c>
      <c r="AA70" s="21">
        <v>5.394291028666931</v>
      </c>
      <c r="AB70" s="21">
        <v>5.5888687190352115E-2</v>
      </c>
      <c r="AC70" s="11">
        <v>394.4</v>
      </c>
      <c r="AD70" s="21">
        <v>5.9773656227284802</v>
      </c>
      <c r="AE70" s="21">
        <v>5.9755278655603057</v>
      </c>
      <c r="AF70" s="21">
        <v>1.8377571681744698E-3</v>
      </c>
      <c r="AG70" s="11">
        <v>3196.6</v>
      </c>
      <c r="AH70" s="21">
        <v>8.0698430239345527</v>
      </c>
      <c r="AI70" s="21">
        <v>8.0400673243650171</v>
      </c>
      <c r="AJ70" s="21">
        <v>2.9775699569535519E-2</v>
      </c>
      <c r="AK70" s="11">
        <v>991.6</v>
      </c>
      <c r="AL70" s="11">
        <v>6.8993198001610354</v>
      </c>
      <c r="AM70" s="11">
        <v>6.8088302219914798</v>
      </c>
      <c r="AN70" s="29">
        <v>9.0489578169555607E-2</v>
      </c>
      <c r="AO70" s="11">
        <v>499.4</v>
      </c>
      <c r="AP70" s="11">
        <v>6.2134073778456731</v>
      </c>
      <c r="AQ70" s="11">
        <v>6.1893504704157403</v>
      </c>
      <c r="AR70" s="29">
        <v>2.4056907429932828E-2</v>
      </c>
      <c r="AS70" s="11">
        <v>893.9</v>
      </c>
      <c r="AT70" s="21">
        <v>6.7955939120938069</v>
      </c>
      <c r="AU70" s="21">
        <v>6.7823030788835981</v>
      </c>
      <c r="AV70" s="21">
        <v>1.3290833210208852E-2</v>
      </c>
      <c r="AW70" s="11">
        <v>408.54</v>
      </c>
      <c r="AX70" s="11">
        <v>6.0125898287229305</v>
      </c>
      <c r="AY70" s="11">
        <v>5.9814171617428951</v>
      </c>
      <c r="AZ70" s="29">
        <v>3.1172666980035402E-2</v>
      </c>
      <c r="BA70" s="11">
        <v>1969</v>
      </c>
      <c r="BB70" s="9">
        <v>4.8196015078082926E-3</v>
      </c>
      <c r="BC70" s="11">
        <v>4.7436386725596335E-3</v>
      </c>
      <c r="BD70" s="11">
        <v>-5.3509507853308405</v>
      </c>
      <c r="BE70" s="11">
        <v>-5.3716001451993991</v>
      </c>
      <c r="BF70" s="29">
        <v>2.0649359868558648E-2</v>
      </c>
    </row>
    <row r="71" spans="2:58" x14ac:dyDescent="0.25">
      <c r="B71" s="21" t="s">
        <v>67</v>
      </c>
      <c r="C71" s="9">
        <v>4930.6000000000004</v>
      </c>
      <c r="D71" s="9">
        <v>4832.7</v>
      </c>
      <c r="E71" s="10">
        <v>1.0202578268876612</v>
      </c>
      <c r="F71" s="9">
        <v>8.4831605966720289</v>
      </c>
      <c r="G71" s="9">
        <v>8.45867843751717</v>
      </c>
      <c r="H71" s="29">
        <v>2.4482159154858962E-2</v>
      </c>
      <c r="I71" s="28">
        <v>3500.5</v>
      </c>
      <c r="J71" s="9">
        <v>8.160661094417252</v>
      </c>
      <c r="K71" s="9">
        <v>8.1569697574846849</v>
      </c>
      <c r="L71" s="21">
        <v>3.6913369325670686E-3</v>
      </c>
      <c r="M71" s="9">
        <v>3077.3</v>
      </c>
      <c r="N71" s="9">
        <v>8.0318078681320237</v>
      </c>
      <c r="O71" s="9">
        <v>8.0278008221810175</v>
      </c>
      <c r="P71" s="9">
        <v>4.0070459510062051E-3</v>
      </c>
      <c r="Q71" s="38">
        <v>1008.6</v>
      </c>
      <c r="R71" s="38">
        <v>6.9163185096426245</v>
      </c>
      <c r="S71" s="38">
        <v>6.925624901001032</v>
      </c>
      <c r="T71" s="38">
        <v>-9.3063913584074953E-3</v>
      </c>
      <c r="U71" s="38">
        <v>1829.5</v>
      </c>
      <c r="V71" s="38">
        <v>7.5117979844592613</v>
      </c>
      <c r="W71" s="38">
        <v>7.5025016423821098</v>
      </c>
      <c r="X71" s="38">
        <v>9.2963420771514649E-3</v>
      </c>
      <c r="Y71" s="38">
        <v>223.8</v>
      </c>
      <c r="Z71" s="21">
        <v>5.4107527958778245</v>
      </c>
      <c r="AA71" s="21">
        <v>5.3661103928420371</v>
      </c>
      <c r="AB71" s="21">
        <v>4.4642403035787481E-2</v>
      </c>
      <c r="AC71" s="9">
        <v>409.4</v>
      </c>
      <c r="AD71" s="21">
        <v>6.0146926732271888</v>
      </c>
      <c r="AE71" s="21">
        <v>5.9786406908033207</v>
      </c>
      <c r="AF71" s="21">
        <v>3.605198242386809E-2</v>
      </c>
      <c r="AG71" s="9">
        <v>3091.1</v>
      </c>
      <c r="AH71" s="21">
        <v>8.0362822935984486</v>
      </c>
      <c r="AI71" s="21">
        <v>8.0365008817000927</v>
      </c>
      <c r="AJ71" s="21">
        <v>-2.1858810164410158E-4</v>
      </c>
      <c r="AK71" s="9">
        <v>969.3</v>
      </c>
      <c r="AL71" s="9">
        <v>6.8765741614985618</v>
      </c>
      <c r="AM71" s="9">
        <v>6.773632793872574</v>
      </c>
      <c r="AN71" s="29">
        <v>0.10294136762598782</v>
      </c>
      <c r="AO71" s="9">
        <v>523.29999999999995</v>
      </c>
      <c r="AP71" s="9">
        <v>6.2601549133781624</v>
      </c>
      <c r="AQ71" s="9">
        <v>6.1826801037323715</v>
      </c>
      <c r="AR71" s="29">
        <v>7.7474809645790899E-2</v>
      </c>
      <c r="AS71" s="9">
        <v>932.7</v>
      </c>
      <c r="AT71" s="21">
        <v>6.8380836057328178</v>
      </c>
      <c r="AU71" s="21">
        <v>6.7801259380604444</v>
      </c>
      <c r="AV71" s="21">
        <v>5.7957667672373425E-2</v>
      </c>
      <c r="AW71" s="9">
        <v>407.08</v>
      </c>
      <c r="AX71" s="9">
        <v>6.0090097263237308</v>
      </c>
      <c r="AY71" s="9">
        <v>5.9773321812799818</v>
      </c>
      <c r="AZ71" s="29">
        <v>3.1677545043748978E-2</v>
      </c>
      <c r="BA71" s="9">
        <v>1966.4</v>
      </c>
      <c r="BB71" s="9">
        <v>4.8305001473911762E-3</v>
      </c>
      <c r="BC71" s="9">
        <v>4.7345876895909904E-3</v>
      </c>
      <c r="BD71" s="9">
        <v>-5.3528606333074462</v>
      </c>
      <c r="BE71" s="9">
        <v>-5.3724926947417044</v>
      </c>
      <c r="BF71" s="29">
        <v>1.9632061434258219E-2</v>
      </c>
    </row>
    <row r="72" spans="2:58" x14ac:dyDescent="0.25">
      <c r="B72" s="16" t="s">
        <v>68</v>
      </c>
      <c r="C72" s="11">
        <v>4970.7</v>
      </c>
      <c r="D72" s="11">
        <v>4860.7</v>
      </c>
      <c r="E72" s="10">
        <v>1.0226304853210444</v>
      </c>
      <c r="F72" s="11">
        <v>8.4889377394446051</v>
      </c>
      <c r="G72" s="11">
        <v>8.4543146628543333</v>
      </c>
      <c r="H72" s="29">
        <v>3.4623076590271751E-2</v>
      </c>
      <c r="I72" s="28">
        <v>3605</v>
      </c>
      <c r="J72" s="11">
        <v>8.1900770497190489</v>
      </c>
      <c r="K72" s="11">
        <v>8.1537055003089058</v>
      </c>
      <c r="L72" s="21">
        <v>3.6371549410143089E-2</v>
      </c>
      <c r="M72" s="11">
        <v>3118.3</v>
      </c>
      <c r="N72" s="9">
        <v>8.0450432605120756</v>
      </c>
      <c r="O72" s="9">
        <v>8.0279237928198039</v>
      </c>
      <c r="P72" s="9">
        <v>1.7119467692271684E-2</v>
      </c>
      <c r="Q72" s="39">
        <v>1020</v>
      </c>
      <c r="R72" s="38">
        <v>6.9275579062783166</v>
      </c>
      <c r="S72" s="39">
        <v>6.9237256313689688</v>
      </c>
      <c r="T72" s="38">
        <v>3.8322749093477881E-3</v>
      </c>
      <c r="U72" s="39">
        <v>1856.8</v>
      </c>
      <c r="V72" s="38">
        <v>7.5266098549602276</v>
      </c>
      <c r="W72" s="39">
        <v>7.5041329026420138</v>
      </c>
      <c r="X72" s="38">
        <v>2.2476952318213783E-2</v>
      </c>
      <c r="Y72" s="39">
        <v>218.2</v>
      </c>
      <c r="Z72" s="21">
        <v>5.3854120733989701</v>
      </c>
      <c r="AA72" s="21">
        <v>5.3395107282718071</v>
      </c>
      <c r="AB72" s="21">
        <v>4.590134512716304E-2</v>
      </c>
      <c r="AC72" s="11">
        <v>403.3</v>
      </c>
      <c r="AD72" s="21">
        <v>5.9996807018793223</v>
      </c>
      <c r="AE72" s="21">
        <v>5.9810532725776753</v>
      </c>
      <c r="AF72" s="21">
        <v>1.8627429301647069E-2</v>
      </c>
      <c r="AG72" s="11">
        <v>3201.7</v>
      </c>
      <c r="AH72" s="21">
        <v>8.0714371977244941</v>
      </c>
      <c r="AI72" s="21">
        <v>8.0325318631779012</v>
      </c>
      <c r="AJ72" s="21">
        <v>3.890533454659284E-2</v>
      </c>
      <c r="AK72" s="11">
        <v>707.7</v>
      </c>
      <c r="AL72" s="11">
        <v>6.5620202750817391</v>
      </c>
      <c r="AM72" s="11">
        <v>6.7380267228010231</v>
      </c>
      <c r="AN72" s="29">
        <v>-0.17600644771928398</v>
      </c>
      <c r="AO72" s="11">
        <v>538.20000000000005</v>
      </c>
      <c r="AP72" s="11">
        <v>6.2882302382928055</v>
      </c>
      <c r="AQ72" s="11">
        <v>6.1745907270017444</v>
      </c>
      <c r="AR72" s="29">
        <v>0.11363951129106109</v>
      </c>
      <c r="AS72" s="11">
        <v>941.5</v>
      </c>
      <c r="AT72" s="21">
        <v>6.8474743480972071</v>
      </c>
      <c r="AU72" s="21">
        <v>6.7768642556776246</v>
      </c>
      <c r="AV72" s="21">
        <v>7.0610092419582493E-2</v>
      </c>
      <c r="AW72" s="11">
        <v>404.05</v>
      </c>
      <c r="AX72" s="11">
        <v>6.0015386326794564</v>
      </c>
      <c r="AY72" s="11">
        <v>5.9728422891216395</v>
      </c>
      <c r="AZ72" s="29">
        <v>2.8696343557816917E-2</v>
      </c>
      <c r="BA72" s="11">
        <v>1972.4</v>
      </c>
      <c r="BB72" s="9">
        <v>4.8815740626160127E-3</v>
      </c>
      <c r="BC72" s="11">
        <v>4.7735463910832778E-3</v>
      </c>
      <c r="BD72" s="11">
        <v>-5.3446657721103792</v>
      </c>
      <c r="BE72" s="11">
        <v>-5.3740965812476302</v>
      </c>
      <c r="BF72" s="29">
        <v>2.9430809137251046E-2</v>
      </c>
    </row>
    <row r="73" spans="2:58" x14ac:dyDescent="0.25">
      <c r="B73" s="21" t="s">
        <v>69</v>
      </c>
      <c r="C73" s="9">
        <v>4943.8999999999996</v>
      </c>
      <c r="D73" s="9">
        <v>4835.5</v>
      </c>
      <c r="E73" s="10">
        <v>1.0224175369661874</v>
      </c>
      <c r="F73" s="9">
        <v>8.4837398151570174</v>
      </c>
      <c r="G73" s="9">
        <v>8.4496931975408991</v>
      </c>
      <c r="H73" s="29">
        <v>3.4046617616118269E-2</v>
      </c>
      <c r="I73" s="28">
        <v>3566.3999999999996</v>
      </c>
      <c r="J73" s="9">
        <v>8.1793119626316049</v>
      </c>
      <c r="K73" s="9">
        <v>8.1501146349342886</v>
      </c>
      <c r="L73" s="21">
        <v>2.9197327697316311E-2</v>
      </c>
      <c r="M73" s="9">
        <v>3170.6</v>
      </c>
      <c r="N73" s="9">
        <v>8.0616761234091268</v>
      </c>
      <c r="O73" s="9">
        <v>8.0278799365289402</v>
      </c>
      <c r="P73" s="9">
        <v>3.3796186880186596E-2</v>
      </c>
      <c r="Q73" s="38">
        <v>1046.3</v>
      </c>
      <c r="R73" s="38">
        <v>6.9530154103870014</v>
      </c>
      <c r="S73" s="38">
        <v>6.9217143314285918</v>
      </c>
      <c r="T73" s="38">
        <v>3.1301078958409612E-2</v>
      </c>
      <c r="U73" s="38">
        <v>1887</v>
      </c>
      <c r="V73" s="38">
        <v>7.5427435453685501</v>
      </c>
      <c r="W73" s="38">
        <v>7.5056009918628961</v>
      </c>
      <c r="X73" s="38">
        <v>3.7142553505653986E-2</v>
      </c>
      <c r="Y73" s="38">
        <v>188.1</v>
      </c>
      <c r="Z73" s="21">
        <v>5.236973736306985</v>
      </c>
      <c r="AA73" s="21">
        <v>5.3150600895498465</v>
      </c>
      <c r="AB73" s="21">
        <v>-7.8086353242861506E-2</v>
      </c>
      <c r="AC73" s="9">
        <v>396.2</v>
      </c>
      <c r="AD73" s="21">
        <v>5.9819191342644507</v>
      </c>
      <c r="AE73" s="21">
        <v>5.9828055545842203</v>
      </c>
      <c r="AF73" s="21">
        <v>-8.8642031976959856E-4</v>
      </c>
      <c r="AG73" s="9">
        <v>3170.2</v>
      </c>
      <c r="AH73" s="21">
        <v>8.0615499563637929</v>
      </c>
      <c r="AI73" s="21">
        <v>8.0282773077938003</v>
      </c>
      <c r="AJ73" s="21">
        <v>3.3272648569992569E-2</v>
      </c>
      <c r="AK73" s="9">
        <v>926.9</v>
      </c>
      <c r="AL73" s="9">
        <v>6.8318456848817872</v>
      </c>
      <c r="AM73" s="9">
        <v>6.702686915218802</v>
      </c>
      <c r="AN73" s="29">
        <v>0.12915876966298523</v>
      </c>
      <c r="AO73" s="9">
        <v>498.6</v>
      </c>
      <c r="AP73" s="9">
        <v>6.2118041710894571</v>
      </c>
      <c r="AQ73" s="9">
        <v>6.1651821086697813</v>
      </c>
      <c r="AR73" s="29">
        <v>4.6622062419675814E-2</v>
      </c>
      <c r="AS73" s="9">
        <v>894.8</v>
      </c>
      <c r="AT73" s="21">
        <v>6.7966002296159749</v>
      </c>
      <c r="AU73" s="21">
        <v>6.7725901291257964</v>
      </c>
      <c r="AV73" s="21">
        <v>2.4010100490178488E-2</v>
      </c>
      <c r="AW73" s="9">
        <v>399.66</v>
      </c>
      <c r="AX73" s="9">
        <v>5.9906141856531434</v>
      </c>
      <c r="AY73" s="9">
        <v>5.9680567977134222</v>
      </c>
      <c r="AZ73" s="29">
        <v>2.2557387939721174E-2</v>
      </c>
      <c r="BA73" s="9">
        <v>1971.8</v>
      </c>
      <c r="BB73" s="9">
        <v>4.9336936395936544E-3</v>
      </c>
      <c r="BC73" s="9">
        <v>4.8255174243522561E-3</v>
      </c>
      <c r="BD73" s="9">
        <v>-5.3338373117330722</v>
      </c>
      <c r="BE73" s="9">
        <v>-5.3763689592442967</v>
      </c>
      <c r="BF73" s="29">
        <v>4.2531647511224513E-2</v>
      </c>
    </row>
    <row r="74" spans="2:58" x14ac:dyDescent="0.25">
      <c r="B74" s="16" t="s">
        <v>70</v>
      </c>
      <c r="C74" s="11">
        <v>4888</v>
      </c>
      <c r="D74" s="11">
        <v>4744.2</v>
      </c>
      <c r="E74" s="10">
        <v>1.0303106951646221</v>
      </c>
      <c r="F74" s="11">
        <v>8.4646780983049368</v>
      </c>
      <c r="G74" s="11">
        <v>8.4449552770849241</v>
      </c>
      <c r="H74" s="29">
        <v>1.9722821220012676E-2</v>
      </c>
      <c r="I74" s="28">
        <v>3523.8</v>
      </c>
      <c r="J74" s="11">
        <v>8.1672952317565297</v>
      </c>
      <c r="K74" s="11">
        <v>8.1463278460222046</v>
      </c>
      <c r="L74" s="21">
        <v>2.0967385734325106E-2</v>
      </c>
      <c r="M74" s="11">
        <v>3118.2</v>
      </c>
      <c r="N74" s="9">
        <v>8.0450111912424518</v>
      </c>
      <c r="O74" s="9">
        <v>8.027721180845834</v>
      </c>
      <c r="P74" s="9">
        <v>1.7290010396617816E-2</v>
      </c>
      <c r="Q74" s="39">
        <v>1028.5999999999999</v>
      </c>
      <c r="R74" s="38">
        <v>6.9359539333408158</v>
      </c>
      <c r="S74" s="39">
        <v>6.9196379424789738</v>
      </c>
      <c r="T74" s="38">
        <v>1.6315990861841989E-2</v>
      </c>
      <c r="U74" s="39">
        <v>1857</v>
      </c>
      <c r="V74" s="38">
        <v>7.5267175613527062</v>
      </c>
      <c r="W74" s="39">
        <v>7.5069435805588762</v>
      </c>
      <c r="X74" s="38">
        <v>1.9773980793829971E-2</v>
      </c>
      <c r="Y74" s="39">
        <v>180.1</v>
      </c>
      <c r="Z74" s="21">
        <v>5.1935122521819101</v>
      </c>
      <c r="AA74" s="21">
        <v>5.293355219610465</v>
      </c>
      <c r="AB74" s="21">
        <v>-9.9842967428554807E-2</v>
      </c>
      <c r="AC74" s="11">
        <v>392.4</v>
      </c>
      <c r="AD74" s="21">
        <v>5.9722817276912084</v>
      </c>
      <c r="AE74" s="21">
        <v>5.9839491226671218</v>
      </c>
      <c r="AF74" s="21">
        <v>-1.1667394975913403E-2</v>
      </c>
      <c r="AG74" s="11">
        <v>3131.4</v>
      </c>
      <c r="AH74" s="21">
        <v>8.0492354678774234</v>
      </c>
      <c r="AI74" s="21">
        <v>8.0238785703772404</v>
      </c>
      <c r="AJ74" s="21">
        <v>2.5356897500182995E-2</v>
      </c>
      <c r="AK74" s="11">
        <v>798.4</v>
      </c>
      <c r="AL74" s="11">
        <v>6.6826097249972545</v>
      </c>
      <c r="AM74" s="11">
        <v>6.6681782735380626</v>
      </c>
      <c r="AN74" s="29">
        <v>1.4431451459191891E-2</v>
      </c>
      <c r="AO74" s="11">
        <v>490.6</v>
      </c>
      <c r="AP74" s="11">
        <v>6.195629131824389</v>
      </c>
      <c r="AQ74" s="11">
        <v>6.1546250418769635</v>
      </c>
      <c r="AR74" s="29">
        <v>4.1004089947425548E-2</v>
      </c>
      <c r="AS74" s="11">
        <v>883</v>
      </c>
      <c r="AT74" s="21">
        <v>6.7833252006039597</v>
      </c>
      <c r="AU74" s="21">
        <v>6.7674197871033801</v>
      </c>
      <c r="AV74" s="21">
        <v>1.5905413500579613E-2</v>
      </c>
      <c r="AW74" s="11">
        <v>395.69</v>
      </c>
      <c r="AX74" s="11">
        <v>5.9806310764015871</v>
      </c>
      <c r="AY74" s="11">
        <v>5.9631029547156071</v>
      </c>
      <c r="AZ74" s="29">
        <v>1.7528121685979947E-2</v>
      </c>
      <c r="BA74" s="11">
        <v>1949.2</v>
      </c>
      <c r="BB74" s="9">
        <v>4.9260784957921603E-3</v>
      </c>
      <c r="BC74" s="11">
        <v>4.7811582650853449E-3</v>
      </c>
      <c r="BD74" s="11">
        <v>-5.3430724469608677</v>
      </c>
      <c r="BE74" s="11">
        <v>-5.3792485890031125</v>
      </c>
      <c r="BF74" s="29">
        <v>3.6176142042244841E-2</v>
      </c>
    </row>
    <row r="75" spans="2:58" x14ac:dyDescent="0.25">
      <c r="B75" s="21" t="s">
        <v>71</v>
      </c>
      <c r="C75" s="9">
        <v>4859.8999999999996</v>
      </c>
      <c r="D75" s="9">
        <v>4687.5</v>
      </c>
      <c r="E75" s="10">
        <v>1.0367786666666665</v>
      </c>
      <c r="F75" s="9">
        <v>8.4526546702786671</v>
      </c>
      <c r="G75" s="9">
        <v>8.4402634161304757</v>
      </c>
      <c r="H75" s="29">
        <v>1.2391254148191422E-2</v>
      </c>
      <c r="I75" s="28">
        <v>3428.6000000000004</v>
      </c>
      <c r="J75" s="9">
        <v>8.1399072935733816</v>
      </c>
      <c r="K75" s="9">
        <v>8.1424940665638363</v>
      </c>
      <c r="L75" s="21">
        <v>-2.5867729904547332E-3</v>
      </c>
      <c r="M75" s="9">
        <v>3105.2</v>
      </c>
      <c r="N75" s="9">
        <v>8.0408334045315257</v>
      </c>
      <c r="O75" s="9">
        <v>8.0275205759246919</v>
      </c>
      <c r="P75" s="9">
        <v>1.3312828606833804E-2</v>
      </c>
      <c r="Q75" s="38">
        <v>1023.3</v>
      </c>
      <c r="R75" s="38">
        <v>6.9307879780927095</v>
      </c>
      <c r="S75" s="38">
        <v>6.9175629689935363</v>
      </c>
      <c r="T75" s="38">
        <v>1.3225009099173235E-2</v>
      </c>
      <c r="U75" s="38">
        <v>1851.4</v>
      </c>
      <c r="V75" s="38">
        <v>7.5236973886331109</v>
      </c>
      <c r="W75" s="38">
        <v>7.5082215533400145</v>
      </c>
      <c r="X75" s="38">
        <v>1.5475835293096374E-2</v>
      </c>
      <c r="Y75" s="38">
        <v>173</v>
      </c>
      <c r="Z75" s="21">
        <v>5.1532915944977793</v>
      </c>
      <c r="AA75" s="21">
        <v>5.274944057417196</v>
      </c>
      <c r="AB75" s="21">
        <v>-0.12165246291941667</v>
      </c>
      <c r="AC75" s="9">
        <v>389.8</v>
      </c>
      <c r="AD75" s="21">
        <v>5.9656337870734601</v>
      </c>
      <c r="AE75" s="21">
        <v>5.9845350086578453</v>
      </c>
      <c r="AF75" s="21">
        <v>-1.8901221584385119E-2</v>
      </c>
      <c r="AG75" s="9">
        <v>3038.8</v>
      </c>
      <c r="AH75" s="21">
        <v>8.019217979629067</v>
      </c>
      <c r="AI75" s="21">
        <v>8.0194978011630269</v>
      </c>
      <c r="AJ75" s="21">
        <v>-2.7982153395988973E-4</v>
      </c>
      <c r="AK75" s="9">
        <v>826</v>
      </c>
      <c r="AL75" s="9">
        <v>6.7165947735209777</v>
      </c>
      <c r="AM75" s="9">
        <v>6.6351464244019951</v>
      </c>
      <c r="AN75" s="29">
        <v>8.1448349118982577E-2</v>
      </c>
      <c r="AO75" s="9">
        <v>490.7</v>
      </c>
      <c r="AP75" s="9">
        <v>6.1958329430958576</v>
      </c>
      <c r="AQ75" s="9">
        <v>6.1431194585527837</v>
      </c>
      <c r="AR75" s="29">
        <v>5.2713484543073896E-2</v>
      </c>
      <c r="AS75" s="9">
        <v>880.5</v>
      </c>
      <c r="AT75" s="21">
        <v>6.7804899279362605</v>
      </c>
      <c r="AU75" s="21">
        <v>6.7614844646216028</v>
      </c>
      <c r="AV75" s="21">
        <v>1.9005463314657689E-2</v>
      </c>
      <c r="AW75" s="9">
        <v>390.48</v>
      </c>
      <c r="AX75" s="9">
        <v>5.9673767515788922</v>
      </c>
      <c r="AY75" s="9">
        <v>5.9581221061559351</v>
      </c>
      <c r="AZ75" s="29">
        <v>9.2546454229571751E-3</v>
      </c>
      <c r="BA75" s="9">
        <v>1903.4</v>
      </c>
      <c r="BB75" s="9">
        <v>4.874513419381275E-3</v>
      </c>
      <c r="BC75" s="9">
        <v>4.7015950232205872E-3</v>
      </c>
      <c r="BD75" s="9">
        <v>-5.3598534611952804</v>
      </c>
      <c r="BE75" s="9">
        <v>-5.3826476485157926</v>
      </c>
      <c r="BF75" s="29">
        <v>2.2794187320512194E-2</v>
      </c>
    </row>
    <row r="76" spans="2:58" x14ac:dyDescent="0.25">
      <c r="B76" s="16" t="s">
        <v>72</v>
      </c>
      <c r="C76" s="11">
        <v>4803.5</v>
      </c>
      <c r="D76" s="11">
        <v>4601</v>
      </c>
      <c r="E76" s="10">
        <v>1.0440121712671158</v>
      </c>
      <c r="F76" s="11">
        <v>8.4340289501554686</v>
      </c>
      <c r="G76" s="11">
        <v>8.4357924560848829</v>
      </c>
      <c r="H76" s="29">
        <v>-1.7635059294143218E-3</v>
      </c>
      <c r="I76" s="28">
        <v>3396</v>
      </c>
      <c r="J76" s="11">
        <v>8.1303535474312376</v>
      </c>
      <c r="K76" s="11">
        <v>8.1387753341664499</v>
      </c>
      <c r="L76" s="21">
        <v>-8.4217867352123221E-3</v>
      </c>
      <c r="M76" s="11">
        <v>3063.2</v>
      </c>
      <c r="N76" s="9">
        <v>8.0272154001630849</v>
      </c>
      <c r="O76" s="9">
        <v>8.02736197817622</v>
      </c>
      <c r="P76" s="9">
        <v>-1.4657801313511243E-4</v>
      </c>
      <c r="Q76" s="39">
        <v>1008.1</v>
      </c>
      <c r="R76" s="38">
        <v>6.915822650059896</v>
      </c>
      <c r="S76" s="39">
        <v>6.915566112939989</v>
      </c>
      <c r="T76" s="38">
        <v>2.5653711990702988E-4</v>
      </c>
      <c r="U76" s="39">
        <v>1828.4</v>
      </c>
      <c r="V76" s="38">
        <v>7.5111965464575894</v>
      </c>
      <c r="W76" s="39">
        <v>7.5095081535543668</v>
      </c>
      <c r="X76" s="38">
        <v>1.6883929032225353E-3</v>
      </c>
      <c r="Y76" s="39">
        <v>165.2</v>
      </c>
      <c r="Z76" s="21">
        <v>5.1071568610868781</v>
      </c>
      <c r="AA76" s="21">
        <v>5.2603121400789288</v>
      </c>
      <c r="AB76" s="21">
        <v>-0.15315527899205073</v>
      </c>
      <c r="AC76" s="11">
        <v>397.2</v>
      </c>
      <c r="AD76" s="21">
        <v>5.9844399321710178</v>
      </c>
      <c r="AE76" s="21">
        <v>5.9846069522659961</v>
      </c>
      <c r="AF76" s="21">
        <v>-1.6702009497837622E-4</v>
      </c>
      <c r="AG76" s="11">
        <v>2998.8</v>
      </c>
      <c r="AH76" s="21">
        <v>8.0059674876289062</v>
      </c>
      <c r="AI76" s="21">
        <v>8.0153129984469036</v>
      </c>
      <c r="AJ76" s="21">
        <v>-9.3455108179973934E-3</v>
      </c>
      <c r="AK76" s="11">
        <v>673.8</v>
      </c>
      <c r="AL76" s="11">
        <v>6.5129333309724524</v>
      </c>
      <c r="AM76" s="11">
        <v>6.6042460141109514</v>
      </c>
      <c r="AN76" s="29">
        <v>-9.131268313849894E-2</v>
      </c>
      <c r="AO76" s="11">
        <v>508.3</v>
      </c>
      <c r="AP76" s="11">
        <v>6.2310718244528571</v>
      </c>
      <c r="AQ76" s="11">
        <v>6.130890918182951</v>
      </c>
      <c r="AR76" s="29">
        <v>0.10018090626990617</v>
      </c>
      <c r="AS76" s="11">
        <v>905.6</v>
      </c>
      <c r="AT76" s="21">
        <v>6.8085977074489188</v>
      </c>
      <c r="AU76" s="21">
        <v>6.7549253375751288</v>
      </c>
      <c r="AV76" s="21">
        <v>5.3672369873789982E-2</v>
      </c>
      <c r="AW76" s="11">
        <v>384.83</v>
      </c>
      <c r="AX76" s="11">
        <v>5.9528016783305899</v>
      </c>
      <c r="AY76" s="11">
        <v>5.9532665531381994</v>
      </c>
      <c r="AZ76" s="29">
        <v>-4.648748076094833E-4</v>
      </c>
      <c r="BA76" s="11">
        <v>1861</v>
      </c>
      <c r="BB76" s="9">
        <v>4.8359015669256558E-3</v>
      </c>
      <c r="BC76" s="11">
        <v>4.6320356218226173E-3</v>
      </c>
      <c r="BD76" s="11">
        <v>-5.3747588483648014</v>
      </c>
      <c r="BE76" s="11">
        <v>-5.3864557056852744</v>
      </c>
      <c r="BF76" s="29">
        <v>1.1696857320472986E-2</v>
      </c>
    </row>
    <row r="77" spans="2:58" x14ac:dyDescent="0.25">
      <c r="B77" s="21" t="s">
        <v>73</v>
      </c>
      <c r="C77" s="9">
        <v>4508.6000000000004</v>
      </c>
      <c r="D77" s="9">
        <v>4491.3999999999996</v>
      </c>
      <c r="E77" s="10">
        <v>1.0038295409003877</v>
      </c>
      <c r="F77" s="9">
        <v>8.4099197361444418</v>
      </c>
      <c r="G77" s="9">
        <v>8.4317249828893175</v>
      </c>
      <c r="H77" s="29">
        <v>-2.1805246744875717E-2</v>
      </c>
      <c r="I77" s="28">
        <v>3358.4</v>
      </c>
      <c r="J77" s="9">
        <v>8.1192199490663679</v>
      </c>
      <c r="K77" s="9">
        <v>8.1353320697041944</v>
      </c>
      <c r="L77" s="21">
        <v>-1.6112120637826521E-2</v>
      </c>
      <c r="M77" s="9">
        <v>3012.2</v>
      </c>
      <c r="N77" s="9">
        <v>8.0104259877777491</v>
      </c>
      <c r="O77" s="9">
        <v>8.0273375645290024</v>
      </c>
      <c r="P77" s="9">
        <v>-1.6911576751253321E-2</v>
      </c>
      <c r="Q77" s="38">
        <v>981.6</v>
      </c>
      <c r="R77" s="38">
        <v>6.8891838933967016</v>
      </c>
      <c r="S77" s="38">
        <v>6.9137323419167291</v>
      </c>
      <c r="T77" s="38">
        <v>-2.4548448520027577E-2</v>
      </c>
      <c r="U77" s="38">
        <v>1814.4</v>
      </c>
      <c r="V77" s="38">
        <v>7.5035101135334328</v>
      </c>
      <c r="W77" s="38">
        <v>7.5108862969470485</v>
      </c>
      <c r="X77" s="38">
        <v>-7.3761834136156779E-3</v>
      </c>
      <c r="Y77" s="38">
        <v>156.30000000000001</v>
      </c>
      <c r="Z77" s="21">
        <v>5.051777237427431</v>
      </c>
      <c r="AA77" s="21">
        <v>5.2498689719152294</v>
      </c>
      <c r="AB77" s="21">
        <v>-0.19809173448779838</v>
      </c>
      <c r="AC77" s="9">
        <v>427.6</v>
      </c>
      <c r="AD77" s="21">
        <v>6.05818817915089</v>
      </c>
      <c r="AE77" s="21">
        <v>5.9841968799376897</v>
      </c>
      <c r="AF77" s="21">
        <v>7.3991299213200357E-2</v>
      </c>
      <c r="AG77" s="9">
        <v>2930.8</v>
      </c>
      <c r="AH77" s="21">
        <v>7.9830307022858085</v>
      </c>
      <c r="AI77" s="21">
        <v>8.0115019856361567</v>
      </c>
      <c r="AJ77" s="21">
        <v>-2.8471283350348209E-2</v>
      </c>
      <c r="AK77" s="9">
        <v>801.7</v>
      </c>
      <c r="AL77" s="9">
        <v>6.6867344730489062</v>
      </c>
      <c r="AM77" s="9">
        <v>6.5761825941834839</v>
      </c>
      <c r="AN77" s="29">
        <v>0.11055187886542228</v>
      </c>
      <c r="AO77" s="9">
        <v>432.2</v>
      </c>
      <c r="AP77" s="9">
        <v>6.0688884440727859</v>
      </c>
      <c r="AQ77" s="9">
        <v>6.1181979261810149</v>
      </c>
      <c r="AR77" s="29">
        <v>-4.9309482108228941E-2</v>
      </c>
      <c r="AS77" s="9">
        <v>859.8</v>
      </c>
      <c r="AT77" s="21">
        <v>6.7566998040621815</v>
      </c>
      <c r="AU77" s="21">
        <v>6.7478954602731953</v>
      </c>
      <c r="AV77" s="21">
        <v>8.804343788986202E-3</v>
      </c>
      <c r="AW77" s="9">
        <v>379.52</v>
      </c>
      <c r="AX77" s="9">
        <v>5.9389072963693055</v>
      </c>
      <c r="AY77" s="9">
        <v>5.9486943809195836</v>
      </c>
      <c r="AZ77" s="29">
        <v>-9.7870845502781023E-3</v>
      </c>
      <c r="BA77" s="9">
        <v>1785.7</v>
      </c>
      <c r="BB77" s="9">
        <v>4.7051538785834743E-3</v>
      </c>
      <c r="BC77" s="9">
        <v>4.6872040390076326E-3</v>
      </c>
      <c r="BD77" s="9">
        <v>-5.3629190280239554</v>
      </c>
      <c r="BE77" s="9">
        <v>-5.3905480820474212</v>
      </c>
      <c r="BF77" s="29">
        <v>2.7629054023465827E-2</v>
      </c>
    </row>
    <row r="78" spans="2:58" x14ac:dyDescent="0.25">
      <c r="B78" s="16" t="s">
        <v>74</v>
      </c>
      <c r="C78" s="11">
        <v>4572</v>
      </c>
      <c r="D78" s="11">
        <v>4375.2</v>
      </c>
      <c r="E78" s="10">
        <v>1.0449808008776742</v>
      </c>
      <c r="F78" s="11">
        <v>8.3837075120325633</v>
      </c>
      <c r="G78" s="11">
        <v>8.4282424802937452</v>
      </c>
      <c r="H78" s="29">
        <v>-4.4534968261181973E-2</v>
      </c>
      <c r="I78" s="28">
        <v>3295</v>
      </c>
      <c r="J78" s="11">
        <v>8.1001614469366068</v>
      </c>
      <c r="K78" s="11">
        <v>8.1323194304345066</v>
      </c>
      <c r="L78" s="21">
        <v>-3.2157983497899778E-2</v>
      </c>
      <c r="M78" s="11">
        <v>2979.2</v>
      </c>
      <c r="N78" s="9">
        <v>7.9994100870827483</v>
      </c>
      <c r="O78" s="9">
        <v>8.027539420300366</v>
      </c>
      <c r="P78" s="9">
        <v>-2.8129333217617791E-2</v>
      </c>
      <c r="Q78" s="39">
        <v>970.1</v>
      </c>
      <c r="R78" s="38">
        <v>6.8773991589672381</v>
      </c>
      <c r="S78" s="39">
        <v>6.9121467838578541</v>
      </c>
      <c r="T78" s="38">
        <v>-3.4747624890616002E-2</v>
      </c>
      <c r="U78" s="39">
        <v>1795.6</v>
      </c>
      <c r="V78" s="38">
        <v>7.4930945069077772</v>
      </c>
      <c r="W78" s="39">
        <v>7.5124399545087392</v>
      </c>
      <c r="X78" s="38">
        <v>-1.9345447600962018E-2</v>
      </c>
      <c r="Y78" s="39">
        <v>150.80000000000001</v>
      </c>
      <c r="Z78" s="21">
        <v>5.0159544555738558</v>
      </c>
      <c r="AA78" s="21">
        <v>5.2439283351962933</v>
      </c>
      <c r="AB78" s="21">
        <v>-0.22797387962243754</v>
      </c>
      <c r="AC78" s="11">
        <v>422.3</v>
      </c>
      <c r="AD78" s="21">
        <v>6.0457159619398979</v>
      </c>
      <c r="AE78" s="21">
        <v>5.9833366137314821</v>
      </c>
      <c r="AF78" s="21">
        <v>6.2379348208415841E-2</v>
      </c>
      <c r="AG78" s="11">
        <v>2872.7</v>
      </c>
      <c r="AH78" s="21">
        <v>7.9630076330606814</v>
      </c>
      <c r="AI78" s="21">
        <v>8.008236745193809</v>
      </c>
      <c r="AJ78" s="21">
        <v>-4.5229112133127636E-2</v>
      </c>
      <c r="AK78" s="11">
        <v>361</v>
      </c>
      <c r="AL78" s="11">
        <v>5.8888779583328805</v>
      </c>
      <c r="AM78" s="11">
        <v>6.5516046457111834</v>
      </c>
      <c r="AN78" s="29">
        <v>-0.66272668737830287</v>
      </c>
      <c r="AO78" s="11">
        <v>425.5</v>
      </c>
      <c r="AP78" s="11">
        <v>6.0532649480134291</v>
      </c>
      <c r="AQ78" s="11">
        <v>6.105361601026944</v>
      </c>
      <c r="AR78" s="29">
        <v>-5.209665301351496E-2</v>
      </c>
      <c r="AS78" s="11">
        <v>847.8</v>
      </c>
      <c r="AT78" s="21">
        <v>6.7426447589185363</v>
      </c>
      <c r="AU78" s="21">
        <v>6.7405814322562101</v>
      </c>
      <c r="AV78" s="21">
        <v>2.0633266623262259E-3</v>
      </c>
      <c r="AW78" s="11">
        <v>371.54</v>
      </c>
      <c r="AX78" s="11">
        <v>5.9176565299632582</v>
      </c>
      <c r="AY78" s="11">
        <v>5.9445633842105163</v>
      </c>
      <c r="AZ78" s="29">
        <v>-2.6906854247258138E-2</v>
      </c>
      <c r="BA78" s="11">
        <v>1695.9</v>
      </c>
      <c r="BB78" s="9">
        <v>4.5645152608063738E-3</v>
      </c>
      <c r="BC78" s="11">
        <v>4.3680374385564403E-3</v>
      </c>
      <c r="BD78" s="11">
        <v>-5.4334414694781783</v>
      </c>
      <c r="BE78" s="11">
        <v>-5.3947927886022704</v>
      </c>
      <c r="BF78" s="29">
        <v>-3.8648680875907893E-2</v>
      </c>
    </row>
    <row r="79" spans="2:58" x14ac:dyDescent="0.25">
      <c r="B79" s="21" t="s">
        <v>75</v>
      </c>
      <c r="C79" s="9">
        <v>4505.8999999999996</v>
      </c>
      <c r="D79" s="9">
        <v>4385.2</v>
      </c>
      <c r="E79" s="10">
        <v>1.0275244002554045</v>
      </c>
      <c r="F79" s="9">
        <v>8.385990513800385</v>
      </c>
      <c r="G79" s="9">
        <v>8.4255128037689193</v>
      </c>
      <c r="H79" s="29">
        <v>-3.9522289968534352E-2</v>
      </c>
      <c r="I79" s="28">
        <v>3271.2999999999997</v>
      </c>
      <c r="J79" s="9">
        <v>8.0929427384046573</v>
      </c>
      <c r="K79" s="9">
        <v>8.1298825035394273</v>
      </c>
      <c r="L79" s="21">
        <v>-3.6939765134770042E-2</v>
      </c>
      <c r="M79" s="9">
        <v>3005.4</v>
      </c>
      <c r="N79" s="9">
        <v>8.0081659495916266</v>
      </c>
      <c r="O79" s="9">
        <v>8.0280490610721689</v>
      </c>
      <c r="P79" s="9">
        <v>-1.9883111480542226E-2</v>
      </c>
      <c r="Q79" s="38">
        <v>977.1</v>
      </c>
      <c r="R79" s="38">
        <v>6.8845890009502977</v>
      </c>
      <c r="S79" s="38">
        <v>6.9108792239171377</v>
      </c>
      <c r="T79" s="38">
        <v>-2.6290222966840027E-2</v>
      </c>
      <c r="U79" s="38">
        <v>1813.4</v>
      </c>
      <c r="V79" s="38">
        <v>7.5029588152119562</v>
      </c>
      <c r="W79" s="38">
        <v>7.5142484871154869</v>
      </c>
      <c r="X79" s="38">
        <v>-1.1289671903530696E-2</v>
      </c>
      <c r="Y79" s="38">
        <v>147.1</v>
      </c>
      <c r="Z79" s="21">
        <v>4.991112627607392</v>
      </c>
      <c r="AA79" s="21">
        <v>5.2426802048582628</v>
      </c>
      <c r="AB79" s="21">
        <v>-0.25156757725087076</v>
      </c>
      <c r="AC79" s="9">
        <v>427.7</v>
      </c>
      <c r="AD79" s="21">
        <v>6.0584220152328632</v>
      </c>
      <c r="AE79" s="21">
        <v>5.9821042202679386</v>
      </c>
      <c r="AF79" s="21">
        <v>7.6317794964924524E-2</v>
      </c>
      <c r="AG79" s="9">
        <v>2843.6</v>
      </c>
      <c r="AH79" s="21">
        <v>7.9528261340553277</v>
      </c>
      <c r="AI79" s="21">
        <v>8.0056714650307921</v>
      </c>
      <c r="AJ79" s="21">
        <v>-5.28453309754644E-2</v>
      </c>
      <c r="AK79" s="9">
        <v>518</v>
      </c>
      <c r="AL79" s="9">
        <v>6.2499752422594828</v>
      </c>
      <c r="AM79" s="9">
        <v>6.5312297447099326</v>
      </c>
      <c r="AN79" s="29">
        <v>-0.28125450245044981</v>
      </c>
      <c r="AO79" s="9">
        <v>432.4</v>
      </c>
      <c r="AP79" s="9">
        <v>6.069351085765053</v>
      </c>
      <c r="AQ79" s="9">
        <v>6.0926722427743902</v>
      </c>
      <c r="AR79" s="29">
        <v>-2.3321157009337234E-2</v>
      </c>
      <c r="AS79" s="9">
        <v>860.1</v>
      </c>
      <c r="AT79" s="21">
        <v>6.7570486615574339</v>
      </c>
      <c r="AU79" s="21">
        <v>6.7331753557794496</v>
      </c>
      <c r="AV79" s="21">
        <v>2.3873305777984299E-2</v>
      </c>
      <c r="AW79" s="9">
        <v>367.55</v>
      </c>
      <c r="AX79" s="9">
        <v>5.9068593638200966</v>
      </c>
      <c r="AY79" s="9">
        <v>5.9410252407935831</v>
      </c>
      <c r="AZ79" s="29">
        <v>-3.4165876973486498E-2</v>
      </c>
      <c r="BA79" s="9">
        <v>1654.5</v>
      </c>
      <c r="BB79" s="9">
        <v>4.5014283770915525E-3</v>
      </c>
      <c r="BC79" s="9">
        <v>4.3808481589076272E-3</v>
      </c>
      <c r="BD79" s="9">
        <v>-5.4305129297540651</v>
      </c>
      <c r="BE79" s="9">
        <v>-5.3990405681910953</v>
      </c>
      <c r="BF79" s="29">
        <v>-3.1472361562969731E-2</v>
      </c>
    </row>
    <row r="80" spans="2:58" x14ac:dyDescent="0.25">
      <c r="B80" s="16" t="s">
        <v>76</v>
      </c>
      <c r="C80" s="11">
        <v>4453.8</v>
      </c>
      <c r="D80" s="11">
        <v>4373.7</v>
      </c>
      <c r="E80" s="10">
        <v>1.0183140133068111</v>
      </c>
      <c r="F80" s="11">
        <v>8.3833646117788856</v>
      </c>
      <c r="G80" s="11">
        <v>8.423675974430429</v>
      </c>
      <c r="H80" s="29">
        <v>-4.0311362651543448E-2</v>
      </c>
      <c r="I80" s="28">
        <v>3245.6000000000004</v>
      </c>
      <c r="J80" s="11">
        <v>8.0850555118922376</v>
      </c>
      <c r="K80" s="11">
        <v>8.1281462774613118</v>
      </c>
      <c r="L80" s="21">
        <v>-4.3090765569074208E-2</v>
      </c>
      <c r="M80" s="11">
        <v>3011.1</v>
      </c>
      <c r="N80" s="9">
        <v>8.010060739487864</v>
      </c>
      <c r="O80" s="9">
        <v>8.0289304215930102</v>
      </c>
      <c r="P80" s="9">
        <v>-1.8869682105146168E-2</v>
      </c>
      <c r="Q80" s="39">
        <v>977.8</v>
      </c>
      <c r="R80" s="38">
        <v>6.8853051501445455</v>
      </c>
      <c r="S80" s="39">
        <v>6.9099777299827974</v>
      </c>
      <c r="T80" s="38">
        <v>-2.4672579838251885E-2</v>
      </c>
      <c r="U80" s="39">
        <v>1818.3</v>
      </c>
      <c r="V80" s="38">
        <v>7.5056572776253487</v>
      </c>
      <c r="W80" s="39">
        <v>7.5163791647385887</v>
      </c>
      <c r="X80" s="38">
        <v>-1.0721887113239958E-2</v>
      </c>
      <c r="Y80" s="39">
        <v>144.80000000000001</v>
      </c>
      <c r="Z80" s="21">
        <v>4.9753534799516164</v>
      </c>
      <c r="AA80" s="21">
        <v>5.2461720721625165</v>
      </c>
      <c r="AB80" s="21">
        <v>-0.2708185922109001</v>
      </c>
      <c r="AC80" s="11">
        <v>417.8</v>
      </c>
      <c r="AD80" s="21">
        <v>6.0350028491224652</v>
      </c>
      <c r="AE80" s="21">
        <v>5.9806167532602554</v>
      </c>
      <c r="AF80" s="21">
        <v>5.4386095862209771E-2</v>
      </c>
      <c r="AG80" s="11">
        <v>2827.8</v>
      </c>
      <c r="AH80" s="21">
        <v>7.9472543031577398</v>
      </c>
      <c r="AI80" s="21">
        <v>8.0039320648629548</v>
      </c>
      <c r="AJ80" s="21">
        <v>-5.6677761705214991E-2</v>
      </c>
      <c r="AK80" s="11">
        <v>701.6</v>
      </c>
      <c r="AL80" s="11">
        <v>6.5533634410579733</v>
      </c>
      <c r="AM80" s="11">
        <v>6.5153612630160032</v>
      </c>
      <c r="AN80" s="29">
        <v>3.8002178041970147E-2</v>
      </c>
      <c r="AO80" s="11">
        <v>406.9</v>
      </c>
      <c r="AP80" s="11">
        <v>6.0085674550076442</v>
      </c>
      <c r="AQ80" s="11">
        <v>6.0803875910688721</v>
      </c>
      <c r="AR80" s="29">
        <v>-7.1820136061227835E-2</v>
      </c>
      <c r="AS80" s="11">
        <v>824.7</v>
      </c>
      <c r="AT80" s="21">
        <v>6.7150196838393095</v>
      </c>
      <c r="AU80" s="21">
        <v>6.7258706226773555</v>
      </c>
      <c r="AV80" s="21">
        <v>-1.0850938838045998E-2</v>
      </c>
      <c r="AW80" s="11">
        <v>365.06</v>
      </c>
      <c r="AX80" s="11">
        <v>5.9000617236346384</v>
      </c>
      <c r="AY80" s="11">
        <v>5.9382148116674651</v>
      </c>
      <c r="AZ80" s="29">
        <v>-3.8153088032826687E-2</v>
      </c>
      <c r="BA80" s="11">
        <v>1619.2</v>
      </c>
      <c r="BB80" s="9">
        <v>4.4354352709143705E-3</v>
      </c>
      <c r="BC80" s="11">
        <v>4.3556655539984243E-3</v>
      </c>
      <c r="BD80" s="11">
        <v>-5.4362778550962991</v>
      </c>
      <c r="BE80" s="11">
        <v>-5.403166319080718</v>
      </c>
      <c r="BF80" s="29">
        <v>-3.3111536015581144E-2</v>
      </c>
    </row>
    <row r="81" spans="2:58" x14ac:dyDescent="0.25">
      <c r="B81" s="21" t="s">
        <v>77</v>
      </c>
      <c r="C81" s="9">
        <v>4374.8999999999996</v>
      </c>
      <c r="D81" s="9">
        <v>4348.8999999999996</v>
      </c>
      <c r="E81" s="10">
        <v>1.0059785233047438</v>
      </c>
      <c r="F81" s="9">
        <v>8.3776782185416003</v>
      </c>
      <c r="G81" s="9">
        <v>8.4228473119626326</v>
      </c>
      <c r="H81" s="29">
        <v>-4.5169093421032258E-2</v>
      </c>
      <c r="I81" s="28">
        <v>3270.4</v>
      </c>
      <c r="J81" s="9">
        <v>8.09266758056933</v>
      </c>
      <c r="K81" s="9">
        <v>8.1272126532893054</v>
      </c>
      <c r="L81" s="21">
        <v>-3.4545072719975423E-2</v>
      </c>
      <c r="M81" s="9">
        <v>2948.8</v>
      </c>
      <c r="N81" s="9">
        <v>7.9891535869155588</v>
      </c>
      <c r="O81" s="9">
        <v>8.0302350096668107</v>
      </c>
      <c r="P81" s="9">
        <v>-4.1081422751251928E-2</v>
      </c>
      <c r="Q81" s="38">
        <v>976</v>
      </c>
      <c r="R81" s="38">
        <v>6.8834625864130921</v>
      </c>
      <c r="S81" s="38">
        <v>6.9094739385536945</v>
      </c>
      <c r="T81" s="38">
        <v>-2.6011352140602462E-2</v>
      </c>
      <c r="U81" s="38">
        <v>1752.6</v>
      </c>
      <c r="V81" s="38">
        <v>7.4688556786217504</v>
      </c>
      <c r="W81" s="38">
        <v>7.5188922013044017</v>
      </c>
      <c r="X81" s="38">
        <v>-5.0036522682651352E-2</v>
      </c>
      <c r="Y81" s="38">
        <v>178.7</v>
      </c>
      <c r="Z81" s="21">
        <v>5.1857084221653826</v>
      </c>
      <c r="AA81" s="21">
        <v>5.2542941986346499</v>
      </c>
      <c r="AB81" s="21">
        <v>-6.8585776469267223E-2</v>
      </c>
      <c r="AC81" s="9">
        <v>392.5</v>
      </c>
      <c r="AD81" s="21">
        <v>5.9725365372224628</v>
      </c>
      <c r="AE81" s="21">
        <v>5.9790389650434808</v>
      </c>
      <c r="AF81" s="21">
        <v>-6.5024278210179531E-3</v>
      </c>
      <c r="AG81" s="9">
        <v>2877.9</v>
      </c>
      <c r="AH81" s="21">
        <v>7.9648161404920117</v>
      </c>
      <c r="AI81" s="21">
        <v>8.0031114360742848</v>
      </c>
      <c r="AJ81" s="21">
        <v>-3.829529558227307E-2</v>
      </c>
      <c r="AK81" s="9">
        <v>478.6</v>
      </c>
      <c r="AL81" s="9">
        <v>6.1708651754742734</v>
      </c>
      <c r="AM81" s="9">
        <v>6.5041267884016341</v>
      </c>
      <c r="AN81" s="29">
        <v>-0.33326161292736067</v>
      </c>
      <c r="AO81" s="9">
        <v>404.3</v>
      </c>
      <c r="AP81" s="9">
        <v>6.0021571766467252</v>
      </c>
      <c r="AQ81" s="9">
        <v>6.0687508098327756</v>
      </c>
      <c r="AR81" s="29">
        <v>-6.6593633186050383E-2</v>
      </c>
      <c r="AS81" s="9">
        <v>796.8</v>
      </c>
      <c r="AT81" s="21">
        <v>6.6806037062703885</v>
      </c>
      <c r="AU81" s="21">
        <v>6.7188755456004792</v>
      </c>
      <c r="AV81" s="21">
        <v>-3.8271839330090707E-2</v>
      </c>
      <c r="AW81" s="9">
        <v>362.71</v>
      </c>
      <c r="AX81" s="9">
        <v>5.8936036169040964</v>
      </c>
      <c r="AY81" s="9">
        <v>5.9362456041577349</v>
      </c>
      <c r="AZ81" s="29">
        <v>-4.2641987253638547E-2</v>
      </c>
      <c r="BA81" s="9">
        <v>1603.3</v>
      </c>
      <c r="BB81" s="9">
        <v>4.4203358054644209E-3</v>
      </c>
      <c r="BC81" s="9">
        <v>4.394065780791382E-3</v>
      </c>
      <c r="BD81" s="9">
        <v>-5.4275003345374708</v>
      </c>
      <c r="BE81" s="9">
        <v>-5.4070646097639363</v>
      </c>
      <c r="BF81" s="29">
        <v>-2.0435724773534503E-2</v>
      </c>
    </row>
    <row r="82" spans="2:58" x14ac:dyDescent="0.25">
      <c r="B82" s="16" t="s">
        <v>78</v>
      </c>
      <c r="C82" s="11">
        <v>4362.8999999999996</v>
      </c>
      <c r="D82" s="11">
        <v>4315.7</v>
      </c>
      <c r="E82" s="10">
        <v>1.0109368121046411</v>
      </c>
      <c r="F82" s="11">
        <v>8.3700148151577274</v>
      </c>
      <c r="G82" s="11">
        <v>8.4231169414482299</v>
      </c>
      <c r="H82" s="29">
        <v>-5.3102126290502483E-2</v>
      </c>
      <c r="I82" s="28">
        <v>3249.2</v>
      </c>
      <c r="J82" s="11">
        <v>8.0861640911767996</v>
      </c>
      <c r="K82" s="11">
        <v>8.1271566003840725</v>
      </c>
      <c r="L82" s="21">
        <v>-4.0992509207272931E-2</v>
      </c>
      <c r="M82" s="11">
        <v>3000.1</v>
      </c>
      <c r="N82" s="9">
        <v>8.0064009004280372</v>
      </c>
      <c r="O82" s="9">
        <v>8.0320025395461752</v>
      </c>
      <c r="P82" s="9">
        <v>-2.5601639118137953E-2</v>
      </c>
      <c r="Q82" s="39">
        <v>991.3</v>
      </c>
      <c r="R82" s="38">
        <v>6.8990172130388521</v>
      </c>
      <c r="S82" s="39">
        <v>6.9093840657662922</v>
      </c>
      <c r="T82" s="38">
        <v>-1.036685272744009E-2</v>
      </c>
      <c r="U82" s="39">
        <v>1784.9</v>
      </c>
      <c r="V82" s="38">
        <v>7.4871176702354623</v>
      </c>
      <c r="W82" s="39">
        <v>7.5218411095598352</v>
      </c>
      <c r="X82" s="38">
        <v>-3.472343932437294E-2</v>
      </c>
      <c r="Y82" s="39">
        <v>178.8</v>
      </c>
      <c r="Z82" s="21">
        <v>5.1862678627394141</v>
      </c>
      <c r="AA82" s="21">
        <v>5.2667675841801262</v>
      </c>
      <c r="AB82" s="21">
        <v>-8.0499721440712158E-2</v>
      </c>
      <c r="AC82" s="11">
        <v>394</v>
      </c>
      <c r="AD82" s="21">
        <v>5.9763509092979339</v>
      </c>
      <c r="AE82" s="21">
        <v>5.9775695992625764</v>
      </c>
      <c r="AF82" s="21">
        <v>-1.218689964642472E-3</v>
      </c>
      <c r="AG82" s="11">
        <v>2855.2</v>
      </c>
      <c r="AH82" s="21">
        <v>7.9568971721759505</v>
      </c>
      <c r="AI82" s="21">
        <v>8.0032670464477036</v>
      </c>
      <c r="AJ82" s="21">
        <v>-4.6369874271753098E-2</v>
      </c>
      <c r="AK82" s="11">
        <v>720.2</v>
      </c>
      <c r="AL82" s="11">
        <v>6.5795289512147752</v>
      </c>
      <c r="AM82" s="11">
        <v>6.4976776600003392</v>
      </c>
      <c r="AN82" s="29">
        <v>8.1851291214436017E-2</v>
      </c>
      <c r="AO82" s="11">
        <v>410.6</v>
      </c>
      <c r="AP82" s="11">
        <v>6.0176195045848333</v>
      </c>
      <c r="AQ82" s="11">
        <v>6.0579601754034487</v>
      </c>
      <c r="AR82" s="29">
        <v>-4.0340670818615365E-2</v>
      </c>
      <c r="AS82" s="11">
        <v>804.6</v>
      </c>
      <c r="AT82" s="21">
        <v>6.6903452595156878</v>
      </c>
      <c r="AU82" s="21">
        <v>6.7123916553625982</v>
      </c>
      <c r="AV82" s="21">
        <v>-2.2046395846910372E-2</v>
      </c>
      <c r="AW82" s="11">
        <v>363.26</v>
      </c>
      <c r="AX82" s="11">
        <v>5.8951188313212972</v>
      </c>
      <c r="AY82" s="11">
        <v>5.9352072799099442</v>
      </c>
      <c r="AZ82" s="29">
        <v>-4.0088448588647019E-2</v>
      </c>
      <c r="BA82" s="11">
        <v>1593.9</v>
      </c>
      <c r="BB82" s="9">
        <v>4.3877663381599961E-3</v>
      </c>
      <c r="BC82" s="11">
        <v>4.3402973218724002E-3</v>
      </c>
      <c r="BD82" s="11">
        <v>-5.4398124258724732</v>
      </c>
      <c r="BE82" s="11">
        <v>-5.4106507034435571</v>
      </c>
      <c r="BF82" s="29">
        <v>-2.9161722428916015E-2</v>
      </c>
    </row>
    <row r="83" spans="2:58" x14ac:dyDescent="0.25">
      <c r="B83" s="21" t="s">
        <v>79</v>
      </c>
      <c r="C83" s="9">
        <v>4372.1000000000004</v>
      </c>
      <c r="D83" s="9">
        <v>4316.3</v>
      </c>
      <c r="E83" s="10">
        <v>1.0129277390357483</v>
      </c>
      <c r="F83" s="9">
        <v>8.3701538327668494</v>
      </c>
      <c r="G83" s="9">
        <v>8.4245467572865316</v>
      </c>
      <c r="H83" s="29">
        <v>-5.439292451968214E-2</v>
      </c>
      <c r="I83" s="28">
        <v>3239.2</v>
      </c>
      <c r="J83" s="9">
        <v>8.0830816647179518</v>
      </c>
      <c r="K83" s="9">
        <v>8.1280314974358259</v>
      </c>
      <c r="L83" s="21">
        <v>-4.4949832717874116E-2</v>
      </c>
      <c r="M83" s="9">
        <v>3000.8</v>
      </c>
      <c r="N83" s="9">
        <v>8.0066341987676779</v>
      </c>
      <c r="O83" s="9">
        <v>8.0342470495944891</v>
      </c>
      <c r="P83" s="9">
        <v>-2.7612850826811197E-2</v>
      </c>
      <c r="Q83" s="38">
        <v>989.7</v>
      </c>
      <c r="R83" s="38">
        <v>6.8974018669026451</v>
      </c>
      <c r="S83" s="38">
        <v>6.9097080706619645</v>
      </c>
      <c r="T83" s="38">
        <v>-1.2306203759319345E-2</v>
      </c>
      <c r="U83" s="38">
        <v>1787.2</v>
      </c>
      <c r="V83" s="38">
        <v>7.4884054283149366</v>
      </c>
      <c r="W83" s="38">
        <v>7.5252481294251226</v>
      </c>
      <c r="X83" s="38">
        <v>-3.6842701110185949E-2</v>
      </c>
      <c r="Y83" s="38">
        <v>177.9</v>
      </c>
      <c r="Z83" s="21">
        <v>5.1812215946717899</v>
      </c>
      <c r="AA83" s="21">
        <v>5.2832703625941146</v>
      </c>
      <c r="AB83" s="21">
        <v>-0.10204876792232476</v>
      </c>
      <c r="AC83" s="9">
        <v>384.7</v>
      </c>
      <c r="AD83" s="21">
        <v>5.9524638097582496</v>
      </c>
      <c r="AE83" s="21">
        <v>5.9764033355451156</v>
      </c>
      <c r="AF83" s="21">
        <v>-2.3939525786865978E-2</v>
      </c>
      <c r="AG83" s="9">
        <v>2854.5</v>
      </c>
      <c r="AH83" s="21">
        <v>7.9566519754043137</v>
      </c>
      <c r="AI83" s="21">
        <v>8.0044324292063926</v>
      </c>
      <c r="AJ83" s="21">
        <v>-4.7780453802078959E-2</v>
      </c>
      <c r="AK83" s="9">
        <v>738.7</v>
      </c>
      <c r="AL83" s="9">
        <v>6.604891884534692</v>
      </c>
      <c r="AM83" s="9">
        <v>6.495956928437554</v>
      </c>
      <c r="AN83" s="29">
        <v>0.10893495609713799</v>
      </c>
      <c r="AO83" s="9">
        <v>399.3</v>
      </c>
      <c r="AP83" s="9">
        <v>5.9897130140691761</v>
      </c>
      <c r="AQ83" s="9">
        <v>6.0481723430974981</v>
      </c>
      <c r="AR83" s="29">
        <v>-5.845932902832196E-2</v>
      </c>
      <c r="AS83" s="9">
        <v>783.9</v>
      </c>
      <c r="AT83" s="21">
        <v>6.6642814611946761</v>
      </c>
      <c r="AU83" s="21">
        <v>6.7065965628779081</v>
      </c>
      <c r="AV83" s="21">
        <v>-4.2315101683231937E-2</v>
      </c>
      <c r="AW83" s="9">
        <v>363.12</v>
      </c>
      <c r="AX83" s="9">
        <v>5.8947333581482102</v>
      </c>
      <c r="AY83" s="9">
        <v>5.9351628493276101</v>
      </c>
      <c r="AZ83" s="29">
        <v>-4.0429491179399868E-2</v>
      </c>
      <c r="BA83" s="9">
        <v>1591.2</v>
      </c>
      <c r="BB83" s="9">
        <v>4.3820224719101127E-3</v>
      </c>
      <c r="BC83" s="9">
        <v>4.3260958339254862E-3</v>
      </c>
      <c r="BD83" s="9">
        <v>-5.4430897986856674</v>
      </c>
      <c r="BE83" s="9">
        <v>-5.41385263565037</v>
      </c>
      <c r="BF83" s="29">
        <v>-2.9237163035297442E-2</v>
      </c>
    </row>
    <row r="84" spans="2:58" x14ac:dyDescent="0.25">
      <c r="B84" s="16" t="s">
        <v>80</v>
      </c>
      <c r="C84" s="11">
        <v>4372.8999999999996</v>
      </c>
      <c r="D84" s="11">
        <v>4331.6000000000004</v>
      </c>
      <c r="E84" s="10">
        <v>1.0095345830639946</v>
      </c>
      <c r="F84" s="11">
        <v>8.3736922677542243</v>
      </c>
      <c r="G84" s="11">
        <v>8.4271654650479171</v>
      </c>
      <c r="H84" s="29">
        <v>-5.347319729369282E-2</v>
      </c>
      <c r="I84" s="28">
        <v>3252.5</v>
      </c>
      <c r="J84" s="11">
        <v>8.08717921038666</v>
      </c>
      <c r="K84" s="11">
        <v>8.1298651028165239</v>
      </c>
      <c r="L84" s="21">
        <v>-4.268589242986387E-2</v>
      </c>
      <c r="M84" s="11">
        <v>2982.5</v>
      </c>
      <c r="N84" s="9">
        <v>8.000517153972071</v>
      </c>
      <c r="O84" s="9">
        <v>8.0369665771506877</v>
      </c>
      <c r="P84" s="9">
        <v>-3.6449423178616769E-2</v>
      </c>
      <c r="Q84" s="39">
        <v>982.4</v>
      </c>
      <c r="R84" s="38">
        <v>6.8899985573928779</v>
      </c>
      <c r="S84" s="39">
        <v>6.9104394329991301</v>
      </c>
      <c r="T84" s="38">
        <v>-2.0440875606252185E-2</v>
      </c>
      <c r="U84" s="39">
        <v>1777.5</v>
      </c>
      <c r="V84" s="38">
        <v>7.4829631616773957</v>
      </c>
      <c r="W84" s="39">
        <v>7.5291137986709185</v>
      </c>
      <c r="X84" s="38">
        <v>-4.6150636993522731E-2</v>
      </c>
      <c r="Y84" s="39">
        <v>178.1</v>
      </c>
      <c r="Z84" s="21">
        <v>5.1823451902956164</v>
      </c>
      <c r="AA84" s="21">
        <v>5.3034303553458839</v>
      </c>
      <c r="AB84" s="21">
        <v>-0.12108516505026756</v>
      </c>
      <c r="AC84" s="11">
        <v>369.9</v>
      </c>
      <c r="AD84" s="21">
        <v>5.9132326988384083</v>
      </c>
      <c r="AE84" s="21">
        <v>5.9757340918374426</v>
      </c>
      <c r="AF84" s="21">
        <v>-6.2501392999034344E-2</v>
      </c>
      <c r="AG84" s="11">
        <v>2882.6</v>
      </c>
      <c r="AH84" s="21">
        <v>7.9664479436490021</v>
      </c>
      <c r="AI84" s="21">
        <v>8.006612136402115</v>
      </c>
      <c r="AJ84" s="21">
        <v>-4.0164192753112893E-2</v>
      </c>
      <c r="AK84" s="11">
        <v>513.9</v>
      </c>
      <c r="AL84" s="11">
        <v>6.2420286939981837</v>
      </c>
      <c r="AM84" s="11">
        <v>6.4989588013957214</v>
      </c>
      <c r="AN84" s="29">
        <v>-0.25693010739753763</v>
      </c>
      <c r="AO84" s="11">
        <v>383.8</v>
      </c>
      <c r="AP84" s="11">
        <v>5.9501215835735994</v>
      </c>
      <c r="AQ84" s="11">
        <v>6.039518755312268</v>
      </c>
      <c r="AR84" s="29">
        <v>-8.9397171738668568E-2</v>
      </c>
      <c r="AS84" s="11">
        <v>753.7</v>
      </c>
      <c r="AT84" s="21">
        <v>6.6249944108494239</v>
      </c>
      <c r="AU84" s="21">
        <v>6.7016541000631999</v>
      </c>
      <c r="AV84" s="21">
        <v>-7.6659689213776083E-2</v>
      </c>
      <c r="AW84" s="11">
        <v>363.83</v>
      </c>
      <c r="AX84" s="11">
        <v>5.8966867255758428</v>
      </c>
      <c r="AY84" s="11">
        <v>5.9361502675338818</v>
      </c>
      <c r="AZ84" s="29">
        <v>-3.9463541958038917E-2</v>
      </c>
      <c r="BA84" s="11">
        <v>1595.6</v>
      </c>
      <c r="BB84" s="9">
        <v>4.3855646868042764E-3</v>
      </c>
      <c r="BC84" s="11">
        <v>4.3441450747470573E-3</v>
      </c>
      <c r="BD84" s="11">
        <v>-5.438926300327342</v>
      </c>
      <c r="BE84" s="11">
        <v>-5.4166166679916827</v>
      </c>
      <c r="BF84" s="29">
        <v>-2.2309632335659302E-2</v>
      </c>
    </row>
    <row r="85" spans="2:58" x14ac:dyDescent="0.25">
      <c r="B85" s="21" t="s">
        <v>81</v>
      </c>
      <c r="C85" s="9">
        <v>4412.8</v>
      </c>
      <c r="D85" s="9">
        <v>4397.3999999999996</v>
      </c>
      <c r="E85" s="10">
        <v>1.0035020694046484</v>
      </c>
      <c r="F85" s="9">
        <v>8.3887687361598591</v>
      </c>
      <c r="G85" s="9">
        <v>8.4309677747249427</v>
      </c>
      <c r="H85" s="29">
        <v>-4.2199038565083669E-2</v>
      </c>
      <c r="I85" s="28">
        <v>3310.7000000000003</v>
      </c>
      <c r="J85" s="9">
        <v>8.1049149263748266</v>
      </c>
      <c r="K85" s="9">
        <v>8.1326570812526757</v>
      </c>
      <c r="L85" s="21">
        <v>-2.7742154877849146E-2</v>
      </c>
      <c r="M85" s="9">
        <v>3014.3</v>
      </c>
      <c r="N85" s="9">
        <v>8.011122909734107</v>
      </c>
      <c r="O85" s="9">
        <v>8.0401419015219417</v>
      </c>
      <c r="P85" s="9">
        <v>-2.9018991787834736E-2</v>
      </c>
      <c r="Q85" s="38">
        <v>988.5</v>
      </c>
      <c r="R85" s="38">
        <v>6.8961886426106718</v>
      </c>
      <c r="S85" s="38">
        <v>6.9115639411588594</v>
      </c>
      <c r="T85" s="38">
        <v>-1.5375298548187644E-2</v>
      </c>
      <c r="U85" s="38">
        <v>1804.5</v>
      </c>
      <c r="V85" s="38">
        <v>7.4980388240828431</v>
      </c>
      <c r="W85" s="38">
        <v>7.5334156283796849</v>
      </c>
      <c r="X85" s="38">
        <v>-3.5376804296841868E-2</v>
      </c>
      <c r="Y85" s="38">
        <v>208.8</v>
      </c>
      <c r="Z85" s="21">
        <v>5.341376856008484</v>
      </c>
      <c r="AA85" s="21">
        <v>5.326811603424753</v>
      </c>
      <c r="AB85" s="21">
        <v>1.4565252583730981E-2</v>
      </c>
      <c r="AC85" s="9">
        <v>389.3</v>
      </c>
      <c r="AD85" s="21">
        <v>5.9643502546164102</v>
      </c>
      <c r="AE85" s="21">
        <v>5.975740823882286</v>
      </c>
      <c r="AF85" s="21">
        <v>-1.1390569265875783E-2</v>
      </c>
      <c r="AG85" s="9">
        <v>2921.4</v>
      </c>
      <c r="AH85" s="21">
        <v>7.9798182324167106</v>
      </c>
      <c r="AI85" s="21">
        <v>8.0097808573030065</v>
      </c>
      <c r="AJ85" s="21">
        <v>-2.9962624886295863E-2</v>
      </c>
      <c r="AK85" s="9">
        <v>400.6</v>
      </c>
      <c r="AL85" s="9">
        <v>5.9929634232317177</v>
      </c>
      <c r="AM85" s="9">
        <v>6.5067455709048465</v>
      </c>
      <c r="AN85" s="29">
        <v>-0.5137821476731288</v>
      </c>
      <c r="AO85" s="9">
        <v>407.4</v>
      </c>
      <c r="AP85" s="9">
        <v>6.0097955037927058</v>
      </c>
      <c r="AQ85" s="9">
        <v>6.0320943173644608</v>
      </c>
      <c r="AR85" s="29">
        <v>-2.2298813571755005E-2</v>
      </c>
      <c r="AS85" s="9">
        <v>796.7</v>
      </c>
      <c r="AT85" s="21">
        <v>6.6804781963863205</v>
      </c>
      <c r="AU85" s="21">
        <v>6.697701651896713</v>
      </c>
      <c r="AV85" s="21">
        <v>-1.7223455510392505E-2</v>
      </c>
      <c r="AW85" s="9">
        <v>365.44</v>
      </c>
      <c r="AX85" s="9">
        <v>5.9011021070275911</v>
      </c>
      <c r="AY85" s="9">
        <v>5.9381822212199218</v>
      </c>
      <c r="AZ85" s="29">
        <v>-3.7080114192330704E-2</v>
      </c>
      <c r="BA85" s="9">
        <v>1587.4</v>
      </c>
      <c r="BB85" s="9">
        <v>4.3438047285464104E-3</v>
      </c>
      <c r="BC85" s="9">
        <v>4.3286455115368883E-3</v>
      </c>
      <c r="BD85" s="9">
        <v>-5.4425006007920755</v>
      </c>
      <c r="BE85" s="9">
        <v>-5.418907335301701</v>
      </c>
      <c r="BF85" s="29">
        <v>-2.3593265490374549E-2</v>
      </c>
    </row>
    <row r="86" spans="2:58" x14ac:dyDescent="0.25">
      <c r="B86" s="16" t="s">
        <v>82</v>
      </c>
      <c r="C86" s="11">
        <v>4457.8</v>
      </c>
      <c r="D86" s="11">
        <v>4440.1000000000004</v>
      </c>
      <c r="E86" s="10">
        <v>1.0039863967027769</v>
      </c>
      <c r="F86" s="11">
        <v>8.3984321776951649</v>
      </c>
      <c r="G86" s="11">
        <v>8.4359149755618539</v>
      </c>
      <c r="H86" s="29">
        <v>-3.7482797866688955E-2</v>
      </c>
      <c r="I86" s="28">
        <v>3325.3</v>
      </c>
      <c r="J86" s="11">
        <v>8.1093151745837826</v>
      </c>
      <c r="K86" s="11">
        <v>8.1363804187880238</v>
      </c>
      <c r="L86" s="21">
        <v>-2.7065244204241168E-2</v>
      </c>
      <c r="M86" s="11">
        <v>3027.4</v>
      </c>
      <c r="N86" s="9">
        <v>8.0154594443284655</v>
      </c>
      <c r="O86" s="9">
        <v>8.0437310211259341</v>
      </c>
      <c r="P86" s="9">
        <v>-2.8271576797468612E-2</v>
      </c>
      <c r="Q86" s="39">
        <v>990.3</v>
      </c>
      <c r="R86" s="38">
        <v>6.8980079275272566</v>
      </c>
      <c r="S86" s="39">
        <v>6.9130546079749697</v>
      </c>
      <c r="T86" s="38">
        <v>-1.5046680447713179E-2</v>
      </c>
      <c r="U86" s="39">
        <v>1814.7</v>
      </c>
      <c r="V86" s="38">
        <v>7.5036754437809785</v>
      </c>
      <c r="W86" s="39">
        <v>7.5381022854857633</v>
      </c>
      <c r="X86" s="38">
        <v>-3.4426841704784827E-2</v>
      </c>
      <c r="Y86" s="39">
        <v>211.2</v>
      </c>
      <c r="Z86" s="21">
        <v>5.3528055518321063</v>
      </c>
      <c r="AA86" s="21">
        <v>5.352902469591883</v>
      </c>
      <c r="AB86" s="21">
        <v>-9.6917759776715684E-5</v>
      </c>
      <c r="AC86" s="11">
        <v>397.9</v>
      </c>
      <c r="AD86" s="21">
        <v>5.9862007174328831</v>
      </c>
      <c r="AE86" s="21">
        <v>5.9765634240517507</v>
      </c>
      <c r="AF86" s="21">
        <v>9.6372933811323946E-3</v>
      </c>
      <c r="AG86" s="11">
        <v>2927.4</v>
      </c>
      <c r="AH86" s="21">
        <v>7.9818699360498462</v>
      </c>
      <c r="AI86" s="21">
        <v>8.0138881785567335</v>
      </c>
      <c r="AJ86" s="21">
        <v>-3.201824250688734E-2</v>
      </c>
      <c r="AK86" s="11">
        <v>625.70000000000005</v>
      </c>
      <c r="AL86" s="11">
        <v>6.4388710230043182</v>
      </c>
      <c r="AM86" s="11">
        <v>6.5192189476778104</v>
      </c>
      <c r="AN86" s="29">
        <v>-8.0347924673492166E-2</v>
      </c>
      <c r="AO86" s="11">
        <v>420.8</v>
      </c>
      <c r="AP86" s="11">
        <v>6.0421576614235004</v>
      </c>
      <c r="AQ86" s="11">
        <v>6.0259380613384428</v>
      </c>
      <c r="AR86" s="29">
        <v>1.6219600085057628E-2</v>
      </c>
      <c r="AS86" s="11">
        <v>818.7</v>
      </c>
      <c r="AT86" s="21">
        <v>6.7077177163824029</v>
      </c>
      <c r="AU86" s="21">
        <v>6.6948286910509287</v>
      </c>
      <c r="AV86" s="21">
        <v>1.288902533147418E-2</v>
      </c>
      <c r="AW86" s="11">
        <v>367.27</v>
      </c>
      <c r="AX86" s="11">
        <v>5.9060972723866803</v>
      </c>
      <c r="AY86" s="11">
        <v>5.9412467323631688</v>
      </c>
      <c r="AZ86" s="29">
        <v>-3.5149459976488551E-2</v>
      </c>
      <c r="BA86" s="11">
        <v>1597.5</v>
      </c>
      <c r="BB86" s="9">
        <v>4.3496610123342503E-3</v>
      </c>
      <c r="BC86" s="11">
        <v>4.3323903855860078E-3</v>
      </c>
      <c r="BD86" s="11">
        <v>-5.4416358371940552</v>
      </c>
      <c r="BE86" s="11">
        <v>-5.4207031159348409</v>
      </c>
      <c r="BF86" s="29">
        <v>-2.0932721259214304E-2</v>
      </c>
    </row>
    <row r="87" spans="2:58" x14ac:dyDescent="0.25">
      <c r="B87" s="21" t="s">
        <v>83</v>
      </c>
      <c r="C87" s="9">
        <v>4493.3</v>
      </c>
      <c r="D87" s="9">
        <v>4486.7</v>
      </c>
      <c r="E87" s="10">
        <v>1.0014710143312457</v>
      </c>
      <c r="F87" s="9">
        <v>8.4088727439235171</v>
      </c>
      <c r="G87" s="9">
        <v>8.4419419824037956</v>
      </c>
      <c r="H87" s="29">
        <v>-3.3069238480278429E-2</v>
      </c>
      <c r="I87" s="28">
        <v>3354.6</v>
      </c>
      <c r="J87" s="9">
        <v>8.1180878172606548</v>
      </c>
      <c r="K87" s="9">
        <v>8.1409907626195128</v>
      </c>
      <c r="L87" s="21">
        <v>-2.2902945358858062E-2</v>
      </c>
      <c r="M87" s="9">
        <v>3059.5</v>
      </c>
      <c r="N87" s="9">
        <v>8.0260067829025949</v>
      </c>
      <c r="O87" s="9">
        <v>8.0476737975104822</v>
      </c>
      <c r="P87" s="9">
        <v>-2.1667014607887225E-2</v>
      </c>
      <c r="Q87" s="38">
        <v>998</v>
      </c>
      <c r="R87" s="38">
        <v>6.9057532763114642</v>
      </c>
      <c r="S87" s="38">
        <v>6.9148748367196857</v>
      </c>
      <c r="T87" s="38">
        <v>-9.1215604082215407E-3</v>
      </c>
      <c r="U87" s="38">
        <v>1836.9</v>
      </c>
      <c r="V87" s="38">
        <v>7.5158346471520181</v>
      </c>
      <c r="W87" s="38">
        <v>7.5431003264208103</v>
      </c>
      <c r="X87" s="38">
        <v>-2.7265679268792198E-2</v>
      </c>
      <c r="Y87" s="38">
        <v>216.8</v>
      </c>
      <c r="Z87" s="21">
        <v>5.3789752695654913</v>
      </c>
      <c r="AA87" s="21">
        <v>5.3812004198913019</v>
      </c>
      <c r="AB87" s="21">
        <v>-2.2251503258106098E-3</v>
      </c>
      <c r="AC87" s="9">
        <v>389</v>
      </c>
      <c r="AD87" s="21">
        <v>5.9635793436184459</v>
      </c>
      <c r="AE87" s="21">
        <v>5.9783346656121505</v>
      </c>
      <c r="AF87" s="21">
        <v>-1.4755321993704662E-2</v>
      </c>
      <c r="AG87" s="9">
        <v>2965.6</v>
      </c>
      <c r="AH87" s="21">
        <v>7.9948346518365225</v>
      </c>
      <c r="AI87" s="21">
        <v>8.0188649601704096</v>
      </c>
      <c r="AJ87" s="21">
        <v>-2.4030308333887085E-2</v>
      </c>
      <c r="AK87" s="9">
        <v>656.1</v>
      </c>
      <c r="AL87" s="9">
        <v>6.4863132163508315</v>
      </c>
      <c r="AM87" s="9">
        <v>6.5359595285852006</v>
      </c>
      <c r="AN87" s="29">
        <v>-4.9646312234369105E-2</v>
      </c>
      <c r="AO87" s="9">
        <v>407.2</v>
      </c>
      <c r="AP87" s="9">
        <v>6.0093044652363128</v>
      </c>
      <c r="AQ87" s="9">
        <v>6.021075082560098</v>
      </c>
      <c r="AR87" s="29">
        <v>-1.177061732378526E-2</v>
      </c>
      <c r="AS87" s="9">
        <v>796.1</v>
      </c>
      <c r="AT87" s="21">
        <v>6.6797248060945327</v>
      </c>
      <c r="AU87" s="21">
        <v>6.6931139255386354</v>
      </c>
      <c r="AV87" s="21">
        <v>-1.3389119444102704E-2</v>
      </c>
      <c r="AW87" s="9">
        <v>370.18</v>
      </c>
      <c r="AX87" s="9">
        <v>5.9139893738285707</v>
      </c>
      <c r="AY87" s="9">
        <v>5.9453086478696928</v>
      </c>
      <c r="AZ87" s="29">
        <v>-3.1319274041122114E-2</v>
      </c>
      <c r="BA87" s="9">
        <v>1612.1</v>
      </c>
      <c r="BB87" s="9">
        <v>4.3549084229293853E-3</v>
      </c>
      <c r="BC87" s="9">
        <v>4.3485116998992438E-3</v>
      </c>
      <c r="BD87" s="9">
        <v>-5.4379216303782849</v>
      </c>
      <c r="BE87" s="9">
        <v>-5.42199723403645</v>
      </c>
      <c r="BF87" s="29">
        <v>-1.5924396341834957E-2</v>
      </c>
    </row>
    <row r="88" spans="2:58" x14ac:dyDescent="0.25">
      <c r="B88" s="16" t="s">
        <v>84</v>
      </c>
      <c r="C88" s="11">
        <v>4580</v>
      </c>
      <c r="D88" s="11">
        <v>4579.8999999999996</v>
      </c>
      <c r="E88" s="10">
        <v>1.0000218345378722</v>
      </c>
      <c r="F88" s="11">
        <v>8.4294324428087286</v>
      </c>
      <c r="G88" s="11">
        <v>8.4489602833472475</v>
      </c>
      <c r="H88" s="29">
        <v>-1.9527840538518859E-2</v>
      </c>
      <c r="I88" s="28">
        <v>3395.1</v>
      </c>
      <c r="J88" s="11">
        <v>8.130088494640006</v>
      </c>
      <c r="K88" s="11">
        <v>8.1464268441664593</v>
      </c>
      <c r="L88" s="21">
        <v>-1.63383495264533E-2</v>
      </c>
      <c r="M88" s="11">
        <v>3081.8</v>
      </c>
      <c r="N88" s="9">
        <v>8.0332691208477538</v>
      </c>
      <c r="O88" s="9">
        <v>8.0518924224879047</v>
      </c>
      <c r="P88" s="9">
        <v>-1.8623301640150913E-2</v>
      </c>
      <c r="Q88" s="39">
        <v>1002.6</v>
      </c>
      <c r="R88" s="38">
        <v>6.9103519048294029</v>
      </c>
      <c r="S88" s="39">
        <v>6.9169786264899527</v>
      </c>
      <c r="T88" s="38">
        <v>-6.6267216605497836E-3</v>
      </c>
      <c r="U88" s="39">
        <v>1852.8</v>
      </c>
      <c r="V88" s="38">
        <v>7.5244532873786758</v>
      </c>
      <c r="W88" s="39">
        <v>7.5483147908404167</v>
      </c>
      <c r="X88" s="38">
        <v>-2.3861503461740874E-2</v>
      </c>
      <c r="Y88" s="39">
        <v>223.1</v>
      </c>
      <c r="Z88" s="21">
        <v>5.4076201014384866</v>
      </c>
      <c r="AA88" s="21">
        <v>5.4112028597934376</v>
      </c>
      <c r="AB88" s="21">
        <v>-3.5827583549510322E-3</v>
      </c>
      <c r="AC88" s="11">
        <v>380.4</v>
      </c>
      <c r="AD88" s="21">
        <v>5.9412233306712352</v>
      </c>
      <c r="AE88" s="21">
        <v>5.9811933451381636</v>
      </c>
      <c r="AF88" s="21">
        <v>-3.9970014466928383E-2</v>
      </c>
      <c r="AG88" s="11">
        <v>3014.7</v>
      </c>
      <c r="AH88" s="21">
        <v>8.0112556017230219</v>
      </c>
      <c r="AI88" s="21">
        <v>8.0246220507495796</v>
      </c>
      <c r="AJ88" s="21">
        <v>-1.3366449026557703E-2</v>
      </c>
      <c r="AK88" s="11">
        <v>837.4</v>
      </c>
      <c r="AL88" s="11">
        <v>6.7303018535850425</v>
      </c>
      <c r="AM88" s="11">
        <v>6.5564976930446823</v>
      </c>
      <c r="AN88" s="29">
        <v>0.17380416054036019</v>
      </c>
      <c r="AO88" s="11">
        <v>391.3</v>
      </c>
      <c r="AP88" s="11">
        <v>5.9694745292163667</v>
      </c>
      <c r="AQ88" s="11">
        <v>6.0175406136053642</v>
      </c>
      <c r="AR88" s="29">
        <v>-4.806608438899751E-2</v>
      </c>
      <c r="AS88" s="11">
        <v>771.7</v>
      </c>
      <c r="AT88" s="21">
        <v>6.6485958734635577</v>
      </c>
      <c r="AU88" s="21">
        <v>6.6926441190134538</v>
      </c>
      <c r="AV88" s="21">
        <v>-4.4048245549896059E-2</v>
      </c>
      <c r="AW88" s="11">
        <v>373.94</v>
      </c>
      <c r="AX88" s="11">
        <v>5.9240953567371282</v>
      </c>
      <c r="AY88" s="11">
        <v>5.9503108462330783</v>
      </c>
      <c r="AZ88" s="29">
        <v>-2.6215489495950095E-2</v>
      </c>
      <c r="BA88" s="11">
        <v>1621.5</v>
      </c>
      <c r="BB88" s="9">
        <v>4.3362571535540458E-3</v>
      </c>
      <c r="BC88" s="11">
        <v>4.3361624754502557E-3</v>
      </c>
      <c r="BD88" s="11">
        <v>-5.4407655442713949</v>
      </c>
      <c r="BE88" s="11">
        <v>-5.4227959967026624</v>
      </c>
      <c r="BF88" s="29">
        <v>-1.796954756873248E-2</v>
      </c>
    </row>
    <row r="89" spans="2:58" x14ac:dyDescent="0.25">
      <c r="B89" s="21" t="s">
        <v>85</v>
      </c>
      <c r="C89" s="9">
        <v>4632.1000000000004</v>
      </c>
      <c r="D89" s="9">
        <v>4689.5</v>
      </c>
      <c r="E89" s="10">
        <v>0.98775988911397816</v>
      </c>
      <c r="F89" s="9">
        <v>8.4530812459489937</v>
      </c>
      <c r="G89" s="9">
        <v>8.456860698214637</v>
      </c>
      <c r="H89" s="29">
        <v>-3.7794522656433571E-3</v>
      </c>
      <c r="I89" s="28">
        <v>3440.4</v>
      </c>
      <c r="J89" s="9">
        <v>8.1433430226773247</v>
      </c>
      <c r="K89" s="9">
        <v>8.1526130805073294</v>
      </c>
      <c r="L89" s="21">
        <v>-9.2700578300046743E-3</v>
      </c>
      <c r="M89" s="9">
        <v>3160</v>
      </c>
      <c r="N89" s="9">
        <v>8.0583273065809582</v>
      </c>
      <c r="O89" s="9">
        <v>8.0562955459863907</v>
      </c>
      <c r="P89" s="9">
        <v>2.0317605945674444E-3</v>
      </c>
      <c r="Q89" s="38">
        <v>1020.5</v>
      </c>
      <c r="R89" s="38">
        <v>6.9280479822498995</v>
      </c>
      <c r="S89" s="38">
        <v>6.9193142754074595</v>
      </c>
      <c r="T89" s="38">
        <v>8.7337068424400144E-3</v>
      </c>
      <c r="U89" s="38">
        <v>1910</v>
      </c>
      <c r="V89" s="38">
        <v>7.5548585210406758</v>
      </c>
      <c r="W89" s="38">
        <v>7.5536336773506294</v>
      </c>
      <c r="X89" s="38">
        <v>1.2248436900463844E-3</v>
      </c>
      <c r="Y89" s="38">
        <v>232.3</v>
      </c>
      <c r="Z89" s="21">
        <v>5.4480296397763635</v>
      </c>
      <c r="AA89" s="21">
        <v>5.4424058040497627</v>
      </c>
      <c r="AB89" s="21">
        <v>5.6238357266007455E-3</v>
      </c>
      <c r="AC89" s="9">
        <v>390.5</v>
      </c>
      <c r="AD89" s="21">
        <v>5.9674279692797407</v>
      </c>
      <c r="AE89" s="21">
        <v>5.9852690371282202</v>
      </c>
      <c r="AF89" s="21">
        <v>-1.7841067848479497E-2</v>
      </c>
      <c r="AG89" s="9">
        <v>3049.9</v>
      </c>
      <c r="AH89" s="21">
        <v>8.0228640821787103</v>
      </c>
      <c r="AI89" s="21">
        <v>8.03105527995708</v>
      </c>
      <c r="AJ89" s="21">
        <v>-8.1911977783697409E-3</v>
      </c>
      <c r="AK89" s="9">
        <v>262.60000000000002</v>
      </c>
      <c r="AL89" s="9">
        <v>5.5706319618686955</v>
      </c>
      <c r="AM89" s="9">
        <v>6.5803327915287744</v>
      </c>
      <c r="AN89" s="29">
        <v>-1.0097008296600789</v>
      </c>
      <c r="AO89" s="9">
        <v>408</v>
      </c>
      <c r="AP89" s="9">
        <v>6.0112671744041615</v>
      </c>
      <c r="AQ89" s="9">
        <v>6.0153625304143512</v>
      </c>
      <c r="AR89" s="29">
        <v>-4.0953560101897324E-3</v>
      </c>
      <c r="AS89" s="9">
        <v>798.5</v>
      </c>
      <c r="AT89" s="21">
        <v>6.6827349676550671</v>
      </c>
      <c r="AU89" s="21">
        <v>6.6934976669293507</v>
      </c>
      <c r="AV89" s="21">
        <v>-1.0762699274283527E-2</v>
      </c>
      <c r="AW89" s="9">
        <v>378.56</v>
      </c>
      <c r="AX89" s="9">
        <v>5.9363745807900221</v>
      </c>
      <c r="AY89" s="9">
        <v>5.9561766314006332</v>
      </c>
      <c r="AZ89" s="29">
        <v>-1.9802050610611133E-2</v>
      </c>
      <c r="BA89" s="9">
        <v>1640.8</v>
      </c>
      <c r="BB89" s="9">
        <v>4.3343195266272189E-3</v>
      </c>
      <c r="BC89" s="9">
        <v>4.3880294942074526E-3</v>
      </c>
      <c r="BD89" s="9">
        <v>-5.4288750150312479</v>
      </c>
      <c r="BE89" s="9">
        <v>-5.4231156637773266</v>
      </c>
      <c r="BF89" s="29">
        <v>-5.7593512539213521E-3</v>
      </c>
    </row>
    <row r="90" spans="2:58" x14ac:dyDescent="0.25">
      <c r="B90" s="16" t="s">
        <v>86</v>
      </c>
      <c r="C90" s="11">
        <v>4689</v>
      </c>
      <c r="D90" s="11">
        <v>4723.3</v>
      </c>
      <c r="E90" s="10">
        <v>0.99273812800372618</v>
      </c>
      <c r="F90" s="11">
        <v>8.4602629868286936</v>
      </c>
      <c r="G90" s="11">
        <v>8.4655218419280551</v>
      </c>
      <c r="H90" s="29">
        <v>-5.2588550993615257E-3</v>
      </c>
      <c r="I90" s="28">
        <v>3462</v>
      </c>
      <c r="J90" s="11">
        <v>8.1496017357361552</v>
      </c>
      <c r="K90" s="11">
        <v>8.1594636772521358</v>
      </c>
      <c r="L90" s="21">
        <v>-9.8619415159806323E-3</v>
      </c>
      <c r="M90" s="11">
        <v>3195.6</v>
      </c>
      <c r="N90" s="9">
        <v>8.0695301426078867</v>
      </c>
      <c r="O90" s="9">
        <v>8.060780178370603</v>
      </c>
      <c r="P90" s="9">
        <v>8.7499642372836917E-3</v>
      </c>
      <c r="Q90" s="39">
        <v>1028.7</v>
      </c>
      <c r="R90" s="38">
        <v>6.9360511481369844</v>
      </c>
      <c r="S90" s="39">
        <v>6.9218259398928579</v>
      </c>
      <c r="T90" s="38">
        <v>1.4225208244126542E-2</v>
      </c>
      <c r="U90" s="39">
        <v>1934.3</v>
      </c>
      <c r="V90" s="38">
        <v>7.5675007829080521</v>
      </c>
      <c r="W90" s="39">
        <v>7.5589300711178327</v>
      </c>
      <c r="X90" s="38">
        <v>8.5707117902193986E-3</v>
      </c>
      <c r="Y90" s="39">
        <v>242.6</v>
      </c>
      <c r="Z90" s="21">
        <v>5.4914139965099498</v>
      </c>
      <c r="AA90" s="21">
        <v>5.4743030281877783</v>
      </c>
      <c r="AB90" s="21">
        <v>1.7110968322171516E-2</v>
      </c>
      <c r="AC90" s="11">
        <v>383.1</v>
      </c>
      <c r="AD90" s="21">
        <v>5.9482960517066035</v>
      </c>
      <c r="AE90" s="21">
        <v>5.9906663348217091</v>
      </c>
      <c r="AF90" s="21">
        <v>-4.23702831151056E-2</v>
      </c>
      <c r="AG90" s="11">
        <v>3078.9</v>
      </c>
      <c r="AH90" s="21">
        <v>8.0323276693197787</v>
      </c>
      <c r="AI90" s="21">
        <v>8.0380521234251052</v>
      </c>
      <c r="AJ90" s="21">
        <v>-5.7244541053265152E-3</v>
      </c>
      <c r="AK90" s="11">
        <v>1344.7</v>
      </c>
      <c r="AL90" s="11">
        <v>7.2039262188298245</v>
      </c>
      <c r="AM90" s="11">
        <v>6.6070728021103324</v>
      </c>
      <c r="AN90" s="29">
        <v>0.5968534167194921</v>
      </c>
      <c r="AO90" s="11">
        <v>404.2</v>
      </c>
      <c r="AP90" s="11">
        <v>6.0019098049695208</v>
      </c>
      <c r="AQ90" s="11">
        <v>6.014538667624425</v>
      </c>
      <c r="AR90" s="29">
        <v>-1.262886265490426E-2</v>
      </c>
      <c r="AS90" s="11">
        <v>787.3</v>
      </c>
      <c r="AT90" s="21">
        <v>6.6686093701904214</v>
      </c>
      <c r="AU90" s="21">
        <v>6.6957254345868247</v>
      </c>
      <c r="AV90" s="21">
        <v>-2.7116064396403239E-2</v>
      </c>
      <c r="AW90" s="11">
        <v>383.53</v>
      </c>
      <c r="AX90" s="11">
        <v>5.9494178446056374</v>
      </c>
      <c r="AY90" s="11">
        <v>5.9628129226387303</v>
      </c>
      <c r="AZ90" s="29">
        <v>-1.3395078033092922E-2</v>
      </c>
      <c r="BA90" s="11">
        <v>1668.4</v>
      </c>
      <c r="BB90" s="9">
        <v>4.3501160274294062E-3</v>
      </c>
      <c r="BC90" s="11">
        <v>4.3819370936995766E-3</v>
      </c>
      <c r="BD90" s="11">
        <v>-5.430264393525877</v>
      </c>
      <c r="BE90" s="11">
        <v>-5.4229837260715206</v>
      </c>
      <c r="BF90" s="29">
        <v>-7.2806674543564043E-3</v>
      </c>
    </row>
    <row r="91" spans="2:58" x14ac:dyDescent="0.25">
      <c r="B91" s="21" t="s">
        <v>87</v>
      </c>
      <c r="C91" s="9">
        <v>4788.2</v>
      </c>
      <c r="D91" s="9">
        <v>4771.2</v>
      </c>
      <c r="E91" s="10">
        <v>1.0035630449362845</v>
      </c>
      <c r="F91" s="9">
        <v>8.4703531245704191</v>
      </c>
      <c r="G91" s="9">
        <v>8.4748199672519231</v>
      </c>
      <c r="H91" s="29">
        <v>-4.4668426815039908E-3</v>
      </c>
      <c r="I91" s="28">
        <v>3538</v>
      </c>
      <c r="J91" s="9">
        <v>8.1713168747197304</v>
      </c>
      <c r="K91" s="9">
        <v>8.166887046224744</v>
      </c>
      <c r="L91" s="21">
        <v>4.4298284949864097E-3</v>
      </c>
      <c r="M91" s="9">
        <v>3219.2</v>
      </c>
      <c r="N91" s="9">
        <v>8.0768881604653657</v>
      </c>
      <c r="O91" s="9">
        <v>8.0652445998555731</v>
      </c>
      <c r="P91" s="9">
        <v>1.1643560609792658E-2</v>
      </c>
      <c r="Q91" s="38">
        <v>1032.3</v>
      </c>
      <c r="R91" s="38">
        <v>6.9395446014715443</v>
      </c>
      <c r="S91" s="38">
        <v>6.9244632349335733</v>
      </c>
      <c r="T91" s="38">
        <v>1.5081366537970986E-2</v>
      </c>
      <c r="U91" s="38">
        <v>1952.4</v>
      </c>
      <c r="V91" s="38">
        <v>7.5768146640129928</v>
      </c>
      <c r="W91" s="38">
        <v>7.5640778228357135</v>
      </c>
      <c r="X91" s="38">
        <v>1.2736841177279246E-2</v>
      </c>
      <c r="Y91" s="38">
        <v>253.7</v>
      </c>
      <c r="Z91" s="21">
        <v>5.5361524666052357</v>
      </c>
      <c r="AA91" s="21">
        <v>5.5063918226323132</v>
      </c>
      <c r="AB91" s="21">
        <v>2.9760643972922551E-2</v>
      </c>
      <c r="AC91" s="9">
        <v>400.2</v>
      </c>
      <c r="AD91" s="21">
        <v>5.9919644221496329</v>
      </c>
      <c r="AE91" s="21">
        <v>5.9974786807906115</v>
      </c>
      <c r="AF91" s="21">
        <v>-5.5142586409786531E-3</v>
      </c>
      <c r="AG91" s="9">
        <v>3137.8</v>
      </c>
      <c r="AH91" s="21">
        <v>8.0512771963988552</v>
      </c>
      <c r="AI91" s="21">
        <v>8.0454949372872377</v>
      </c>
      <c r="AJ91" s="21">
        <v>5.7822591116174493E-3</v>
      </c>
      <c r="AK91" s="9">
        <v>595.9</v>
      </c>
      <c r="AL91" s="9">
        <v>6.3900728677529335</v>
      </c>
      <c r="AM91" s="9">
        <v>6.6356946398436731</v>
      </c>
      <c r="AN91" s="29">
        <v>-0.24562177209073965</v>
      </c>
      <c r="AO91" s="9">
        <v>417</v>
      </c>
      <c r="AP91" s="9">
        <v>6.0330862217988015</v>
      </c>
      <c r="AQ91" s="9">
        <v>6.0150643002754434</v>
      </c>
      <c r="AR91" s="29">
        <v>1.8021921523358131E-2</v>
      </c>
      <c r="AS91" s="9">
        <v>817.2</v>
      </c>
      <c r="AT91" s="21">
        <v>6.7058838629434669</v>
      </c>
      <c r="AU91" s="21">
        <v>6.6993715605993254</v>
      </c>
      <c r="AV91" s="21">
        <v>6.5123023441415739E-3</v>
      </c>
      <c r="AW91" s="9">
        <v>387.24</v>
      </c>
      <c r="AX91" s="9">
        <v>5.959044655851871</v>
      </c>
      <c r="AY91" s="9">
        <v>5.9701142629321087</v>
      </c>
      <c r="AZ91" s="29">
        <v>-1.1069607080237631E-2</v>
      </c>
      <c r="BA91" s="9">
        <v>1686.2</v>
      </c>
      <c r="BB91" s="9">
        <v>4.3544055366181184E-3</v>
      </c>
      <c r="BC91" s="9">
        <v>4.3389456781906281E-3</v>
      </c>
      <c r="BD91" s="9">
        <v>-5.440123891674892</v>
      </c>
      <c r="BE91" s="9">
        <v>-5.4224312739908545</v>
      </c>
      <c r="BF91" s="29">
        <v>-1.7692617684037515E-2</v>
      </c>
    </row>
    <row r="92" spans="2:58" x14ac:dyDescent="0.25">
      <c r="B92" s="16" t="s">
        <v>88</v>
      </c>
      <c r="C92" s="11">
        <v>4904.5</v>
      </c>
      <c r="D92" s="11">
        <v>4897.3</v>
      </c>
      <c r="E92" s="10">
        <v>1.0014701978641292</v>
      </c>
      <c r="F92" s="11">
        <v>8.4964393118230195</v>
      </c>
      <c r="G92" s="11">
        <v>8.4846280401662248</v>
      </c>
      <c r="H92" s="29">
        <v>1.1811271656794631E-2</v>
      </c>
      <c r="I92" s="28">
        <v>3560</v>
      </c>
      <c r="J92" s="11">
        <v>8.1775158238460754</v>
      </c>
      <c r="K92" s="11">
        <v>8.174785435535572</v>
      </c>
      <c r="L92" s="21">
        <v>2.7303883105034288E-3</v>
      </c>
      <c r="M92" s="11">
        <v>3272.9</v>
      </c>
      <c r="N92" s="9">
        <v>8.093431721024956</v>
      </c>
      <c r="O92" s="9">
        <v>8.069592559383981</v>
      </c>
      <c r="P92" s="9">
        <v>2.3839161640974993E-2</v>
      </c>
      <c r="Q92" s="39">
        <v>1045.5</v>
      </c>
      <c r="R92" s="38">
        <v>6.9522505188686878</v>
      </c>
      <c r="S92" s="39">
        <v>6.9271846662721837</v>
      </c>
      <c r="T92" s="38">
        <v>2.5065852596504179E-2</v>
      </c>
      <c r="U92" s="39">
        <v>1988.8</v>
      </c>
      <c r="V92" s="38">
        <v>7.5952867207564463</v>
      </c>
      <c r="W92" s="39">
        <v>7.568956139892828</v>
      </c>
      <c r="X92" s="38">
        <v>2.633058086361828E-2</v>
      </c>
      <c r="Y92" s="39">
        <v>266.2</v>
      </c>
      <c r="Z92" s="21">
        <v>5.5842479059610115</v>
      </c>
      <c r="AA92" s="21">
        <v>5.5381801721633979</v>
      </c>
      <c r="AB92" s="21">
        <v>4.6067733797613641E-2</v>
      </c>
      <c r="AC92" s="11">
        <v>389.6</v>
      </c>
      <c r="AD92" s="21">
        <v>5.96512057176838</v>
      </c>
      <c r="AE92" s="21">
        <v>6.0057730361799617</v>
      </c>
      <c r="AF92" s="21">
        <v>-4.0652464411581768E-2</v>
      </c>
      <c r="AG92" s="11">
        <v>3170.4</v>
      </c>
      <c r="AH92" s="21">
        <v>8.0616130418762246</v>
      </c>
      <c r="AI92" s="21">
        <v>8.0532624998932416</v>
      </c>
      <c r="AJ92" s="21">
        <v>8.3505419829830174E-3</v>
      </c>
      <c r="AK92" s="11">
        <v>1214.7</v>
      </c>
      <c r="AL92" s="11">
        <v>7.1022524117062256</v>
      </c>
      <c r="AM92" s="11">
        <v>6.6655482531685628</v>
      </c>
      <c r="AN92" s="29">
        <v>0.43670415853766276</v>
      </c>
      <c r="AO92" s="11">
        <v>398.2</v>
      </c>
      <c r="AP92" s="11">
        <v>5.9869543916300962</v>
      </c>
      <c r="AQ92" s="11">
        <v>6.0169268103681048</v>
      </c>
      <c r="AR92" s="29">
        <v>-2.9972418738008599E-2</v>
      </c>
      <c r="AS92" s="11">
        <v>787.8</v>
      </c>
      <c r="AT92" s="21">
        <v>6.6692442505368055</v>
      </c>
      <c r="AU92" s="21">
        <v>6.7044632360400547</v>
      </c>
      <c r="AV92" s="21">
        <v>-3.5218985503249201E-2</v>
      </c>
      <c r="AW92" s="11">
        <v>394.63</v>
      </c>
      <c r="AX92" s="11">
        <v>5.9779486170544613</v>
      </c>
      <c r="AY92" s="11">
        <v>5.9779668233417373</v>
      </c>
      <c r="AZ92" s="29">
        <v>-1.8206287276001376E-5</v>
      </c>
      <c r="BA92" s="11">
        <v>1731.5</v>
      </c>
      <c r="BB92" s="9">
        <v>4.3876542584192785E-3</v>
      </c>
      <c r="BC92" s="11">
        <v>4.381213008412016E-3</v>
      </c>
      <c r="BD92" s="11">
        <v>-5.4304296503754736</v>
      </c>
      <c r="BE92" s="11">
        <v>-5.4214939483580968</v>
      </c>
      <c r="BF92" s="29">
        <v>-8.935702017376812E-3</v>
      </c>
    </row>
    <row r="93" spans="2:58" x14ac:dyDescent="0.25">
      <c r="B93" s="21" t="s">
        <v>89</v>
      </c>
      <c r="C93" s="9">
        <v>4985.8999999999996</v>
      </c>
      <c r="D93" s="9">
        <v>4977.5</v>
      </c>
      <c r="E93" s="10">
        <v>1.0016875941737819</v>
      </c>
      <c r="F93" s="9">
        <v>8.5126830359383518</v>
      </c>
      <c r="G93" s="9">
        <v>8.4948162348742677</v>
      </c>
      <c r="H93" s="29">
        <v>1.7866801064084115E-2</v>
      </c>
      <c r="I93" s="28">
        <v>3607.2000000000003</v>
      </c>
      <c r="J93" s="9">
        <v>8.1906871271068749</v>
      </c>
      <c r="K93" s="9">
        <v>8.1830638619378462</v>
      </c>
      <c r="L93" s="21">
        <v>7.6232651690286701E-3</v>
      </c>
      <c r="M93" s="9">
        <v>3245.7</v>
      </c>
      <c r="N93" s="9">
        <v>8.0850863223616365</v>
      </c>
      <c r="O93" s="9">
        <v>8.0737350831238874</v>
      </c>
      <c r="P93" s="9">
        <v>1.1351239237749056E-2</v>
      </c>
      <c r="Q93" s="38">
        <v>1039</v>
      </c>
      <c r="R93" s="38">
        <v>6.9460139910992273</v>
      </c>
      <c r="S93" s="38">
        <v>6.9299581655053526</v>
      </c>
      <c r="T93" s="38">
        <v>1.6055825593874751E-2</v>
      </c>
      <c r="U93" s="38">
        <v>1962.1</v>
      </c>
      <c r="V93" s="38">
        <v>7.5817706072260558</v>
      </c>
      <c r="W93" s="38">
        <v>7.5734521902034668</v>
      </c>
      <c r="X93" s="38">
        <v>8.3184170225889531E-3</v>
      </c>
      <c r="Y93" s="38">
        <v>287.3</v>
      </c>
      <c r="Z93" s="21">
        <v>5.6605269659852437</v>
      </c>
      <c r="AA93" s="21">
        <v>5.569194661963544</v>
      </c>
      <c r="AB93" s="21">
        <v>9.1332304021699784E-2</v>
      </c>
      <c r="AC93" s="9">
        <v>412.4</v>
      </c>
      <c r="AD93" s="21">
        <v>6.0219937521428051</v>
      </c>
      <c r="AE93" s="21">
        <v>6.0156129157231435</v>
      </c>
      <c r="AF93" s="21">
        <v>6.3808364196615841E-3</v>
      </c>
      <c r="AG93" s="9">
        <v>3194.8</v>
      </c>
      <c r="AH93" s="21">
        <v>8.0692797670432341</v>
      </c>
      <c r="AI93" s="21">
        <v>8.0612372035048256</v>
      </c>
      <c r="AJ93" s="21">
        <v>8.042563538408487E-3</v>
      </c>
      <c r="AK93" s="9">
        <v>1233.0999999999999</v>
      </c>
      <c r="AL93" s="9">
        <v>7.1172866028764847</v>
      </c>
      <c r="AM93" s="9">
        <v>6.6958300769172103</v>
      </c>
      <c r="AN93" s="29">
        <v>0.42145652595927441</v>
      </c>
      <c r="AO93" s="9">
        <v>391.8</v>
      </c>
      <c r="AP93" s="9">
        <v>5.9707515055104405</v>
      </c>
      <c r="AQ93" s="9">
        <v>6.0201248436040595</v>
      </c>
      <c r="AR93" s="29">
        <v>-4.937333809361899E-2</v>
      </c>
      <c r="AS93" s="9">
        <v>804.1</v>
      </c>
      <c r="AT93" s="21">
        <v>6.6897236395541038</v>
      </c>
      <c r="AU93" s="21">
        <v>6.7110317221711782</v>
      </c>
      <c r="AV93" s="21">
        <v>-2.1308082617074398E-2</v>
      </c>
      <c r="AW93" s="9">
        <v>397.58</v>
      </c>
      <c r="AX93" s="9">
        <v>5.9853961717063751</v>
      </c>
      <c r="AY93" s="9">
        <v>5.9862498564241591</v>
      </c>
      <c r="AZ93" s="29">
        <v>-8.5368471778402011E-4</v>
      </c>
      <c r="BA93" s="9">
        <v>1761</v>
      </c>
      <c r="BB93" s="9">
        <v>4.4292972483525326E-3</v>
      </c>
      <c r="BC93" s="9">
        <v>4.4218349853937565E-3</v>
      </c>
      <c r="BD93" s="9">
        <v>-5.4212005139790902</v>
      </c>
      <c r="BE93" s="9">
        <v>-5.4202184478820685</v>
      </c>
      <c r="BF93" s="29">
        <v>-9.8206609702167214E-4</v>
      </c>
    </row>
    <row r="94" spans="2:58" x14ac:dyDescent="0.25">
      <c r="B94" s="16" t="s">
        <v>90</v>
      </c>
      <c r="C94" s="11">
        <v>5028.7</v>
      </c>
      <c r="D94" s="11">
        <v>5007.8999999999996</v>
      </c>
      <c r="E94" s="10">
        <v>1.0041534375686416</v>
      </c>
      <c r="F94" s="11">
        <v>8.5187719445294512</v>
      </c>
      <c r="G94" s="11">
        <v>8.5052621076241461</v>
      </c>
      <c r="H94" s="29">
        <v>1.350983690530505E-2</v>
      </c>
      <c r="I94" s="28">
        <v>3642.6</v>
      </c>
      <c r="J94" s="11">
        <v>8.2004529913644433</v>
      </c>
      <c r="K94" s="11">
        <v>8.1916290486774894</v>
      </c>
      <c r="L94" s="21">
        <v>8.8239426869538562E-3</v>
      </c>
      <c r="M94" s="11">
        <v>3292.3</v>
      </c>
      <c r="N94" s="9">
        <v>8.0993416876570237</v>
      </c>
      <c r="O94" s="9">
        <v>8.0775980967193792</v>
      </c>
      <c r="P94" s="9">
        <v>2.1743590937644441E-2</v>
      </c>
      <c r="Q94" s="39">
        <v>1049.9000000000001</v>
      </c>
      <c r="R94" s="38">
        <v>6.9564502005208952</v>
      </c>
      <c r="S94" s="39">
        <v>6.9327673303876178</v>
      </c>
      <c r="T94" s="38">
        <v>2.3682870133277412E-2</v>
      </c>
      <c r="U94" s="39">
        <v>1993.5</v>
      </c>
      <c r="V94" s="38">
        <v>7.5976471668214094</v>
      </c>
      <c r="W94" s="39">
        <v>7.5774695982949627</v>
      </c>
      <c r="X94" s="38">
        <v>2.0177568526446699E-2</v>
      </c>
      <c r="Y94" s="39">
        <v>298.8</v>
      </c>
      <c r="Z94" s="21">
        <v>5.6997744532586623</v>
      </c>
      <c r="AA94" s="21">
        <v>5.5989906695488889</v>
      </c>
      <c r="AB94" s="21">
        <v>0.10078378370977337</v>
      </c>
      <c r="AC94" s="11">
        <v>419.4</v>
      </c>
      <c r="AD94" s="21">
        <v>6.0388251184678197</v>
      </c>
      <c r="AE94" s="21">
        <v>6.0270364263632832</v>
      </c>
      <c r="AF94" s="21">
        <v>1.178869210453648E-2</v>
      </c>
      <c r="AG94" s="11">
        <v>3223.2</v>
      </c>
      <c r="AH94" s="21">
        <v>8.078129933877138</v>
      </c>
      <c r="AI94" s="21">
        <v>8.0693066594724403</v>
      </c>
      <c r="AJ94" s="21">
        <v>8.8232744046976563E-3</v>
      </c>
      <c r="AK94" s="11">
        <v>746.9</v>
      </c>
      <c r="AL94" s="11">
        <v>6.615931307363021</v>
      </c>
      <c r="AM94" s="11">
        <v>6.726009486020911</v>
      </c>
      <c r="AN94" s="29">
        <v>-0.11007817865788994</v>
      </c>
      <c r="AO94" s="11">
        <v>404.6</v>
      </c>
      <c r="AP94" s="11">
        <v>6.0028989247336453</v>
      </c>
      <c r="AQ94" s="11">
        <v>6.0246383129232468</v>
      </c>
      <c r="AR94" s="29">
        <v>-2.1739388189601527E-2</v>
      </c>
      <c r="AS94" s="11">
        <v>824</v>
      </c>
      <c r="AT94" s="21">
        <v>6.7141705299094721</v>
      </c>
      <c r="AU94" s="21">
        <v>6.7190862683889234</v>
      </c>
      <c r="AV94" s="21">
        <v>-4.9157384794513703E-3</v>
      </c>
      <c r="AW94" s="11">
        <v>403.43</v>
      </c>
      <c r="AX94" s="11">
        <v>6.0000029906280368</v>
      </c>
      <c r="AY94" s="11">
        <v>5.9948426033569877</v>
      </c>
      <c r="AZ94" s="29">
        <v>5.1603872710490606E-3</v>
      </c>
      <c r="BA94" s="11">
        <v>1798</v>
      </c>
      <c r="BB94" s="9">
        <v>4.4567830850457332E-3</v>
      </c>
      <c r="BC94" s="11">
        <v>4.4383486808917865E-3</v>
      </c>
      <c r="BD94" s="11">
        <v>-5.4174728904349889</v>
      </c>
      <c r="BE94" s="11">
        <v>-5.4186570560853529</v>
      </c>
      <c r="BF94" s="29">
        <v>1.1841656503639442E-3</v>
      </c>
    </row>
    <row r="95" spans="2:58" x14ac:dyDescent="0.25">
      <c r="B95" s="21" t="s">
        <v>91</v>
      </c>
      <c r="C95" s="9">
        <v>5113.6000000000004</v>
      </c>
      <c r="D95" s="9">
        <v>5050</v>
      </c>
      <c r="E95" s="10">
        <v>1.0125940594059406</v>
      </c>
      <c r="F95" s="9">
        <v>8.5271435222694052</v>
      </c>
      <c r="G95" s="9">
        <v>8.5158543814146217</v>
      </c>
      <c r="H95" s="29">
        <v>1.1289140854783497E-2</v>
      </c>
      <c r="I95" s="28">
        <v>3689.7</v>
      </c>
      <c r="J95" s="9">
        <v>8.2133004329164745</v>
      </c>
      <c r="K95" s="9">
        <v>8.2003924835411564</v>
      </c>
      <c r="L95" s="21">
        <v>1.290794937531814E-2</v>
      </c>
      <c r="M95" s="9">
        <v>3334.9</v>
      </c>
      <c r="N95" s="9">
        <v>8.1121979728926679</v>
      </c>
      <c r="O95" s="9">
        <v>8.0811146203390685</v>
      </c>
      <c r="P95" s="9">
        <v>3.1083352553599397E-2</v>
      </c>
      <c r="Q95" s="38">
        <v>1057.9000000000001</v>
      </c>
      <c r="R95" s="38">
        <v>6.9640410899927288</v>
      </c>
      <c r="S95" s="38">
        <v>6.9356057935645135</v>
      </c>
      <c r="T95" s="38">
        <v>2.8435296428215295E-2</v>
      </c>
      <c r="U95" s="38">
        <v>2024.6</v>
      </c>
      <c r="V95" s="38">
        <v>7.6131274291646509</v>
      </c>
      <c r="W95" s="38">
        <v>7.5809171877052872</v>
      </c>
      <c r="X95" s="38">
        <v>3.2210241459363687E-2</v>
      </c>
      <c r="Y95" s="38">
        <v>312.2</v>
      </c>
      <c r="Z95" s="21">
        <v>5.7436440080813318</v>
      </c>
      <c r="AA95" s="21">
        <v>5.6271806551255841</v>
      </c>
      <c r="AB95" s="21">
        <v>0.11646335295574772</v>
      </c>
      <c r="AC95" s="9">
        <v>411</v>
      </c>
      <c r="AD95" s="21">
        <v>6.0185932144962342</v>
      </c>
      <c r="AE95" s="21">
        <v>6.0400856630662716</v>
      </c>
      <c r="AF95" s="21">
        <v>-2.1492448570037403E-2</v>
      </c>
      <c r="AG95" s="9">
        <v>3278.7</v>
      </c>
      <c r="AH95" s="21">
        <v>8.0952022813507369</v>
      </c>
      <c r="AI95" s="21">
        <v>8.0773635057487461</v>
      </c>
      <c r="AJ95" s="21">
        <v>1.7838775601990875E-2</v>
      </c>
      <c r="AK95" s="9">
        <v>721.3</v>
      </c>
      <c r="AL95" s="9">
        <v>6.5810551395096271</v>
      </c>
      <c r="AM95" s="9">
        <v>6.7558192657396861</v>
      </c>
      <c r="AN95" s="29">
        <v>-0.17476412623005899</v>
      </c>
      <c r="AO95" s="9">
        <v>391.6</v>
      </c>
      <c r="AP95" s="9">
        <v>5.9702409106563552</v>
      </c>
      <c r="AQ95" s="9">
        <v>6.0304162729292994</v>
      </c>
      <c r="AR95" s="29">
        <v>-6.0175362272944177E-2</v>
      </c>
      <c r="AS95" s="9">
        <v>802.6</v>
      </c>
      <c r="AT95" s="21">
        <v>6.6878564578328161</v>
      </c>
      <c r="AU95" s="21">
        <v>6.7286228065378841</v>
      </c>
      <c r="AV95" s="21">
        <v>-4.0766348705068012E-2</v>
      </c>
      <c r="AW95" s="9">
        <v>410.26</v>
      </c>
      <c r="AX95" s="9">
        <v>6.0167911050539908</v>
      </c>
      <c r="AY95" s="9">
        <v>6.0036237717648895</v>
      </c>
      <c r="AZ95" s="29">
        <v>1.3167333289101357E-2</v>
      </c>
      <c r="BA95" s="9">
        <v>1844.7</v>
      </c>
      <c r="BB95" s="9">
        <v>4.4964169063520694E-3</v>
      </c>
      <c r="BC95" s="9">
        <v>4.4404930728015393E-3</v>
      </c>
      <c r="BD95" s="9">
        <v>-5.4169898562710896</v>
      </c>
      <c r="BE95" s="9">
        <v>-5.4168626702818434</v>
      </c>
      <c r="BF95" s="29">
        <v>-1.271859892462146E-4</v>
      </c>
    </row>
    <row r="96" spans="2:58" x14ac:dyDescent="0.25">
      <c r="B96" s="16" t="s">
        <v>92</v>
      </c>
      <c r="C96" s="11">
        <v>5184.1000000000004</v>
      </c>
      <c r="D96" s="11">
        <v>5139.8</v>
      </c>
      <c r="E96" s="10">
        <v>1.0086190124129344</v>
      </c>
      <c r="F96" s="11">
        <v>8.54476944718634</v>
      </c>
      <c r="G96" s="11">
        <v>8.5264902228925195</v>
      </c>
      <c r="H96" s="29">
        <v>1.8279224293820562E-2</v>
      </c>
      <c r="I96" s="28">
        <v>3773.1000000000004</v>
      </c>
      <c r="J96" s="11">
        <v>8.2356522237212193</v>
      </c>
      <c r="K96" s="11">
        <v>8.2092711692796794</v>
      </c>
      <c r="L96" s="21">
        <v>2.6381054441539931E-2</v>
      </c>
      <c r="M96" s="11">
        <v>3337.9</v>
      </c>
      <c r="N96" s="9">
        <v>8.1130971457143115</v>
      </c>
      <c r="O96" s="9">
        <v>8.0842312638959015</v>
      </c>
      <c r="P96" s="9">
        <v>2.8865881818409989E-2</v>
      </c>
      <c r="Q96" s="39">
        <v>1053.5999999999999</v>
      </c>
      <c r="R96" s="38">
        <v>6.9599681504290709</v>
      </c>
      <c r="S96" s="39">
        <v>6.9384819894754068</v>
      </c>
      <c r="T96" s="38">
        <v>2.1486160953664069E-2</v>
      </c>
      <c r="U96" s="39">
        <v>2031.3</v>
      </c>
      <c r="V96" s="38">
        <v>7.6164312611597094</v>
      </c>
      <c r="W96" s="39">
        <v>7.5837163929527414</v>
      </c>
      <c r="X96" s="38">
        <v>3.2714868206968006E-2</v>
      </c>
      <c r="Y96" s="39">
        <v>321.2</v>
      </c>
      <c r="Z96" s="21">
        <v>5.7720639820726065</v>
      </c>
      <c r="AA96" s="21">
        <v>5.6534400687645991</v>
      </c>
      <c r="AB96" s="21">
        <v>0.11862391330800737</v>
      </c>
      <c r="AC96" s="11">
        <v>431.8</v>
      </c>
      <c r="AD96" s="21">
        <v>6.0679625180807069</v>
      </c>
      <c r="AE96" s="21">
        <v>6.0548100887305631</v>
      </c>
      <c r="AF96" s="21">
        <v>1.3152429350143713E-2</v>
      </c>
      <c r="AG96" s="11">
        <v>3341.3</v>
      </c>
      <c r="AH96" s="21">
        <v>8.1141152318005716</v>
      </c>
      <c r="AI96" s="21">
        <v>8.0853058948329082</v>
      </c>
      <c r="AJ96" s="21">
        <v>2.8809336967663413E-2</v>
      </c>
      <c r="AK96" s="11">
        <v>1573.3</v>
      </c>
      <c r="AL96" s="11">
        <v>7.3609306032463779</v>
      </c>
      <c r="AM96" s="11">
        <v>6.784923402471895</v>
      </c>
      <c r="AN96" s="29">
        <v>0.57600720077448297</v>
      </c>
      <c r="AO96" s="11">
        <v>386.8</v>
      </c>
      <c r="AP96" s="11">
        <v>5.9579077635791391</v>
      </c>
      <c r="AQ96" s="11">
        <v>6.0373941911082305</v>
      </c>
      <c r="AR96" s="29">
        <v>-7.9486427529091408E-2</v>
      </c>
      <c r="AS96" s="11">
        <v>818.6</v>
      </c>
      <c r="AT96" s="21">
        <v>6.7075955640583027</v>
      </c>
      <c r="AU96" s="21">
        <v>6.7396341961261035</v>
      </c>
      <c r="AV96" s="21">
        <v>-3.2038632067800776E-2</v>
      </c>
      <c r="AW96" s="11">
        <v>415.37</v>
      </c>
      <c r="AX96" s="11">
        <v>6.0291696892866309</v>
      </c>
      <c r="AY96" s="11">
        <v>6.0124752945145747</v>
      </c>
      <c r="AZ96" s="29">
        <v>1.6694394772056143E-2</v>
      </c>
      <c r="BA96" s="11">
        <v>1871</v>
      </c>
      <c r="BB96" s="9">
        <v>4.5044177480318753E-3</v>
      </c>
      <c r="BC96" s="11">
        <v>4.465925877458813E-3</v>
      </c>
      <c r="BD96" s="11">
        <v>-5.4112787227778529</v>
      </c>
      <c r="BE96" s="11">
        <v>-5.4148874476819024</v>
      </c>
      <c r="BF96" s="29">
        <v>3.6087249040495095E-3</v>
      </c>
    </row>
    <row r="97" spans="2:58" x14ac:dyDescent="0.25">
      <c r="B97" s="21" t="s">
        <v>93</v>
      </c>
      <c r="C97" s="9">
        <v>5306</v>
      </c>
      <c r="D97" s="9">
        <v>5268.2</v>
      </c>
      <c r="E97" s="10">
        <v>1.0071751262290727</v>
      </c>
      <c r="F97" s="9">
        <v>8.5694440272146508</v>
      </c>
      <c r="G97" s="9">
        <v>8.5370738544177005</v>
      </c>
      <c r="H97" s="29">
        <v>3.2370172796950314E-2</v>
      </c>
      <c r="I97" s="28">
        <v>3747.9</v>
      </c>
      <c r="J97" s="9">
        <v>8.2289509621058929</v>
      </c>
      <c r="K97" s="9">
        <v>8.21819017611225</v>
      </c>
      <c r="L97" s="21">
        <v>1.0760785993642941E-2</v>
      </c>
      <c r="M97" s="9">
        <v>3376.8</v>
      </c>
      <c r="N97" s="9">
        <v>8.1246837944682895</v>
      </c>
      <c r="O97" s="9">
        <v>8.0869140643981723</v>
      </c>
      <c r="P97" s="9">
        <v>3.7769730070117191E-2</v>
      </c>
      <c r="Q97" s="38">
        <v>1048.2</v>
      </c>
      <c r="R97" s="38">
        <v>6.9548296863680656</v>
      </c>
      <c r="S97" s="38">
        <v>6.9414221246199332</v>
      </c>
      <c r="T97" s="38">
        <v>1.3407561748132402E-2</v>
      </c>
      <c r="U97" s="38">
        <v>2072.1999999999998</v>
      </c>
      <c r="V97" s="38">
        <v>7.636366123817651</v>
      </c>
      <c r="W97" s="38">
        <v>7.5858087799565386</v>
      </c>
      <c r="X97" s="38">
        <v>5.0557343861112436E-2</v>
      </c>
      <c r="Y97" s="38">
        <v>325.89999999999998</v>
      </c>
      <c r="Z97" s="21">
        <v>5.7865905858435154</v>
      </c>
      <c r="AA97" s="21">
        <v>5.6775171501325001</v>
      </c>
      <c r="AB97" s="21">
        <v>0.10907343571101524</v>
      </c>
      <c r="AC97" s="9">
        <v>407.1</v>
      </c>
      <c r="AD97" s="21">
        <v>6.0090588555089335</v>
      </c>
      <c r="AE97" s="21">
        <v>6.0712457334742567</v>
      </c>
      <c r="AF97" s="21">
        <v>-6.2186877965323184E-2</v>
      </c>
      <c r="AG97" s="9">
        <v>3340.8</v>
      </c>
      <c r="AH97" s="21">
        <v>8.1139655782482656</v>
      </c>
      <c r="AI97" s="21">
        <v>8.0930431284588433</v>
      </c>
      <c r="AJ97" s="21">
        <v>2.0922449789422259E-2</v>
      </c>
      <c r="AK97" s="9">
        <v>588.5</v>
      </c>
      <c r="AL97" s="9">
        <v>6.3775769267003311</v>
      </c>
      <c r="AM97" s="9">
        <v>6.8128766550370035</v>
      </c>
      <c r="AN97" s="29">
        <v>-0.43529972833667241</v>
      </c>
      <c r="AO97" s="9">
        <v>422.5</v>
      </c>
      <c r="AP97" s="9">
        <v>6.0461894467972286</v>
      </c>
      <c r="AQ97" s="9">
        <v>6.0454699253446327</v>
      </c>
      <c r="AR97" s="29">
        <v>7.1952145259590594E-4</v>
      </c>
      <c r="AS97" s="9">
        <v>829.6</v>
      </c>
      <c r="AT97" s="21">
        <v>6.7209436569153178</v>
      </c>
      <c r="AU97" s="21">
        <v>6.7520878176936829</v>
      </c>
      <c r="AV97" s="21">
        <v>-3.1144160778365126E-2</v>
      </c>
      <c r="AW97" s="9">
        <v>420.74</v>
      </c>
      <c r="AX97" s="9">
        <v>6.0420150657058835</v>
      </c>
      <c r="AY97" s="9">
        <v>6.0212873340560602</v>
      </c>
      <c r="AZ97" s="29">
        <v>2.0727731649823333E-2</v>
      </c>
      <c r="BA97" s="9">
        <v>1904.6</v>
      </c>
      <c r="BB97" s="9">
        <v>4.5267861387079901E-3</v>
      </c>
      <c r="BC97" s="9">
        <v>4.494537266479727E-3</v>
      </c>
      <c r="BD97" s="9">
        <v>-5.4048925604111098</v>
      </c>
      <c r="BE97" s="9">
        <v>-5.4127836249871351</v>
      </c>
      <c r="BF97" s="29">
        <v>7.8910645760252862E-3</v>
      </c>
    </row>
    <row r="98" spans="2:58" x14ac:dyDescent="0.25">
      <c r="B98" s="16" t="s">
        <v>94</v>
      </c>
      <c r="C98" s="11">
        <v>5385.9</v>
      </c>
      <c r="D98" s="11">
        <v>5280.7</v>
      </c>
      <c r="E98" s="10">
        <v>1.0199216013028576</v>
      </c>
      <c r="F98" s="11">
        <v>8.5718139436704934</v>
      </c>
      <c r="G98" s="11">
        <v>8.5475209228652087</v>
      </c>
      <c r="H98" s="29">
        <v>2.4293020805284726E-2</v>
      </c>
      <c r="I98" s="28">
        <v>3781.2</v>
      </c>
      <c r="J98" s="11">
        <v>8.2377966985512288</v>
      </c>
      <c r="K98" s="11">
        <v>8.2270910624170863</v>
      </c>
      <c r="L98" s="21">
        <v>1.0705636134142438E-2</v>
      </c>
      <c r="M98" s="11">
        <v>3422.6</v>
      </c>
      <c r="N98" s="9">
        <v>8.1381557751433515</v>
      </c>
      <c r="O98" s="9">
        <v>8.0891471000303099</v>
      </c>
      <c r="P98" s="9">
        <v>4.9008675113041633E-2</v>
      </c>
      <c r="Q98" s="39">
        <v>1058.9000000000001</v>
      </c>
      <c r="R98" s="38">
        <v>6.9649859124364086</v>
      </c>
      <c r="S98" s="39">
        <v>6.944465834348323</v>
      </c>
      <c r="T98" s="38">
        <v>2.0520078088085647E-2</v>
      </c>
      <c r="U98" s="39">
        <v>2102.9</v>
      </c>
      <c r="V98" s="38">
        <v>7.6510726234546587</v>
      </c>
      <c r="W98" s="39">
        <v>7.5871563614285202</v>
      </c>
      <c r="X98" s="38">
        <v>6.3916262026138426E-2</v>
      </c>
      <c r="Y98" s="39">
        <v>332.5</v>
      </c>
      <c r="Z98" s="21">
        <v>5.8066398600959088</v>
      </c>
      <c r="AA98" s="21">
        <v>5.6992342788416712</v>
      </c>
      <c r="AB98" s="21">
        <v>0.1074055812542376</v>
      </c>
      <c r="AC98" s="11">
        <v>403</v>
      </c>
      <c r="AD98" s="21">
        <v>5.9989365619466826</v>
      </c>
      <c r="AE98" s="21">
        <v>6.0894368476837943</v>
      </c>
      <c r="AF98" s="21">
        <v>-9.0500285737111774E-2</v>
      </c>
      <c r="AG98" s="11">
        <v>3378.2</v>
      </c>
      <c r="AH98" s="21">
        <v>8.1250983022462453</v>
      </c>
      <c r="AI98" s="21">
        <v>8.1005025141960694</v>
      </c>
      <c r="AJ98" s="21">
        <v>2.4595788050175926E-2</v>
      </c>
      <c r="AK98" s="11">
        <v>982.5</v>
      </c>
      <c r="AL98" s="11">
        <v>6.8901003437434163</v>
      </c>
      <c r="AM98" s="11">
        <v>6.8395937867549605</v>
      </c>
      <c r="AN98" s="29">
        <v>5.0506556988455742E-2</v>
      </c>
      <c r="AO98" s="11">
        <v>426.7</v>
      </c>
      <c r="AP98" s="11">
        <v>6.0560811901939546</v>
      </c>
      <c r="AQ98" s="11">
        <v>6.0544916545058918</v>
      </c>
      <c r="AR98" s="29">
        <v>1.5895356880628597E-3</v>
      </c>
      <c r="AS98" s="11">
        <v>829.7</v>
      </c>
      <c r="AT98" s="21">
        <v>6.7210641896702397</v>
      </c>
      <c r="AU98" s="21">
        <v>6.7659310276356814</v>
      </c>
      <c r="AV98" s="21">
        <v>-4.4866837965441775E-2</v>
      </c>
      <c r="AW98" s="11">
        <v>426.38</v>
      </c>
      <c r="AX98" s="11">
        <v>6.0553309674363964</v>
      </c>
      <c r="AY98" s="11">
        <v>6.0299604868360932</v>
      </c>
      <c r="AZ98" s="29">
        <v>2.5370480600303225E-2</v>
      </c>
      <c r="BA98" s="11">
        <v>1936.1</v>
      </c>
      <c r="BB98" s="9">
        <v>4.5407852150663721E-3</v>
      </c>
      <c r="BC98" s="11">
        <v>4.4520924052063706E-3</v>
      </c>
      <c r="BD98" s="11">
        <v>-5.4143810898978124</v>
      </c>
      <c r="BE98" s="11">
        <v>-5.4106011834460812</v>
      </c>
      <c r="BF98" s="29">
        <v>-3.7799064517312075E-3</v>
      </c>
    </row>
    <row r="99" spans="2:58" x14ac:dyDescent="0.25">
      <c r="B99" s="21" t="s">
        <v>95</v>
      </c>
      <c r="C99" s="9">
        <v>5440.1</v>
      </c>
      <c r="D99" s="9">
        <v>5330.2</v>
      </c>
      <c r="E99" s="10">
        <v>1.020618363288432</v>
      </c>
      <c r="F99" s="9">
        <v>8.581144039908061</v>
      </c>
      <c r="G99" s="9">
        <v>8.557767306468083</v>
      </c>
      <c r="H99" s="29">
        <v>2.3376733439977926E-2</v>
      </c>
      <c r="I99" s="28">
        <v>3873.4</v>
      </c>
      <c r="J99" s="9">
        <v>8.2618879532936322</v>
      </c>
      <c r="K99" s="9">
        <v>8.2359221120636494</v>
      </c>
      <c r="L99" s="21">
        <v>2.59658412299828E-2</v>
      </c>
      <c r="M99" s="9">
        <v>3396.1</v>
      </c>
      <c r="N99" s="9">
        <v>8.1303829934052398</v>
      </c>
      <c r="O99" s="9">
        <v>8.0909380550580359</v>
      </c>
      <c r="P99" s="9">
        <v>3.9444938347203973E-2</v>
      </c>
      <c r="Q99" s="38">
        <v>1043.8</v>
      </c>
      <c r="R99" s="38">
        <v>6.9506231792093125</v>
      </c>
      <c r="S99" s="38">
        <v>6.9476611337368981</v>
      </c>
      <c r="T99" s="38">
        <v>2.9620454724144096E-3</v>
      </c>
      <c r="U99" s="38">
        <v>2093.6999999999998</v>
      </c>
      <c r="V99" s="38">
        <v>7.6466881146912158</v>
      </c>
      <c r="W99" s="38">
        <v>7.5877527484204395</v>
      </c>
      <c r="X99" s="38">
        <v>5.8935366270776335E-2</v>
      </c>
      <c r="Y99" s="38">
        <v>336.1</v>
      </c>
      <c r="Z99" s="21">
        <v>5.8174087347310603</v>
      </c>
      <c r="AA99" s="21">
        <v>5.718482005401814</v>
      </c>
      <c r="AB99" s="21">
        <v>9.8926729329246399E-2</v>
      </c>
      <c r="AC99" s="9">
        <v>395.3</v>
      </c>
      <c r="AD99" s="21">
        <v>5.9796449703026395</v>
      </c>
      <c r="AE99" s="21">
        <v>6.1093888149468878</v>
      </c>
      <c r="AF99" s="21">
        <v>-0.12974384464424826</v>
      </c>
      <c r="AG99" s="9">
        <v>3478.1</v>
      </c>
      <c r="AH99" s="21">
        <v>8.1542414466573039</v>
      </c>
      <c r="AI99" s="21">
        <v>8.1076244361452243</v>
      </c>
      <c r="AJ99" s="21">
        <v>4.661701051207956E-2</v>
      </c>
      <c r="AK99" s="9">
        <v>1089.5</v>
      </c>
      <c r="AL99" s="9">
        <v>6.9934741543846748</v>
      </c>
      <c r="AM99" s="9">
        <v>6.8647174986155033</v>
      </c>
      <c r="AN99" s="29">
        <v>0.1287566557691715</v>
      </c>
      <c r="AO99" s="9">
        <v>414.2</v>
      </c>
      <c r="AP99" s="9">
        <v>6.0263489489614841</v>
      </c>
      <c r="AQ99" s="9">
        <v>6.0643080071603004</v>
      </c>
      <c r="AR99" s="29">
        <v>-3.7959058198816287E-2</v>
      </c>
      <c r="AS99" s="9">
        <v>809.5</v>
      </c>
      <c r="AT99" s="21">
        <v>6.69641677311769</v>
      </c>
      <c r="AU99" s="21">
        <v>6.78109171724667</v>
      </c>
      <c r="AV99" s="21">
        <v>-8.4674944128980023E-2</v>
      </c>
      <c r="AW99" s="9">
        <v>431.32</v>
      </c>
      <c r="AX99" s="9">
        <v>6.0668502740138717</v>
      </c>
      <c r="AY99" s="9">
        <v>6.0384083041337018</v>
      </c>
      <c r="AZ99" s="29">
        <v>2.8441969880169893E-2</v>
      </c>
      <c r="BA99" s="9">
        <v>1979.1</v>
      </c>
      <c r="BB99" s="9">
        <v>4.5884725957525737E-3</v>
      </c>
      <c r="BC99" s="9">
        <v>4.4957770316502209E-3</v>
      </c>
      <c r="BD99" s="9">
        <v>-5.4046167602249895</v>
      </c>
      <c r="BE99" s="9">
        <v>-5.4083851723919194</v>
      </c>
      <c r="BF99" s="29">
        <v>3.7684121669299131E-3</v>
      </c>
    </row>
    <row r="100" spans="2:58" x14ac:dyDescent="0.25">
      <c r="B100" s="16" t="s">
        <v>96</v>
      </c>
      <c r="C100" s="11">
        <v>5542</v>
      </c>
      <c r="D100" s="11">
        <v>5434.8</v>
      </c>
      <c r="E100" s="10">
        <v>1.019724736880842</v>
      </c>
      <c r="F100" s="11">
        <v>8.6005780003501684</v>
      </c>
      <c r="G100" s="11">
        <v>8.5677640665973662</v>
      </c>
      <c r="H100" s="29">
        <v>3.2813933752802171E-2</v>
      </c>
      <c r="I100" s="28">
        <v>3937.9</v>
      </c>
      <c r="J100" s="11">
        <v>8.2784028652758348</v>
      </c>
      <c r="K100" s="11">
        <v>8.2446382999439862</v>
      </c>
      <c r="L100" s="21">
        <v>3.3764565331848573E-2</v>
      </c>
      <c r="M100" s="11">
        <v>3433.9</v>
      </c>
      <c r="N100" s="9">
        <v>8.1414519204742941</v>
      </c>
      <c r="O100" s="9">
        <v>8.0923252441690163</v>
      </c>
      <c r="P100" s="9">
        <v>4.9126676305277783E-2</v>
      </c>
      <c r="Q100" s="39">
        <v>1049</v>
      </c>
      <c r="R100" s="38">
        <v>6.9555926083962971</v>
      </c>
      <c r="S100" s="39">
        <v>6.9510688629107857</v>
      </c>
      <c r="T100" s="38">
        <v>4.5237454855113768E-3</v>
      </c>
      <c r="U100" s="39">
        <v>2123.6999999999998</v>
      </c>
      <c r="V100" s="38">
        <v>7.6609151294482531</v>
      </c>
      <c r="W100" s="39">
        <v>7.5876314996478156</v>
      </c>
      <c r="X100" s="38">
        <v>7.3283629800437566E-2</v>
      </c>
      <c r="Y100" s="39">
        <v>342.6</v>
      </c>
      <c r="Z100" s="21">
        <v>5.83656358589002</v>
      </c>
      <c r="AA100" s="21">
        <v>5.7352180088109153</v>
      </c>
      <c r="AB100" s="21">
        <v>0.10134557707910474</v>
      </c>
      <c r="AC100" s="11">
        <v>429.3</v>
      </c>
      <c r="AD100" s="21">
        <v>6.0621559752305147</v>
      </c>
      <c r="AE100" s="21">
        <v>6.1310504561726651</v>
      </c>
      <c r="AF100" s="21">
        <v>-6.8894480942150338E-2</v>
      </c>
      <c r="AG100" s="11">
        <v>3508.6</v>
      </c>
      <c r="AH100" s="21">
        <v>8.1629723764950839</v>
      </c>
      <c r="AI100" s="21">
        <v>8.1143646507744762</v>
      </c>
      <c r="AJ100" s="21">
        <v>4.8607725720607675E-2</v>
      </c>
      <c r="AK100" s="11">
        <v>1545.1</v>
      </c>
      <c r="AL100" s="11">
        <v>7.342843912156372</v>
      </c>
      <c r="AM100" s="11">
        <v>6.8879220582064882</v>
      </c>
      <c r="AN100" s="29">
        <v>0.45492185394988383</v>
      </c>
      <c r="AO100" s="11">
        <v>467.1</v>
      </c>
      <c r="AP100" s="11">
        <v>6.1465433675080625</v>
      </c>
      <c r="AQ100" s="11">
        <v>6.0747686053359571</v>
      </c>
      <c r="AR100" s="29">
        <v>7.1774762172105433E-2</v>
      </c>
      <c r="AS100" s="11">
        <v>896.4</v>
      </c>
      <c r="AT100" s="21">
        <v>6.7983867419267723</v>
      </c>
      <c r="AU100" s="21">
        <v>6.7974697360474927</v>
      </c>
      <c r="AV100" s="21">
        <v>9.1700587927956434E-4</v>
      </c>
      <c r="AW100" s="11">
        <v>435.66</v>
      </c>
      <c r="AX100" s="11">
        <v>6.0768621226202102</v>
      </c>
      <c r="AY100" s="11">
        <v>6.0465601937782898</v>
      </c>
      <c r="AZ100" s="29">
        <v>3.03019288419204E-2</v>
      </c>
      <c r="BA100" s="11">
        <v>2007.6</v>
      </c>
      <c r="BB100" s="9">
        <v>4.6081806913648255E-3</v>
      </c>
      <c r="BC100" s="11">
        <v>4.5190437425892379E-3</v>
      </c>
      <c r="BD100" s="11">
        <v>-5.399454868894324</v>
      </c>
      <c r="BE100" s="11">
        <v>-5.4061830035993612</v>
      </c>
      <c r="BF100" s="29">
        <v>6.728134705037192E-3</v>
      </c>
    </row>
    <row r="101" spans="2:58" x14ac:dyDescent="0.25">
      <c r="B101" s="21" t="s">
        <v>97</v>
      </c>
      <c r="C101" s="9">
        <v>5665.4</v>
      </c>
      <c r="D101" s="9">
        <v>5548.7</v>
      </c>
      <c r="E101" s="10">
        <v>1.0210319534305332</v>
      </c>
      <c r="F101" s="9">
        <v>8.6213189450691239</v>
      </c>
      <c r="G101" s="9">
        <v>8.5774768750825032</v>
      </c>
      <c r="H101" s="29">
        <v>4.3842069986620658E-2</v>
      </c>
      <c r="I101" s="28">
        <v>3920.7</v>
      </c>
      <c r="J101" s="9">
        <v>8.2740254882711</v>
      </c>
      <c r="K101" s="9">
        <v>8.2532108296009117</v>
      </c>
      <c r="L101" s="21">
        <v>2.081465867018828E-2</v>
      </c>
      <c r="M101" s="9">
        <v>3451.2</v>
      </c>
      <c r="N101" s="9">
        <v>8.1464772756348918</v>
      </c>
      <c r="O101" s="9">
        <v>8.0933716351373874</v>
      </c>
      <c r="P101" s="9">
        <v>5.3105640497504325E-2</v>
      </c>
      <c r="Q101" s="38">
        <v>1052.8</v>
      </c>
      <c r="R101" s="38">
        <v>6.959208560571053</v>
      </c>
      <c r="S101" s="38">
        <v>6.9547517132735335</v>
      </c>
      <c r="T101" s="38">
        <v>4.456847297519495E-3</v>
      </c>
      <c r="U101" s="38">
        <v>2130.9</v>
      </c>
      <c r="V101" s="38">
        <v>7.6642997046718744</v>
      </c>
      <c r="W101" s="38">
        <v>7.5868630084300888</v>
      </c>
      <c r="X101" s="38">
        <v>7.7436696241785619E-2</v>
      </c>
      <c r="Y101" s="38">
        <v>340.3</v>
      </c>
      <c r="Z101" s="21">
        <v>5.8298275815068603</v>
      </c>
      <c r="AA101" s="21">
        <v>5.7494617972727919</v>
      </c>
      <c r="AB101" s="21">
        <v>8.0365784234068371E-2</v>
      </c>
      <c r="AC101" s="9">
        <v>431</v>
      </c>
      <c r="AD101" s="21">
        <v>6.0661080901037474</v>
      </c>
      <c r="AE101" s="21">
        <v>6.1542895023673507</v>
      </c>
      <c r="AF101" s="21">
        <v>-8.818141226360332E-2</v>
      </c>
      <c r="AG101" s="9">
        <v>3489.7</v>
      </c>
      <c r="AH101" s="21">
        <v>8.1575710516163227</v>
      </c>
      <c r="AI101" s="21">
        <v>8.1207080501835645</v>
      </c>
      <c r="AJ101" s="21">
        <v>3.6863001432758224E-2</v>
      </c>
      <c r="AK101" s="9">
        <v>1225.9000000000001</v>
      </c>
      <c r="AL101" s="9">
        <v>7.1114305471009489</v>
      </c>
      <c r="AM101" s="9">
        <v>6.9089622060256266</v>
      </c>
      <c r="AN101" s="29">
        <v>0.2024683410753223</v>
      </c>
      <c r="AO101" s="9">
        <v>460</v>
      </c>
      <c r="AP101" s="9">
        <v>6.131226489483141</v>
      </c>
      <c r="AQ101" s="9">
        <v>6.0856993466495872</v>
      </c>
      <c r="AR101" s="29">
        <v>4.5527142833553746E-2</v>
      </c>
      <c r="AS101" s="9">
        <v>890.9</v>
      </c>
      <c r="AT101" s="21">
        <v>6.7922321877265981</v>
      </c>
      <c r="AU101" s="21">
        <v>6.8149120117189126</v>
      </c>
      <c r="AV101" s="21">
        <v>-2.2679823992314496E-2</v>
      </c>
      <c r="AW101" s="9">
        <v>438.36</v>
      </c>
      <c r="AX101" s="9">
        <v>6.0830404905951916</v>
      </c>
      <c r="AY101" s="9">
        <v>6.0543633398304362</v>
      </c>
      <c r="AZ101" s="29">
        <v>2.867715076475541E-2</v>
      </c>
      <c r="BA101" s="9">
        <v>2051.9</v>
      </c>
      <c r="BB101" s="9">
        <v>4.6808559175107222E-3</v>
      </c>
      <c r="BC101" s="9">
        <v>4.5844362674289096E-3</v>
      </c>
      <c r="BD101" s="9">
        <v>-5.3850881323205595</v>
      </c>
      <c r="BE101" s="9">
        <v>-5.404039733585515</v>
      </c>
      <c r="BF101" s="29">
        <v>1.8951601264955542E-2</v>
      </c>
    </row>
    <row r="102" spans="2:58" x14ac:dyDescent="0.25">
      <c r="B102" s="16" t="s">
        <v>98</v>
      </c>
      <c r="C102" s="11">
        <v>5778.8</v>
      </c>
      <c r="D102" s="11">
        <v>5589.4</v>
      </c>
      <c r="E102" s="10">
        <v>1.033885569112964</v>
      </c>
      <c r="F102" s="11">
        <v>8.6286272258624432</v>
      </c>
      <c r="G102" s="11">
        <v>8.5868919124615335</v>
      </c>
      <c r="H102" s="29">
        <v>4.1735313400909746E-2</v>
      </c>
      <c r="I102" s="28">
        <v>4026.2999999999997</v>
      </c>
      <c r="J102" s="11">
        <v>8.3006031190718694</v>
      </c>
      <c r="K102" s="11">
        <v>8.261632007430574</v>
      </c>
      <c r="L102" s="21">
        <v>3.8971111641295408E-2</v>
      </c>
      <c r="M102" s="11">
        <v>3494.3</v>
      </c>
      <c r="N102" s="9">
        <v>8.1588883484849344</v>
      </c>
      <c r="O102" s="9">
        <v>8.094170899909976</v>
      </c>
      <c r="P102" s="9">
        <v>6.4717448574958425E-2</v>
      </c>
      <c r="Q102" s="39">
        <v>1064.9000000000001</v>
      </c>
      <c r="R102" s="38">
        <v>6.9706361770213379</v>
      </c>
      <c r="S102" s="39">
        <v>6.9587752035696182</v>
      </c>
      <c r="T102" s="38">
        <v>1.1860973451719659E-2</v>
      </c>
      <c r="U102" s="39">
        <v>2157.4</v>
      </c>
      <c r="V102" s="38">
        <v>7.6766590719413283</v>
      </c>
      <c r="W102" s="39">
        <v>7.585563470355325</v>
      </c>
      <c r="X102" s="38">
        <v>9.1095601586003383E-2</v>
      </c>
      <c r="Y102" s="39">
        <v>348.9</v>
      </c>
      <c r="Z102" s="21">
        <v>5.8547853481927286</v>
      </c>
      <c r="AA102" s="21">
        <v>5.7612962199769369</v>
      </c>
      <c r="AB102" s="21">
        <v>9.3489128215791695E-2</v>
      </c>
      <c r="AC102" s="11">
        <v>467.1</v>
      </c>
      <c r="AD102" s="21">
        <v>6.1465433675080625</v>
      </c>
      <c r="AE102" s="21">
        <v>6.178930625486581</v>
      </c>
      <c r="AF102" s="21">
        <v>-3.2387257978518491E-2</v>
      </c>
      <c r="AG102" s="11">
        <v>3559.2</v>
      </c>
      <c r="AH102" s="21">
        <v>8.1772910794918321</v>
      </c>
      <c r="AI102" s="21">
        <v>8.1266699063008048</v>
      </c>
      <c r="AJ102" s="21">
        <v>5.0621173191027324E-2</v>
      </c>
      <c r="AK102" s="11">
        <v>1224.2</v>
      </c>
      <c r="AL102" s="11">
        <v>7.1100428484169695</v>
      </c>
      <c r="AM102" s="11">
        <v>6.9278770087293502</v>
      </c>
      <c r="AN102" s="29">
        <v>0.18216583968761935</v>
      </c>
      <c r="AO102" s="11">
        <v>432.7</v>
      </c>
      <c r="AP102" s="11">
        <v>6.0700446472308389</v>
      </c>
      <c r="AQ102" s="11">
        <v>6.0969709879442728</v>
      </c>
      <c r="AR102" s="29">
        <v>-2.6926340713433916E-2</v>
      </c>
      <c r="AS102" s="11">
        <v>899.8</v>
      </c>
      <c r="AT102" s="21">
        <v>6.8021725164070714</v>
      </c>
      <c r="AU102" s="21">
        <v>6.8332660450703679</v>
      </c>
      <c r="AV102" s="21">
        <v>-3.109352866329651E-2</v>
      </c>
      <c r="AW102" s="11">
        <v>443.79</v>
      </c>
      <c r="AX102" s="11">
        <v>6.0953514775722546</v>
      </c>
      <c r="AY102" s="11">
        <v>6.0617838650562472</v>
      </c>
      <c r="AZ102" s="29">
        <v>3.3567612516007372E-2</v>
      </c>
      <c r="BA102" s="11">
        <v>2100.4</v>
      </c>
      <c r="BB102" s="9">
        <v>4.7328691498231146E-3</v>
      </c>
      <c r="BC102" s="11">
        <v>4.5777495026686011E-3</v>
      </c>
      <c r="BD102" s="11">
        <v>-5.3865477765834706</v>
      </c>
      <c r="BE102" s="11">
        <v>-5.4019962137832982</v>
      </c>
      <c r="BF102" s="29">
        <v>1.544843719982758E-2</v>
      </c>
    </row>
    <row r="103" spans="2:58" x14ac:dyDescent="0.25">
      <c r="B103" s="21" t="s">
        <v>99</v>
      </c>
      <c r="C103" s="9">
        <v>5839</v>
      </c>
      <c r="D103" s="9">
        <v>5648.6</v>
      </c>
      <c r="E103" s="10">
        <v>1.0337074673370392</v>
      </c>
      <c r="F103" s="9">
        <v>8.6391630058254449</v>
      </c>
      <c r="G103" s="9">
        <v>8.5960227605662389</v>
      </c>
      <c r="H103" s="29">
        <v>4.3140245259206011E-2</v>
      </c>
      <c r="I103" s="28">
        <v>4166.8999999999996</v>
      </c>
      <c r="J103" s="9">
        <v>8.3349276330543418</v>
      </c>
      <c r="K103" s="9">
        <v>8.2699071489907912</v>
      </c>
      <c r="L103" s="21">
        <v>6.5020484063550654E-2</v>
      </c>
      <c r="M103" s="9">
        <v>3447.5</v>
      </c>
      <c r="N103" s="9">
        <v>8.1454046096674571</v>
      </c>
      <c r="O103" s="9">
        <v>8.0948499014589199</v>
      </c>
      <c r="P103" s="9">
        <v>5.0554708208537136E-2</v>
      </c>
      <c r="Q103" s="38">
        <v>1040.9000000000001</v>
      </c>
      <c r="R103" s="38">
        <v>6.9478410025214226</v>
      </c>
      <c r="S103" s="38">
        <v>6.9632076380730776</v>
      </c>
      <c r="T103" s="38">
        <v>-1.5366635551655072E-2</v>
      </c>
      <c r="U103" s="38">
        <v>2139.6999999999998</v>
      </c>
      <c r="V103" s="38">
        <v>7.6684209112729054</v>
      </c>
      <c r="W103" s="38">
        <v>7.5838974789467413</v>
      </c>
      <c r="X103" s="38">
        <v>8.4523432326164105E-2</v>
      </c>
      <c r="Y103" s="38">
        <v>351.9</v>
      </c>
      <c r="Z103" s="21">
        <v>5.8633470443275391</v>
      </c>
      <c r="AA103" s="21">
        <v>5.7708543547279882</v>
      </c>
      <c r="AB103" s="21">
        <v>9.2492689599550815E-2</v>
      </c>
      <c r="AC103" s="9">
        <v>514.29999999999995</v>
      </c>
      <c r="AD103" s="21">
        <v>6.2428067527808704</v>
      </c>
      <c r="AE103" s="21">
        <v>6.2047433841033284</v>
      </c>
      <c r="AF103" s="21">
        <v>3.8063368677542009E-2</v>
      </c>
      <c r="AG103" s="9">
        <v>3652.6</v>
      </c>
      <c r="AH103" s="21">
        <v>8.2031945217579416</v>
      </c>
      <c r="AI103" s="21">
        <v>8.132288530430408</v>
      </c>
      <c r="AJ103" s="21">
        <v>7.0905991327533613E-2</v>
      </c>
      <c r="AK103" s="9">
        <v>1005.9</v>
      </c>
      <c r="AL103" s="9">
        <v>6.9136379421402925</v>
      </c>
      <c r="AM103" s="9">
        <v>6.9448320756872617</v>
      </c>
      <c r="AN103" s="29">
        <v>-3.1194133546969205E-2</v>
      </c>
      <c r="AO103" s="9">
        <v>476.2</v>
      </c>
      <c r="AP103" s="9">
        <v>6.165837934052762</v>
      </c>
      <c r="AQ103" s="9">
        <v>6.1084827405273678</v>
      </c>
      <c r="AR103" s="29">
        <v>5.7355193525394199E-2</v>
      </c>
      <c r="AS103" s="9">
        <v>990.5</v>
      </c>
      <c r="AT103" s="21">
        <v>6.8982098661386058</v>
      </c>
      <c r="AU103" s="21">
        <v>6.8523651620213029</v>
      </c>
      <c r="AV103" s="21">
        <v>4.5844704117302904E-2</v>
      </c>
      <c r="AW103" s="9">
        <v>447.58</v>
      </c>
      <c r="AX103" s="9">
        <v>6.1038552926870082</v>
      </c>
      <c r="AY103" s="9">
        <v>6.0688058154410571</v>
      </c>
      <c r="AZ103" s="29">
        <v>3.5049477245951088E-2</v>
      </c>
      <c r="BA103" s="9">
        <v>2122.6999999999998</v>
      </c>
      <c r="BB103" s="9">
        <v>4.7426158452120283E-3</v>
      </c>
      <c r="BC103" s="9">
        <v>4.5879670942395381E-3</v>
      </c>
      <c r="BD103" s="9">
        <v>-5.3843182518768407</v>
      </c>
      <c r="BE103" s="9">
        <v>-5.4000814508748372</v>
      </c>
      <c r="BF103" s="29">
        <v>1.5763198997996497E-2</v>
      </c>
    </row>
    <row r="104" spans="2:58" x14ac:dyDescent="0.25">
      <c r="B104" s="16" t="s">
        <v>100</v>
      </c>
      <c r="C104" s="11">
        <v>5893.2</v>
      </c>
      <c r="D104" s="11">
        <v>5706.9</v>
      </c>
      <c r="E104" s="10">
        <v>1.0326446932660465</v>
      </c>
      <c r="F104" s="11">
        <v>8.6494312480422053</v>
      </c>
      <c r="G104" s="11">
        <v>8.604909085799278</v>
      </c>
      <c r="H104" s="29">
        <v>4.4522162242927266E-2</v>
      </c>
      <c r="I104" s="28">
        <v>4041.9</v>
      </c>
      <c r="J104" s="11">
        <v>8.3044701574299111</v>
      </c>
      <c r="K104" s="11">
        <v>8.2780659267841568</v>
      </c>
      <c r="L104" s="21">
        <v>2.6404230645754367E-2</v>
      </c>
      <c r="M104" s="11">
        <v>3492.9</v>
      </c>
      <c r="N104" s="9">
        <v>8.1584876157110795</v>
      </c>
      <c r="O104" s="9">
        <v>8.0955759511617149</v>
      </c>
      <c r="P104" s="9">
        <v>6.2911664549364588E-2</v>
      </c>
      <c r="Q104" s="39">
        <v>1047.0999999999999</v>
      </c>
      <c r="R104" s="38">
        <v>6.9537797172934166</v>
      </c>
      <c r="S104" s="39">
        <v>6.9681247341663575</v>
      </c>
      <c r="T104" s="38">
        <v>-1.4345016872940874E-2</v>
      </c>
      <c r="U104" s="39">
        <v>2176.3000000000002</v>
      </c>
      <c r="V104" s="38">
        <v>7.6853814661200213</v>
      </c>
      <c r="W104" s="39">
        <v>7.5820865624785458</v>
      </c>
      <c r="X104" s="38">
        <v>0.10329490364147542</v>
      </c>
      <c r="Y104" s="39">
        <v>354.1</v>
      </c>
      <c r="Z104" s="21">
        <v>5.869579359117858</v>
      </c>
      <c r="AA104" s="21">
        <v>5.77832771003572</v>
      </c>
      <c r="AB104" s="21">
        <v>9.1251649082138009E-2</v>
      </c>
      <c r="AC104" s="11">
        <v>509.4</v>
      </c>
      <c r="AD104" s="21">
        <v>6.2332335625453563</v>
      </c>
      <c r="AE104" s="21">
        <v>6.2314770947543279</v>
      </c>
      <c r="AF104" s="21">
        <v>1.7564677910284487E-3</v>
      </c>
      <c r="AG104" s="11">
        <v>3532.5</v>
      </c>
      <c r="AH104" s="21">
        <v>8.1697611145586819</v>
      </c>
      <c r="AI104" s="21">
        <v>8.1376338721098289</v>
      </c>
      <c r="AJ104" s="21">
        <v>3.2127242448853011E-2</v>
      </c>
      <c r="AK104" s="11">
        <v>1131.4000000000001</v>
      </c>
      <c r="AL104" s="11">
        <v>7.0312110829090555</v>
      </c>
      <c r="AM104" s="11">
        <v>6.9601068699187696</v>
      </c>
      <c r="AN104" s="29">
        <v>7.1104212990285909E-2</v>
      </c>
      <c r="AO104" s="11">
        <v>477.5</v>
      </c>
      <c r="AP104" s="11">
        <v>6.168564159920785</v>
      </c>
      <c r="AQ104" s="11">
        <v>6.1201169867432794</v>
      </c>
      <c r="AR104" s="29">
        <v>4.8447173177505576E-2</v>
      </c>
      <c r="AS104" s="11">
        <v>986.8</v>
      </c>
      <c r="AT104" s="21">
        <v>6.8944673846552016</v>
      </c>
      <c r="AU104" s="21">
        <v>6.872023255035745</v>
      </c>
      <c r="AV104" s="21">
        <v>2.2444129619456632E-2</v>
      </c>
      <c r="AW104" s="11">
        <v>450.67</v>
      </c>
      <c r="AX104" s="11">
        <v>6.1107353643571507</v>
      </c>
      <c r="AY104" s="11">
        <v>6.0754342167280218</v>
      </c>
      <c r="AZ104" s="29">
        <v>3.5301147629128948E-2</v>
      </c>
      <c r="BA104" s="11">
        <v>2146.9</v>
      </c>
      <c r="BB104" s="9">
        <v>4.763796125768301E-3</v>
      </c>
      <c r="BC104" s="11">
        <v>4.6131996385914472E-3</v>
      </c>
      <c r="BD104" s="11">
        <v>-5.3788335979547623</v>
      </c>
      <c r="BE104" s="11">
        <v>-5.398314796269009</v>
      </c>
      <c r="BF104" s="29">
        <v>1.9481198314246662E-2</v>
      </c>
    </row>
    <row r="105" spans="2:58" x14ac:dyDescent="0.25">
      <c r="B105" s="21" t="s">
        <v>101</v>
      </c>
      <c r="C105" s="9">
        <v>5838.9</v>
      </c>
      <c r="D105" s="9">
        <v>5665.6</v>
      </c>
      <c r="E105" s="10">
        <v>1.0305881107031911</v>
      </c>
      <c r="F105" s="9">
        <v>8.6421680813576387</v>
      </c>
      <c r="G105" s="9">
        <v>8.6136175172165945</v>
      </c>
      <c r="H105" s="29">
        <v>2.8550564141044177E-2</v>
      </c>
      <c r="I105" s="28">
        <v>3974.7000000000003</v>
      </c>
      <c r="J105" s="9">
        <v>8.2877045525421877</v>
      </c>
      <c r="K105" s="9">
        <v>8.2861786511158044</v>
      </c>
      <c r="L105" s="21">
        <v>1.5259014263833137E-3</v>
      </c>
      <c r="M105" s="9">
        <v>3336</v>
      </c>
      <c r="N105" s="9">
        <v>8.1125277634786368</v>
      </c>
      <c r="O105" s="9">
        <v>8.0965479570884895</v>
      </c>
      <c r="P105" s="9">
        <v>1.5979806390147289E-2</v>
      </c>
      <c r="Q105" s="38">
        <v>1184.9000000000001</v>
      </c>
      <c r="R105" s="38">
        <v>7.0774136618226944</v>
      </c>
      <c r="S105" s="38">
        <v>6.9735926050846828</v>
      </c>
      <c r="T105" s="38">
        <v>0.10382105673801156</v>
      </c>
      <c r="U105" s="38">
        <v>1887.8</v>
      </c>
      <c r="V105" s="38">
        <v>7.5431674088908442</v>
      </c>
      <c r="W105" s="38">
        <v>7.5804050763701509</v>
      </c>
      <c r="X105" s="38">
        <v>-3.723766747930668E-2</v>
      </c>
      <c r="Y105" s="38">
        <v>359</v>
      </c>
      <c r="Z105" s="21">
        <v>5.8833223884882786</v>
      </c>
      <c r="AA105" s="21">
        <v>5.7839656023409054</v>
      </c>
      <c r="AB105" s="21">
        <v>9.9356786147373199E-2</v>
      </c>
      <c r="AC105" s="9">
        <v>541.9</v>
      </c>
      <c r="AD105" s="21">
        <v>6.2950814825720682</v>
      </c>
      <c r="AE105" s="21">
        <v>6.2589048635817388</v>
      </c>
      <c r="AF105" s="21">
        <v>3.6176618990329423E-2</v>
      </c>
      <c r="AG105" s="9">
        <v>3432.8</v>
      </c>
      <c r="AH105" s="21">
        <v>8.1411315336773153</v>
      </c>
      <c r="AI105" s="21">
        <v>8.1428201971211021</v>
      </c>
      <c r="AJ105" s="21">
        <v>-1.6886634437867087E-3</v>
      </c>
      <c r="AK105" s="9">
        <v>1563.7</v>
      </c>
      <c r="AL105" s="9">
        <v>7.354810086849465</v>
      </c>
      <c r="AM105" s="9">
        <v>6.9739613581098148</v>
      </c>
      <c r="AN105" s="29">
        <v>0.38084872873965026</v>
      </c>
      <c r="AO105" s="9">
        <v>455.6</v>
      </c>
      <c r="AP105" s="9">
        <v>6.1216152315730268</v>
      </c>
      <c r="AQ105" s="9">
        <v>6.1317919559323695</v>
      </c>
      <c r="AR105" s="29">
        <v>-1.0176724359342693E-2</v>
      </c>
      <c r="AS105" s="9">
        <v>997.4</v>
      </c>
      <c r="AT105" s="21">
        <v>6.9051518931120217</v>
      </c>
      <c r="AU105" s="21">
        <v>6.8920828695177967</v>
      </c>
      <c r="AV105" s="21">
        <v>1.3069023594225015E-2</v>
      </c>
      <c r="AW105" s="9">
        <v>447.11</v>
      </c>
      <c r="AX105" s="9">
        <v>6.102804649350805</v>
      </c>
      <c r="AY105" s="9">
        <v>6.0816960005835767</v>
      </c>
      <c r="AZ105" s="29">
        <v>2.1108648767228289E-2</v>
      </c>
      <c r="BA105" s="9">
        <v>2117.9</v>
      </c>
      <c r="BB105" s="9">
        <v>4.7368656482744739E-3</v>
      </c>
      <c r="BC105" s="9">
        <v>4.5962743011292986E-3</v>
      </c>
      <c r="BD105" s="9">
        <v>-5.3825092381983852</v>
      </c>
      <c r="BE105" s="9">
        <v>-5.3967057493753163</v>
      </c>
      <c r="BF105" s="29">
        <v>1.4196511176931104E-2</v>
      </c>
    </row>
    <row r="106" spans="2:58" x14ac:dyDescent="0.25">
      <c r="B106" s="16" t="s">
        <v>102</v>
      </c>
      <c r="C106" s="11">
        <v>5035.3</v>
      </c>
      <c r="D106" s="11">
        <v>4985.5</v>
      </c>
      <c r="E106" s="10">
        <v>1.0099889680072209</v>
      </c>
      <c r="F106" s="11">
        <v>8.5142889782688478</v>
      </c>
      <c r="G106" s="11">
        <v>8.6222425102255347</v>
      </c>
      <c r="H106" s="29">
        <v>-0.10795353195668689</v>
      </c>
      <c r="I106" s="28">
        <v>3457</v>
      </c>
      <c r="J106" s="11">
        <v>8.1481564399216246</v>
      </c>
      <c r="K106" s="11">
        <v>8.2943321349350203</v>
      </c>
      <c r="L106" s="21">
        <v>-0.14617569501339567</v>
      </c>
      <c r="M106" s="11">
        <v>2412.1999999999998</v>
      </c>
      <c r="N106" s="9">
        <v>7.7882944731491426</v>
      </c>
      <c r="O106" s="9">
        <v>8.0980041470997133</v>
      </c>
      <c r="P106" s="9">
        <v>-0.3097096739505707</v>
      </c>
      <c r="Q106" s="39">
        <v>859.1</v>
      </c>
      <c r="R106" s="38">
        <v>6.7558853296440109</v>
      </c>
      <c r="S106" s="39">
        <v>6.9796683984277328</v>
      </c>
      <c r="T106" s="38">
        <v>-0.22378306878372189</v>
      </c>
      <c r="U106" s="39">
        <v>1361.4</v>
      </c>
      <c r="V106" s="38">
        <v>7.2162688610138508</v>
      </c>
      <c r="W106" s="39">
        <v>7.5791919353557438</v>
      </c>
      <c r="X106" s="38">
        <v>-0.36292307434189297</v>
      </c>
      <c r="Y106" s="39">
        <v>272</v>
      </c>
      <c r="Z106" s="21">
        <v>5.6058020662959978</v>
      </c>
      <c r="AA106" s="21">
        <v>5.7880743803649937</v>
      </c>
      <c r="AB106" s="21">
        <v>-0.18227231406899591</v>
      </c>
      <c r="AC106" s="11">
        <v>564.1</v>
      </c>
      <c r="AD106" s="21">
        <v>6.3352315407459301</v>
      </c>
      <c r="AE106" s="21">
        <v>6.2868008945200886</v>
      </c>
      <c r="AF106" s="21">
        <v>4.8430646225841478E-2</v>
      </c>
      <c r="AG106" s="11">
        <v>2892.9</v>
      </c>
      <c r="AH106" s="21">
        <v>7.9700147381844486</v>
      </c>
      <c r="AI106" s="21">
        <v>8.1479818507727924</v>
      </c>
      <c r="AJ106" s="21">
        <v>-0.17796711258834375</v>
      </c>
      <c r="AK106" s="11">
        <v>794.6</v>
      </c>
      <c r="AL106" s="11">
        <v>6.6778388433804983</v>
      </c>
      <c r="AM106" s="11">
        <v>6.9866999470794564</v>
      </c>
      <c r="AN106" s="29">
        <v>-0.30886110369895814</v>
      </c>
      <c r="AO106" s="11">
        <v>465.5</v>
      </c>
      <c r="AP106" s="11">
        <v>6.1431120967171218</v>
      </c>
      <c r="AQ106" s="11">
        <v>6.1434561569182344</v>
      </c>
      <c r="AR106" s="29">
        <v>-3.4406020111266145E-4</v>
      </c>
      <c r="AS106" s="11">
        <v>1029.5</v>
      </c>
      <c r="AT106" s="21">
        <v>6.9368285264678438</v>
      </c>
      <c r="AU106" s="21">
        <v>6.9124005784525719</v>
      </c>
      <c r="AV106" s="21">
        <v>2.4427948015271816E-2</v>
      </c>
      <c r="AW106" s="11">
        <v>434.53</v>
      </c>
      <c r="AX106" s="11">
        <v>6.0742649872011301</v>
      </c>
      <c r="AY106" s="11">
        <v>6.0876401618914242</v>
      </c>
      <c r="AZ106" s="29">
        <v>-1.3375174690294145E-2</v>
      </c>
      <c r="BA106" s="11">
        <v>1941.4</v>
      </c>
      <c r="BB106" s="9">
        <v>4.4678158009803697E-3</v>
      </c>
      <c r="BC106" s="11">
        <v>4.4236283192238069E-3</v>
      </c>
      <c r="BD106" s="11">
        <v>-5.4207950329335279</v>
      </c>
      <c r="BE106" s="11">
        <v>-5.3952516338543157</v>
      </c>
      <c r="BF106" s="29">
        <v>-2.5543399079212215E-2</v>
      </c>
    </row>
    <row r="107" spans="2:58" x14ac:dyDescent="0.25">
      <c r="B107" s="21" t="s">
        <v>103</v>
      </c>
      <c r="C107" s="9">
        <v>5402.9</v>
      </c>
      <c r="D107" s="9">
        <v>5324.6</v>
      </c>
      <c r="E107" s="10">
        <v>1.0147053299778386</v>
      </c>
      <c r="F107" s="9">
        <v>8.5800928703852826</v>
      </c>
      <c r="G107" s="9">
        <v>8.6308963643360332</v>
      </c>
      <c r="H107" s="29">
        <v>-5.0803493950750678E-2</v>
      </c>
      <c r="I107" s="28">
        <v>4198.2</v>
      </c>
      <c r="J107" s="9">
        <v>8.3424111409799053</v>
      </c>
      <c r="K107" s="9">
        <v>8.3026141448794828</v>
      </c>
      <c r="L107" s="21">
        <v>3.9796996100422533E-2</v>
      </c>
      <c r="M107" s="9">
        <v>2802.5</v>
      </c>
      <c r="N107" s="9">
        <v>7.9382671549463151</v>
      </c>
      <c r="O107" s="9">
        <v>8.1001927364348507</v>
      </c>
      <c r="P107" s="9">
        <v>-0.16192558148853564</v>
      </c>
      <c r="Q107" s="38">
        <v>985.4</v>
      </c>
      <c r="R107" s="38">
        <v>6.893047650109863</v>
      </c>
      <c r="S107" s="38">
        <v>6.9864741499556491</v>
      </c>
      <c r="T107" s="38">
        <v>-9.3426499845786104E-2</v>
      </c>
      <c r="U107" s="38">
        <v>1596.5</v>
      </c>
      <c r="V107" s="38">
        <v>7.3755690121548367</v>
      </c>
      <c r="W107" s="38">
        <v>7.5787627806273372</v>
      </c>
      <c r="X107" s="38">
        <v>-0.20319376847250048</v>
      </c>
      <c r="Y107" s="38">
        <v>321.89999999999998</v>
      </c>
      <c r="Z107" s="21">
        <v>5.7742409383047626</v>
      </c>
      <c r="AA107" s="21">
        <v>5.7910224908207768</v>
      </c>
      <c r="AB107" s="21">
        <v>-1.6781552516014209E-2</v>
      </c>
      <c r="AC107" s="9">
        <v>604.1</v>
      </c>
      <c r="AD107" s="21">
        <v>6.4037397471446953</v>
      </c>
      <c r="AE107" s="21">
        <v>6.3149620018907742</v>
      </c>
      <c r="AF107" s="21">
        <v>8.8777745253921125E-2</v>
      </c>
      <c r="AG107" s="9">
        <v>3594.1</v>
      </c>
      <c r="AH107" s="21">
        <v>8.1870488911077839</v>
      </c>
      <c r="AI107" s="21">
        <v>8.1532521229588131</v>
      </c>
      <c r="AJ107" s="21">
        <v>3.3796768148970813E-2</v>
      </c>
      <c r="AK107" s="9">
        <v>739</v>
      </c>
      <c r="AL107" s="9">
        <v>6.6052979209482015</v>
      </c>
      <c r="AM107" s="9">
        <v>6.9988650741022171</v>
      </c>
      <c r="AN107" s="29">
        <v>-0.39356715315401569</v>
      </c>
      <c r="AO107" s="9">
        <v>484.6</v>
      </c>
      <c r="AP107" s="9">
        <v>6.1833238083824256</v>
      </c>
      <c r="AQ107" s="9">
        <v>6.1550517380717462</v>
      </c>
      <c r="AR107" s="29">
        <v>2.8272070310679354E-2</v>
      </c>
      <c r="AS107" s="9">
        <v>1088.7</v>
      </c>
      <c r="AT107" s="21">
        <v>6.9927396028871343</v>
      </c>
      <c r="AU107" s="21">
        <v>6.9328411229649314</v>
      </c>
      <c r="AV107" s="21">
        <v>5.9898479922202874E-2</v>
      </c>
      <c r="AW107" s="9">
        <v>438.47</v>
      </c>
      <c r="AX107" s="9">
        <v>6.0832913944205105</v>
      </c>
      <c r="AY107" s="9">
        <v>6.0933288884407473</v>
      </c>
      <c r="AZ107" s="29">
        <v>-1.0037494020236792E-2</v>
      </c>
      <c r="BA107" s="9">
        <v>2059.3000000000002</v>
      </c>
      <c r="BB107" s="9">
        <v>4.6965584874677857E-3</v>
      </c>
      <c r="BC107" s="9">
        <v>4.6284949420442676E-3</v>
      </c>
      <c r="BD107" s="9">
        <v>-5.3755235302426829</v>
      </c>
      <c r="BE107" s="9">
        <v>-5.3939409005470784</v>
      </c>
      <c r="BF107" s="29">
        <v>1.8417370304395497E-2</v>
      </c>
    </row>
    <row r="108" spans="2:58" x14ac:dyDescent="0.25">
      <c r="B108" s="16" t="s">
        <v>104</v>
      </c>
      <c r="C108" s="11">
        <v>5619.6</v>
      </c>
      <c r="D108" s="11">
        <v>5535.8</v>
      </c>
      <c r="E108" s="10">
        <v>1.0151378301239207</v>
      </c>
      <c r="F108" s="11">
        <v>8.6189913694772731</v>
      </c>
      <c r="G108" s="11">
        <v>8.6396239081005515</v>
      </c>
      <c r="H108" s="29">
        <v>-2.0632538623278407E-2</v>
      </c>
      <c r="I108" s="28">
        <v>3961.8999999999996</v>
      </c>
      <c r="J108" s="11">
        <v>8.2844789871620783</v>
      </c>
      <c r="K108" s="11">
        <v>8.3110210877774868</v>
      </c>
      <c r="L108" s="21">
        <v>-2.6542100615408515E-2</v>
      </c>
      <c r="M108" s="11">
        <v>3013.2</v>
      </c>
      <c r="N108" s="9">
        <v>8.0107579159515403</v>
      </c>
      <c r="O108" s="9">
        <v>8.103168371787147</v>
      </c>
      <c r="P108" s="9">
        <v>-9.2410455835606697E-2</v>
      </c>
      <c r="Q108" s="39">
        <v>1050.5</v>
      </c>
      <c r="R108" s="38">
        <v>6.9570215202850552</v>
      </c>
      <c r="S108" s="39">
        <v>6.9939920310105839</v>
      </c>
      <c r="T108" s="38">
        <v>-3.6970510725528705E-2</v>
      </c>
      <c r="U108" s="39">
        <v>1727</v>
      </c>
      <c r="V108" s="38">
        <v>7.4541410781466784</v>
      </c>
      <c r="W108" s="39">
        <v>7.5792064264554826</v>
      </c>
      <c r="X108" s="38">
        <v>-0.12506534830880423</v>
      </c>
      <c r="Y108" s="39">
        <v>342.7</v>
      </c>
      <c r="Z108" s="21">
        <v>5.836855428880563</v>
      </c>
      <c r="AA108" s="21">
        <v>5.7930644602247536</v>
      </c>
      <c r="AB108" s="21">
        <v>4.3790968655809337E-2</v>
      </c>
      <c r="AC108" s="11">
        <v>618.79999999999995</v>
      </c>
      <c r="AD108" s="21">
        <v>6.4277821186989108</v>
      </c>
      <c r="AE108" s="21">
        <v>6.3432152691690851</v>
      </c>
      <c r="AF108" s="21">
        <v>8.4566849529825738E-2</v>
      </c>
      <c r="AG108" s="11">
        <v>3343.1</v>
      </c>
      <c r="AH108" s="21">
        <v>8.1146537992242767</v>
      </c>
      <c r="AI108" s="21">
        <v>8.1586530741277112</v>
      </c>
      <c r="AJ108" s="21">
        <v>-4.3999274903434582E-2</v>
      </c>
      <c r="AK108" s="11">
        <v>1218.5</v>
      </c>
      <c r="AL108" s="11">
        <v>7.1053758730652605</v>
      </c>
      <c r="AM108" s="11">
        <v>7.010806138262808</v>
      </c>
      <c r="AN108" s="29">
        <v>9.4569734802452565E-2</v>
      </c>
      <c r="AO108" s="11">
        <v>468.4</v>
      </c>
      <c r="AP108" s="11">
        <v>6.1493226317235621</v>
      </c>
      <c r="AQ108" s="11">
        <v>6.1665206327261526</v>
      </c>
      <c r="AR108" s="29">
        <v>-1.7198001002590502E-2</v>
      </c>
      <c r="AS108" s="11">
        <v>1087.0999999999999</v>
      </c>
      <c r="AT108" s="21">
        <v>6.9912688792099544</v>
      </c>
      <c r="AU108" s="21">
        <v>6.9532845116472455</v>
      </c>
      <c r="AV108" s="21">
        <v>3.7984367562708954E-2</v>
      </c>
      <c r="AW108" s="11">
        <v>442.22</v>
      </c>
      <c r="AX108" s="11">
        <v>6.0918074958040096</v>
      </c>
      <c r="AY108" s="11">
        <v>6.0988160085365486</v>
      </c>
      <c r="AZ108" s="29">
        <v>-7.0085127325389962E-3</v>
      </c>
      <c r="BA108" s="11">
        <v>2077.9</v>
      </c>
      <c r="BB108" s="9">
        <v>4.698792456243499E-3</v>
      </c>
      <c r="BC108" s="11">
        <v>4.6287236243278459E-3</v>
      </c>
      <c r="BD108" s="11">
        <v>-5.3754741239805348</v>
      </c>
      <c r="BE108" s="11">
        <v>-5.3927779649191008</v>
      </c>
      <c r="BF108" s="29">
        <v>1.7303840938565962E-2</v>
      </c>
    </row>
    <row r="109" spans="2:58" x14ac:dyDescent="0.25">
      <c r="B109" s="21" t="s">
        <v>105</v>
      </c>
      <c r="C109" s="9">
        <v>5788.5</v>
      </c>
      <c r="D109" s="9">
        <v>5643.3</v>
      </c>
      <c r="E109" s="10">
        <v>1.0257296262824942</v>
      </c>
      <c r="F109" s="9">
        <v>8.6382242797670852</v>
      </c>
      <c r="G109" s="9">
        <v>8.6484382178878345</v>
      </c>
      <c r="H109" s="29">
        <v>-1.0213938120749333E-2</v>
      </c>
      <c r="I109" s="28">
        <v>3937.7</v>
      </c>
      <c r="J109" s="9">
        <v>8.2783520754947286</v>
      </c>
      <c r="K109" s="9">
        <v>8.3195742435798934</v>
      </c>
      <c r="L109" s="21">
        <v>-4.1222168085164768E-2</v>
      </c>
      <c r="M109" s="9">
        <v>3247.5</v>
      </c>
      <c r="N109" s="9">
        <v>8.0856407485447548</v>
      </c>
      <c r="O109" s="9">
        <v>8.1068844963614204</v>
      </c>
      <c r="P109" s="9">
        <v>-2.1243747816665604E-2</v>
      </c>
      <c r="Q109" s="38">
        <v>1090.9000000000001</v>
      </c>
      <c r="R109" s="38">
        <v>6.9947583226037109</v>
      </c>
      <c r="S109" s="38">
        <v>7.0021458213722862</v>
      </c>
      <c r="T109" s="38">
        <v>-7.3874987685753624E-3</v>
      </c>
      <c r="U109" s="38">
        <v>1908.5</v>
      </c>
      <c r="V109" s="38">
        <v>7.5540728721852846</v>
      </c>
      <c r="W109" s="38">
        <v>7.5804846910054362</v>
      </c>
      <c r="X109" s="38">
        <v>-2.6411818820151645E-2</v>
      </c>
      <c r="Y109" s="38">
        <v>283.39999999999998</v>
      </c>
      <c r="Z109" s="21">
        <v>5.6468593272565801</v>
      </c>
      <c r="AA109" s="21">
        <v>5.7944443266231023</v>
      </c>
      <c r="AB109" s="21">
        <v>-0.14758499936652214</v>
      </c>
      <c r="AC109" s="9">
        <v>631.20000000000005</v>
      </c>
      <c r="AD109" s="21">
        <v>6.4476227695316641</v>
      </c>
      <c r="AE109" s="21">
        <v>6.3714432659210942</v>
      </c>
      <c r="AF109" s="21">
        <v>7.617950361056991E-2</v>
      </c>
      <c r="AG109" s="9">
        <v>3306.5</v>
      </c>
      <c r="AH109" s="21">
        <v>8.1036455071147167</v>
      </c>
      <c r="AI109" s="21">
        <v>8.164227887708126</v>
      </c>
      <c r="AJ109" s="21">
        <v>-6.0582380593409368E-2</v>
      </c>
      <c r="AK109" s="9">
        <v>1311.4</v>
      </c>
      <c r="AL109" s="9">
        <v>7.1788505478295193</v>
      </c>
      <c r="AM109" s="9">
        <v>7.0226265591752197</v>
      </c>
      <c r="AN109" s="29">
        <v>0.15622398865429954</v>
      </c>
      <c r="AO109" s="9">
        <v>515.20000000000005</v>
      </c>
      <c r="AP109" s="9">
        <v>6.2445551747901442</v>
      </c>
      <c r="AQ109" s="9">
        <v>6.1778224442586467</v>
      </c>
      <c r="AR109" s="29">
        <v>6.6732730531497531E-2</v>
      </c>
      <c r="AS109" s="9">
        <v>1146.5</v>
      </c>
      <c r="AT109" s="21">
        <v>7.0444691022979589</v>
      </c>
      <c r="AU109" s="21">
        <v>6.9736481896418381</v>
      </c>
      <c r="AV109" s="21">
        <v>7.0820912656120782E-2</v>
      </c>
      <c r="AW109" s="9">
        <v>446.03</v>
      </c>
      <c r="AX109" s="9">
        <v>6.1003862143318948</v>
      </c>
      <c r="AY109" s="9">
        <v>6.1041490770500682</v>
      </c>
      <c r="AZ109" s="29">
        <v>-3.7628627181733876E-3</v>
      </c>
      <c r="BA109" s="9">
        <v>2003.7</v>
      </c>
      <c r="BB109" s="9">
        <v>4.4922987243010562E-3</v>
      </c>
      <c r="BC109" s="9">
        <v>4.379612920592235E-3</v>
      </c>
      <c r="BD109" s="9">
        <v>-5.4307949327930309</v>
      </c>
      <c r="BE109" s="9">
        <v>-5.3917557315794395</v>
      </c>
      <c r="BF109" s="29">
        <v>-3.903920121359139E-2</v>
      </c>
    </row>
    <row r="110" spans="2:58" x14ac:dyDescent="0.25">
      <c r="B110" s="16" t="s">
        <v>106</v>
      </c>
      <c r="C110" s="11">
        <v>5897.8</v>
      </c>
      <c r="D110" s="11">
        <v>5624.3</v>
      </c>
      <c r="E110" s="10">
        <v>1.0486282737407322</v>
      </c>
      <c r="F110" s="11">
        <v>8.634851774884325</v>
      </c>
      <c r="G110" s="11">
        <v>8.657339474729989</v>
      </c>
      <c r="H110" s="29">
        <v>-2.2487699845664011E-2</v>
      </c>
      <c r="I110" s="28">
        <v>4133.6000000000004</v>
      </c>
      <c r="J110" s="11">
        <v>8.3269039769729751</v>
      </c>
      <c r="K110" s="11">
        <v>8.3282783034246783</v>
      </c>
      <c r="L110" s="21">
        <v>-1.3743264517032117E-3</v>
      </c>
      <c r="M110" s="11">
        <v>3207.8</v>
      </c>
      <c r="N110" s="9">
        <v>8.0733406229032774</v>
      </c>
      <c r="O110" s="9">
        <v>8.1112367968275905</v>
      </c>
      <c r="P110" s="9">
        <v>-3.7896173924313103E-2</v>
      </c>
      <c r="Q110" s="39">
        <v>1085.0999999999999</v>
      </c>
      <c r="R110" s="38">
        <v>6.9894274276261621</v>
      </c>
      <c r="S110" s="39">
        <v>7.0108361942513033</v>
      </c>
      <c r="T110" s="38">
        <v>-2.140876662514124E-2</v>
      </c>
      <c r="U110" s="39">
        <v>1875.3</v>
      </c>
      <c r="V110" s="38">
        <v>7.5365239256058763</v>
      </c>
      <c r="W110" s="39">
        <v>7.5824812265997616</v>
      </c>
      <c r="X110" s="38">
        <v>-4.5957300993885397E-2</v>
      </c>
      <c r="Y110" s="39">
        <v>293.10000000000002</v>
      </c>
      <c r="Z110" s="21">
        <v>5.6805138477168464</v>
      </c>
      <c r="AA110" s="21">
        <v>5.7954334974174104</v>
      </c>
      <c r="AB110" s="21">
        <v>-0.11491964970056401</v>
      </c>
      <c r="AC110" s="11">
        <v>635</v>
      </c>
      <c r="AD110" s="21">
        <v>6.4536249988926917</v>
      </c>
      <c r="AE110" s="21">
        <v>6.3995814159938318</v>
      </c>
      <c r="AF110" s="21">
        <v>5.404358289885991E-2</v>
      </c>
      <c r="AG110" s="11">
        <v>3498.6</v>
      </c>
      <c r="AH110" s="21">
        <v>8.1601181674561651</v>
      </c>
      <c r="AI110" s="21">
        <v>8.1699922475818845</v>
      </c>
      <c r="AJ110" s="21">
        <v>-9.8740801257193311E-3</v>
      </c>
      <c r="AK110" s="11">
        <v>941.5</v>
      </c>
      <c r="AL110" s="11">
        <v>6.8474743480972071</v>
      </c>
      <c r="AM110" s="11">
        <v>7.034488862537696</v>
      </c>
      <c r="AN110" s="29">
        <v>-0.18701451444048889</v>
      </c>
      <c r="AO110" s="11">
        <v>530.1</v>
      </c>
      <c r="AP110" s="11">
        <v>6.2730656679937606</v>
      </c>
      <c r="AQ110" s="11">
        <v>6.1889060272957943</v>
      </c>
      <c r="AR110" s="29">
        <v>8.4159640697966331E-2</v>
      </c>
      <c r="AS110" s="11">
        <v>1165.0999999999999</v>
      </c>
      <c r="AT110" s="21">
        <v>7.0605621992258953</v>
      </c>
      <c r="AU110" s="21">
        <v>6.99387334232076</v>
      </c>
      <c r="AV110" s="21">
        <v>6.6688856905135374E-2</v>
      </c>
      <c r="AW110" s="11">
        <v>440.1</v>
      </c>
      <c r="AX110" s="11">
        <v>6.0870019738170456</v>
      </c>
      <c r="AY110" s="11">
        <v>6.1093712685320893</v>
      </c>
      <c r="AZ110" s="29">
        <v>-2.2369294715043786E-2</v>
      </c>
      <c r="BA110" s="11">
        <v>2175.1</v>
      </c>
      <c r="BB110" s="9">
        <v>4.9422858441263351E-3</v>
      </c>
      <c r="BC110" s="11">
        <v>4.7130961160296633E-3</v>
      </c>
      <c r="BD110" s="11">
        <v>-5.3574102374378292</v>
      </c>
      <c r="BE110" s="11">
        <v>-5.3908562902365658</v>
      </c>
      <c r="BF110" s="29">
        <v>3.3446052798736581E-2</v>
      </c>
    </row>
    <row r="111" spans="2:58" x14ac:dyDescent="0.25">
      <c r="B111" s="21" t="s">
        <v>107</v>
      </c>
      <c r="C111" s="9">
        <v>6063.3</v>
      </c>
      <c r="D111" s="9">
        <v>5780</v>
      </c>
      <c r="E111" s="10">
        <v>1.0490138408304499</v>
      </c>
      <c r="F111" s="9">
        <v>8.6621589616664227</v>
      </c>
      <c r="G111" s="9">
        <v>8.6663214759477949</v>
      </c>
      <c r="H111" s="29">
        <v>-4.1625142813721538E-3</v>
      </c>
      <c r="I111" s="28">
        <v>4129.2</v>
      </c>
      <c r="J111" s="9">
        <v>8.3258389625914351</v>
      </c>
      <c r="K111" s="9">
        <v>8.3371121945947628</v>
      </c>
      <c r="L111" s="21">
        <v>-1.1273232003327749E-2</v>
      </c>
      <c r="M111" s="9">
        <v>3360.7</v>
      </c>
      <c r="N111" s="9">
        <v>8.1199045645922077</v>
      </c>
      <c r="O111" s="9">
        <v>8.1161076825131921</v>
      </c>
      <c r="P111" s="9">
        <v>3.7968820790155178E-3</v>
      </c>
      <c r="Q111" s="38">
        <v>1122.2</v>
      </c>
      <c r="R111" s="38">
        <v>7.0230463233168718</v>
      </c>
      <c r="S111" s="38">
        <v>7.0199592056714515</v>
      </c>
      <c r="T111" s="38">
        <v>3.0871176454203564E-3</v>
      </c>
      <c r="U111" s="38">
        <v>1981.8</v>
      </c>
      <c r="V111" s="38">
        <v>7.5917608016247993</v>
      </c>
      <c r="W111" s="38">
        <v>7.585063178174261</v>
      </c>
      <c r="X111" s="38">
        <v>6.6976234505382592E-3</v>
      </c>
      <c r="Y111" s="38">
        <v>305</v>
      </c>
      <c r="Z111" s="21">
        <v>5.7203117766074119</v>
      </c>
      <c r="AA111" s="21">
        <v>5.7962111393846616</v>
      </c>
      <c r="AB111" s="21">
        <v>-7.5899362777249735E-2</v>
      </c>
      <c r="AC111" s="9">
        <v>620.20000000000005</v>
      </c>
      <c r="AD111" s="21">
        <v>6.4300420066663486</v>
      </c>
      <c r="AE111" s="21">
        <v>6.4276127554240849</v>
      </c>
      <c r="AF111" s="21">
        <v>2.4292512422636747E-3</v>
      </c>
      <c r="AG111" s="9">
        <v>3509</v>
      </c>
      <c r="AH111" s="21">
        <v>8.1630863755832159</v>
      </c>
      <c r="AI111" s="21">
        <v>8.1759239736429432</v>
      </c>
      <c r="AJ111" s="21">
        <v>-1.2837598059727284E-2</v>
      </c>
      <c r="AK111" s="9">
        <v>788.9</v>
      </c>
      <c r="AL111" s="9">
        <v>6.6706395701010441</v>
      </c>
      <c r="AM111" s="9">
        <v>7.0466532140413891</v>
      </c>
      <c r="AN111" s="29">
        <v>-0.37601364394034498</v>
      </c>
      <c r="AO111" s="9">
        <v>504.3</v>
      </c>
      <c r="AP111" s="9">
        <v>6.22317132908268</v>
      </c>
      <c r="AQ111" s="9">
        <v>6.1997619444207448</v>
      </c>
      <c r="AR111" s="29">
        <v>2.3409384661935206E-2</v>
      </c>
      <c r="AS111" s="9">
        <v>1124.5</v>
      </c>
      <c r="AT111" s="21">
        <v>7.0250937713993702</v>
      </c>
      <c r="AU111" s="21">
        <v>7.0139454181264718</v>
      </c>
      <c r="AV111" s="21">
        <v>1.1148353272898426E-2</v>
      </c>
      <c r="AW111" s="9">
        <v>446.48</v>
      </c>
      <c r="AX111" s="9">
        <v>6.1013946064801781</v>
      </c>
      <c r="AY111" s="9">
        <v>6.1145234057441966</v>
      </c>
      <c r="AZ111" s="29">
        <v>-1.3128799264018554E-2</v>
      </c>
      <c r="BA111" s="9">
        <v>2175.8000000000002</v>
      </c>
      <c r="BB111" s="9">
        <v>4.8732306038344383E-3</v>
      </c>
      <c r="BC111" s="9">
        <v>4.6455350865309405E-3</v>
      </c>
      <c r="BD111" s="9">
        <v>-5.3718487171117433</v>
      </c>
      <c r="BE111" s="9">
        <v>-5.3900861300997089</v>
      </c>
      <c r="BF111" s="29">
        <v>1.8237412987965662E-2</v>
      </c>
    </row>
    <row r="112" spans="2:58" x14ac:dyDescent="0.25">
      <c r="B112" s="16" t="s">
        <v>108</v>
      </c>
      <c r="C112" s="11">
        <v>6269.3</v>
      </c>
      <c r="D112" s="11">
        <v>5890</v>
      </c>
      <c r="E112" s="10">
        <v>1.0643972835314093</v>
      </c>
      <c r="F112" s="11">
        <v>8.6810112766456324</v>
      </c>
      <c r="G112" s="11">
        <v>8.6753639640496285</v>
      </c>
      <c r="H112" s="29">
        <v>5.6473125960039283E-3</v>
      </c>
      <c r="I112" s="28">
        <v>4190.6000000000004</v>
      </c>
      <c r="J112" s="11">
        <v>8.3405992007550083</v>
      </c>
      <c r="K112" s="11">
        <v>8.3460539854190383</v>
      </c>
      <c r="L112" s="21">
        <v>-5.4547846640300435E-3</v>
      </c>
      <c r="M112" s="11">
        <v>3511.5</v>
      </c>
      <c r="N112" s="9">
        <v>8.1637985755990758</v>
      </c>
      <c r="O112" s="9">
        <v>8.1213558776370576</v>
      </c>
      <c r="P112" s="9">
        <v>4.2442697962018272E-2</v>
      </c>
      <c r="Q112" s="39">
        <v>1162.5</v>
      </c>
      <c r="R112" s="38">
        <v>7.058328137461511</v>
      </c>
      <c r="S112" s="39">
        <v>7.0293975311774064</v>
      </c>
      <c r="T112" s="38">
        <v>2.8930606284104599E-2</v>
      </c>
      <c r="U112" s="39">
        <v>2082.5</v>
      </c>
      <c r="V112" s="38">
        <v>7.6413243740409982</v>
      </c>
      <c r="W112" s="39">
        <v>7.5880689673516137</v>
      </c>
      <c r="X112" s="38">
        <v>5.3255406689384444E-2</v>
      </c>
      <c r="Y112" s="39">
        <v>314.8</v>
      </c>
      <c r="Z112" s="21">
        <v>5.751937516543248</v>
      </c>
      <c r="AA112" s="21">
        <v>5.796884594520777</v>
      </c>
      <c r="AB112" s="21">
        <v>-4.4947077977528949E-2</v>
      </c>
      <c r="AC112" s="11">
        <v>641.6</v>
      </c>
      <c r="AD112" s="21">
        <v>6.463965056552305</v>
      </c>
      <c r="AE112" s="21">
        <v>6.4555540974879522</v>
      </c>
      <c r="AF112" s="21">
        <v>8.410959064352852E-3</v>
      </c>
      <c r="AG112" s="11">
        <v>3549</v>
      </c>
      <c r="AH112" s="21">
        <v>8.1744211526464969</v>
      </c>
      <c r="AI112" s="21">
        <v>8.1819947144851781</v>
      </c>
      <c r="AJ112" s="21">
        <v>-7.5735618386811865E-3</v>
      </c>
      <c r="AK112" s="11">
        <v>950.3</v>
      </c>
      <c r="AL112" s="11">
        <v>6.8567777242172694</v>
      </c>
      <c r="AM112" s="11">
        <v>7.0592628953059258</v>
      </c>
      <c r="AN112" s="29">
        <v>-0.20248517108865638</v>
      </c>
      <c r="AO112" s="11">
        <v>501.9</v>
      </c>
      <c r="AP112" s="11">
        <v>6.2184008966608877</v>
      </c>
      <c r="AQ112" s="11">
        <v>6.2104333579920832</v>
      </c>
      <c r="AR112" s="29">
        <v>7.967538668804508E-3</v>
      </c>
      <c r="AS112" s="11">
        <v>1143.5</v>
      </c>
      <c r="AT112" s="21">
        <v>7.0418490134628362</v>
      </c>
      <c r="AU112" s="21">
        <v>7.0338915460369993</v>
      </c>
      <c r="AV112" s="21">
        <v>7.9574674258369171E-3</v>
      </c>
      <c r="AW112" s="11">
        <v>450.21</v>
      </c>
      <c r="AX112" s="11">
        <v>6.109714140576008</v>
      </c>
      <c r="AY112" s="11">
        <v>6.119632330638777</v>
      </c>
      <c r="AZ112" s="29">
        <v>-9.9181900627689501E-3</v>
      </c>
      <c r="BA112" s="11">
        <v>2269.6999999999998</v>
      </c>
      <c r="BB112" s="9">
        <v>5.0414251127251725E-3</v>
      </c>
      <c r="BC112" s="11">
        <v>4.7364129829408803E-3</v>
      </c>
      <c r="BD112" s="11">
        <v>-5.3524751844123184</v>
      </c>
      <c r="BE112" s="11">
        <v>-5.3894308365950989</v>
      </c>
      <c r="BF112" s="29">
        <v>3.6955652182780518E-2</v>
      </c>
    </row>
    <row r="113" spans="2:58" x14ac:dyDescent="0.25">
      <c r="B113" s="21" t="s">
        <v>109</v>
      </c>
      <c r="C113" s="9">
        <v>6521.8</v>
      </c>
      <c r="D113" s="9">
        <v>5996.6</v>
      </c>
      <c r="E113" s="10">
        <v>1.0875829636794183</v>
      </c>
      <c r="F113" s="9">
        <v>8.6989479209272904</v>
      </c>
      <c r="G113" s="9">
        <v>8.6844440799724421</v>
      </c>
      <c r="H113" s="29">
        <v>1.4503840954848357E-2</v>
      </c>
      <c r="I113" s="28">
        <v>4261.2</v>
      </c>
      <c r="J113" s="9">
        <v>8.3573060897370421</v>
      </c>
      <c r="K113" s="9">
        <v>8.3550746984563933</v>
      </c>
      <c r="L113" s="21">
        <v>2.2313912806488645E-3</v>
      </c>
      <c r="M113" s="9">
        <v>3549.1</v>
      </c>
      <c r="N113" s="9">
        <v>8.1744493292007867</v>
      </c>
      <c r="O113" s="9">
        <v>8.126842479469321</v>
      </c>
      <c r="P113" s="9">
        <v>4.7606849731465672E-2</v>
      </c>
      <c r="Q113" s="38">
        <v>1191.0999999999999</v>
      </c>
      <c r="R113" s="38">
        <v>7.0826325288868555</v>
      </c>
      <c r="S113" s="38">
        <v>7.0390357757623727</v>
      </c>
      <c r="T113" s="38">
        <v>4.3596753124482746E-2</v>
      </c>
      <c r="U113" s="38">
        <v>2086.9</v>
      </c>
      <c r="V113" s="38">
        <v>7.6434349902607845</v>
      </c>
      <c r="W113" s="38">
        <v>7.5913412017691577</v>
      </c>
      <c r="X113" s="38">
        <v>5.2093788491626825E-2</v>
      </c>
      <c r="Y113" s="38">
        <v>318</v>
      </c>
      <c r="Z113" s="21">
        <v>5.7620513827801769</v>
      </c>
      <c r="AA113" s="21">
        <v>5.7975137677199422</v>
      </c>
      <c r="AB113" s="21">
        <v>-3.5462384939765279E-2</v>
      </c>
      <c r="AC113" s="9">
        <v>657.6</v>
      </c>
      <c r="AD113" s="21">
        <v>6.4885968437419699</v>
      </c>
      <c r="AE113" s="21">
        <v>6.4834237737435592</v>
      </c>
      <c r="AF113" s="21">
        <v>5.1730699984107176E-3</v>
      </c>
      <c r="AG113" s="9">
        <v>3603.6</v>
      </c>
      <c r="AH113" s="21">
        <v>8.1896886247772844</v>
      </c>
      <c r="AI113" s="21">
        <v>8.1881680952036806</v>
      </c>
      <c r="AJ113" s="21">
        <v>1.5205295736038238E-3</v>
      </c>
      <c r="AK113" s="9">
        <v>1342.8</v>
      </c>
      <c r="AL113" s="9">
        <v>7.2025122651058799</v>
      </c>
      <c r="AM113" s="9">
        <v>7.0722261794234704</v>
      </c>
      <c r="AN113" s="29">
        <v>0.13028608568240951</v>
      </c>
      <c r="AO113" s="9">
        <v>483</v>
      </c>
      <c r="AP113" s="9">
        <v>6.1800166536525722</v>
      </c>
      <c r="AQ113" s="9">
        <v>6.2209780612338088</v>
      </c>
      <c r="AR113" s="29">
        <v>-4.0961407581236564E-2</v>
      </c>
      <c r="AS113" s="9">
        <v>1140.5</v>
      </c>
      <c r="AT113" s="21">
        <v>7.0392220417244431</v>
      </c>
      <c r="AU113" s="21">
        <v>7.053745822751166</v>
      </c>
      <c r="AV113" s="21">
        <v>-1.4523781026722915E-2</v>
      </c>
      <c r="AW113" s="9">
        <v>456.04</v>
      </c>
      <c r="AX113" s="9">
        <v>6.1225805249655192</v>
      </c>
      <c r="AY113" s="9">
        <v>6.1247166796686781</v>
      </c>
      <c r="AZ113" s="29">
        <v>-2.1361547031588657E-3</v>
      </c>
      <c r="BA113" s="9">
        <v>2181.1999999999998</v>
      </c>
      <c r="BB113" s="9">
        <v>4.7829137794930263E-3</v>
      </c>
      <c r="BC113" s="9">
        <v>4.3977461391192432E-3</v>
      </c>
      <c r="BD113" s="9">
        <v>-5.4266631104074809</v>
      </c>
      <c r="BE113" s="9">
        <v>-5.3888645967658482</v>
      </c>
      <c r="BF113" s="29">
        <v>-3.779851364163278E-2</v>
      </c>
    </row>
    <row r="114" spans="2:58" x14ac:dyDescent="0.25">
      <c r="B114" s="16" t="s">
        <v>110</v>
      </c>
      <c r="C114" s="11">
        <v>6677.9</v>
      </c>
      <c r="D114" s="11">
        <v>5985.6</v>
      </c>
      <c r="E114" s="10">
        <v>1.1156609195402298</v>
      </c>
      <c r="F114" s="11">
        <v>8.6971118635938822</v>
      </c>
      <c r="G114" s="11">
        <v>8.6935424942235606</v>
      </c>
      <c r="H114" s="29">
        <v>3.5693693703215956E-3</v>
      </c>
      <c r="I114" s="28">
        <v>4397.8</v>
      </c>
      <c r="J114" s="11">
        <v>8.3888596948646708</v>
      </c>
      <c r="K114" s="11">
        <v>8.3641419470253027</v>
      </c>
      <c r="L114" s="21">
        <v>2.4717747839368087E-2</v>
      </c>
      <c r="M114" s="11">
        <v>3623.5</v>
      </c>
      <c r="N114" s="9">
        <v>8.1951956885493367</v>
      </c>
      <c r="O114" s="9">
        <v>8.1324551119663404</v>
      </c>
      <c r="P114" s="9">
        <v>6.2740576582996255E-2</v>
      </c>
      <c r="Q114" s="39">
        <v>1222.7</v>
      </c>
      <c r="R114" s="38">
        <v>7.1088168071501441</v>
      </c>
      <c r="S114" s="39">
        <v>7.0487766260484825</v>
      </c>
      <c r="T114" s="38">
        <v>6.0040181101661538E-2</v>
      </c>
      <c r="U114" s="39">
        <v>2121.6999999999998</v>
      </c>
      <c r="V114" s="38">
        <v>7.6599729331190707</v>
      </c>
      <c r="W114" s="39">
        <v>7.5947557736934117</v>
      </c>
      <c r="X114" s="38">
        <v>6.5217159425658977E-2</v>
      </c>
      <c r="Y114" s="39">
        <v>326.10000000000002</v>
      </c>
      <c r="Z114" s="21">
        <v>5.7872040827952738</v>
      </c>
      <c r="AA114" s="21">
        <v>5.7981304719526081</v>
      </c>
      <c r="AB114" s="21">
        <v>-1.0926389157334349E-2</v>
      </c>
      <c r="AC114" s="11">
        <v>666.7</v>
      </c>
      <c r="AD114" s="21">
        <v>6.5023401696240146</v>
      </c>
      <c r="AE114" s="21">
        <v>6.5112453725984478</v>
      </c>
      <c r="AF114" s="21">
        <v>-8.9052029744332017E-3</v>
      </c>
      <c r="AG114" s="11">
        <v>3731.1</v>
      </c>
      <c r="AH114" s="21">
        <v>8.2244583753278047</v>
      </c>
      <c r="AI114" s="21">
        <v>8.1944030074173924</v>
      </c>
      <c r="AJ114" s="21">
        <v>3.0055367910412301E-2</v>
      </c>
      <c r="AK114" s="11">
        <v>1490.3</v>
      </c>
      <c r="AL114" s="11">
        <v>7.3067327209547468</v>
      </c>
      <c r="AM114" s="11">
        <v>7.0853247862542581</v>
      </c>
      <c r="AN114" s="29">
        <v>0.2214079347004887</v>
      </c>
      <c r="AO114" s="11">
        <v>500.1</v>
      </c>
      <c r="AP114" s="11">
        <v>6.2148080784248583</v>
      </c>
      <c r="AQ114" s="11">
        <v>6.2314588270815889</v>
      </c>
      <c r="AR114" s="29">
        <v>-1.6650748656730663E-2</v>
      </c>
      <c r="AS114" s="11">
        <v>1166.8</v>
      </c>
      <c r="AT114" s="21">
        <v>7.0620202379935666</v>
      </c>
      <c r="AU114" s="21">
        <v>7.0735473183849358</v>
      </c>
      <c r="AV114" s="21">
        <v>-1.1527080391369182E-2</v>
      </c>
      <c r="AW114" s="11">
        <v>452</v>
      </c>
      <c r="AX114" s="11">
        <v>6.1136821798322316</v>
      </c>
      <c r="AY114" s="11">
        <v>6.1297888904179594</v>
      </c>
      <c r="AZ114" s="29">
        <v>-1.6106710585727768E-2</v>
      </c>
      <c r="BA114" s="11">
        <v>2266.1999999999998</v>
      </c>
      <c r="BB114" s="9">
        <v>5.0137168141592917E-3</v>
      </c>
      <c r="BC114" s="11">
        <v>4.4939432101157341E-3</v>
      </c>
      <c r="BD114" s="11">
        <v>-5.4050247421222242</v>
      </c>
      <c r="BE114" s="11">
        <v>-5.3883385003724564</v>
      </c>
      <c r="BF114" s="29">
        <v>-1.6686241749767738E-2</v>
      </c>
    </row>
    <row r="115" spans="2:58" ht="15.75" thickBot="1" x14ac:dyDescent="0.3">
      <c r="B115" s="21" t="s">
        <v>111</v>
      </c>
      <c r="C115" s="14">
        <v>6838.5</v>
      </c>
      <c r="D115" s="14">
        <v>6096.7</v>
      </c>
      <c r="E115" s="10">
        <v>1.1216723801400759</v>
      </c>
      <c r="F115" s="14">
        <v>8.7155029201704171</v>
      </c>
      <c r="G115" s="14">
        <v>8.702648942210903</v>
      </c>
      <c r="H115" s="29">
        <v>1.285397795951404E-2</v>
      </c>
      <c r="I115" s="28">
        <v>4438.6000000000004</v>
      </c>
      <c r="J115" s="11">
        <v>8.3980942903886291</v>
      </c>
      <c r="K115" s="14">
        <v>8.3732247390637902</v>
      </c>
      <c r="L115" s="21">
        <v>2.4869551324838923E-2</v>
      </c>
      <c r="M115" s="9">
        <v>3668.6</v>
      </c>
      <c r="N115" s="9">
        <v>8.2075653968802502</v>
      </c>
      <c r="O115" s="9">
        <v>8.138111153365557</v>
      </c>
      <c r="P115" s="9">
        <v>6.9454243514693204E-2</v>
      </c>
      <c r="Q115" s="39">
        <v>1224.9000000000001</v>
      </c>
      <c r="R115" s="38">
        <v>7.1106144869936401</v>
      </c>
      <c r="S115" s="39">
        <v>7.0585500166285708</v>
      </c>
      <c r="T115" s="38">
        <v>5.2064470365069226E-2</v>
      </c>
      <c r="U115" s="39">
        <v>2163.5</v>
      </c>
      <c r="V115" s="38">
        <v>7.6794825596649394</v>
      </c>
      <c r="W115" s="39">
        <v>7.5982211340087007</v>
      </c>
      <c r="X115" s="38">
        <v>8.1261425656238728E-2</v>
      </c>
      <c r="Y115" s="39">
        <v>328.4</v>
      </c>
      <c r="Z115" s="21">
        <v>5.7942323775782727</v>
      </c>
      <c r="AA115" s="37">
        <v>5.798744356198636</v>
      </c>
      <c r="AB115" s="21">
        <v>-4.5119786203633439E-3</v>
      </c>
      <c r="AC115" s="14">
        <v>668.5</v>
      </c>
      <c r="AD115" s="21">
        <v>6.5050363965419979</v>
      </c>
      <c r="AE115" s="37">
        <v>6.539045715628907</v>
      </c>
      <c r="AF115" s="21">
        <v>-3.4009319086909073E-2</v>
      </c>
      <c r="AG115" s="11">
        <v>3770.1</v>
      </c>
      <c r="AH115" s="21">
        <v>8.2348568052892084</v>
      </c>
      <c r="AI115" s="37">
        <v>8.200659293076237</v>
      </c>
      <c r="AJ115" s="21">
        <v>3.4197512212971404E-2</v>
      </c>
      <c r="AK115" s="11">
        <v>1207.0999999999999</v>
      </c>
      <c r="AL115" s="11">
        <v>7.0959760677070811</v>
      </c>
      <c r="AM115" s="14">
        <v>7.0984218644620736</v>
      </c>
      <c r="AN115" s="29">
        <v>-2.4457967549924575E-3</v>
      </c>
      <c r="AO115" s="14">
        <v>492.3</v>
      </c>
      <c r="AP115" s="14">
        <v>6.1990882867641552</v>
      </c>
      <c r="AQ115" s="14">
        <v>6.241912827591352</v>
      </c>
      <c r="AR115" s="29">
        <v>-4.2824540827196778E-2</v>
      </c>
      <c r="AS115" s="14">
        <v>1160.8</v>
      </c>
      <c r="AT115" s="21">
        <v>7.0568647015699781</v>
      </c>
      <c r="AU115" s="37">
        <v>7.0933260256911295</v>
      </c>
      <c r="AV115" s="21">
        <v>-3.6461324121151328E-2</v>
      </c>
      <c r="AW115" s="14">
        <v>460.91</v>
      </c>
      <c r="AX115" s="11">
        <v>6.133202796171501</v>
      </c>
      <c r="AY115" s="14">
        <v>6.1348600653739886</v>
      </c>
      <c r="AZ115" s="29">
        <v>-1.6572692024876545E-3</v>
      </c>
      <c r="BA115" s="14">
        <v>2308.1</v>
      </c>
      <c r="BB115" s="9">
        <v>5.0077021544336206E-3</v>
      </c>
      <c r="BC115" s="11">
        <v>4.4644962674468746E-3</v>
      </c>
      <c r="BD115" s="11">
        <v>-5.411598889059122</v>
      </c>
      <c r="BE115" s="14">
        <v>-5.3878272612464473</v>
      </c>
      <c r="BF115" s="29">
        <v>-2.3771627812674723E-2</v>
      </c>
    </row>
  </sheetData>
  <mergeCells count="7">
    <mergeCell ref="BA3:BF3"/>
    <mergeCell ref="C3:H3"/>
    <mergeCell ref="I3:L3"/>
    <mergeCell ref="M3:AJ3"/>
    <mergeCell ref="AK3:AN3"/>
    <mergeCell ref="AO3:AV3"/>
    <mergeCell ref="AW3:A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E114"/>
  <sheetViews>
    <sheetView zoomScale="53" zoomScaleNormal="145" workbookViewId="0">
      <selection activeCell="Y10" sqref="Y10"/>
    </sheetView>
  </sheetViews>
  <sheetFormatPr baseColWidth="10" defaultColWidth="9.140625" defaultRowHeight="15" x14ac:dyDescent="0.25"/>
  <cols>
    <col min="3" max="3" width="9.7109375" bestFit="1" customWidth="1"/>
    <col min="4" max="4" width="14.7109375" bestFit="1" customWidth="1"/>
    <col min="5" max="5" width="14.7109375" customWidth="1"/>
    <col min="6" max="6" width="11.140625" bestFit="1" customWidth="1"/>
    <col min="7" max="9" width="11.140625" customWidth="1"/>
    <col min="10" max="10" width="49.85546875" bestFit="1" customWidth="1"/>
    <col min="11" max="12" width="49.85546875" customWidth="1"/>
    <col min="13" max="14" width="45" customWidth="1"/>
    <col min="15" max="15" width="35.7109375" customWidth="1"/>
    <col min="16" max="17" width="1.7109375" customWidth="1"/>
    <col min="18" max="18" width="0.5703125" customWidth="1"/>
    <col min="19" max="19" width="76" bestFit="1" customWidth="1"/>
    <col min="20" max="21" width="76" customWidth="1"/>
    <col min="22" max="22" width="36.140625" bestFit="1" customWidth="1"/>
    <col min="23" max="25" width="36.140625" customWidth="1"/>
    <col min="26" max="26" width="20.85546875" bestFit="1" customWidth="1"/>
    <col min="27" max="27" width="28.140625" bestFit="1" customWidth="1"/>
    <col min="28" max="28" width="28.140625" customWidth="1"/>
    <col min="29" max="29" width="21.7109375" bestFit="1" customWidth="1"/>
    <col min="30" max="31" width="21.7109375" customWidth="1"/>
    <col min="32" max="32" width="29" bestFit="1" customWidth="1"/>
    <col min="33" max="33" width="29" customWidth="1"/>
    <col min="34" max="34" width="38.7109375" bestFit="1" customWidth="1"/>
  </cols>
  <sheetData>
    <row r="2" spans="3:135" x14ac:dyDescent="0.25">
      <c r="CI2" s="2"/>
      <c r="CJ2" s="1"/>
    </row>
    <row r="3" spans="3:135" x14ac:dyDescent="0.25">
      <c r="C3" t="s">
        <v>0</v>
      </c>
      <c r="D3" t="s">
        <v>147</v>
      </c>
      <c r="E3" t="s">
        <v>148</v>
      </c>
      <c r="F3" t="s">
        <v>138</v>
      </c>
      <c r="G3" t="s">
        <v>139</v>
      </c>
      <c r="H3" t="s">
        <v>126</v>
      </c>
      <c r="I3" t="s">
        <v>127</v>
      </c>
      <c r="J3" t="s">
        <v>140</v>
      </c>
      <c r="K3" t="s">
        <v>141</v>
      </c>
      <c r="L3" t="s">
        <v>125</v>
      </c>
      <c r="M3" t="s">
        <v>142</v>
      </c>
      <c r="N3" t="s">
        <v>143</v>
      </c>
      <c r="O3" t="s">
        <v>124</v>
      </c>
      <c r="P3" t="s">
        <v>112</v>
      </c>
      <c r="Q3" t="s">
        <v>113</v>
      </c>
      <c r="R3" t="s">
        <v>114</v>
      </c>
      <c r="S3" t="s">
        <v>144</v>
      </c>
      <c r="T3" t="s">
        <v>145</v>
      </c>
      <c r="U3" t="s">
        <v>123</v>
      </c>
      <c r="V3" s="3" t="s">
        <v>115</v>
      </c>
      <c r="W3" s="3" t="s">
        <v>134</v>
      </c>
      <c r="X3" s="3" t="s">
        <v>137</v>
      </c>
      <c r="Y3" s="3" t="s">
        <v>136</v>
      </c>
      <c r="Z3" s="3" t="s">
        <v>116</v>
      </c>
      <c r="AA3" s="3" t="s">
        <v>119</v>
      </c>
      <c r="AB3" s="3" t="s">
        <v>122</v>
      </c>
      <c r="AC3" t="s">
        <v>149</v>
      </c>
      <c r="AD3" t="s">
        <v>150</v>
      </c>
      <c r="AE3" t="s">
        <v>151</v>
      </c>
      <c r="AF3" t="s">
        <v>146</v>
      </c>
      <c r="AG3" t="s">
        <v>152</v>
      </c>
      <c r="AH3" t="s">
        <v>121</v>
      </c>
    </row>
    <row r="4" spans="3:135" x14ac:dyDescent="0.25">
      <c r="C4" t="s">
        <v>1</v>
      </c>
      <c r="D4">
        <v>1881.2</v>
      </c>
      <c r="E4">
        <f>Table1[[#This Row],[Nominal GDP in millions of euros]]*1000000</f>
        <v>1881200000</v>
      </c>
      <c r="F4">
        <v>2826.2</v>
      </c>
      <c r="G4">
        <f>Table1[[#This Row],[Real GDP in millions of euros]]*1000000</f>
        <v>2826200000</v>
      </c>
      <c r="H4">
        <f>LN(Table1[[#This Row],[RGDP in euros]])</f>
        <v>21.76219889011292</v>
      </c>
      <c r="J4">
        <v>1649.8</v>
      </c>
      <c r="K4">
        <f>Table1[[#This Row],[Household and NPISH final consumption expenditure in millions of euros]]*1000000</f>
        <v>1649800000</v>
      </c>
      <c r="L4">
        <f>LN(Table1[[#This Row],[Household and NPISH final consumption expenditure in euros]])</f>
        <v>21.223919905390904</v>
      </c>
      <c r="M4">
        <v>839.4</v>
      </c>
      <c r="N4">
        <f>Table1[[#This Row],[Gross Capital Formation in millions of euros (Investment)]]*1000000</f>
        <v>839400000</v>
      </c>
      <c r="O4">
        <f>LN(Table1[[#This Row],[Gross Capital Formation in euros (Investment)]])</f>
        <v>20.548197908863763</v>
      </c>
      <c r="P4">
        <v>1727.3</v>
      </c>
      <c r="Q4">
        <v>1817</v>
      </c>
      <c r="R4">
        <f>Table1[[#This Row],[Exports]]-Table1[[#This Row],[Imports]]</f>
        <v>-89.700000000000045</v>
      </c>
      <c r="S4">
        <v>414.4</v>
      </c>
      <c r="T4">
        <f>Table1[[#This Row],[Final consumption expenditure of general government in millions of euros(Government expenditures)]]*1000000</f>
        <v>414400000</v>
      </c>
      <c r="U4">
        <f>LN(Table1[[#This Row],[Final consumption expenditure of general government in euros (Government expenditures)]])</f>
        <v>19.842342248909546</v>
      </c>
      <c r="V4" s="3">
        <f>Table1[[#This Row],[Nominal GDP in millions of euros]]/Table1[[#This Row],[Real GDP in millions of euros]]</f>
        <v>0.6656287594650061</v>
      </c>
      <c r="W4">
        <v>298.45999999999998</v>
      </c>
      <c r="X4">
        <f>Table1[[#This Row],[Employment in thousands of persons (National concept)]]*1000</f>
        <v>298460</v>
      </c>
      <c r="Y4">
        <f>LN(Table1[[#This Row],[Employment (National concept)]])</f>
        <v>12.60639119948546</v>
      </c>
      <c r="Z4" s="3" t="s">
        <v>120</v>
      </c>
      <c r="AA4" s="3" t="s">
        <v>120</v>
      </c>
      <c r="AB4" s="3" t="s">
        <v>120</v>
      </c>
      <c r="AC4">
        <v>632.20000000000005</v>
      </c>
      <c r="AD4">
        <f>Table1[[#This Row],[Nominal wages in millions of euros]]*1000000</f>
        <v>632200000</v>
      </c>
      <c r="AE4">
        <f>Table1[[#This Row],[Nominal wages in euros]]/Table1[[#This Row],[Employment (National concept)]]</f>
        <v>2118.206794880386</v>
      </c>
      <c r="AF4">
        <f>Table1[[#This Row],[Nominal wages in millions of euros]]/(Table1[[#This Row],[Calculated implicit GDP price deflator]])</f>
        <v>949.77867318732717</v>
      </c>
      <c r="AG4">
        <f>Table1[[#This Row],[Calculated quarterly average worker wage]]/Table1[[#This Row],[Calculated implicit GDP price deflator]]</f>
        <v>3182.2645352386489</v>
      </c>
      <c r="AH4">
        <f>LN(Table1[[#This Row],[Calculated average real wages in euros]])</f>
        <v>8.065348340338085</v>
      </c>
    </row>
    <row r="5" spans="3:135" x14ac:dyDescent="0.25">
      <c r="C5" t="s">
        <v>2</v>
      </c>
      <c r="D5">
        <v>1897.3</v>
      </c>
      <c r="E5">
        <f>Table1[[#This Row],[Nominal GDP in millions of euros]]*1000000</f>
        <v>1897300000</v>
      </c>
      <c r="F5">
        <v>2859.5</v>
      </c>
      <c r="G5">
        <f>Table1[[#This Row],[Real GDP in millions of euros]]*1000000</f>
        <v>2859500000</v>
      </c>
      <c r="H5">
        <f>LN(Table1[[#This Row],[RGDP in euros]])</f>
        <v>21.773912621319646</v>
      </c>
      <c r="J5">
        <v>1626.5</v>
      </c>
      <c r="K5">
        <f>Table1[[#This Row],[Household and NPISH final consumption expenditure in millions of euros]]*1000000</f>
        <v>1626500000</v>
      </c>
      <c r="L5">
        <f>LN(Table1[[#This Row],[Household and NPISH final consumption expenditure in euros]])</f>
        <v>21.209696303877681</v>
      </c>
      <c r="M5">
        <v>785.7</v>
      </c>
      <c r="N5">
        <f>Table1[[#This Row],[Gross Capital Formation in millions of euros (Investment)]]*1000000</f>
        <v>785700000</v>
      </c>
      <c r="O5">
        <f>LN(Table1[[#This Row],[Gross Capital Formation in euros (Investment)]])</f>
        <v>20.48208559814605</v>
      </c>
      <c r="P5">
        <v>1783.3</v>
      </c>
      <c r="Q5">
        <v>1775</v>
      </c>
      <c r="R5">
        <f>Table1[[#This Row],[Exports]]-Table1[[#This Row],[Imports]]</f>
        <v>8.2999999999999545</v>
      </c>
      <c r="S5">
        <v>417.3</v>
      </c>
      <c r="T5">
        <f>Table1[[#This Row],[Final consumption expenditure of general government in millions of euros(Government expenditures)]]*1000000</f>
        <v>417300000</v>
      </c>
      <c r="U5">
        <f>LN(Table1[[#This Row],[Final consumption expenditure of general government in euros (Government expenditures)]])</f>
        <v>19.849315945561781</v>
      </c>
      <c r="V5" s="3">
        <f>Table1[[#This Row],[Nominal GDP in millions of euros]]/Table1[[#This Row],[Real GDP in millions of euros]]</f>
        <v>0.66350760622486449</v>
      </c>
      <c r="W5">
        <v>298.81</v>
      </c>
      <c r="X5">
        <f>Table1[[#This Row],[Employment in thousands of persons (National concept)]]*1000</f>
        <v>298810</v>
      </c>
      <c r="Y5">
        <f>LN(Table1[[#This Row],[Employment (National concept)]])</f>
        <v>12.607563198882927</v>
      </c>
      <c r="Z5" s="3" t="s">
        <v>120</v>
      </c>
      <c r="AA5" s="3" t="s">
        <v>120</v>
      </c>
      <c r="AB5" s="3" t="s">
        <v>120</v>
      </c>
      <c r="AC5">
        <v>636.4</v>
      </c>
      <c r="AD5">
        <f>Table1[[#This Row],[Nominal wages in millions of euros]]*1000000</f>
        <v>636400000</v>
      </c>
      <c r="AE5">
        <f>Table1[[#This Row],[Nominal wages in euros]]/Table1[[#This Row],[Employment (National concept)]]</f>
        <v>2129.7814664837188</v>
      </c>
      <c r="AF5">
        <f>Table1[[#This Row],[Nominal wages in millions of euros]]/(Table1[[#This Row],[Calculated implicit GDP price deflator]])</f>
        <v>959.14499551994936</v>
      </c>
      <c r="AG5">
        <f>Table1[[#This Row],[Calculated quarterly average worker wage]]/Table1[[#This Row],[Calculated implicit GDP price deflator]]</f>
        <v>3209.8825190587645</v>
      </c>
      <c r="AH5">
        <f>LN(Table1[[#This Row],[Calculated average real wages in euros]])</f>
        <v>8.0739896170302625</v>
      </c>
    </row>
    <row r="6" spans="3:135" x14ac:dyDescent="0.25">
      <c r="C6" t="s">
        <v>3</v>
      </c>
      <c r="D6">
        <v>1915.3</v>
      </c>
      <c r="E6">
        <f>Table1[[#This Row],[Nominal GDP in millions of euros]]*1000000</f>
        <v>1915300000</v>
      </c>
      <c r="F6">
        <v>2861</v>
      </c>
      <c r="G6">
        <f>Table1[[#This Row],[Real GDP in millions of euros]]*1000000</f>
        <v>2861000000</v>
      </c>
      <c r="H6">
        <f>LN(Table1[[#This Row],[RGDP in euros]])</f>
        <v>21.774437051014385</v>
      </c>
      <c r="J6">
        <v>1619.9</v>
      </c>
      <c r="K6">
        <f>Table1[[#This Row],[Household and NPISH final consumption expenditure in millions of euros]]*1000000</f>
        <v>1619900000</v>
      </c>
      <c r="L6">
        <f>LN(Table1[[#This Row],[Household and NPISH final consumption expenditure in euros]])</f>
        <v>21.205630255890366</v>
      </c>
      <c r="M6">
        <v>814.6</v>
      </c>
      <c r="N6">
        <f>Table1[[#This Row],[Gross Capital Formation in millions of euros (Investment)]]*1000000</f>
        <v>814600000</v>
      </c>
      <c r="O6">
        <f>LN(Table1[[#This Row],[Gross Capital Formation in euros (Investment)]])</f>
        <v>20.518207753178586</v>
      </c>
      <c r="P6">
        <v>1756.1</v>
      </c>
      <c r="Q6">
        <v>1769.3</v>
      </c>
      <c r="R6">
        <f>Table1[[#This Row],[Exports]]-Table1[[#This Row],[Imports]]</f>
        <v>-13.200000000000045</v>
      </c>
      <c r="S6">
        <v>422.4</v>
      </c>
      <c r="T6">
        <f>Table1[[#This Row],[Final consumption expenditure of general government in millions of euros(Government expenditures)]]*1000000</f>
        <v>422400000</v>
      </c>
      <c r="U6">
        <f>LN(Table1[[#This Row],[Final consumption expenditure of general government in euros (Government expenditures)]])</f>
        <v>19.861463290356326</v>
      </c>
      <c r="V6" s="3">
        <f>Table1[[#This Row],[Nominal GDP in millions of euros]]/Table1[[#This Row],[Real GDP in millions of euros]]</f>
        <v>0.66945124082488638</v>
      </c>
      <c r="W6">
        <v>299.26</v>
      </c>
      <c r="X6">
        <f>Table1[[#This Row],[Employment in thousands of persons (National concept)]]*1000</f>
        <v>299260</v>
      </c>
      <c r="Y6">
        <f>LN(Table1[[#This Row],[Employment (National concept)]])</f>
        <v>12.60906803973741</v>
      </c>
      <c r="Z6" s="3" t="s">
        <v>120</v>
      </c>
      <c r="AA6" s="3" t="s">
        <v>120</v>
      </c>
      <c r="AB6" s="3" t="s">
        <v>120</v>
      </c>
      <c r="AC6">
        <v>644.5</v>
      </c>
      <c r="AD6">
        <f>Table1[[#This Row],[Nominal wages in millions of euros]]*1000000</f>
        <v>644500000</v>
      </c>
      <c r="AE6">
        <f>Table1[[#This Row],[Nominal wages in euros]]/Table1[[#This Row],[Employment (National concept)]]</f>
        <v>2153.6456592929226</v>
      </c>
      <c r="AF6">
        <f>Table1[[#This Row],[Nominal wages in millions of euros]]/(Table1[[#This Row],[Calculated implicit GDP price deflator]])</f>
        <v>962.72881532919132</v>
      </c>
      <c r="AG6">
        <f>Table1[[#This Row],[Calculated quarterly average worker wage]]/Table1[[#This Row],[Calculated implicit GDP price deflator]]</f>
        <v>3217.031395205478</v>
      </c>
      <c r="AH6">
        <f>LN(Table1[[#This Row],[Calculated average real wages in euros]])</f>
        <v>8.0762142863476001</v>
      </c>
      <c r="AM6" s="6"/>
      <c r="AN6" s="6"/>
      <c r="AO6" s="6"/>
      <c r="AP6" s="6"/>
      <c r="AQ6" s="6"/>
      <c r="AR6" s="6"/>
      <c r="AS6" s="6"/>
      <c r="AT6" s="6"/>
      <c r="AU6" s="6"/>
      <c r="AV6" s="5"/>
      <c r="AW6" s="5"/>
      <c r="AX6" s="5"/>
      <c r="AY6" s="5"/>
      <c r="AZ6" s="6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6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6"/>
      <c r="CP6" s="6"/>
      <c r="CQ6" s="5"/>
      <c r="CR6" s="5"/>
      <c r="CS6" s="6"/>
      <c r="CT6" s="5"/>
      <c r="CU6" s="5"/>
      <c r="CV6" s="5"/>
      <c r="CW6" s="5"/>
      <c r="CX6" s="5"/>
      <c r="CY6" s="6"/>
      <c r="CZ6" s="5"/>
      <c r="DA6" s="5"/>
      <c r="DB6" s="5"/>
      <c r="DC6" s="5"/>
      <c r="DD6" s="6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6"/>
      <c r="DV6" s="5"/>
      <c r="DW6" s="5"/>
      <c r="DX6" s="6"/>
      <c r="DY6" s="5"/>
      <c r="DZ6" s="5"/>
      <c r="EA6" s="5"/>
      <c r="EB6" s="5"/>
      <c r="EC6" s="6"/>
      <c r="ED6" s="5"/>
      <c r="EE6" s="4"/>
    </row>
    <row r="7" spans="3:135" x14ac:dyDescent="0.25">
      <c r="C7" t="s">
        <v>4</v>
      </c>
      <c r="D7">
        <v>1902.1</v>
      </c>
      <c r="E7">
        <f>Table1[[#This Row],[Nominal GDP in millions of euros]]*1000000</f>
        <v>1902100000</v>
      </c>
      <c r="F7">
        <v>2840.3</v>
      </c>
      <c r="G7">
        <f>Table1[[#This Row],[Real GDP in millions of euros]]*1000000</f>
        <v>2840300000</v>
      </c>
      <c r="H7">
        <f>LN(Table1[[#This Row],[RGDP in euros]])</f>
        <v>21.767175517343485</v>
      </c>
      <c r="J7">
        <v>1631.6</v>
      </c>
      <c r="K7">
        <f>Table1[[#This Row],[Household and NPISH final consumption expenditure in millions of euros]]*1000000</f>
        <v>1631600000</v>
      </c>
      <c r="L7">
        <f>LN(Table1[[#This Row],[Household and NPISH final consumption expenditure in euros]])</f>
        <v>21.212826965407679</v>
      </c>
      <c r="M7">
        <v>673.1</v>
      </c>
      <c r="N7">
        <f>Table1[[#This Row],[Gross Capital Formation in millions of euros (Investment)]]*1000000</f>
        <v>673100000</v>
      </c>
      <c r="O7">
        <f>LN(Table1[[#This Row],[Gross Capital Formation in euros (Investment)]])</f>
        <v>20.32740446498094</v>
      </c>
      <c r="P7">
        <v>1818.7</v>
      </c>
      <c r="Q7">
        <v>1756.5</v>
      </c>
      <c r="R7">
        <f>Table1[[#This Row],[Exports]]-Table1[[#This Row],[Imports]]</f>
        <v>62.200000000000045</v>
      </c>
      <c r="S7">
        <v>447.4</v>
      </c>
      <c r="T7">
        <f>Table1[[#This Row],[Final consumption expenditure of general government in millions of euros(Government expenditures)]]*1000000</f>
        <v>447400000</v>
      </c>
      <c r="U7">
        <f>LN(Table1[[#This Row],[Final consumption expenditure of general government in euros (Government expenditures)]])</f>
        <v>19.918963607020302</v>
      </c>
      <c r="V7" s="3">
        <f>Table1[[#This Row],[Nominal GDP in millions of euros]]/Table1[[#This Row],[Real GDP in millions of euros]]</f>
        <v>0.66968277998802939</v>
      </c>
      <c r="W7">
        <v>299.35000000000002</v>
      </c>
      <c r="X7">
        <f>Table1[[#This Row],[Employment in thousands of persons (National concept)]]*1000</f>
        <v>299350</v>
      </c>
      <c r="Y7">
        <f>LN(Table1[[#This Row],[Employment (National concept)]])</f>
        <v>12.609368736353499</v>
      </c>
      <c r="Z7" s="3" t="s">
        <v>120</v>
      </c>
      <c r="AA7" s="3" t="s">
        <v>120</v>
      </c>
      <c r="AB7" s="3" t="s">
        <v>120</v>
      </c>
      <c r="AC7">
        <v>646.6</v>
      </c>
      <c r="AD7">
        <f>Table1[[#This Row],[Nominal wages in millions of euros]]*1000000</f>
        <v>646600000</v>
      </c>
      <c r="AE7">
        <f>Table1[[#This Row],[Nominal wages in euros]]/Table1[[#This Row],[Employment (National concept)]]</f>
        <v>2160.0133622849507</v>
      </c>
      <c r="AF7">
        <f>Table1[[#This Row],[Nominal wages in millions of euros]]/(Table1[[#This Row],[Calculated implicit GDP price deflator]])</f>
        <v>965.53177014878304</v>
      </c>
      <c r="AG7">
        <f>Table1[[#This Row],[Calculated quarterly average worker wage]]/Table1[[#This Row],[Calculated implicit GDP price deflator]]</f>
        <v>3225.4276604268684</v>
      </c>
      <c r="AH7">
        <f>LN(Table1[[#This Row],[Calculated average real wages in euros]])</f>
        <v>8.0788208283225256</v>
      </c>
    </row>
    <row r="8" spans="3:135" x14ac:dyDescent="0.25">
      <c r="C8" t="s">
        <v>5</v>
      </c>
      <c r="D8">
        <v>1935.3</v>
      </c>
      <c r="E8">
        <f>Table1[[#This Row],[Nominal GDP in millions of euros]]*1000000</f>
        <v>1935300000</v>
      </c>
      <c r="F8">
        <v>2896.6</v>
      </c>
      <c r="G8">
        <f>Table1[[#This Row],[Real GDP in millions of euros]]*1000000</f>
        <v>2896600000</v>
      </c>
      <c r="H8">
        <f>LN(Table1[[#This Row],[RGDP in euros]])</f>
        <v>21.78680347233103</v>
      </c>
      <c r="J8">
        <v>1653.3</v>
      </c>
      <c r="K8">
        <f>Table1[[#This Row],[Household and NPISH final consumption expenditure in millions of euros]]*1000000</f>
        <v>1653300000</v>
      </c>
      <c r="L8">
        <f>LN(Table1[[#This Row],[Household and NPISH final consumption expenditure in euros]])</f>
        <v>21.226039127521574</v>
      </c>
      <c r="M8">
        <v>854.9</v>
      </c>
      <c r="N8">
        <f>Table1[[#This Row],[Gross Capital Formation in millions of euros (Investment)]]*1000000</f>
        <v>854900000</v>
      </c>
      <c r="O8">
        <f>LN(Table1[[#This Row],[Gross Capital Formation in euros (Investment)]])</f>
        <v>20.566495060996463</v>
      </c>
      <c r="P8">
        <v>1895.7</v>
      </c>
      <c r="Q8">
        <v>1957.9</v>
      </c>
      <c r="R8">
        <f>Table1[[#This Row],[Exports]]-Table1[[#This Row],[Imports]]</f>
        <v>-62.200000000000045</v>
      </c>
      <c r="S8">
        <v>439.6</v>
      </c>
      <c r="T8">
        <f>Table1[[#This Row],[Final consumption expenditure of general government in millions of euros(Government expenditures)]]*1000000</f>
        <v>439600000</v>
      </c>
      <c r="U8">
        <f>LN(Table1[[#This Row],[Final consumption expenditure of general government in euros (Government expenditures)]])</f>
        <v>19.901375780493741</v>
      </c>
      <c r="V8" s="3">
        <f>Table1[[#This Row],[Nominal GDP in millions of euros]]/Table1[[#This Row],[Real GDP in millions of euros]]</f>
        <v>0.66812815024511496</v>
      </c>
      <c r="W8">
        <v>299.98</v>
      </c>
      <c r="X8">
        <f>Table1[[#This Row],[Employment in thousands of persons (National concept)]]*1000</f>
        <v>299980</v>
      </c>
      <c r="Y8">
        <f>LN(Table1[[#This Row],[Employment (National concept)]])</f>
        <v>12.611471084749351</v>
      </c>
      <c r="Z8" s="3" t="s">
        <v>120</v>
      </c>
      <c r="AA8" s="3" t="s">
        <v>120</v>
      </c>
      <c r="AB8" s="3" t="s">
        <v>120</v>
      </c>
      <c r="AC8">
        <v>656.5</v>
      </c>
      <c r="AD8">
        <f>Table1[[#This Row],[Nominal wages in millions of euros]]*1000000</f>
        <v>656500000</v>
      </c>
      <c r="AE8">
        <f>Table1[[#This Row],[Nominal wages in euros]]/Table1[[#This Row],[Employment (National concept)]]</f>
        <v>2188.4792319487965</v>
      </c>
      <c r="AF8">
        <f>Table1[[#This Row],[Nominal wages in millions of euros]]/(Table1[[#This Row],[Calculated implicit GDP price deflator]])</f>
        <v>982.5959282798533</v>
      </c>
      <c r="AG8">
        <f>Table1[[#This Row],[Calculated quarterly average worker wage]]/Table1[[#This Row],[Calculated implicit GDP price deflator]]</f>
        <v>3275.53813014152</v>
      </c>
      <c r="AH8">
        <f>LN(Table1[[#This Row],[Calculated average real wages in euros]])</f>
        <v>8.094237449118225</v>
      </c>
    </row>
    <row r="9" spans="3:135" x14ac:dyDescent="0.25">
      <c r="C9" t="s">
        <v>6</v>
      </c>
      <c r="D9">
        <v>1961</v>
      </c>
      <c r="E9">
        <f>Table1[[#This Row],[Nominal GDP in millions of euros]]*1000000</f>
        <v>1961000000</v>
      </c>
      <c r="F9">
        <v>2870.1</v>
      </c>
      <c r="G9">
        <f>Table1[[#This Row],[Real GDP in millions of euros]]*1000000</f>
        <v>2870100000</v>
      </c>
      <c r="H9">
        <f>LN(Table1[[#This Row],[RGDP in euros]])</f>
        <v>21.777612709316504</v>
      </c>
      <c r="J9">
        <v>1693.1</v>
      </c>
      <c r="K9">
        <f>Table1[[#This Row],[Household and NPISH final consumption expenditure in millions of euros]]*1000000</f>
        <v>1693100000</v>
      </c>
      <c r="L9">
        <f>LN(Table1[[#This Row],[Household and NPISH final consumption expenditure in euros]])</f>
        <v>21.24982700509846</v>
      </c>
      <c r="M9">
        <v>695.9</v>
      </c>
      <c r="N9">
        <f>Table1[[#This Row],[Gross Capital Formation in millions of euros (Investment)]]*1000000</f>
        <v>695900000</v>
      </c>
      <c r="O9">
        <f>LN(Table1[[#This Row],[Gross Capital Formation in euros (Investment)]])</f>
        <v>20.360716529815079</v>
      </c>
      <c r="P9">
        <v>1889.9</v>
      </c>
      <c r="Q9">
        <v>1875.1</v>
      </c>
      <c r="R9">
        <f>Table1[[#This Row],[Exports]]-Table1[[#This Row],[Imports]]</f>
        <v>14.800000000000182</v>
      </c>
      <c r="S9">
        <v>441.6</v>
      </c>
      <c r="T9">
        <f>Table1[[#This Row],[Final consumption expenditure of general government in millions of euros(Government expenditures)]]*1000000</f>
        <v>441600000</v>
      </c>
      <c r="U9">
        <f>LN(Table1[[#This Row],[Final consumption expenditure of general government in euros (Government expenditures)]])</f>
        <v>19.90591505292716</v>
      </c>
      <c r="V9" s="3">
        <f>Table1[[#This Row],[Nominal GDP in millions of euros]]/Table1[[#This Row],[Real GDP in millions of euros]]</f>
        <v>0.68325145465314796</v>
      </c>
      <c r="W9">
        <v>300.24</v>
      </c>
      <c r="X9">
        <f>Table1[[#This Row],[Employment in thousands of persons (National concept)]]*1000</f>
        <v>300240</v>
      </c>
      <c r="Y9">
        <f>LN(Table1[[#This Row],[Employment (National concept)]])</f>
        <v>12.612337433808902</v>
      </c>
      <c r="Z9" s="3" t="s">
        <v>120</v>
      </c>
      <c r="AA9" s="3" t="s">
        <v>120</v>
      </c>
      <c r="AB9" s="3" t="s">
        <v>120</v>
      </c>
      <c r="AC9">
        <v>674.8</v>
      </c>
      <c r="AD9">
        <f>Table1[[#This Row],[Nominal wages in millions of euros]]*1000000</f>
        <v>674800000</v>
      </c>
      <c r="AE9">
        <f>Table1[[#This Row],[Nominal wages in euros]]/Table1[[#This Row],[Employment (National concept)]]</f>
        <v>2247.5353050892618</v>
      </c>
      <c r="AF9">
        <f>Table1[[#This Row],[Nominal wages in millions of euros]]/(Table1[[#This Row],[Calculated implicit GDP price deflator]])</f>
        <v>987.63053544110142</v>
      </c>
      <c r="AG9">
        <f>Table1[[#This Row],[Calculated quarterly average worker wage]]/Table1[[#This Row],[Calculated implicit GDP price deflator]]</f>
        <v>3289.470208636762</v>
      </c>
      <c r="AH9">
        <f>LN(Table1[[#This Row],[Calculated average real wages in euros]])</f>
        <v>8.0984817999830696</v>
      </c>
    </row>
    <row r="10" spans="3:135" x14ac:dyDescent="0.25">
      <c r="C10" t="s">
        <v>7</v>
      </c>
      <c r="D10">
        <v>1977.3</v>
      </c>
      <c r="E10">
        <f>Table1[[#This Row],[Nominal GDP in millions of euros]]*1000000</f>
        <v>1977300000</v>
      </c>
      <c r="F10">
        <v>2869.3</v>
      </c>
      <c r="G10">
        <f>Table1[[#This Row],[Real GDP in millions of euros]]*1000000</f>
        <v>2869300000</v>
      </c>
      <c r="H10">
        <f>LN(Table1[[#This Row],[RGDP in euros]])</f>
        <v>21.777333934529878</v>
      </c>
      <c r="J10">
        <v>1702.8</v>
      </c>
      <c r="K10">
        <f>Table1[[#This Row],[Household and NPISH final consumption expenditure in millions of euros]]*1000000</f>
        <v>1702800000</v>
      </c>
      <c r="L10">
        <f>LN(Table1[[#This Row],[Household and NPISH final consumption expenditure in euros]])</f>
        <v>21.25553979191827</v>
      </c>
      <c r="M10">
        <v>677</v>
      </c>
      <c r="N10">
        <f>Table1[[#This Row],[Gross Capital Formation in millions of euros (Investment)]]*1000000</f>
        <v>677000000</v>
      </c>
      <c r="O10">
        <f>LN(Table1[[#This Row],[Gross Capital Formation in euros (Investment)]])</f>
        <v>20.333181830876548</v>
      </c>
      <c r="P10">
        <v>1841.8</v>
      </c>
      <c r="Q10">
        <v>1819.2</v>
      </c>
      <c r="R10">
        <f>Table1[[#This Row],[Exports]]-Table1[[#This Row],[Imports]]</f>
        <v>22.599999999999909</v>
      </c>
      <c r="S10">
        <v>439.7</v>
      </c>
      <c r="T10">
        <f>Table1[[#This Row],[Final consumption expenditure of general government in millions of euros(Government expenditures)]]*1000000</f>
        <v>439700000</v>
      </c>
      <c r="U10">
        <f>LN(Table1[[#This Row],[Final consumption expenditure of general government in euros (Government expenditures)]])</f>
        <v>19.90160323415104</v>
      </c>
      <c r="V10" s="3">
        <f>Table1[[#This Row],[Nominal GDP in millions of euros]]/Table1[[#This Row],[Real GDP in millions of euros]]</f>
        <v>0.68912278256020632</v>
      </c>
      <c r="W10">
        <v>300.64999999999998</v>
      </c>
      <c r="X10">
        <f>Table1[[#This Row],[Employment in thousands of persons (National concept)]]*1000</f>
        <v>300650</v>
      </c>
      <c r="Y10">
        <f>LN(Table1[[#This Row],[Employment (National concept)]])</f>
        <v>12.613702076467714</v>
      </c>
      <c r="Z10" s="3" t="s">
        <v>120</v>
      </c>
      <c r="AA10" s="3" t="s">
        <v>120</v>
      </c>
      <c r="AB10" s="3" t="s">
        <v>120</v>
      </c>
      <c r="AC10">
        <v>688.9</v>
      </c>
      <c r="AD10">
        <f>Table1[[#This Row],[Nominal wages in millions of euros]]*1000000</f>
        <v>688900000</v>
      </c>
      <c r="AE10">
        <f>Table1[[#This Row],[Nominal wages in euros]]/Table1[[#This Row],[Employment (National concept)]]</f>
        <v>2291.3687011475135</v>
      </c>
      <c r="AF10">
        <f>Table1[[#This Row],[Nominal wages in millions of euros]]/(Table1[[#This Row],[Calculated implicit GDP price deflator]])</f>
        <v>999.67671572346126</v>
      </c>
      <c r="AG10">
        <f>Table1[[#This Row],[Calculated quarterly average worker wage]]/Table1[[#This Row],[Calculated implicit GDP price deflator]]</f>
        <v>3325.0514409561324</v>
      </c>
      <c r="AH10">
        <f>LN(Table1[[#This Row],[Calculated average real wages in euros]])</f>
        <v>8.1092404239345299</v>
      </c>
    </row>
    <row r="11" spans="3:135" x14ac:dyDescent="0.25">
      <c r="C11" t="s">
        <v>8</v>
      </c>
      <c r="D11">
        <v>2017.1</v>
      </c>
      <c r="E11">
        <f>Table1[[#This Row],[Nominal GDP in millions of euros]]*1000000</f>
        <v>2017100000</v>
      </c>
      <c r="F11">
        <v>2893.1</v>
      </c>
      <c r="G11">
        <f>Table1[[#This Row],[Real GDP in millions of euros]]*1000000</f>
        <v>2893100000</v>
      </c>
      <c r="H11">
        <f>LN(Table1[[#This Row],[RGDP in euros]])</f>
        <v>21.785594428537273</v>
      </c>
      <c r="J11">
        <v>1720.9</v>
      </c>
      <c r="K11">
        <f>Table1[[#This Row],[Household and NPISH final consumption expenditure in millions of euros]]*1000000</f>
        <v>1720900000</v>
      </c>
      <c r="L11">
        <f>LN(Table1[[#This Row],[Household and NPISH final consumption expenditure in euros]])</f>
        <v>21.266113246735138</v>
      </c>
      <c r="M11">
        <v>621.70000000000005</v>
      </c>
      <c r="N11">
        <f>Table1[[#This Row],[Gross Capital Formation in millions of euros (Investment)]]*1000000</f>
        <v>621700000</v>
      </c>
      <c r="O11">
        <f>LN(Table1[[#This Row],[Gross Capital Formation in euros (Investment)]])</f>
        <v>20.247968219239567</v>
      </c>
      <c r="P11">
        <v>1912.5</v>
      </c>
      <c r="Q11">
        <v>1884.1</v>
      </c>
      <c r="R11">
        <f>Table1[[#This Row],[Exports]]-Table1[[#This Row],[Imports]]</f>
        <v>28.400000000000091</v>
      </c>
      <c r="S11">
        <v>503.5</v>
      </c>
      <c r="T11">
        <f>Table1[[#This Row],[Final consumption expenditure of general government in millions of euros(Government expenditures)]]*1000000</f>
        <v>503500000</v>
      </c>
      <c r="U11">
        <f>LN(Table1[[#This Row],[Final consumption expenditure of general government in euros (Government expenditures)]])</f>
        <v>20.037094270122893</v>
      </c>
      <c r="V11" s="3">
        <f>Table1[[#This Row],[Nominal GDP in millions of euros]]/Table1[[#This Row],[Real GDP in millions of euros]]</f>
        <v>0.69721060454184092</v>
      </c>
      <c r="W11">
        <v>301.16000000000003</v>
      </c>
      <c r="X11">
        <f>Table1[[#This Row],[Employment in thousands of persons (National concept)]]*1000</f>
        <v>301160</v>
      </c>
      <c r="Y11">
        <f>LN(Table1[[#This Row],[Employment (National concept)]])</f>
        <v>12.615396963964059</v>
      </c>
      <c r="Z11" s="3" t="s">
        <v>120</v>
      </c>
      <c r="AA11" s="3" t="s">
        <v>120</v>
      </c>
      <c r="AB11" s="3" t="s">
        <v>120</v>
      </c>
      <c r="AC11">
        <v>703.8</v>
      </c>
      <c r="AD11">
        <f>Table1[[#This Row],[Nominal wages in millions of euros]]*1000000</f>
        <v>703800000</v>
      </c>
      <c r="AE11">
        <f>Table1[[#This Row],[Nominal wages in euros]]/Table1[[#This Row],[Employment (National concept)]]</f>
        <v>2336.9637402045423</v>
      </c>
      <c r="AF11">
        <f>Table1[[#This Row],[Nominal wages in millions of euros]]/(Table1[[#This Row],[Calculated implicit GDP price deflator]])</f>
        <v>1009.4510832383124</v>
      </c>
      <c r="AG11">
        <f>Table1[[#This Row],[Calculated quarterly average worker wage]]/Table1[[#This Row],[Calculated implicit GDP price deflator]]</f>
        <v>3351.8763555529035</v>
      </c>
      <c r="AH11">
        <f>LN(Table1[[#This Row],[Calculated average real wages in euros]])</f>
        <v>8.1172755741534139</v>
      </c>
    </row>
    <row r="12" spans="3:135" x14ac:dyDescent="0.25">
      <c r="C12" t="s">
        <v>9</v>
      </c>
      <c r="D12">
        <v>2043.8</v>
      </c>
      <c r="E12">
        <f>Table1[[#This Row],[Nominal GDP in millions of euros]]*1000000</f>
        <v>2043800000</v>
      </c>
      <c r="F12">
        <v>2913.8</v>
      </c>
      <c r="G12">
        <f>Table1[[#This Row],[Real GDP in millions of euros]]*1000000</f>
        <v>2913800000</v>
      </c>
      <c r="H12">
        <f>LN(Table1[[#This Row],[RGDP in euros]])</f>
        <v>21.792723908184168</v>
      </c>
      <c r="J12">
        <v>1681.5</v>
      </c>
      <c r="K12">
        <f>Table1[[#This Row],[Household and NPISH final consumption expenditure in millions of euros]]*1000000</f>
        <v>1681500000</v>
      </c>
      <c r="L12">
        <f>LN(Table1[[#This Row],[Household and NPISH final consumption expenditure in euros]])</f>
        <v>21.242952089144598</v>
      </c>
      <c r="M12">
        <v>752.8</v>
      </c>
      <c r="N12">
        <f>Table1[[#This Row],[Gross Capital Formation in millions of euros (Investment)]]*1000000</f>
        <v>752800000</v>
      </c>
      <c r="O12">
        <f>LN(Table1[[#This Row],[Gross Capital Formation in euros (Investment)]])</f>
        <v>20.439310146235442</v>
      </c>
      <c r="P12">
        <v>1855.6</v>
      </c>
      <c r="Q12">
        <v>1877.1</v>
      </c>
      <c r="R12">
        <f>Table1[[#This Row],[Exports]]-Table1[[#This Row],[Imports]]</f>
        <v>-21.5</v>
      </c>
      <c r="S12">
        <v>487.7</v>
      </c>
      <c r="T12">
        <f>Table1[[#This Row],[Final consumption expenditure of general government in millions of euros(Government expenditures)]]*1000000</f>
        <v>487700000</v>
      </c>
      <c r="U12">
        <f>LN(Table1[[#This Row],[Final consumption expenditure of general government in euros (Government expenditures)]])</f>
        <v>20.005211020680282</v>
      </c>
      <c r="V12" s="3">
        <f>Table1[[#This Row],[Nominal GDP in millions of euros]]/Table1[[#This Row],[Real GDP in millions of euros]]</f>
        <v>0.70142082503946734</v>
      </c>
      <c r="W12">
        <v>300.95999999999998</v>
      </c>
      <c r="X12">
        <f>Table1[[#This Row],[Employment in thousands of persons (National concept)]]*1000</f>
        <v>300960</v>
      </c>
      <c r="Y12">
        <f>LN(Table1[[#This Row],[Employment (National concept)]])</f>
        <v>12.614732644534858</v>
      </c>
      <c r="Z12" s="3">
        <v>0.05</v>
      </c>
      <c r="AA12" s="3">
        <f>1-Table1[[#This Row],[Unemployment rate]]</f>
        <v>0.95</v>
      </c>
      <c r="AB12" s="3">
        <f>LN(Table1[[#This Row],[Calculated Employment rate]])</f>
        <v>-5.1293294387550578E-2</v>
      </c>
      <c r="AC12">
        <v>716.6</v>
      </c>
      <c r="AD12">
        <f>Table1[[#This Row],[Nominal wages in millions of euros]]*1000000</f>
        <v>716600000</v>
      </c>
      <c r="AE12">
        <f>Table1[[#This Row],[Nominal wages in euros]]/Table1[[#This Row],[Employment (National concept)]]</f>
        <v>2381.0473152578415</v>
      </c>
      <c r="AF12">
        <f>Table1[[#This Row],[Nominal wages in millions of euros]]/(Table1[[#This Row],[Calculated implicit GDP price deflator]])</f>
        <v>1021.640610627263</v>
      </c>
      <c r="AG12">
        <f>Table1[[#This Row],[Calculated quarterly average worker wage]]/Table1[[#This Row],[Calculated implicit GDP price deflator]]</f>
        <v>3394.6059630092468</v>
      </c>
      <c r="AH12">
        <f>LN(Table1[[#This Row],[Calculated average real wages in euros]])</f>
        <v>8.1299429693420571</v>
      </c>
    </row>
    <row r="13" spans="3:135" x14ac:dyDescent="0.25">
      <c r="C13" t="s">
        <v>10</v>
      </c>
      <c r="D13">
        <v>2074.8000000000002</v>
      </c>
      <c r="E13">
        <f>Table1[[#This Row],[Nominal GDP in millions of euros]]*1000000</f>
        <v>2074800000.0000002</v>
      </c>
      <c r="F13">
        <v>2927.7</v>
      </c>
      <c r="G13">
        <f>Table1[[#This Row],[Real GDP in millions of euros]]*1000000</f>
        <v>2927700000</v>
      </c>
      <c r="H13">
        <f>LN(Table1[[#This Row],[RGDP in euros]])</f>
        <v>21.7974829687798</v>
      </c>
      <c r="J13">
        <v>1740.6</v>
      </c>
      <c r="K13">
        <f>Table1[[#This Row],[Household and NPISH final consumption expenditure in millions of euros]]*1000000</f>
        <v>1740600000</v>
      </c>
      <c r="L13">
        <f>LN(Table1[[#This Row],[Household and NPISH final consumption expenditure in euros]])</f>
        <v>21.277495718319688</v>
      </c>
      <c r="M13">
        <v>772.3</v>
      </c>
      <c r="N13">
        <f>Table1[[#This Row],[Gross Capital Formation in millions of euros (Investment)]]*1000000</f>
        <v>772300000</v>
      </c>
      <c r="O13">
        <f>LN(Table1[[#This Row],[Gross Capital Formation in euros (Investment)]])</f>
        <v>20.464883633539493</v>
      </c>
      <c r="P13">
        <v>1855.6</v>
      </c>
      <c r="Q13">
        <v>1937.6</v>
      </c>
      <c r="R13">
        <f>Table1[[#This Row],[Exports]]-Table1[[#This Row],[Imports]]</f>
        <v>-82</v>
      </c>
      <c r="S13">
        <v>486.3</v>
      </c>
      <c r="T13">
        <f>Table1[[#This Row],[Final consumption expenditure of general government in millions of euros(Government expenditures)]]*1000000</f>
        <v>486300000</v>
      </c>
      <c r="U13">
        <f>LN(Table1[[#This Row],[Final consumption expenditure of general government in euros (Government expenditures)]])</f>
        <v>20.002336275374013</v>
      </c>
      <c r="V13" s="3">
        <f>Table1[[#This Row],[Nominal GDP in millions of euros]]/Table1[[#This Row],[Real GDP in millions of euros]]</f>
        <v>0.70867916794753572</v>
      </c>
      <c r="W13">
        <v>302</v>
      </c>
      <c r="X13">
        <f>Table1[[#This Row],[Employment in thousands of persons (National concept)]]*1000</f>
        <v>302000</v>
      </c>
      <c r="Y13">
        <f>LN(Table1[[#This Row],[Employment (National concept)]])</f>
        <v>12.618182296357007</v>
      </c>
      <c r="Z13" s="3">
        <v>0.05</v>
      </c>
      <c r="AA13" s="3">
        <f>1-Table1[[#This Row],[Unemployment rate]]</f>
        <v>0.95</v>
      </c>
      <c r="AB13" s="3">
        <f>LN(Table1[[#This Row],[Calculated Employment rate]])</f>
        <v>-5.1293294387550578E-2</v>
      </c>
      <c r="AC13">
        <v>730.5</v>
      </c>
      <c r="AD13">
        <f>Table1[[#This Row],[Nominal wages in millions of euros]]*1000000</f>
        <v>730500000</v>
      </c>
      <c r="AE13">
        <f>Table1[[#This Row],[Nominal wages in euros]]/Table1[[#This Row],[Employment (National concept)]]</f>
        <v>2418.8741721854303</v>
      </c>
      <c r="AF13">
        <f>Table1[[#This Row],[Nominal wages in millions of euros]]/(Table1[[#This Row],[Calculated implicit GDP price deflator]])</f>
        <v>1030.790847310584</v>
      </c>
      <c r="AG13">
        <f>Table1[[#This Row],[Calculated quarterly average worker wage]]/Table1[[#This Row],[Calculated implicit GDP price deflator]]</f>
        <v>3413.2147261939867</v>
      </c>
      <c r="AH13">
        <f>LN(Table1[[#This Row],[Calculated average real wages in euros]])</f>
        <v>8.135409861136301</v>
      </c>
    </row>
    <row r="14" spans="3:135" x14ac:dyDescent="0.25">
      <c r="C14" t="s">
        <v>11</v>
      </c>
      <c r="D14">
        <v>2127.9</v>
      </c>
      <c r="E14">
        <f>Table1[[#This Row],[Nominal GDP in millions of euros]]*1000000</f>
        <v>2127900000</v>
      </c>
      <c r="F14">
        <v>2976.9</v>
      </c>
      <c r="G14">
        <f>Table1[[#This Row],[Real GDP in millions of euros]]*1000000</f>
        <v>2976900000</v>
      </c>
      <c r="H14">
        <f>LN(Table1[[#This Row],[RGDP in euros]])</f>
        <v>21.81414832755258</v>
      </c>
      <c r="J14">
        <v>1749.6</v>
      </c>
      <c r="K14">
        <f>Table1[[#This Row],[Household and NPISH final consumption expenditure in millions of euros]]*1000000</f>
        <v>1749600000</v>
      </c>
      <c r="L14">
        <f>LN(Table1[[#This Row],[Household and NPISH final consumption expenditure in euros]])</f>
        <v>21.282653027326834</v>
      </c>
      <c r="M14">
        <v>746.1</v>
      </c>
      <c r="N14">
        <f>Table1[[#This Row],[Gross Capital Formation in millions of euros (Investment)]]*1000000</f>
        <v>746100000</v>
      </c>
      <c r="O14">
        <f>LN(Table1[[#This Row],[Gross Capital Formation in euros (Investment)]])</f>
        <v>20.430370197441743</v>
      </c>
      <c r="P14">
        <v>1923.2</v>
      </c>
      <c r="Q14">
        <v>1936.7</v>
      </c>
      <c r="R14">
        <f>Table1[[#This Row],[Exports]]-Table1[[#This Row],[Imports]]</f>
        <v>-13.5</v>
      </c>
      <c r="S14">
        <v>475.4</v>
      </c>
      <c r="T14">
        <f>Table1[[#This Row],[Final consumption expenditure of general government in millions of euros(Government expenditures)]]*1000000</f>
        <v>475400000</v>
      </c>
      <c r="U14">
        <f>LN(Table1[[#This Row],[Final consumption expenditure of general government in euros (Government expenditures)]])</f>
        <v>19.979667112890368</v>
      </c>
      <c r="V14" s="3">
        <f>Table1[[#This Row],[Nominal GDP in millions of euros]]/Table1[[#This Row],[Real GDP in millions of euros]]</f>
        <v>0.71480399072861034</v>
      </c>
      <c r="W14">
        <v>302.8</v>
      </c>
      <c r="X14">
        <f>Table1[[#This Row],[Employment in thousands of persons (National concept)]]*1000</f>
        <v>302800</v>
      </c>
      <c r="Y14">
        <f>LN(Table1[[#This Row],[Employment (National concept)]])</f>
        <v>12.620827800545431</v>
      </c>
      <c r="Z14" s="3">
        <v>0.05</v>
      </c>
      <c r="AA14" s="3">
        <f>1-Table1[[#This Row],[Unemployment rate]]</f>
        <v>0.95</v>
      </c>
      <c r="AB14" s="3">
        <f>LN(Table1[[#This Row],[Calculated Employment rate]])</f>
        <v>-5.1293294387550578E-2</v>
      </c>
      <c r="AC14">
        <v>748.2</v>
      </c>
      <c r="AD14">
        <f>Table1[[#This Row],[Nominal wages in millions of euros]]*1000000</f>
        <v>748200000</v>
      </c>
      <c r="AE14">
        <f>Table1[[#This Row],[Nominal wages in euros]]/Table1[[#This Row],[Employment (National concept)]]</f>
        <v>2470.9379128137384</v>
      </c>
      <c r="AF14">
        <f>Table1[[#This Row],[Nominal wages in millions of euros]]/(Table1[[#This Row],[Calculated implicit GDP price deflator]])</f>
        <v>1046.7205131820103</v>
      </c>
      <c r="AG14">
        <f>Table1[[#This Row],[Calculated quarterly average worker wage]]/Table1[[#This Row],[Calculated implicit GDP price deflator]]</f>
        <v>3456.8048651981849</v>
      </c>
      <c r="AH14">
        <f>LN(Table1[[#This Row],[Calculated average real wages in euros]])</f>
        <v>8.1480999920450436</v>
      </c>
    </row>
    <row r="15" spans="3:135" x14ac:dyDescent="0.25">
      <c r="C15" t="s">
        <v>12</v>
      </c>
      <c r="D15">
        <v>2167.6</v>
      </c>
      <c r="E15">
        <f>Table1[[#This Row],[Nominal GDP in millions of euros]]*1000000</f>
        <v>2167600000</v>
      </c>
      <c r="F15">
        <v>3015.1</v>
      </c>
      <c r="G15">
        <f>Table1[[#This Row],[Real GDP in millions of euros]]*1000000</f>
        <v>3015100000</v>
      </c>
      <c r="H15">
        <f>LN(Table1[[#This Row],[RGDP in euros]])</f>
        <v>21.826898834071386</v>
      </c>
      <c r="J15">
        <v>1766.8</v>
      </c>
      <c r="K15">
        <f>Table1[[#This Row],[Household and NPISH final consumption expenditure in millions of euros]]*1000000</f>
        <v>1766800000</v>
      </c>
      <c r="L15">
        <f>LN(Table1[[#This Row],[Household and NPISH final consumption expenditure in euros]])</f>
        <v>21.292435837686646</v>
      </c>
      <c r="M15">
        <v>622.29999999999995</v>
      </c>
      <c r="N15">
        <f>Table1[[#This Row],[Gross Capital Formation in millions of euros (Investment)]]*1000000</f>
        <v>622300000</v>
      </c>
      <c r="O15">
        <f>LN(Table1[[#This Row],[Gross Capital Formation in euros (Investment)]])</f>
        <v>20.248932849539447</v>
      </c>
      <c r="P15">
        <v>1903.8</v>
      </c>
      <c r="Q15">
        <v>1863.4</v>
      </c>
      <c r="R15">
        <f>Table1[[#This Row],[Exports]]-Table1[[#This Row],[Imports]]</f>
        <v>40.399999999999864</v>
      </c>
      <c r="S15">
        <v>575.9</v>
      </c>
      <c r="T15">
        <f>Table1[[#This Row],[Final consumption expenditure of general government in millions of euros(Government expenditures)]]*1000000</f>
        <v>575900000</v>
      </c>
      <c r="U15">
        <f>LN(Table1[[#This Row],[Final consumption expenditure of general government in euros (Government expenditures)]])</f>
        <v>20.171444592476902</v>
      </c>
      <c r="V15" s="3">
        <f>Table1[[#This Row],[Nominal GDP in millions of euros]]/Table1[[#This Row],[Real GDP in millions of euros]]</f>
        <v>0.71891479552916981</v>
      </c>
      <c r="W15">
        <v>303.91000000000003</v>
      </c>
      <c r="X15">
        <f>Table1[[#This Row],[Employment in thousands of persons (National concept)]]*1000</f>
        <v>303910</v>
      </c>
      <c r="Y15">
        <f>LN(Table1[[#This Row],[Employment (National concept)]])</f>
        <v>12.624486883924549</v>
      </c>
      <c r="Z15" s="3">
        <v>0.05</v>
      </c>
      <c r="AA15" s="3">
        <f>1-Table1[[#This Row],[Unemployment rate]]</f>
        <v>0.95</v>
      </c>
      <c r="AB15" s="3">
        <f>LN(Table1[[#This Row],[Calculated Employment rate]])</f>
        <v>-5.1293294387550578E-2</v>
      </c>
      <c r="AC15">
        <v>759.9</v>
      </c>
      <c r="AD15">
        <f>Table1[[#This Row],[Nominal wages in millions of euros]]*1000000</f>
        <v>759900000</v>
      </c>
      <c r="AE15">
        <f>Table1[[#This Row],[Nominal wages in euros]]/Table1[[#This Row],[Employment (National concept)]]</f>
        <v>2500.4113059787437</v>
      </c>
      <c r="AF15">
        <f>Table1[[#This Row],[Nominal wages in millions of euros]]/(Table1[[#This Row],[Calculated implicit GDP price deflator]])</f>
        <v>1057.0098219228639</v>
      </c>
      <c r="AG15">
        <f>Table1[[#This Row],[Calculated quarterly average worker wage]]/Table1[[#This Row],[Calculated implicit GDP price deflator]]</f>
        <v>3478.0356747815604</v>
      </c>
      <c r="AH15">
        <f>LN(Table1[[#This Row],[Calculated average real wages in euros]])</f>
        <v>8.1542229521306169</v>
      </c>
    </row>
    <row r="16" spans="3:135" x14ac:dyDescent="0.25">
      <c r="C16" t="s">
        <v>13</v>
      </c>
      <c r="D16">
        <v>2214.4</v>
      </c>
      <c r="E16">
        <f>Table1[[#This Row],[Nominal GDP in millions of euros]]*1000000</f>
        <v>2214400000</v>
      </c>
      <c r="F16">
        <v>3073.9</v>
      </c>
      <c r="G16">
        <f>Table1[[#This Row],[Real GDP in millions of euros]]*1000000</f>
        <v>3073900000</v>
      </c>
      <c r="H16">
        <f>LN(Table1[[#This Row],[RGDP in euros]])</f>
        <v>21.846212950629315</v>
      </c>
      <c r="J16">
        <v>1851.7</v>
      </c>
      <c r="K16">
        <f>Table1[[#This Row],[Household and NPISH final consumption expenditure in millions of euros]]*1000000</f>
        <v>1851700000</v>
      </c>
      <c r="L16">
        <f>LN(Table1[[#This Row],[Household and NPISH final consumption expenditure in euros]])</f>
        <v>21.339369973008044</v>
      </c>
      <c r="M16">
        <v>558.20000000000005</v>
      </c>
      <c r="N16">
        <f>Table1[[#This Row],[Gross Capital Formation in millions of euros (Investment)]]*1000000</f>
        <v>558200000</v>
      </c>
      <c r="O16">
        <f>LN(Table1[[#This Row],[Gross Capital Formation in euros (Investment)]])</f>
        <v>20.140227879066497</v>
      </c>
      <c r="P16">
        <v>2011.8</v>
      </c>
      <c r="Q16">
        <v>1958.1</v>
      </c>
      <c r="R16">
        <f>Table1[[#This Row],[Exports]]-Table1[[#This Row],[Imports]]</f>
        <v>53.700000000000045</v>
      </c>
      <c r="S16">
        <v>592.29999999999995</v>
      </c>
      <c r="T16">
        <f>Table1[[#This Row],[Final consumption expenditure of general government in millions of euros(Government expenditures)]]*1000000</f>
        <v>592300000</v>
      </c>
      <c r="U16">
        <f>LN(Table1[[#This Row],[Final consumption expenditure of general government in euros (Government expenditures)]])</f>
        <v>20.199523821247194</v>
      </c>
      <c r="V16" s="3">
        <f>Table1[[#This Row],[Nominal GDP in millions of euros]]/Table1[[#This Row],[Real GDP in millions of euros]]</f>
        <v>0.72038778099482748</v>
      </c>
      <c r="W16">
        <v>305.39</v>
      </c>
      <c r="X16">
        <f>Table1[[#This Row],[Employment in thousands of persons (National concept)]]*1000</f>
        <v>305390</v>
      </c>
      <c r="Y16">
        <f>LN(Table1[[#This Row],[Employment (National concept)]])</f>
        <v>12.629344927288203</v>
      </c>
      <c r="Z16" s="3">
        <v>0.05</v>
      </c>
      <c r="AA16" s="3">
        <f>1-Table1[[#This Row],[Unemployment rate]]</f>
        <v>0.95</v>
      </c>
      <c r="AB16" s="3">
        <f>LN(Table1[[#This Row],[Calculated Employment rate]])</f>
        <v>-5.1293294387550578E-2</v>
      </c>
      <c r="AC16">
        <v>761.7</v>
      </c>
      <c r="AD16">
        <f>Table1[[#This Row],[Nominal wages in millions of euros]]*1000000</f>
        <v>761700000</v>
      </c>
      <c r="AE16">
        <f>Table1[[#This Row],[Nominal wages in euros]]/Table1[[#This Row],[Employment (National concept)]]</f>
        <v>2494.1877599135532</v>
      </c>
      <c r="AF16">
        <f>Table1[[#This Row],[Nominal wages in millions of euros]]/(Table1[[#This Row],[Calculated implicit GDP price deflator]])</f>
        <v>1057.3471956286128</v>
      </c>
      <c r="AG16">
        <f>Table1[[#This Row],[Calculated quarterly average worker wage]]/Table1[[#This Row],[Calculated implicit GDP price deflator]]</f>
        <v>3462.2849328026873</v>
      </c>
      <c r="AH16">
        <f>LN(Table1[[#This Row],[Calculated average real wages in euros]])</f>
        <v>8.1496840352965023</v>
      </c>
    </row>
    <row r="17" spans="3:34" x14ac:dyDescent="0.25">
      <c r="C17" t="s">
        <v>14</v>
      </c>
      <c r="D17">
        <v>2264.3000000000002</v>
      </c>
      <c r="E17">
        <f>Table1[[#This Row],[Nominal GDP in millions of euros]]*1000000</f>
        <v>2264300000</v>
      </c>
      <c r="F17">
        <v>3107.8</v>
      </c>
      <c r="G17">
        <f>Table1[[#This Row],[Real GDP in millions of euros]]*1000000</f>
        <v>3107800000</v>
      </c>
      <c r="H17">
        <f>LN(Table1[[#This Row],[RGDP in euros]])</f>
        <v>21.857180917316906</v>
      </c>
      <c r="J17">
        <v>1830</v>
      </c>
      <c r="K17">
        <f>Table1[[#This Row],[Household and NPISH final consumption expenditure in millions of euros]]*1000000</f>
        <v>1830000000</v>
      </c>
      <c r="L17">
        <f>LN(Table1[[#This Row],[Household and NPISH final consumption expenditure in euros]])</f>
        <v>21.327581803799742</v>
      </c>
      <c r="M17">
        <v>557.4</v>
      </c>
      <c r="N17">
        <f>Table1[[#This Row],[Gross Capital Formation in millions of euros (Investment)]]*1000000</f>
        <v>557400000</v>
      </c>
      <c r="O17">
        <f>LN(Table1[[#This Row],[Gross Capital Formation in euros (Investment)]])</f>
        <v>20.13879367301212</v>
      </c>
      <c r="P17">
        <v>1984.9</v>
      </c>
      <c r="Q17">
        <v>1866.6</v>
      </c>
      <c r="R17">
        <f>Table1[[#This Row],[Exports]]-Table1[[#This Row],[Imports]]</f>
        <v>118.30000000000018</v>
      </c>
      <c r="S17">
        <v>578.9</v>
      </c>
      <c r="T17">
        <f>Table1[[#This Row],[Final consumption expenditure of general government in millions of euros(Government expenditures)]]*1000000</f>
        <v>578900000</v>
      </c>
      <c r="U17">
        <f>LN(Table1[[#This Row],[Final consumption expenditure of general government in euros (Government expenditures)]])</f>
        <v>20.176640309049233</v>
      </c>
      <c r="V17" s="3">
        <f>Table1[[#This Row],[Nominal GDP in millions of euros]]/Table1[[#This Row],[Real GDP in millions of euros]]</f>
        <v>0.72858613810412509</v>
      </c>
      <c r="W17">
        <v>306.27999999999997</v>
      </c>
      <c r="X17">
        <f>Table1[[#This Row],[Employment in thousands of persons (National concept)]]*1000</f>
        <v>306280</v>
      </c>
      <c r="Y17">
        <f>LN(Table1[[#This Row],[Employment (National concept)]])</f>
        <v>12.63225499522706</v>
      </c>
      <c r="Z17" s="3">
        <v>0.05</v>
      </c>
      <c r="AA17" s="3">
        <f>1-Table1[[#This Row],[Unemployment rate]]</f>
        <v>0.95</v>
      </c>
      <c r="AB17" s="3">
        <f>LN(Table1[[#This Row],[Calculated Employment rate]])</f>
        <v>-5.1293294387550578E-2</v>
      </c>
      <c r="AC17">
        <v>769.8</v>
      </c>
      <c r="AD17">
        <f>Table1[[#This Row],[Nominal wages in millions of euros]]*1000000</f>
        <v>769800000</v>
      </c>
      <c r="AE17">
        <f>Table1[[#This Row],[Nominal wages in euros]]/Table1[[#This Row],[Employment (National concept)]]</f>
        <v>2513.3864437769362</v>
      </c>
      <c r="AF17">
        <f>Table1[[#This Row],[Nominal wages in millions of euros]]/(Table1[[#This Row],[Calculated implicit GDP price deflator]])</f>
        <v>1056.5669036788411</v>
      </c>
      <c r="AG17">
        <f>Table1[[#This Row],[Calculated quarterly average worker wage]]/Table1[[#This Row],[Calculated implicit GDP price deflator]]</f>
        <v>3449.6764518703185</v>
      </c>
      <c r="AH17">
        <f>LN(Table1[[#This Row],[Calculated average real wages in euros]])</f>
        <v>8.1460357235610186</v>
      </c>
    </row>
    <row r="18" spans="3:34" x14ac:dyDescent="0.25">
      <c r="C18" t="s">
        <v>15</v>
      </c>
      <c r="D18">
        <v>2323</v>
      </c>
      <c r="E18">
        <f>Table1[[#This Row],[Nominal GDP in millions of euros]]*1000000</f>
        <v>2323000000</v>
      </c>
      <c r="F18">
        <v>3173.2</v>
      </c>
      <c r="G18">
        <f>Table1[[#This Row],[Real GDP in millions of euros]]*1000000</f>
        <v>3173200000</v>
      </c>
      <c r="H18">
        <f>LN(Table1[[#This Row],[RGDP in euros]])</f>
        <v>21.878006379392122</v>
      </c>
      <c r="J18">
        <v>1875.2</v>
      </c>
      <c r="K18">
        <f>Table1[[#This Row],[Household and NPISH final consumption expenditure in millions of euros]]*1000000</f>
        <v>1875200000</v>
      </c>
      <c r="L18">
        <f>LN(Table1[[#This Row],[Household and NPISH final consumption expenditure in euros]])</f>
        <v>21.351981157346966</v>
      </c>
      <c r="M18">
        <v>629.79999999999995</v>
      </c>
      <c r="N18">
        <f>Table1[[#This Row],[Gross Capital Formation in millions of euros (Investment)]]*1000000</f>
        <v>629800000</v>
      </c>
      <c r="O18">
        <f>LN(Table1[[#This Row],[Gross Capital Formation in euros (Investment)]])</f>
        <v>20.260912866631198</v>
      </c>
      <c r="P18">
        <v>1986.4</v>
      </c>
      <c r="Q18">
        <v>1937.6</v>
      </c>
      <c r="R18">
        <f>Table1[[#This Row],[Exports]]-Table1[[#This Row],[Imports]]</f>
        <v>48.800000000000182</v>
      </c>
      <c r="S18">
        <v>603</v>
      </c>
      <c r="T18">
        <f>Table1[[#This Row],[Final consumption expenditure of general government in millions of euros(Government expenditures)]]*1000000</f>
        <v>603000000</v>
      </c>
      <c r="U18">
        <f>LN(Table1[[#This Row],[Final consumption expenditure of general government in euros (Government expenditures)]])</f>
        <v>20.21742775469146</v>
      </c>
      <c r="V18" s="3">
        <f>Table1[[#This Row],[Nominal GDP in millions of euros]]/Table1[[#This Row],[Real GDP in millions of euros]]</f>
        <v>0.73206857430984495</v>
      </c>
      <c r="W18">
        <v>307.37</v>
      </c>
      <c r="X18">
        <f>Table1[[#This Row],[Employment in thousands of persons (National concept)]]*1000</f>
        <v>307370</v>
      </c>
      <c r="Y18">
        <f>LN(Table1[[#This Row],[Employment (National concept)]])</f>
        <v>12.635807512611077</v>
      </c>
      <c r="Z18" s="3">
        <v>0.05</v>
      </c>
      <c r="AA18" s="3">
        <f>1-Table1[[#This Row],[Unemployment rate]]</f>
        <v>0.95</v>
      </c>
      <c r="AB18" s="3">
        <f>LN(Table1[[#This Row],[Calculated Employment rate]])</f>
        <v>-5.1293294387550578E-2</v>
      </c>
      <c r="AC18">
        <v>774.9</v>
      </c>
      <c r="AD18">
        <f>Table1[[#This Row],[Nominal wages in millions of euros]]*1000000</f>
        <v>774900000</v>
      </c>
      <c r="AE18">
        <f>Table1[[#This Row],[Nominal wages in euros]]/Table1[[#This Row],[Employment (National concept)]]</f>
        <v>2521.0658164427236</v>
      </c>
      <c r="AF18">
        <f>Table1[[#This Row],[Nominal wages in millions of euros]]/(Table1[[#This Row],[Calculated implicit GDP price deflator]])</f>
        <v>1058.5073956091262</v>
      </c>
      <c r="AG18">
        <f>Table1[[#This Row],[Calculated quarterly average worker wage]]/Table1[[#This Row],[Calculated implicit GDP price deflator]]</f>
        <v>3443.7563705277876</v>
      </c>
      <c r="AH18">
        <f>LN(Table1[[#This Row],[Calculated average real wages in euros]])</f>
        <v>8.1443181227805415</v>
      </c>
    </row>
    <row r="19" spans="3:34" x14ac:dyDescent="0.25">
      <c r="C19" t="s">
        <v>16</v>
      </c>
      <c r="D19">
        <v>2351</v>
      </c>
      <c r="E19">
        <f>Table1[[#This Row],[Nominal GDP in millions of euros]]*1000000</f>
        <v>2351000000</v>
      </c>
      <c r="F19">
        <v>3201.7</v>
      </c>
      <c r="G19">
        <f>Table1[[#This Row],[Real GDP in millions of euros]]*1000000</f>
        <v>3201700000</v>
      </c>
      <c r="H19">
        <f>LN(Table1[[#This Row],[RGDP in euros]])</f>
        <v>21.886947755688769</v>
      </c>
      <c r="J19">
        <v>1881.8</v>
      </c>
      <c r="K19">
        <f>Table1[[#This Row],[Household and NPISH final consumption expenditure in millions of euros]]*1000000</f>
        <v>1881800000</v>
      </c>
      <c r="L19">
        <f>LN(Table1[[#This Row],[Household and NPISH final consumption expenditure in euros]])</f>
        <v>21.35549460253694</v>
      </c>
      <c r="M19">
        <v>683.4</v>
      </c>
      <c r="N19">
        <f>Table1[[#This Row],[Gross Capital Formation in millions of euros (Investment)]]*1000000</f>
        <v>683400000</v>
      </c>
      <c r="O19">
        <f>LN(Table1[[#This Row],[Gross Capital Formation in euros (Investment)]])</f>
        <v>20.342590897645465</v>
      </c>
      <c r="P19">
        <v>1994</v>
      </c>
      <c r="Q19">
        <v>1931.2</v>
      </c>
      <c r="R19">
        <f>Table1[[#This Row],[Exports]]-Table1[[#This Row],[Imports]]</f>
        <v>62.799999999999955</v>
      </c>
      <c r="S19">
        <v>549</v>
      </c>
      <c r="T19">
        <f>Table1[[#This Row],[Final consumption expenditure of general government in millions of euros(Government expenditures)]]*1000000</f>
        <v>549000000</v>
      </c>
      <c r="U19">
        <f>LN(Table1[[#This Row],[Final consumption expenditure of general government in euros (Government expenditures)]])</f>
        <v>20.123608999473806</v>
      </c>
      <c r="V19" s="3">
        <f>Table1[[#This Row],[Nominal GDP in millions of euros]]/Table1[[#This Row],[Real GDP in millions of euros]]</f>
        <v>0.73429740450385739</v>
      </c>
      <c r="W19">
        <v>308.85000000000002</v>
      </c>
      <c r="X19">
        <f>Table1[[#This Row],[Employment in thousands of persons (National concept)]]*1000</f>
        <v>308850</v>
      </c>
      <c r="Y19">
        <f>LN(Table1[[#This Row],[Employment (National concept)]])</f>
        <v>12.640611001124045</v>
      </c>
      <c r="Z19" s="3">
        <v>0.05</v>
      </c>
      <c r="AA19" s="3">
        <f>1-Table1[[#This Row],[Unemployment rate]]</f>
        <v>0.95</v>
      </c>
      <c r="AB19" s="3">
        <f>LN(Table1[[#This Row],[Calculated Employment rate]])</f>
        <v>-5.1293294387550578E-2</v>
      </c>
      <c r="AC19">
        <v>785.3</v>
      </c>
      <c r="AD19">
        <f>Table1[[#This Row],[Nominal wages in millions of euros]]*1000000</f>
        <v>785300000</v>
      </c>
      <c r="AE19">
        <f>Table1[[#This Row],[Nominal wages in euros]]/Table1[[#This Row],[Employment (National concept)]]</f>
        <v>2542.6582483406182</v>
      </c>
      <c r="AF19">
        <f>Table1[[#This Row],[Nominal wages in millions of euros]]/(Table1[[#This Row],[Calculated implicit GDP price deflator]])</f>
        <v>1069.4576818375158</v>
      </c>
      <c r="AG19">
        <f>Table1[[#This Row],[Calculated quarterly average worker wage]]/Table1[[#This Row],[Calculated implicit GDP price deflator]]</f>
        <v>3462.709023271866</v>
      </c>
      <c r="AH19">
        <f>LN(Table1[[#This Row],[Calculated average real wages in euros]])</f>
        <v>8.1498065164054818</v>
      </c>
    </row>
    <row r="20" spans="3:34" x14ac:dyDescent="0.25">
      <c r="C20" t="s">
        <v>17</v>
      </c>
      <c r="D20">
        <v>2387</v>
      </c>
      <c r="E20">
        <f>Table1[[#This Row],[Nominal GDP in millions of euros]]*1000000</f>
        <v>2387000000</v>
      </c>
      <c r="F20">
        <v>3249.1</v>
      </c>
      <c r="G20">
        <f>Table1[[#This Row],[Real GDP in millions of euros]]*1000000</f>
        <v>3249100000</v>
      </c>
      <c r="H20">
        <f>LN(Table1[[#This Row],[RGDP in euros]])</f>
        <v>21.901643871860859</v>
      </c>
      <c r="J20">
        <v>1905.9</v>
      </c>
      <c r="K20">
        <f>Table1[[#This Row],[Household and NPISH final consumption expenditure in millions of euros]]*1000000</f>
        <v>1905900000</v>
      </c>
      <c r="L20">
        <f>LN(Table1[[#This Row],[Household and NPISH final consumption expenditure in euros]])</f>
        <v>21.36822017490487</v>
      </c>
      <c r="M20">
        <v>676.2</v>
      </c>
      <c r="N20">
        <f>Table1[[#This Row],[Gross Capital Formation in millions of euros (Investment)]]*1000000</f>
        <v>676200000</v>
      </c>
      <c r="O20">
        <f>LN(Table1[[#This Row],[Gross Capital Formation in euros (Investment)]])</f>
        <v>20.331999448238061</v>
      </c>
      <c r="P20">
        <v>1966.9</v>
      </c>
      <c r="Q20">
        <v>1916.9</v>
      </c>
      <c r="R20">
        <f>Table1[[#This Row],[Exports]]-Table1[[#This Row],[Imports]]</f>
        <v>50</v>
      </c>
      <c r="S20">
        <v>597.20000000000005</v>
      </c>
      <c r="T20">
        <f>Table1[[#This Row],[Final consumption expenditure of general government in millions of euros(Government expenditures)]]*1000000</f>
        <v>597200000</v>
      </c>
      <c r="U20">
        <f>LN(Table1[[#This Row],[Final consumption expenditure of general government in euros (Government expenditures)]])</f>
        <v>20.207762623629311</v>
      </c>
      <c r="V20" s="3">
        <f>Table1[[#This Row],[Nominal GDP in millions of euros]]/Table1[[#This Row],[Real GDP in millions of euros]]</f>
        <v>0.7346649841494568</v>
      </c>
      <c r="W20">
        <v>309.10000000000002</v>
      </c>
      <c r="X20">
        <f>Table1[[#This Row],[Employment in thousands of persons (National concept)]]*1000</f>
        <v>309100</v>
      </c>
      <c r="Y20">
        <f>LN(Table1[[#This Row],[Employment (National concept)]])</f>
        <v>12.641420128120208</v>
      </c>
      <c r="Z20" s="3">
        <v>0.05</v>
      </c>
      <c r="AA20" s="3">
        <f>1-Table1[[#This Row],[Unemployment rate]]</f>
        <v>0.95</v>
      </c>
      <c r="AB20" s="3">
        <f>LN(Table1[[#This Row],[Calculated Employment rate]])</f>
        <v>-5.1293294387550578E-2</v>
      </c>
      <c r="AC20">
        <v>794.7</v>
      </c>
      <c r="AD20">
        <f>Table1[[#This Row],[Nominal wages in millions of euros]]*1000000</f>
        <v>794700000</v>
      </c>
      <c r="AE20">
        <f>Table1[[#This Row],[Nominal wages in euros]]/Table1[[#This Row],[Employment (National concept)]]</f>
        <v>2571.0126172759624</v>
      </c>
      <c r="AF20">
        <f>Table1[[#This Row],[Nominal wages in millions of euros]]/(Table1[[#This Row],[Calculated implicit GDP price deflator]])</f>
        <v>1081.7175408462506</v>
      </c>
      <c r="AG20">
        <f>Table1[[#This Row],[Calculated quarterly average worker wage]]/Table1[[#This Row],[Calculated implicit GDP price deflator]]</f>
        <v>3499.5714682829198</v>
      </c>
      <c r="AH20">
        <f>LN(Table1[[#This Row],[Calculated average real wages in euros]])</f>
        <v>8.1603958023479546</v>
      </c>
    </row>
    <row r="21" spans="3:34" x14ac:dyDescent="0.25">
      <c r="C21" t="s">
        <v>18</v>
      </c>
      <c r="D21">
        <v>2437.8000000000002</v>
      </c>
      <c r="E21">
        <f>Table1[[#This Row],[Nominal GDP in millions of euros]]*1000000</f>
        <v>2437800000</v>
      </c>
      <c r="F21">
        <v>3266.1</v>
      </c>
      <c r="G21">
        <f>Table1[[#This Row],[Real GDP in millions of euros]]*1000000</f>
        <v>3266100000</v>
      </c>
      <c r="H21">
        <f>LN(Table1[[#This Row],[RGDP in euros]])</f>
        <v>21.906862449519519</v>
      </c>
      <c r="J21">
        <v>1927.1</v>
      </c>
      <c r="K21">
        <f>Table1[[#This Row],[Household and NPISH final consumption expenditure in millions of euros]]*1000000</f>
        <v>1927100000</v>
      </c>
      <c r="L21">
        <f>LN(Table1[[#This Row],[Household and NPISH final consumption expenditure in euros]])</f>
        <v>21.379282119168149</v>
      </c>
      <c r="M21">
        <v>675.2</v>
      </c>
      <c r="N21">
        <f>Table1[[#This Row],[Gross Capital Formation in millions of euros (Investment)]]*1000000</f>
        <v>675200000</v>
      </c>
      <c r="O21">
        <f>LN(Table1[[#This Row],[Gross Capital Formation in euros (Investment)]])</f>
        <v>20.330519501246023</v>
      </c>
      <c r="P21">
        <v>2011.3</v>
      </c>
      <c r="Q21">
        <v>1973.5</v>
      </c>
      <c r="R21">
        <f>Table1[[#This Row],[Exports]]-Table1[[#This Row],[Imports]]</f>
        <v>37.799999999999955</v>
      </c>
      <c r="S21">
        <v>612.20000000000005</v>
      </c>
      <c r="T21">
        <f>Table1[[#This Row],[Final consumption expenditure of general government in millions of euros(Government expenditures)]]*1000000</f>
        <v>612200000</v>
      </c>
      <c r="U21">
        <f>LN(Table1[[#This Row],[Final consumption expenditure of general government in euros (Government expenditures)]])</f>
        <v>20.232569584475588</v>
      </c>
      <c r="V21" s="3">
        <f>Table1[[#This Row],[Nominal GDP in millions of euros]]/Table1[[#This Row],[Real GDP in millions of euros]]</f>
        <v>0.74639478276843951</v>
      </c>
      <c r="W21">
        <v>312.37</v>
      </c>
      <c r="X21">
        <f>Table1[[#This Row],[Employment in thousands of persons (National concept)]]*1000</f>
        <v>312370</v>
      </c>
      <c r="Y21">
        <f>LN(Table1[[#This Row],[Employment (National concept)]])</f>
        <v>12.651943661606589</v>
      </c>
      <c r="Z21" s="3">
        <v>5.2000000000000005E-2</v>
      </c>
      <c r="AA21" s="3">
        <f>1-Table1[[#This Row],[Unemployment rate]]</f>
        <v>0.94799999999999995</v>
      </c>
      <c r="AB21" s="3">
        <f>LN(Table1[[#This Row],[Calculated Employment rate]])</f>
        <v>-5.3400776727115296E-2</v>
      </c>
      <c r="AC21">
        <v>818.7</v>
      </c>
      <c r="AD21">
        <f>Table1[[#This Row],[Nominal wages in millions of euros]]*1000000</f>
        <v>818700000</v>
      </c>
      <c r="AE21">
        <f>Table1[[#This Row],[Nominal wages in euros]]/Table1[[#This Row],[Employment (National concept)]]</f>
        <v>2620.9303070077153</v>
      </c>
      <c r="AF21">
        <f>Table1[[#This Row],[Nominal wages in millions of euros]]/(Table1[[#This Row],[Calculated implicit GDP price deflator]])</f>
        <v>1096.8726187546147</v>
      </c>
      <c r="AG21">
        <f>Table1[[#This Row],[Calculated quarterly average worker wage]]/Table1[[#This Row],[Calculated implicit GDP price deflator]]</f>
        <v>3511.4531445228886</v>
      </c>
      <c r="AH21">
        <f>LN(Table1[[#This Row],[Calculated average real wages in euros]])</f>
        <v>8.1637852320735966</v>
      </c>
    </row>
    <row r="22" spans="3:34" x14ac:dyDescent="0.25">
      <c r="C22" t="s">
        <v>19</v>
      </c>
      <c r="D22">
        <v>2484.5</v>
      </c>
      <c r="E22">
        <f>Table1[[#This Row],[Nominal GDP in millions of euros]]*1000000</f>
        <v>2484500000</v>
      </c>
      <c r="F22">
        <v>3302.1</v>
      </c>
      <c r="G22">
        <f>Table1[[#This Row],[Real GDP in millions of euros]]*1000000</f>
        <v>3302100000</v>
      </c>
      <c r="H22">
        <f>LN(Table1[[#This Row],[RGDP in euros]])</f>
        <v>21.917824466661731</v>
      </c>
      <c r="J22">
        <v>1941.3</v>
      </c>
      <c r="K22">
        <f>Table1[[#This Row],[Household and NPISH final consumption expenditure in millions of euros]]*1000000</f>
        <v>1941300000</v>
      </c>
      <c r="L22">
        <f>LN(Table1[[#This Row],[Household and NPISH final consumption expenditure in euros]])</f>
        <v>21.386623688695604</v>
      </c>
      <c r="M22">
        <v>600.6</v>
      </c>
      <c r="N22">
        <f>Table1[[#This Row],[Gross Capital Formation in millions of euros (Investment)]]*1000000</f>
        <v>600600000</v>
      </c>
      <c r="O22">
        <f>LN(Table1[[#This Row],[Gross Capital Formation in euros (Investment)]])</f>
        <v>20.213439713513505</v>
      </c>
      <c r="P22">
        <v>2096.6</v>
      </c>
      <c r="Q22">
        <v>1959.6</v>
      </c>
      <c r="R22">
        <f>Table1[[#This Row],[Exports]]-Table1[[#This Row],[Imports]]</f>
        <v>137</v>
      </c>
      <c r="S22">
        <v>594.4</v>
      </c>
      <c r="T22">
        <f>Table1[[#This Row],[Final consumption expenditure of general government in millions of euros(Government expenditures)]]*1000000</f>
        <v>594400000</v>
      </c>
      <c r="U22">
        <f>LN(Table1[[#This Row],[Final consumption expenditure of general government in euros (Government expenditures)]])</f>
        <v>20.203063051367824</v>
      </c>
      <c r="V22" s="3">
        <f>Table1[[#This Row],[Nominal GDP in millions of euros]]/Table1[[#This Row],[Real GDP in millions of euros]]</f>
        <v>0.75239998788649654</v>
      </c>
      <c r="W22">
        <v>314.54000000000002</v>
      </c>
      <c r="X22">
        <f>Table1[[#This Row],[Employment in thousands of persons (National concept)]]*1000</f>
        <v>314540</v>
      </c>
      <c r="Y22">
        <f>LN(Table1[[#This Row],[Employment (National concept)]])</f>
        <v>12.658866533044716</v>
      </c>
      <c r="Z22" s="3">
        <v>5.2999999999999999E-2</v>
      </c>
      <c r="AA22" s="3">
        <f>1-Table1[[#This Row],[Unemployment rate]]</f>
        <v>0.94699999999999995</v>
      </c>
      <c r="AB22" s="3">
        <f>LN(Table1[[#This Row],[Calculated Employment rate]])</f>
        <v>-5.4456185796058855E-2</v>
      </c>
      <c r="AC22">
        <v>826.1</v>
      </c>
      <c r="AD22">
        <f>Table1[[#This Row],[Nominal wages in millions of euros]]*1000000</f>
        <v>826100000</v>
      </c>
      <c r="AE22">
        <f>Table1[[#This Row],[Nominal wages in euros]]/Table1[[#This Row],[Employment (National concept)]]</f>
        <v>2626.375023844344</v>
      </c>
      <c r="AF22">
        <f>Table1[[#This Row],[Nominal wages in millions of euros]]/(Table1[[#This Row],[Calculated implicit GDP price deflator]])</f>
        <v>1097.9532340511169</v>
      </c>
      <c r="AG22">
        <f>Table1[[#This Row],[Calculated quarterly average worker wage]]/Table1[[#This Row],[Calculated implicit GDP price deflator]]</f>
        <v>3490.6632989480408</v>
      </c>
      <c r="AH22">
        <f>LN(Table1[[#This Row],[Calculated average real wages in euros]])</f>
        <v>8.1578470541430974</v>
      </c>
    </row>
    <row r="23" spans="3:34" x14ac:dyDescent="0.25">
      <c r="C23" t="s">
        <v>20</v>
      </c>
      <c r="D23">
        <v>2530.4</v>
      </c>
      <c r="E23">
        <f>Table1[[#This Row],[Nominal GDP in millions of euros]]*1000000</f>
        <v>2530400000</v>
      </c>
      <c r="F23">
        <v>3367</v>
      </c>
      <c r="G23">
        <f>Table1[[#This Row],[Real GDP in millions of euros]]*1000000</f>
        <v>3367000000</v>
      </c>
      <c r="H23">
        <f>LN(Table1[[#This Row],[RGDP in euros]])</f>
        <v>21.937287977125347</v>
      </c>
      <c r="J23">
        <v>1975.1</v>
      </c>
      <c r="K23">
        <f>Table1[[#This Row],[Household and NPISH final consumption expenditure in millions of euros]]*1000000</f>
        <v>1975100000</v>
      </c>
      <c r="L23">
        <f>LN(Table1[[#This Row],[Household and NPISH final consumption expenditure in euros]])</f>
        <v>21.403884866929086</v>
      </c>
      <c r="M23">
        <v>741.5</v>
      </c>
      <c r="N23">
        <f>Table1[[#This Row],[Gross Capital Formation in millions of euros (Investment)]]*1000000</f>
        <v>741500000</v>
      </c>
      <c r="O23">
        <f>LN(Table1[[#This Row],[Gross Capital Formation in euros (Investment)]])</f>
        <v>20.424185719542262</v>
      </c>
      <c r="P23">
        <v>2096.1999999999998</v>
      </c>
      <c r="Q23">
        <v>2067.1999999999998</v>
      </c>
      <c r="R23">
        <f>Table1[[#This Row],[Exports]]-Table1[[#This Row],[Imports]]</f>
        <v>29</v>
      </c>
      <c r="S23">
        <v>601.6</v>
      </c>
      <c r="T23">
        <f>Table1[[#This Row],[Final consumption expenditure of general government in millions of euros(Government expenditures)]]*1000000</f>
        <v>601600000</v>
      </c>
      <c r="U23">
        <f>LN(Table1[[#This Row],[Final consumption expenditure of general government in euros (Government expenditures)]])</f>
        <v>20.215103330599906</v>
      </c>
      <c r="V23" s="3">
        <f>Table1[[#This Row],[Nominal GDP in millions of euros]]/Table1[[#This Row],[Real GDP in millions of euros]]</f>
        <v>0.75152955152955159</v>
      </c>
      <c r="W23">
        <v>313.7</v>
      </c>
      <c r="X23">
        <f>Table1[[#This Row],[Employment in thousands of persons (National concept)]]*1000</f>
        <v>313700</v>
      </c>
      <c r="Y23">
        <f>LN(Table1[[#This Row],[Employment (National concept)]])</f>
        <v>12.65619239417877</v>
      </c>
      <c r="Z23" s="3">
        <v>5.2999999999999999E-2</v>
      </c>
      <c r="AA23" s="3">
        <f>1-Table1[[#This Row],[Unemployment rate]]</f>
        <v>0.94699999999999995</v>
      </c>
      <c r="AB23" s="3">
        <f>LN(Table1[[#This Row],[Calculated Employment rate]])</f>
        <v>-5.4456185796058855E-2</v>
      </c>
      <c r="AC23">
        <v>837</v>
      </c>
      <c r="AD23">
        <f>Table1[[#This Row],[Nominal wages in millions of euros]]*1000000</f>
        <v>837000000</v>
      </c>
      <c r="AE23">
        <f>Table1[[#This Row],[Nominal wages in euros]]/Table1[[#This Row],[Employment (National concept)]]</f>
        <v>2668.1542875358623</v>
      </c>
      <c r="AF23">
        <f>Table1[[#This Row],[Nominal wages in millions of euros]]/(Table1[[#This Row],[Calculated implicit GDP price deflator]])</f>
        <v>1113.7286595004741</v>
      </c>
      <c r="AG23">
        <f>Table1[[#This Row],[Calculated quarterly average worker wage]]/Table1[[#This Row],[Calculated implicit GDP price deflator]]</f>
        <v>3550.2985639160797</v>
      </c>
      <c r="AH23">
        <f>LN(Table1[[#This Row],[Calculated average real wages in euros]])</f>
        <v>8.1747869814446155</v>
      </c>
    </row>
    <row r="24" spans="3:34" x14ac:dyDescent="0.25">
      <c r="C24" t="s">
        <v>21</v>
      </c>
      <c r="D24">
        <v>2611.1999999999998</v>
      </c>
      <c r="E24">
        <f>Table1[[#This Row],[Nominal GDP in millions of euros]]*1000000</f>
        <v>2611200000</v>
      </c>
      <c r="F24">
        <v>3412.7</v>
      </c>
      <c r="G24">
        <f>Table1[[#This Row],[Real GDP in millions of euros]]*1000000</f>
        <v>3412700000</v>
      </c>
      <c r="H24">
        <f>LN(Table1[[#This Row],[RGDP in euros]])</f>
        <v>21.950769603798712</v>
      </c>
      <c r="J24">
        <v>2031.9</v>
      </c>
      <c r="K24">
        <f>Table1[[#This Row],[Household and NPISH final consumption expenditure in millions of euros]]*1000000</f>
        <v>2031900000</v>
      </c>
      <c r="L24">
        <f>LN(Table1[[#This Row],[Household and NPISH final consumption expenditure in euros]])</f>
        <v>21.43223715285324</v>
      </c>
      <c r="M24">
        <v>650.70000000000005</v>
      </c>
      <c r="N24">
        <f>Table1[[#This Row],[Gross Capital Formation in millions of euros (Investment)]]*1000000</f>
        <v>650700000</v>
      </c>
      <c r="O24">
        <f>LN(Table1[[#This Row],[Gross Capital Formation in euros (Investment)]])</f>
        <v>20.293559264465213</v>
      </c>
      <c r="P24">
        <v>2200.6999999999998</v>
      </c>
      <c r="Q24">
        <v>2071.4</v>
      </c>
      <c r="R24">
        <f>Table1[[#This Row],[Exports]]-Table1[[#This Row],[Imports]]</f>
        <v>129.29999999999973</v>
      </c>
      <c r="S24">
        <v>568.5</v>
      </c>
      <c r="T24">
        <f>Table1[[#This Row],[Final consumption expenditure of general government in millions of euros(Government expenditures)]]*1000000</f>
        <v>568500000</v>
      </c>
      <c r="U24">
        <f>LN(Table1[[#This Row],[Final consumption expenditure of general government in euros (Government expenditures)]])</f>
        <v>20.158511871154865</v>
      </c>
      <c r="V24" s="3">
        <f>Table1[[#This Row],[Nominal GDP in millions of euros]]/Table1[[#This Row],[Real GDP in millions of euros]]</f>
        <v>0.76514196970140946</v>
      </c>
      <c r="W24">
        <v>317.05</v>
      </c>
      <c r="X24">
        <f>Table1[[#This Row],[Employment in thousands of persons (National concept)]]*1000</f>
        <v>317050</v>
      </c>
      <c r="Y24">
        <f>LN(Table1[[#This Row],[Employment (National concept)]])</f>
        <v>12.666814769128178</v>
      </c>
      <c r="Z24" s="3">
        <v>5.2000000000000005E-2</v>
      </c>
      <c r="AA24" s="3">
        <f>1-Table1[[#This Row],[Unemployment rate]]</f>
        <v>0.94799999999999995</v>
      </c>
      <c r="AB24" s="3">
        <f>LN(Table1[[#This Row],[Calculated Employment rate]])</f>
        <v>-5.3400776727115296E-2</v>
      </c>
      <c r="AC24">
        <v>860.8</v>
      </c>
      <c r="AD24">
        <f>Table1[[#This Row],[Nominal wages in millions of euros]]*1000000</f>
        <v>860800000</v>
      </c>
      <c r="AE24">
        <f>Table1[[#This Row],[Nominal wages in euros]]/Table1[[#This Row],[Employment (National concept)]]</f>
        <v>2715.0291752089574</v>
      </c>
      <c r="AF24">
        <f>Table1[[#This Row],[Nominal wages in millions of euros]]/(Table1[[#This Row],[Calculated implicit GDP price deflator]])</f>
        <v>1125.019975490196</v>
      </c>
      <c r="AG24">
        <f>Table1[[#This Row],[Calculated quarterly average worker wage]]/Table1[[#This Row],[Calculated implicit GDP price deflator]]</f>
        <v>3548.3992287973379</v>
      </c>
      <c r="AH24">
        <f>LN(Table1[[#This Row],[Calculated average real wages in euros]])</f>
        <v>8.1742518593082671</v>
      </c>
    </row>
    <row r="25" spans="3:34" x14ac:dyDescent="0.25">
      <c r="C25" t="s">
        <v>22</v>
      </c>
      <c r="D25">
        <v>2700.2</v>
      </c>
      <c r="E25">
        <f>Table1[[#This Row],[Nominal GDP in millions of euros]]*1000000</f>
        <v>2700200000</v>
      </c>
      <c r="F25">
        <v>3519.5</v>
      </c>
      <c r="G25">
        <f>Table1[[#This Row],[Real GDP in millions of euros]]*1000000</f>
        <v>3519500000</v>
      </c>
      <c r="H25">
        <f>LN(Table1[[#This Row],[RGDP in euros]])</f>
        <v>21.981584771012461</v>
      </c>
      <c r="J25">
        <v>2132.9</v>
      </c>
      <c r="K25">
        <f>Table1[[#This Row],[Household and NPISH final consumption expenditure in millions of euros]]*1000000</f>
        <v>2132900000</v>
      </c>
      <c r="L25">
        <f>LN(Table1[[#This Row],[Household and NPISH final consumption expenditure in euros]])</f>
        <v>21.48074839301125</v>
      </c>
      <c r="M25">
        <v>751</v>
      </c>
      <c r="N25">
        <f>Table1[[#This Row],[Gross Capital Formation in millions of euros (Investment)]]*1000000</f>
        <v>751000000</v>
      </c>
      <c r="O25">
        <f>LN(Table1[[#This Row],[Gross Capital Formation in euros (Investment)]])</f>
        <v>20.436916209728409</v>
      </c>
      <c r="P25">
        <v>2204.1</v>
      </c>
      <c r="Q25">
        <v>2169.6999999999998</v>
      </c>
      <c r="R25">
        <f>Table1[[#This Row],[Exports]]-Table1[[#This Row],[Imports]]</f>
        <v>34.400000000000091</v>
      </c>
      <c r="S25">
        <v>567</v>
      </c>
      <c r="T25">
        <f>Table1[[#This Row],[Final consumption expenditure of general government in millions of euros(Government expenditures)]]*1000000</f>
        <v>567000000</v>
      </c>
      <c r="U25">
        <f>LN(Table1[[#This Row],[Final consumption expenditure of general government in euros (Government expenditures)]])</f>
        <v>20.155869861692025</v>
      </c>
      <c r="V25" s="3">
        <f>Table1[[#This Row],[Nominal GDP in millions of euros]]/Table1[[#This Row],[Real GDP in millions of euros]]</f>
        <v>0.76721125159823833</v>
      </c>
      <c r="W25">
        <v>316.3</v>
      </c>
      <c r="X25">
        <f>Table1[[#This Row],[Employment in thousands of persons (National concept)]]*1000</f>
        <v>316300</v>
      </c>
      <c r="Y25">
        <f>LN(Table1[[#This Row],[Employment (National concept)]])</f>
        <v>12.66444640929374</v>
      </c>
      <c r="Z25" s="3">
        <v>0.05</v>
      </c>
      <c r="AA25" s="3">
        <f>1-Table1[[#This Row],[Unemployment rate]]</f>
        <v>0.95</v>
      </c>
      <c r="AB25" s="3">
        <f>LN(Table1[[#This Row],[Calculated Employment rate]])</f>
        <v>-5.1293294387550578E-2</v>
      </c>
      <c r="AC25">
        <v>878.4</v>
      </c>
      <c r="AD25">
        <f>Table1[[#This Row],[Nominal wages in millions of euros]]*1000000</f>
        <v>878400000</v>
      </c>
      <c r="AE25">
        <f>Table1[[#This Row],[Nominal wages in euros]]/Table1[[#This Row],[Employment (National concept)]]</f>
        <v>2777.1103382864371</v>
      </c>
      <c r="AF25">
        <f>Table1[[#This Row],[Nominal wages in millions of euros]]/(Table1[[#This Row],[Calculated implicit GDP price deflator]])</f>
        <v>1144.9258573439006</v>
      </c>
      <c r="AG25">
        <f>Table1[[#This Row],[Calculated quarterly average worker wage]]/Table1[[#This Row],[Calculated implicit GDP price deflator]]</f>
        <v>3619.7466245460027</v>
      </c>
      <c r="AH25">
        <f>LN(Table1[[#This Row],[Calculated average real wages in euros]])</f>
        <v>8.1941593091508409</v>
      </c>
    </row>
    <row r="26" spans="3:34" x14ac:dyDescent="0.25">
      <c r="C26" t="s">
        <v>23</v>
      </c>
      <c r="D26">
        <v>2712.4</v>
      </c>
      <c r="E26">
        <f>Table1[[#This Row],[Nominal GDP in millions of euros]]*1000000</f>
        <v>2712400000</v>
      </c>
      <c r="F26">
        <v>3498.6</v>
      </c>
      <c r="G26">
        <f>Table1[[#This Row],[Real GDP in millions of euros]]*1000000</f>
        <v>3498600000</v>
      </c>
      <c r="H26">
        <f>LN(Table1[[#This Row],[RGDP in euros]])</f>
        <v>21.975628725420439</v>
      </c>
      <c r="J26">
        <v>2112.4</v>
      </c>
      <c r="K26">
        <f>Table1[[#This Row],[Household and NPISH final consumption expenditure in millions of euros]]*1000000</f>
        <v>2112400000</v>
      </c>
      <c r="L26">
        <f>LN(Table1[[#This Row],[Household and NPISH final consumption expenditure in euros]])</f>
        <v>21.471090578797053</v>
      </c>
      <c r="M26">
        <v>670.1</v>
      </c>
      <c r="N26">
        <f>Table1[[#This Row],[Gross Capital Formation in millions of euros (Investment)]]*1000000</f>
        <v>670100000</v>
      </c>
      <c r="O26">
        <f>LN(Table1[[#This Row],[Gross Capital Formation in euros (Investment)]])</f>
        <v>20.322937512943398</v>
      </c>
      <c r="P26">
        <v>2235</v>
      </c>
      <c r="Q26">
        <v>2151.1999999999998</v>
      </c>
      <c r="R26">
        <f>Table1[[#This Row],[Exports]]-Table1[[#This Row],[Imports]]</f>
        <v>83.800000000000182</v>
      </c>
      <c r="S26">
        <v>598.4</v>
      </c>
      <c r="T26">
        <f>Table1[[#This Row],[Final consumption expenditure of general government in millions of euros(Government expenditures)]]*1000000</f>
        <v>598400000</v>
      </c>
      <c r="U26">
        <f>LN(Table1[[#This Row],[Final consumption expenditure of general government in euros (Government expenditures)]])</f>
        <v>20.209769984624543</v>
      </c>
      <c r="V26" s="3">
        <f>Table1[[#This Row],[Nominal GDP in millions of euros]]/Table1[[#This Row],[Real GDP in millions of euros]]</f>
        <v>0.77528154118790382</v>
      </c>
      <c r="W26">
        <v>317.23</v>
      </c>
      <c r="X26">
        <f>Table1[[#This Row],[Employment in thousands of persons (National concept)]]*1000</f>
        <v>317230</v>
      </c>
      <c r="Y26">
        <f>LN(Table1[[#This Row],[Employment (National concept)]])</f>
        <v>12.667382341824249</v>
      </c>
      <c r="Z26" s="3">
        <v>4.8000000000000001E-2</v>
      </c>
      <c r="AA26" s="3">
        <f>1-Table1[[#This Row],[Unemployment rate]]</f>
        <v>0.95199999999999996</v>
      </c>
      <c r="AB26" s="3">
        <f>LN(Table1[[#This Row],[Calculated Employment rate]])</f>
        <v>-4.9190244190771781E-2</v>
      </c>
      <c r="AC26">
        <v>914.8</v>
      </c>
      <c r="AD26">
        <f>Table1[[#This Row],[Nominal wages in millions of euros]]*1000000</f>
        <v>914800000</v>
      </c>
      <c r="AE26">
        <f>Table1[[#This Row],[Nominal wages in euros]]/Table1[[#This Row],[Employment (National concept)]]</f>
        <v>2883.7121331526023</v>
      </c>
      <c r="AF26">
        <f>Table1[[#This Row],[Nominal wages in millions of euros]]/(Table1[[#This Row],[Calculated implicit GDP price deflator]])</f>
        <v>1179.9584427075652</v>
      </c>
      <c r="AG26">
        <f>Table1[[#This Row],[Calculated quarterly average worker wage]]/Table1[[#This Row],[Calculated implicit GDP price deflator]]</f>
        <v>3719.5676408522686</v>
      </c>
      <c r="AH26">
        <f>LN(Table1[[#This Row],[Calculated average real wages in euros]])</f>
        <v>8.2213627149351289</v>
      </c>
    </row>
    <row r="27" spans="3:34" x14ac:dyDescent="0.25">
      <c r="C27" t="s">
        <v>24</v>
      </c>
      <c r="D27">
        <v>2781.4</v>
      </c>
      <c r="E27">
        <f>Table1[[#This Row],[Nominal GDP in millions of euros]]*1000000</f>
        <v>2781400000</v>
      </c>
      <c r="F27">
        <v>3540</v>
      </c>
      <c r="G27">
        <f>Table1[[#This Row],[Real GDP in millions of euros]]*1000000</f>
        <v>3540000000</v>
      </c>
      <c r="H27">
        <f>LN(Table1[[#This Row],[RGDP in euros]])</f>
        <v>21.987392564092094</v>
      </c>
      <c r="J27">
        <v>2093.9</v>
      </c>
      <c r="K27">
        <f>Table1[[#This Row],[Household and NPISH final consumption expenditure in millions of euros]]*1000000</f>
        <v>2093900000</v>
      </c>
      <c r="L27">
        <f>LN(Table1[[#This Row],[Household and NPISH final consumption expenditure in euros]])</f>
        <v>21.462294192762545</v>
      </c>
      <c r="M27">
        <v>852.4</v>
      </c>
      <c r="N27">
        <f>Table1[[#This Row],[Gross Capital Formation in millions of euros (Investment)]]*1000000</f>
        <v>852400000</v>
      </c>
      <c r="O27">
        <f>LN(Table1[[#This Row],[Gross Capital Formation in euros (Investment)]])</f>
        <v>20.563566458188735</v>
      </c>
      <c r="P27">
        <v>2247.9</v>
      </c>
      <c r="Q27">
        <v>2266.8000000000002</v>
      </c>
      <c r="R27">
        <f>Table1[[#This Row],[Exports]]-Table1[[#This Row],[Imports]]</f>
        <v>-18.900000000000091</v>
      </c>
      <c r="S27">
        <v>595</v>
      </c>
      <c r="T27">
        <f>Table1[[#This Row],[Final consumption expenditure of general government in millions of euros(Government expenditures)]]*1000000</f>
        <v>595000000</v>
      </c>
      <c r="U27">
        <f>LN(Table1[[#This Row],[Final consumption expenditure of general government in euros (Government expenditures)]])</f>
        <v>20.204071963509904</v>
      </c>
      <c r="V27" s="3">
        <f>Table1[[#This Row],[Nominal GDP in millions of euros]]/Table1[[#This Row],[Real GDP in millions of euros]]</f>
        <v>0.7857062146892656</v>
      </c>
      <c r="W27">
        <v>320.58</v>
      </c>
      <c r="X27">
        <f>Table1[[#This Row],[Employment in thousands of persons (National concept)]]*1000</f>
        <v>320580</v>
      </c>
      <c r="Y27">
        <f>LN(Table1[[#This Row],[Employment (National concept)]])</f>
        <v>12.677887134179873</v>
      </c>
      <c r="Z27" s="3">
        <v>4.4000000000000004E-2</v>
      </c>
      <c r="AA27" s="3">
        <f>1-Table1[[#This Row],[Unemployment rate]]</f>
        <v>0.95599999999999996</v>
      </c>
      <c r="AB27" s="3">
        <f>LN(Table1[[#This Row],[Calculated Employment rate]])</f>
        <v>-4.4997365930735805E-2</v>
      </c>
      <c r="AC27">
        <v>932</v>
      </c>
      <c r="AD27">
        <f>Table1[[#This Row],[Nominal wages in millions of euros]]*1000000</f>
        <v>932000000</v>
      </c>
      <c r="AE27">
        <f>Table1[[#This Row],[Nominal wages in euros]]/Table1[[#This Row],[Employment (National concept)]]</f>
        <v>2907.2306444569217</v>
      </c>
      <c r="AF27">
        <f>Table1[[#This Row],[Nominal wages in millions of euros]]/(Table1[[#This Row],[Calculated implicit GDP price deflator]])</f>
        <v>1186.1940030200617</v>
      </c>
      <c r="AG27">
        <f>Table1[[#This Row],[Calculated quarterly average worker wage]]/Table1[[#This Row],[Calculated implicit GDP price deflator]]</f>
        <v>3700.1497380374999</v>
      </c>
      <c r="AH27">
        <f>LN(Table1[[#This Row],[Calculated average real wages in euros]])</f>
        <v>8.2161285675533033</v>
      </c>
    </row>
    <row r="28" spans="3:34" x14ac:dyDescent="0.25">
      <c r="C28" t="s">
        <v>25</v>
      </c>
      <c r="D28">
        <v>2792.7</v>
      </c>
      <c r="E28">
        <f>Table1[[#This Row],[Nominal GDP in millions of euros]]*1000000</f>
        <v>2792700000</v>
      </c>
      <c r="F28">
        <v>3550.8</v>
      </c>
      <c r="G28">
        <f>Table1[[#This Row],[Real GDP in millions of euros]]*1000000</f>
        <v>3550800000</v>
      </c>
      <c r="H28">
        <f>LN(Table1[[#This Row],[RGDP in euros]])</f>
        <v>21.990438767158437</v>
      </c>
      <c r="J28">
        <v>2288.5</v>
      </c>
      <c r="K28">
        <f>Table1[[#This Row],[Household and NPISH final consumption expenditure in millions of euros]]*1000000</f>
        <v>2288500000</v>
      </c>
      <c r="L28">
        <f>LN(Table1[[#This Row],[Household and NPISH final consumption expenditure in euros]])</f>
        <v>21.55116241805797</v>
      </c>
      <c r="M28">
        <v>515.1</v>
      </c>
      <c r="N28">
        <f>Table1[[#This Row],[Gross Capital Formation in millions of euros (Investment)]]*1000000</f>
        <v>515100000</v>
      </c>
      <c r="O28">
        <f>LN(Table1[[#This Row],[Gross Capital Formation in euros (Investment)]])</f>
        <v>20.059871614535815</v>
      </c>
      <c r="P28">
        <v>2265.9</v>
      </c>
      <c r="Q28">
        <v>2166.5</v>
      </c>
      <c r="R28">
        <f>Table1[[#This Row],[Exports]]-Table1[[#This Row],[Imports]]</f>
        <v>99.400000000000091</v>
      </c>
      <c r="S28">
        <v>605.79999999999995</v>
      </c>
      <c r="T28">
        <f>Table1[[#This Row],[Final consumption expenditure of general government in millions of euros(Government expenditures)]]*1000000</f>
        <v>605800000</v>
      </c>
      <c r="U28">
        <f>LN(Table1[[#This Row],[Final consumption expenditure of general government in euros (Government expenditures)]])</f>
        <v>20.222060456557411</v>
      </c>
      <c r="V28" s="3">
        <f>Table1[[#This Row],[Nominal GDP in millions of euros]]/Table1[[#This Row],[Real GDP in millions of euros]]</f>
        <v>0.78649881716796211</v>
      </c>
      <c r="W28">
        <v>321.49</v>
      </c>
      <c r="X28">
        <f>Table1[[#This Row],[Employment in thousands of persons (National concept)]]*1000</f>
        <v>321490</v>
      </c>
      <c r="Y28">
        <f>LN(Table1[[#This Row],[Employment (National concept)]])</f>
        <v>12.680721717976999</v>
      </c>
      <c r="Z28" s="3">
        <v>4.2000000000000003E-2</v>
      </c>
      <c r="AA28" s="3">
        <f>1-Table1[[#This Row],[Unemployment rate]]</f>
        <v>0.95799999999999996</v>
      </c>
      <c r="AB28" s="3">
        <f>LN(Table1[[#This Row],[Calculated Employment rate]])</f>
        <v>-4.290750101127655E-2</v>
      </c>
      <c r="AC28">
        <v>931.1</v>
      </c>
      <c r="AD28">
        <f>Table1[[#This Row],[Nominal wages in millions of euros]]*1000000</f>
        <v>931100000</v>
      </c>
      <c r="AE28">
        <f>Table1[[#This Row],[Nominal wages in euros]]/Table1[[#This Row],[Employment (National concept)]]</f>
        <v>2896.2020591620267</v>
      </c>
      <c r="AF28">
        <f>Table1[[#This Row],[Nominal wages in millions of euros]]/(Table1[[#This Row],[Calculated implicit GDP price deflator]])</f>
        <v>1183.8542915458161</v>
      </c>
      <c r="AG28">
        <f>Table1[[#This Row],[Calculated quarterly average worker wage]]/Table1[[#This Row],[Calculated implicit GDP price deflator]]</f>
        <v>3682.398493097191</v>
      </c>
      <c r="AH28">
        <f>LN(Table1[[#This Row],[Calculated average real wages in euros]])</f>
        <v>8.2113195832853698</v>
      </c>
    </row>
    <row r="29" spans="3:34" x14ac:dyDescent="0.25">
      <c r="C29" t="s">
        <v>26</v>
      </c>
      <c r="D29">
        <v>2869.5</v>
      </c>
      <c r="E29">
        <f>Table1[[#This Row],[Nominal GDP in millions of euros]]*1000000</f>
        <v>2869500000</v>
      </c>
      <c r="F29">
        <v>3581.9</v>
      </c>
      <c r="G29">
        <f>Table1[[#This Row],[Real GDP in millions of euros]]*1000000</f>
        <v>3581900000</v>
      </c>
      <c r="H29">
        <f>LN(Table1[[#This Row],[RGDP in euros]])</f>
        <v>21.999159222830635</v>
      </c>
      <c r="J29">
        <v>2184.6999999999998</v>
      </c>
      <c r="K29">
        <f>Table1[[#This Row],[Household and NPISH final consumption expenditure in millions of euros]]*1000000</f>
        <v>2184700000</v>
      </c>
      <c r="L29">
        <f>LN(Table1[[#This Row],[Household and NPISH final consumption expenditure in euros]])</f>
        <v>21.504744356296321</v>
      </c>
      <c r="M29">
        <v>667.4</v>
      </c>
      <c r="N29">
        <f>Table1[[#This Row],[Gross Capital Formation in millions of euros (Investment)]]*1000000</f>
        <v>667400000</v>
      </c>
      <c r="O29">
        <f>LN(Table1[[#This Row],[Gross Capital Formation in euros (Investment)]])</f>
        <v>20.318900124281548</v>
      </c>
      <c r="P29">
        <v>2303.1999999999998</v>
      </c>
      <c r="Q29">
        <v>2231.6999999999998</v>
      </c>
      <c r="R29">
        <f>Table1[[#This Row],[Exports]]-Table1[[#This Row],[Imports]]</f>
        <v>71.5</v>
      </c>
      <c r="S29">
        <v>627.29999999999995</v>
      </c>
      <c r="T29">
        <f>Table1[[#This Row],[Final consumption expenditure of general government in millions of euros(Government expenditures)]]*1000000</f>
        <v>627300000</v>
      </c>
      <c r="U29">
        <f>LN(Table1[[#This Row],[Final consumption expenditure of general government in euros (Government expenditures)]])</f>
        <v>20.256935453066973</v>
      </c>
      <c r="V29" s="3">
        <f>Table1[[#This Row],[Nominal GDP in millions of euros]]/Table1[[#This Row],[Real GDP in millions of euros]]</f>
        <v>0.8011111421312711</v>
      </c>
      <c r="W29">
        <v>323.52999999999997</v>
      </c>
      <c r="X29">
        <f>Table1[[#This Row],[Employment in thousands of persons (National concept)]]*1000</f>
        <v>323530</v>
      </c>
      <c r="Y29">
        <f>LN(Table1[[#This Row],[Employment (National concept)]])</f>
        <v>12.687047124326648</v>
      </c>
      <c r="Z29" s="3">
        <v>4.0999999999999995E-2</v>
      </c>
      <c r="AA29" s="3">
        <f>1-Table1[[#This Row],[Unemployment rate]]</f>
        <v>0.95899999999999996</v>
      </c>
      <c r="AB29" s="3">
        <f>LN(Table1[[#This Row],[Calculated Employment rate]])</f>
        <v>-4.1864204098698871E-2</v>
      </c>
      <c r="AC29">
        <v>944.9</v>
      </c>
      <c r="AD29">
        <f>Table1[[#This Row],[Nominal wages in millions of euros]]*1000000</f>
        <v>944900000</v>
      </c>
      <c r="AE29">
        <f>Table1[[#This Row],[Nominal wages in euros]]/Table1[[#This Row],[Employment (National concept)]]</f>
        <v>2920.5946898278366</v>
      </c>
      <c r="AF29">
        <f>Table1[[#This Row],[Nominal wages in millions of euros]]/(Table1[[#This Row],[Calculated implicit GDP price deflator]])</f>
        <v>1179.4867781843527</v>
      </c>
      <c r="AG29">
        <f>Table1[[#This Row],[Calculated quarterly average worker wage]]/Table1[[#This Row],[Calculated implicit GDP price deflator]]</f>
        <v>3645.679776788405</v>
      </c>
      <c r="AH29">
        <f>LN(Table1[[#This Row],[Calculated average real wages in euros]])</f>
        <v>8.2012981227441486</v>
      </c>
    </row>
    <row r="30" spans="3:34" x14ac:dyDescent="0.25">
      <c r="C30" t="s">
        <v>27</v>
      </c>
      <c r="D30">
        <v>2965.5</v>
      </c>
      <c r="E30">
        <f>Table1[[#This Row],[Nominal GDP in millions of euros]]*1000000</f>
        <v>2965500000</v>
      </c>
      <c r="F30">
        <v>3684.8</v>
      </c>
      <c r="G30">
        <f>Table1[[#This Row],[Real GDP in millions of euros]]*1000000</f>
        <v>3684800000</v>
      </c>
      <c r="H30">
        <f>LN(Table1[[#This Row],[RGDP in euros]])</f>
        <v>22.027482087030695</v>
      </c>
      <c r="J30">
        <v>2154</v>
      </c>
      <c r="K30">
        <f>Table1[[#This Row],[Household and NPISH final consumption expenditure in millions of euros]]*1000000</f>
        <v>2154000000</v>
      </c>
      <c r="L30">
        <f>LN(Table1[[#This Row],[Household and NPISH final consumption expenditure in euros]])</f>
        <v>21.490592415680609</v>
      </c>
      <c r="M30">
        <v>835.9</v>
      </c>
      <c r="N30">
        <f>Table1[[#This Row],[Gross Capital Formation in millions of euros (Investment)]]*1000000</f>
        <v>835900000</v>
      </c>
      <c r="O30">
        <f>LN(Table1[[#This Row],[Gross Capital Formation in euros (Investment)]])</f>
        <v>20.544019546669386</v>
      </c>
      <c r="P30">
        <v>2263.1</v>
      </c>
      <c r="Q30">
        <v>2225</v>
      </c>
      <c r="R30">
        <f>Table1[[#This Row],[Exports]]-Table1[[#This Row],[Imports]]</f>
        <v>38.099999999999909</v>
      </c>
      <c r="S30">
        <v>635.29999999999995</v>
      </c>
      <c r="T30">
        <f>Table1[[#This Row],[Final consumption expenditure of general government in millions of euros(Government expenditures)]]*1000000</f>
        <v>635300000</v>
      </c>
      <c r="U30">
        <f>LN(Table1[[#This Row],[Final consumption expenditure of general government in euros (Government expenditures)]])</f>
        <v>20.269607886236763</v>
      </c>
      <c r="V30" s="3">
        <f>Table1[[#This Row],[Nominal GDP in millions of euros]]/Table1[[#This Row],[Real GDP in millions of euros]]</f>
        <v>0.8047926617455492</v>
      </c>
      <c r="W30">
        <v>325.22000000000003</v>
      </c>
      <c r="X30">
        <f>Table1[[#This Row],[Employment in thousands of persons (National concept)]]*1000</f>
        <v>325220</v>
      </c>
      <c r="Y30">
        <f>LN(Table1[[#This Row],[Employment (National concept)]])</f>
        <v>12.692257155379714</v>
      </c>
      <c r="Z30" s="3">
        <v>3.7999999999999999E-2</v>
      </c>
      <c r="AA30" s="3">
        <f>1-Table1[[#This Row],[Unemployment rate]]</f>
        <v>0.96199999999999997</v>
      </c>
      <c r="AB30" s="3">
        <f>LN(Table1[[#This Row],[Calculated Employment rate]])</f>
        <v>-3.8740828316430595E-2</v>
      </c>
      <c r="AC30">
        <v>968.6</v>
      </c>
      <c r="AD30">
        <f>Table1[[#This Row],[Nominal wages in millions of euros]]*1000000</f>
        <v>968600000</v>
      </c>
      <c r="AE30">
        <f>Table1[[#This Row],[Nominal wages in euros]]/Table1[[#This Row],[Employment (National concept)]]</f>
        <v>2978.2916179816739</v>
      </c>
      <c r="AF30">
        <f>Table1[[#This Row],[Nominal wages in millions of euros]]/(Table1[[#This Row],[Calculated implicit GDP price deflator]])</f>
        <v>1203.539801045355</v>
      </c>
      <c r="AG30">
        <f>Table1[[#This Row],[Calculated quarterly average worker wage]]/Table1[[#This Row],[Calculated implicit GDP price deflator]]</f>
        <v>3700.69430245789</v>
      </c>
      <c r="AH30">
        <f>LN(Table1[[#This Row],[Calculated average real wages in euros]])</f>
        <v>8.2162757303413283</v>
      </c>
    </row>
    <row r="31" spans="3:34" x14ac:dyDescent="0.25">
      <c r="C31" t="s">
        <v>28</v>
      </c>
      <c r="D31">
        <v>2976</v>
      </c>
      <c r="E31">
        <f>Table1[[#This Row],[Nominal GDP in millions of euros]]*1000000</f>
        <v>2976000000</v>
      </c>
      <c r="F31">
        <v>3705.4</v>
      </c>
      <c r="G31">
        <f>Table1[[#This Row],[Real GDP in millions of euros]]*1000000</f>
        <v>3705400000</v>
      </c>
      <c r="H31">
        <f>LN(Table1[[#This Row],[RGDP in euros]])</f>
        <v>22.033057052080185</v>
      </c>
      <c r="J31">
        <v>2208</v>
      </c>
      <c r="K31">
        <f>Table1[[#This Row],[Household and NPISH final consumption expenditure in millions of euros]]*1000000</f>
        <v>2208000000</v>
      </c>
      <c r="L31">
        <f>LN(Table1[[#This Row],[Household and NPISH final consumption expenditure in euros]])</f>
        <v>21.515352965361259</v>
      </c>
      <c r="M31">
        <v>669.3</v>
      </c>
      <c r="N31">
        <f>Table1[[#This Row],[Gross Capital Formation in millions of euros (Investment)]]*1000000</f>
        <v>669300000</v>
      </c>
      <c r="O31">
        <f>LN(Table1[[#This Row],[Gross Capital Formation in euros (Investment)]])</f>
        <v>20.32174294807087</v>
      </c>
      <c r="P31">
        <v>2212</v>
      </c>
      <c r="Q31">
        <v>2061.6999999999998</v>
      </c>
      <c r="R31">
        <f>Table1[[#This Row],[Exports]]-Table1[[#This Row],[Imports]]</f>
        <v>150.30000000000018</v>
      </c>
      <c r="S31">
        <v>638.6</v>
      </c>
      <c r="T31">
        <f>Table1[[#This Row],[Final consumption expenditure of general government in millions of euros(Government expenditures)]]*1000000</f>
        <v>638600000</v>
      </c>
      <c r="U31">
        <f>LN(Table1[[#This Row],[Final consumption expenditure of general government in euros (Government expenditures)]])</f>
        <v>20.274788838244955</v>
      </c>
      <c r="V31" s="3">
        <f>Table1[[#This Row],[Nominal GDP in millions of euros]]/Table1[[#This Row],[Real GDP in millions of euros]]</f>
        <v>0.80315215631240888</v>
      </c>
      <c r="W31">
        <v>327.02999999999997</v>
      </c>
      <c r="X31">
        <f>Table1[[#This Row],[Employment in thousands of persons (National concept)]]*1000</f>
        <v>327030</v>
      </c>
      <c r="Y31">
        <f>LN(Table1[[#This Row],[Employment (National concept)]])</f>
        <v>12.697807188790513</v>
      </c>
      <c r="Z31" s="3">
        <v>3.6000000000000004E-2</v>
      </c>
      <c r="AA31" s="3">
        <f>1-Table1[[#This Row],[Unemployment rate]]</f>
        <v>0.96399999999999997</v>
      </c>
      <c r="AB31" s="3">
        <f>LN(Table1[[#This Row],[Calculated Employment rate]])</f>
        <v>-3.666398437159147E-2</v>
      </c>
      <c r="AC31">
        <v>990.3</v>
      </c>
      <c r="AD31">
        <f>Table1[[#This Row],[Nominal wages in millions of euros]]*1000000</f>
        <v>990300000</v>
      </c>
      <c r="AE31">
        <f>Table1[[#This Row],[Nominal wages in euros]]/Table1[[#This Row],[Employment (National concept)]]</f>
        <v>3028.162553894138</v>
      </c>
      <c r="AF31">
        <f>Table1[[#This Row],[Nominal wages in millions of euros]]/(Table1[[#This Row],[Calculated implicit GDP price deflator]])</f>
        <v>1233.0166733870967</v>
      </c>
      <c r="AG31">
        <f>Table1[[#This Row],[Calculated quarterly average worker wage]]/Table1[[#This Row],[Calculated implicit GDP price deflator]]</f>
        <v>3770.3472873653695</v>
      </c>
      <c r="AH31">
        <f>LN(Table1[[#This Row],[Calculated average real wages in euros]])</f>
        <v>8.2349223948639469</v>
      </c>
    </row>
    <row r="32" spans="3:34" x14ac:dyDescent="0.25">
      <c r="C32" t="s">
        <v>29</v>
      </c>
      <c r="D32">
        <v>2949.6</v>
      </c>
      <c r="E32">
        <f>Table1[[#This Row],[Nominal GDP in millions of euros]]*1000000</f>
        <v>2949600000</v>
      </c>
      <c r="F32">
        <v>3699.5</v>
      </c>
      <c r="G32">
        <f>Table1[[#This Row],[Real GDP in millions of euros]]*1000000</f>
        <v>3699500000</v>
      </c>
      <c r="H32">
        <f>LN(Table1[[#This Row],[RGDP in euros]])</f>
        <v>22.031463512329879</v>
      </c>
      <c r="J32">
        <v>2231.9</v>
      </c>
      <c r="K32">
        <f>Table1[[#This Row],[Household and NPISH final consumption expenditure in millions of euros]]*1000000</f>
        <v>2231900000</v>
      </c>
      <c r="L32">
        <f>LN(Table1[[#This Row],[Household and NPISH final consumption expenditure in euros]])</f>
        <v>21.526119077594412</v>
      </c>
      <c r="M32">
        <v>779.1</v>
      </c>
      <c r="N32">
        <f>Table1[[#This Row],[Gross Capital Formation in millions of euros (Investment)]]*1000000</f>
        <v>779100000</v>
      </c>
      <c r="O32">
        <f>LN(Table1[[#This Row],[Gross Capital Formation in euros (Investment)]])</f>
        <v>20.473649965301085</v>
      </c>
      <c r="P32">
        <v>2156.3000000000002</v>
      </c>
      <c r="Q32">
        <v>2135.9</v>
      </c>
      <c r="R32">
        <f>Table1[[#This Row],[Exports]]-Table1[[#This Row],[Imports]]</f>
        <v>20.400000000000091</v>
      </c>
      <c r="S32">
        <v>652</v>
      </c>
      <c r="T32">
        <f>Table1[[#This Row],[Final consumption expenditure of general government in millions of euros(Government expenditures)]]*1000000</f>
        <v>652000000</v>
      </c>
      <c r="U32">
        <f>LN(Table1[[#This Row],[Final consumption expenditure of general government in euros (Government expenditures)]])</f>
        <v>20.295555119890928</v>
      </c>
      <c r="V32" s="3">
        <f>Table1[[#This Row],[Nominal GDP in millions of euros]]/Table1[[#This Row],[Real GDP in millions of euros]]</f>
        <v>0.79729693201784024</v>
      </c>
      <c r="W32">
        <v>328.42</v>
      </c>
      <c r="X32">
        <f>Table1[[#This Row],[Employment in thousands of persons (National concept)]]*1000</f>
        <v>328420</v>
      </c>
      <c r="Y32">
        <f>LN(Table1[[#This Row],[Employment (National concept)]])</f>
        <v>12.702048556045828</v>
      </c>
      <c r="Z32" s="3">
        <v>3.5000000000000003E-2</v>
      </c>
      <c r="AA32" s="3">
        <f>1-Table1[[#This Row],[Unemployment rate]]</f>
        <v>0.96499999999999997</v>
      </c>
      <c r="AB32" s="3">
        <f>LN(Table1[[#This Row],[Calculated Employment rate]])</f>
        <v>-3.562717764315116E-2</v>
      </c>
      <c r="AC32">
        <v>1000.3</v>
      </c>
      <c r="AD32">
        <f>Table1[[#This Row],[Nominal wages in millions of euros]]*1000000</f>
        <v>1000300000</v>
      </c>
      <c r="AE32">
        <f>Table1[[#This Row],[Nominal wages in euros]]/Table1[[#This Row],[Employment (National concept)]]</f>
        <v>3045.7950185737773</v>
      </c>
      <c r="AF32">
        <f>Table1[[#This Row],[Nominal wages in millions of euros]]/(Table1[[#This Row],[Calculated implicit GDP price deflator]])</f>
        <v>1254.6141341198806</v>
      </c>
      <c r="AG32">
        <f>Table1[[#This Row],[Calculated quarterly average worker wage]]/Table1[[#This Row],[Calculated implicit GDP price deflator]]</f>
        <v>3820.1514345042342</v>
      </c>
      <c r="AH32">
        <f>LN(Table1[[#This Row],[Calculated average real wages in euros]])</f>
        <v>8.2480453433552512</v>
      </c>
    </row>
    <row r="33" spans="3:34" x14ac:dyDescent="0.25">
      <c r="C33" t="s">
        <v>30</v>
      </c>
      <c r="D33">
        <v>2988.1</v>
      </c>
      <c r="E33">
        <f>Table1[[#This Row],[Nominal GDP in millions of euros]]*1000000</f>
        <v>2988100000</v>
      </c>
      <c r="F33">
        <v>3772.1</v>
      </c>
      <c r="G33">
        <f>Table1[[#This Row],[Real GDP in millions of euros]]*1000000</f>
        <v>3772100000</v>
      </c>
      <c r="H33">
        <f>LN(Table1[[#This Row],[RGDP in euros]])</f>
        <v>22.050897712500884</v>
      </c>
      <c r="J33">
        <v>2264.6</v>
      </c>
      <c r="K33">
        <f>Table1[[#This Row],[Household and NPISH final consumption expenditure in millions of euros]]*1000000</f>
        <v>2264600000</v>
      </c>
      <c r="L33">
        <f>LN(Table1[[#This Row],[Household and NPISH final consumption expenditure in euros]])</f>
        <v>21.540663979844215</v>
      </c>
      <c r="M33">
        <v>626.70000000000005</v>
      </c>
      <c r="N33">
        <f>Table1[[#This Row],[Gross Capital Formation in millions of euros (Investment)]]*1000000</f>
        <v>626700000</v>
      </c>
      <c r="O33">
        <f>LN(Table1[[#This Row],[Gross Capital Formation in euros (Investment)]])</f>
        <v>20.255978515194904</v>
      </c>
      <c r="P33">
        <v>2365.8000000000002</v>
      </c>
      <c r="Q33">
        <v>2183.6999999999998</v>
      </c>
      <c r="R33">
        <f>Table1[[#This Row],[Exports]]-Table1[[#This Row],[Imports]]</f>
        <v>182.10000000000036</v>
      </c>
      <c r="S33">
        <v>656.9</v>
      </c>
      <c r="T33">
        <f>Table1[[#This Row],[Final consumption expenditure of general government in millions of euros(Government expenditures)]]*1000000</f>
        <v>656900000</v>
      </c>
      <c r="U33">
        <f>LN(Table1[[#This Row],[Final consumption expenditure of general government in euros (Government expenditures)]])</f>
        <v>20.303042357862701</v>
      </c>
      <c r="V33" s="3">
        <f>Table1[[#This Row],[Nominal GDP in millions of euros]]/Table1[[#This Row],[Real GDP in millions of euros]]</f>
        <v>0.79215821425731026</v>
      </c>
      <c r="W33">
        <v>330.3</v>
      </c>
      <c r="X33">
        <f>Table1[[#This Row],[Employment in thousands of persons (National concept)]]*1000</f>
        <v>330300</v>
      </c>
      <c r="Y33">
        <f>LN(Table1[[#This Row],[Employment (National concept)]])</f>
        <v>12.707756611378882</v>
      </c>
      <c r="Z33" s="3">
        <v>3.4000000000000002E-2</v>
      </c>
      <c r="AA33" s="3">
        <f>1-Table1[[#This Row],[Unemployment rate]]</f>
        <v>0.96599999999999997</v>
      </c>
      <c r="AB33" s="3">
        <f>LN(Table1[[#This Row],[Calculated Employment rate]])</f>
        <v>-3.459144476961909E-2</v>
      </c>
      <c r="AC33">
        <v>1017.6</v>
      </c>
      <c r="AD33">
        <f>Table1[[#This Row],[Nominal wages in millions of euros]]*1000000</f>
        <v>1017600000</v>
      </c>
      <c r="AE33">
        <f>Table1[[#This Row],[Nominal wages in euros]]/Table1[[#This Row],[Employment (National concept)]]</f>
        <v>3080.8356039963669</v>
      </c>
      <c r="AF33">
        <f>Table1[[#This Row],[Nominal wages in millions of euros]]/(Table1[[#This Row],[Calculated implicit GDP price deflator]])</f>
        <v>1284.5918677420434</v>
      </c>
      <c r="AG33">
        <f>Table1[[#This Row],[Calculated quarterly average worker wage]]/Table1[[#This Row],[Calculated implicit GDP price deflator]]</f>
        <v>3889.1670231366738</v>
      </c>
      <c r="AH33">
        <f>LN(Table1[[#This Row],[Calculated average real wages in euros]])</f>
        <v>8.2659502808130263</v>
      </c>
    </row>
    <row r="34" spans="3:34" x14ac:dyDescent="0.25">
      <c r="C34" t="s">
        <v>31</v>
      </c>
      <c r="D34">
        <v>3022.6</v>
      </c>
      <c r="E34">
        <f>Table1[[#This Row],[Nominal GDP in millions of euros]]*1000000</f>
        <v>3022600000</v>
      </c>
      <c r="F34">
        <v>3753.7</v>
      </c>
      <c r="G34">
        <f>Table1[[#This Row],[Real GDP in millions of euros]]*1000000</f>
        <v>3753700000</v>
      </c>
      <c r="H34">
        <f>LN(Table1[[#This Row],[RGDP in euros]])</f>
        <v>22.046007857159783</v>
      </c>
      <c r="J34">
        <v>2295.6</v>
      </c>
      <c r="K34">
        <f>Table1[[#This Row],[Household and NPISH final consumption expenditure in millions of euros]]*1000000</f>
        <v>2295600000</v>
      </c>
      <c r="L34">
        <f>LN(Table1[[#This Row],[Household and NPISH final consumption expenditure in euros]])</f>
        <v>21.554260084198482</v>
      </c>
      <c r="M34">
        <v>817</v>
      </c>
      <c r="N34">
        <f>Table1[[#This Row],[Gross Capital Formation in millions of euros (Investment)]]*1000000</f>
        <v>817000000</v>
      </c>
      <c r="O34">
        <f>LN(Table1[[#This Row],[Gross Capital Formation in euros (Investment)]])</f>
        <v>20.521149652824278</v>
      </c>
      <c r="P34">
        <v>2101.4</v>
      </c>
      <c r="Q34">
        <v>2149.1</v>
      </c>
      <c r="R34">
        <f>Table1[[#This Row],[Exports]]-Table1[[#This Row],[Imports]]</f>
        <v>-47.699999999999818</v>
      </c>
      <c r="S34">
        <v>674.3</v>
      </c>
      <c r="T34">
        <f>Table1[[#This Row],[Final consumption expenditure of general government in millions of euros(Government expenditures)]]*1000000</f>
        <v>674300000</v>
      </c>
      <c r="U34">
        <f>LN(Table1[[#This Row],[Final consumption expenditure of general government in euros (Government expenditures)]])</f>
        <v>20.32918567370481</v>
      </c>
      <c r="V34" s="3">
        <f>Table1[[#This Row],[Nominal GDP in millions of euros]]/Table1[[#This Row],[Real GDP in millions of euros]]</f>
        <v>0.80523217092468768</v>
      </c>
      <c r="W34">
        <v>331.96</v>
      </c>
      <c r="X34">
        <f>Table1[[#This Row],[Employment in thousands of persons (National concept)]]*1000</f>
        <v>331960</v>
      </c>
      <c r="Y34">
        <f>LN(Table1[[#This Row],[Employment (National concept)]])</f>
        <v>12.712769758712385</v>
      </c>
      <c r="Z34" s="3">
        <v>3.6000000000000004E-2</v>
      </c>
      <c r="AA34" s="3">
        <f>1-Table1[[#This Row],[Unemployment rate]]</f>
        <v>0.96399999999999997</v>
      </c>
      <c r="AB34" s="3">
        <f>LN(Table1[[#This Row],[Calculated Employment rate]])</f>
        <v>-3.666398437159147E-2</v>
      </c>
      <c r="AC34">
        <v>1045.5</v>
      </c>
      <c r="AD34">
        <f>Table1[[#This Row],[Nominal wages in millions of euros]]*1000000</f>
        <v>1045500000</v>
      </c>
      <c r="AE34">
        <f>Table1[[#This Row],[Nominal wages in euros]]/Table1[[#This Row],[Employment (National concept)]]</f>
        <v>3149.4758404627064</v>
      </c>
      <c r="AF34">
        <f>Table1[[#This Row],[Nominal wages in millions of euros]]/(Table1[[#This Row],[Calculated implicit GDP price deflator]])</f>
        <v>1298.3832958380201</v>
      </c>
      <c r="AG34">
        <f>Table1[[#This Row],[Calculated quarterly average worker wage]]/Table1[[#This Row],[Calculated implicit GDP price deflator]]</f>
        <v>3911.2642964152915</v>
      </c>
      <c r="AH34">
        <f>LN(Table1[[#This Row],[Calculated average real wages in euros]])</f>
        <v>8.271615950180065</v>
      </c>
    </row>
    <row r="35" spans="3:34" x14ac:dyDescent="0.25">
      <c r="C35" t="s">
        <v>32</v>
      </c>
      <c r="D35">
        <v>3122.8</v>
      </c>
      <c r="E35">
        <f>Table1[[#This Row],[Nominal GDP in millions of euros]]*1000000</f>
        <v>3122800000</v>
      </c>
      <c r="F35">
        <v>3838.3</v>
      </c>
      <c r="G35">
        <f>Table1[[#This Row],[Real GDP in millions of euros]]*1000000</f>
        <v>3838300000</v>
      </c>
      <c r="H35">
        <f>LN(Table1[[#This Row],[RGDP in euros]])</f>
        <v>22.068295397188447</v>
      </c>
      <c r="J35">
        <v>2315.5</v>
      </c>
      <c r="K35">
        <f>Table1[[#This Row],[Household and NPISH final consumption expenditure in millions of euros]]*1000000</f>
        <v>2315500000</v>
      </c>
      <c r="L35">
        <f>LN(Table1[[#This Row],[Household and NPISH final consumption expenditure in euros]])</f>
        <v>21.562891483885082</v>
      </c>
      <c r="M35">
        <v>882.2</v>
      </c>
      <c r="N35">
        <f>Table1[[#This Row],[Gross Capital Formation in millions of euros (Investment)]]*1000000</f>
        <v>882200000</v>
      </c>
      <c r="O35">
        <f>LN(Table1[[#This Row],[Gross Capital Formation in euros (Investment)]])</f>
        <v>20.597929345635112</v>
      </c>
      <c r="P35">
        <v>2104.1</v>
      </c>
      <c r="Q35">
        <v>2129.6</v>
      </c>
      <c r="R35">
        <f>Table1[[#This Row],[Exports]]-Table1[[#This Row],[Imports]]</f>
        <v>-25.5</v>
      </c>
      <c r="S35">
        <v>649.1</v>
      </c>
      <c r="T35">
        <f>Table1[[#This Row],[Final consumption expenditure of general government in millions of euros(Government expenditures)]]*1000000</f>
        <v>649100000</v>
      </c>
      <c r="U35">
        <f>LN(Table1[[#This Row],[Final consumption expenditure of general government in euros (Government expenditures)]])</f>
        <v>20.291097346003696</v>
      </c>
      <c r="V35" s="3">
        <f>Table1[[#This Row],[Nominal GDP in millions of euros]]/Table1[[#This Row],[Real GDP in millions of euros]]</f>
        <v>0.81358934945158012</v>
      </c>
      <c r="W35">
        <v>334.12</v>
      </c>
      <c r="X35">
        <f>Table1[[#This Row],[Employment in thousands of persons (National concept)]]*1000</f>
        <v>334120</v>
      </c>
      <c r="Y35">
        <f>LN(Table1[[#This Row],[Employment (National concept)]])</f>
        <v>12.719255488869843</v>
      </c>
      <c r="Z35" s="3">
        <v>3.7999999999999999E-2</v>
      </c>
      <c r="AA35" s="3">
        <f>1-Table1[[#This Row],[Unemployment rate]]</f>
        <v>0.96199999999999997</v>
      </c>
      <c r="AB35" s="3">
        <f>LN(Table1[[#This Row],[Calculated Employment rate]])</f>
        <v>-3.8740828316430595E-2</v>
      </c>
      <c r="AC35">
        <v>1077.3</v>
      </c>
      <c r="AD35">
        <f>Table1[[#This Row],[Nominal wages in millions of euros]]*1000000</f>
        <v>1077300000</v>
      </c>
      <c r="AE35">
        <f>Table1[[#This Row],[Nominal wages in euros]]/Table1[[#This Row],[Employment (National concept)]]</f>
        <v>3224.2906740093381</v>
      </c>
      <c r="AF35">
        <f>Table1[[#This Row],[Nominal wages in millions of euros]]/(Table1[[#This Row],[Calculated implicit GDP price deflator]])</f>
        <v>1324.1323779941079</v>
      </c>
      <c r="AG35">
        <f>Table1[[#This Row],[Calculated quarterly average worker wage]]/Table1[[#This Row],[Calculated implicit GDP price deflator]]</f>
        <v>3963.0443493179332</v>
      </c>
      <c r="AH35">
        <f>LN(Table1[[#This Row],[Calculated average real wages in euros]])</f>
        <v>8.2847677839726153</v>
      </c>
    </row>
    <row r="36" spans="3:34" x14ac:dyDescent="0.25">
      <c r="C36" t="s">
        <v>33</v>
      </c>
      <c r="D36">
        <v>3149.3</v>
      </c>
      <c r="E36">
        <f>Table1[[#This Row],[Nominal GDP in millions of euros]]*1000000</f>
        <v>3149300000</v>
      </c>
      <c r="F36">
        <v>3829.6</v>
      </c>
      <c r="G36">
        <f>Table1[[#This Row],[Real GDP in millions of euros]]*1000000</f>
        <v>3829600000</v>
      </c>
      <c r="H36">
        <f>LN(Table1[[#This Row],[RGDP in euros]])</f>
        <v>22.066026196042575</v>
      </c>
      <c r="J36">
        <v>2369.5</v>
      </c>
      <c r="K36">
        <f>Table1[[#This Row],[Household and NPISH final consumption expenditure in millions of euros]]*1000000</f>
        <v>2369500000</v>
      </c>
      <c r="L36">
        <f>LN(Table1[[#This Row],[Household and NPISH final consumption expenditure in euros]])</f>
        <v>21.585944799371916</v>
      </c>
      <c r="M36">
        <v>836.7</v>
      </c>
      <c r="N36">
        <f>Table1[[#This Row],[Gross Capital Formation in millions of euros (Investment)]]*1000000</f>
        <v>836700000</v>
      </c>
      <c r="O36">
        <f>LN(Table1[[#This Row],[Gross Capital Formation in euros (Investment)]])</f>
        <v>20.544976141265828</v>
      </c>
      <c r="P36">
        <v>2029.3</v>
      </c>
      <c r="Q36">
        <v>2119.9</v>
      </c>
      <c r="R36">
        <f>Table1[[#This Row],[Exports]]-Table1[[#This Row],[Imports]]</f>
        <v>-90.600000000000136</v>
      </c>
      <c r="S36">
        <v>701</v>
      </c>
      <c r="T36">
        <f>Table1[[#This Row],[Final consumption expenditure of general government in millions of euros(Government expenditures)]]*1000000</f>
        <v>701000000</v>
      </c>
      <c r="U36">
        <f>LN(Table1[[#This Row],[Final consumption expenditure of general government in euros (Government expenditures)]])</f>
        <v>20.368018444998864</v>
      </c>
      <c r="V36" s="3">
        <f>Table1[[#This Row],[Nominal GDP in millions of euros]]/Table1[[#This Row],[Real GDP in millions of euros]]</f>
        <v>0.82235742636306675</v>
      </c>
      <c r="W36">
        <v>339.13</v>
      </c>
      <c r="X36">
        <f>Table1[[#This Row],[Employment in thousands of persons (National concept)]]*1000</f>
        <v>339130</v>
      </c>
      <c r="Y36">
        <f>LN(Table1[[#This Row],[Employment (National concept)]])</f>
        <v>12.734138793678566</v>
      </c>
      <c r="Z36" s="3">
        <v>0.04</v>
      </c>
      <c r="AA36" s="3">
        <f>1-Table1[[#This Row],[Unemployment rate]]</f>
        <v>0.96</v>
      </c>
      <c r="AB36" s="3">
        <f>LN(Table1[[#This Row],[Calculated Employment rate]])</f>
        <v>-4.0821994520255166E-2</v>
      </c>
      <c r="AC36">
        <v>1090.3</v>
      </c>
      <c r="AD36">
        <f>Table1[[#This Row],[Nominal wages in millions of euros]]*1000000</f>
        <v>1090300000</v>
      </c>
      <c r="AE36">
        <f>Table1[[#This Row],[Nominal wages in euros]]/Table1[[#This Row],[Employment (National concept)]]</f>
        <v>3214.9913012708989</v>
      </c>
      <c r="AF36">
        <f>Table1[[#This Row],[Nominal wages in millions of euros]]/(Table1[[#This Row],[Calculated implicit GDP price deflator]])</f>
        <v>1325.8225256406183</v>
      </c>
      <c r="AG36">
        <f>Table1[[#This Row],[Calculated quarterly average worker wage]]/Table1[[#This Row],[Calculated implicit GDP price deflator]]</f>
        <v>3909.4816903270671</v>
      </c>
      <c r="AH36">
        <f>LN(Table1[[#This Row],[Calculated average real wages in euros]])</f>
        <v>8.2711600841739035</v>
      </c>
    </row>
    <row r="37" spans="3:34" x14ac:dyDescent="0.25">
      <c r="C37" t="s">
        <v>34</v>
      </c>
      <c r="D37">
        <v>3149</v>
      </c>
      <c r="E37">
        <f>Table1[[#This Row],[Nominal GDP in millions of euros]]*1000000</f>
        <v>3149000000</v>
      </c>
      <c r="F37">
        <v>3800.9</v>
      </c>
      <c r="G37">
        <f>Table1[[#This Row],[Real GDP in millions of euros]]*1000000</f>
        <v>3800900000</v>
      </c>
      <c r="H37">
        <f>LN(Table1[[#This Row],[RGDP in euros]])</f>
        <v>22.058503717741349</v>
      </c>
      <c r="J37">
        <v>2369.1</v>
      </c>
      <c r="K37">
        <f>Table1[[#This Row],[Household and NPISH final consumption expenditure in millions of euros]]*1000000</f>
        <v>2369100000</v>
      </c>
      <c r="L37">
        <f>LN(Table1[[#This Row],[Household and NPISH final consumption expenditure in euros]])</f>
        <v>21.58577597313592</v>
      </c>
      <c r="M37">
        <v>749.1</v>
      </c>
      <c r="N37">
        <f>Table1[[#This Row],[Gross Capital Formation in millions of euros (Investment)]]*1000000</f>
        <v>749100000</v>
      </c>
      <c r="O37">
        <f>LN(Table1[[#This Row],[Gross Capital Formation in euros (Investment)]])</f>
        <v>20.43438304391811</v>
      </c>
      <c r="P37">
        <v>2067.4</v>
      </c>
      <c r="Q37">
        <v>2097.5</v>
      </c>
      <c r="R37">
        <f>Table1[[#This Row],[Exports]]-Table1[[#This Row],[Imports]]</f>
        <v>-30.099999999999909</v>
      </c>
      <c r="S37">
        <v>694.9</v>
      </c>
      <c r="T37">
        <f>Table1[[#This Row],[Final consumption expenditure of general government in millions of euros(Government expenditures)]]*1000000</f>
        <v>694900000</v>
      </c>
      <c r="U37">
        <f>LN(Table1[[#This Row],[Final consumption expenditure of general government in euros (Government expenditures)]])</f>
        <v>20.359278508284557</v>
      </c>
      <c r="V37" s="3">
        <f>Table1[[#This Row],[Nominal GDP in millions of euros]]/Table1[[#This Row],[Real GDP in millions of euros]]</f>
        <v>0.82848798968665316</v>
      </c>
      <c r="W37">
        <v>342.04</v>
      </c>
      <c r="X37">
        <f>Table1[[#This Row],[Employment in thousands of persons (National concept)]]*1000</f>
        <v>342040</v>
      </c>
      <c r="Y37">
        <f>LN(Table1[[#This Row],[Employment (National concept)]])</f>
        <v>12.742682968269891</v>
      </c>
      <c r="Z37" s="3">
        <v>4.2000000000000003E-2</v>
      </c>
      <c r="AA37" s="3">
        <f>1-Table1[[#This Row],[Unemployment rate]]</f>
        <v>0.95799999999999996</v>
      </c>
      <c r="AB37" s="3">
        <f>LN(Table1[[#This Row],[Calculated Employment rate]])</f>
        <v>-4.290750101127655E-2</v>
      </c>
      <c r="AC37">
        <v>1101.8</v>
      </c>
      <c r="AD37">
        <f>Table1[[#This Row],[Nominal wages in millions of euros]]*1000000</f>
        <v>1101800000</v>
      </c>
      <c r="AE37">
        <f>Table1[[#This Row],[Nominal wages in euros]]/Table1[[#This Row],[Employment (National concept)]]</f>
        <v>3221.2606712665183</v>
      </c>
      <c r="AF37">
        <f>Table1[[#This Row],[Nominal wages in millions of euros]]/(Table1[[#This Row],[Calculated implicit GDP price deflator]])</f>
        <v>1329.8925436646555</v>
      </c>
      <c r="AG37">
        <f>Table1[[#This Row],[Calculated quarterly average worker wage]]/Table1[[#This Row],[Calculated implicit GDP price deflator]]</f>
        <v>3888.119938207974</v>
      </c>
      <c r="AH37">
        <f>LN(Table1[[#This Row],[Calculated average real wages in euros]])</f>
        <v>8.2656810134090506</v>
      </c>
    </row>
    <row r="38" spans="3:34" x14ac:dyDescent="0.25">
      <c r="C38" t="s">
        <v>35</v>
      </c>
      <c r="D38">
        <v>3234.9</v>
      </c>
      <c r="E38">
        <f>Table1[[#This Row],[Nominal GDP in millions of euros]]*1000000</f>
        <v>3234900000</v>
      </c>
      <c r="F38">
        <v>3889.8</v>
      </c>
      <c r="G38">
        <f>Table1[[#This Row],[Real GDP in millions of euros]]*1000000</f>
        <v>3889800000</v>
      </c>
      <c r="H38">
        <f>LN(Table1[[#This Row],[RGDP in euros]])</f>
        <v>22.081623579373279</v>
      </c>
      <c r="J38">
        <v>2355.4</v>
      </c>
      <c r="K38">
        <f>Table1[[#This Row],[Household and NPISH final consumption expenditure in millions of euros]]*1000000</f>
        <v>2355400000</v>
      </c>
      <c r="L38">
        <f>LN(Table1[[#This Row],[Household and NPISH final consumption expenditure in euros]])</f>
        <v>21.579976401371724</v>
      </c>
      <c r="M38">
        <v>823.8</v>
      </c>
      <c r="N38">
        <f>Table1[[#This Row],[Gross Capital Formation in millions of euros (Investment)]]*1000000</f>
        <v>823800000</v>
      </c>
      <c r="O38">
        <f>LN(Table1[[#This Row],[Gross Capital Formation in euros (Investment)]])</f>
        <v>20.529438339966255</v>
      </c>
      <c r="P38">
        <v>2173.4</v>
      </c>
      <c r="Q38">
        <v>2180.6</v>
      </c>
      <c r="R38">
        <f>Table1[[#This Row],[Exports]]-Table1[[#This Row],[Imports]]</f>
        <v>-7.1999999999998181</v>
      </c>
      <c r="S38">
        <v>699.8</v>
      </c>
      <c r="T38">
        <f>Table1[[#This Row],[Final consumption expenditure of general government in millions of euros(Government expenditures)]]*1000000</f>
        <v>699800000</v>
      </c>
      <c r="U38">
        <f>LN(Table1[[#This Row],[Final consumption expenditure of general government in euros (Government expenditures)]])</f>
        <v>20.366305137897861</v>
      </c>
      <c r="V38" s="3">
        <f>Table1[[#This Row],[Nominal GDP in millions of euros]]/Table1[[#This Row],[Real GDP in millions of euros]]</f>
        <v>0.831636587999383</v>
      </c>
      <c r="W38">
        <v>344.69</v>
      </c>
      <c r="X38">
        <f>Table1[[#This Row],[Employment in thousands of persons (National concept)]]*1000</f>
        <v>344690</v>
      </c>
      <c r="Y38">
        <f>LN(Table1[[#This Row],[Employment (National concept)]])</f>
        <v>12.750400741350166</v>
      </c>
      <c r="Z38" s="3">
        <v>4.4000000000000004E-2</v>
      </c>
      <c r="AA38" s="3">
        <f>1-Table1[[#This Row],[Unemployment rate]]</f>
        <v>0.95599999999999996</v>
      </c>
      <c r="AB38" s="3">
        <f>LN(Table1[[#This Row],[Calculated Employment rate]])</f>
        <v>-4.4997365930735805E-2</v>
      </c>
      <c r="AC38">
        <v>1119.4000000000001</v>
      </c>
      <c r="AD38">
        <f>Table1[[#This Row],[Nominal wages in millions of euros]]*1000000</f>
        <v>1119400000</v>
      </c>
      <c r="AE38">
        <f>Table1[[#This Row],[Nominal wages in euros]]/Table1[[#This Row],[Employment (National concept)]]</f>
        <v>3247.555774754127</v>
      </c>
      <c r="AF38">
        <f>Table1[[#This Row],[Nominal wages in millions of euros]]/(Table1[[#This Row],[Calculated implicit GDP price deflator]])</f>
        <v>1346.0206250579618</v>
      </c>
      <c r="AG38">
        <f>Table1[[#This Row],[Calculated quarterly average worker wage]]/Table1[[#This Row],[Calculated implicit GDP price deflator]]</f>
        <v>3905.0179148161005</v>
      </c>
      <c r="AH38">
        <f>LN(Table1[[#This Row],[Calculated average real wages in euros]])</f>
        <v>8.2700176499242364</v>
      </c>
    </row>
    <row r="39" spans="3:34" x14ac:dyDescent="0.25">
      <c r="C39" t="s">
        <v>36</v>
      </c>
      <c r="D39">
        <v>3337.9</v>
      </c>
      <c r="E39">
        <f>Table1[[#This Row],[Nominal GDP in millions of euros]]*1000000</f>
        <v>3337900000</v>
      </c>
      <c r="F39">
        <v>3938.5</v>
      </c>
      <c r="G39">
        <f>Table1[[#This Row],[Real GDP in millions of euros]]*1000000</f>
        <v>3938500000</v>
      </c>
      <c r="H39">
        <f>LN(Table1[[#This Row],[RGDP in euros]])</f>
        <v>22.094065777107652</v>
      </c>
      <c r="J39">
        <v>2410.6999999999998</v>
      </c>
      <c r="K39">
        <f>Table1[[#This Row],[Household and NPISH final consumption expenditure in millions of euros]]*1000000</f>
        <v>2410700000</v>
      </c>
      <c r="L39">
        <f>LN(Table1[[#This Row],[Household and NPISH final consumption expenditure in euros]])</f>
        <v>21.603182998706206</v>
      </c>
      <c r="M39">
        <v>716.4</v>
      </c>
      <c r="N39">
        <f>Table1[[#This Row],[Gross Capital Formation in millions of euros (Investment)]]*1000000</f>
        <v>716400000</v>
      </c>
      <c r="O39">
        <f>LN(Table1[[#This Row],[Gross Capital Formation in euros (Investment)]])</f>
        <v>20.38974922815083</v>
      </c>
      <c r="P39">
        <v>2204.5</v>
      </c>
      <c r="Q39">
        <v>2157.4</v>
      </c>
      <c r="R39">
        <f>Table1[[#This Row],[Exports]]-Table1[[#This Row],[Imports]]</f>
        <v>47.099999999999909</v>
      </c>
      <c r="S39">
        <v>742.1</v>
      </c>
      <c r="T39">
        <f>Table1[[#This Row],[Final consumption expenditure of general government in millions of euros(Government expenditures)]]*1000000</f>
        <v>742100000</v>
      </c>
      <c r="U39">
        <f>LN(Table1[[#This Row],[Final consumption expenditure of general government in euros (Government expenditures)]])</f>
        <v>20.424994562940363</v>
      </c>
      <c r="V39" s="3">
        <f>Table1[[#This Row],[Nominal GDP in millions of euros]]/Table1[[#This Row],[Real GDP in millions of euros]]</f>
        <v>0.84750539545512249</v>
      </c>
      <c r="W39">
        <v>347.31</v>
      </c>
      <c r="X39">
        <f>Table1[[#This Row],[Employment in thousands of persons (National concept)]]*1000</f>
        <v>347310</v>
      </c>
      <c r="Y39">
        <f>LN(Table1[[#This Row],[Employment (National concept)]])</f>
        <v>12.757973031867884</v>
      </c>
      <c r="Z39" s="3">
        <v>4.4000000000000004E-2</v>
      </c>
      <c r="AA39" s="3">
        <f>1-Table1[[#This Row],[Unemployment rate]]</f>
        <v>0.95599999999999996</v>
      </c>
      <c r="AB39" s="3">
        <f>LN(Table1[[#This Row],[Calculated Employment rate]])</f>
        <v>-4.4997365930735805E-2</v>
      </c>
      <c r="AC39">
        <v>1175.2</v>
      </c>
      <c r="AD39">
        <f>Table1[[#This Row],[Nominal wages in millions of euros]]*1000000</f>
        <v>1175200000</v>
      </c>
      <c r="AE39">
        <f>Table1[[#This Row],[Nominal wages in euros]]/Table1[[#This Row],[Employment (National concept)]]</f>
        <v>3383.7205954334745</v>
      </c>
      <c r="AF39">
        <f>Table1[[#This Row],[Nominal wages in millions of euros]]/(Table1[[#This Row],[Calculated implicit GDP price deflator]])</f>
        <v>1386.6578387608977</v>
      </c>
      <c r="AG39">
        <f>Table1[[#This Row],[Calculated quarterly average worker wage]]/Table1[[#This Row],[Calculated implicit GDP price deflator]]</f>
        <v>3992.5652551348871</v>
      </c>
      <c r="AH39">
        <f>LN(Table1[[#This Row],[Calculated average real wages in euros]])</f>
        <v>8.2921892243851261</v>
      </c>
    </row>
    <row r="40" spans="3:34" x14ac:dyDescent="0.25">
      <c r="C40" t="s">
        <v>37</v>
      </c>
      <c r="D40">
        <v>3357.9</v>
      </c>
      <c r="E40">
        <f>Table1[[#This Row],[Nominal GDP in millions of euros]]*1000000</f>
        <v>3357900000</v>
      </c>
      <c r="F40">
        <v>3994.8</v>
      </c>
      <c r="G40">
        <f>Table1[[#This Row],[Real GDP in millions of euros]]*1000000</f>
        <v>3994800000</v>
      </c>
      <c r="H40">
        <f>LN(Table1[[#This Row],[RGDP in euros]])</f>
        <v>22.108259352333253</v>
      </c>
      <c r="J40">
        <v>2475.8000000000002</v>
      </c>
      <c r="K40">
        <f>Table1[[#This Row],[Household and NPISH final consumption expenditure in millions of euros]]*1000000</f>
        <v>2475800000</v>
      </c>
      <c r="L40">
        <f>LN(Table1[[#This Row],[Household and NPISH final consumption expenditure in euros]])</f>
        <v>21.629829413061984</v>
      </c>
      <c r="M40">
        <v>804.2</v>
      </c>
      <c r="N40">
        <f>Table1[[#This Row],[Gross Capital Formation in millions of euros (Investment)]]*1000000</f>
        <v>804200000</v>
      </c>
      <c r="O40">
        <f>LN(Table1[[#This Row],[Gross Capital Formation in euros (Investment)]])</f>
        <v>20.505358552427449</v>
      </c>
      <c r="P40">
        <v>2240.6</v>
      </c>
      <c r="Q40">
        <v>2237.4</v>
      </c>
      <c r="R40">
        <f>Table1[[#This Row],[Exports]]-Table1[[#This Row],[Imports]]</f>
        <v>3.1999999999998181</v>
      </c>
      <c r="S40">
        <v>691.1</v>
      </c>
      <c r="T40">
        <f>Table1[[#This Row],[Final consumption expenditure of general government in millions of euros(Government expenditures)]]*1000000</f>
        <v>691100000</v>
      </c>
      <c r="U40">
        <f>LN(Table1[[#This Row],[Final consumption expenditure of general government in euros (Government expenditures)]])</f>
        <v>20.353795089061624</v>
      </c>
      <c r="V40" s="3">
        <f>Table1[[#This Row],[Nominal GDP in millions of euros]]/Table1[[#This Row],[Real GDP in millions of euros]]</f>
        <v>0.84056773805947727</v>
      </c>
      <c r="W40">
        <v>352.46</v>
      </c>
      <c r="X40">
        <f>Table1[[#This Row],[Employment in thousands of persons (National concept)]]*1000</f>
        <v>352460</v>
      </c>
      <c r="Y40">
        <f>LN(Table1[[#This Row],[Employment (National concept)]])</f>
        <v>12.772692419618361</v>
      </c>
      <c r="Z40" s="3">
        <v>4.4000000000000004E-2</v>
      </c>
      <c r="AA40" s="3">
        <f>1-Table1[[#This Row],[Unemployment rate]]</f>
        <v>0.95599999999999996</v>
      </c>
      <c r="AB40" s="3">
        <f>LN(Table1[[#This Row],[Calculated Employment rate]])</f>
        <v>-4.4997365930735805E-2</v>
      </c>
      <c r="AC40">
        <v>1145</v>
      </c>
      <c r="AD40">
        <f>Table1[[#This Row],[Nominal wages in millions of euros]]*1000000</f>
        <v>1145000000</v>
      </c>
      <c r="AE40">
        <f>Table1[[#This Row],[Nominal wages in euros]]/Table1[[#This Row],[Employment (National concept)]]</f>
        <v>3248.5955853146456</v>
      </c>
      <c r="AF40">
        <f>Table1[[#This Row],[Nominal wages in millions of euros]]/(Table1[[#This Row],[Calculated implicit GDP price deflator]])</f>
        <v>1362.1745733940857</v>
      </c>
      <c r="AG40">
        <f>Table1[[#This Row],[Calculated quarterly average worker wage]]/Table1[[#This Row],[Calculated implicit GDP price deflator]]</f>
        <v>3864.7635856383295</v>
      </c>
      <c r="AH40">
        <f>LN(Table1[[#This Row],[Calculated average real wages in euros]])</f>
        <v>8.2596557911399024</v>
      </c>
    </row>
    <row r="41" spans="3:34" x14ac:dyDescent="0.25">
      <c r="C41" t="s">
        <v>38</v>
      </c>
      <c r="D41">
        <v>3416.7</v>
      </c>
      <c r="E41">
        <f>Table1[[#This Row],[Nominal GDP in millions of euros]]*1000000</f>
        <v>3416700000</v>
      </c>
      <c r="F41">
        <v>4019</v>
      </c>
      <c r="G41">
        <f>Table1[[#This Row],[Real GDP in millions of euros]]*1000000</f>
        <v>4019000000</v>
      </c>
      <c r="H41">
        <f>LN(Table1[[#This Row],[RGDP in euros]])</f>
        <v>22.114298952413474</v>
      </c>
      <c r="J41">
        <v>2515.6999999999998</v>
      </c>
      <c r="K41">
        <f>Table1[[#This Row],[Household and NPISH final consumption expenditure in millions of euros]]*1000000</f>
        <v>2515700000</v>
      </c>
      <c r="L41">
        <f>LN(Table1[[#This Row],[Household and NPISH final consumption expenditure in euros]])</f>
        <v>21.64581693179138</v>
      </c>
      <c r="M41">
        <v>900.9</v>
      </c>
      <c r="N41">
        <f>Table1[[#This Row],[Gross Capital Formation in millions of euros (Investment)]]*1000000</f>
        <v>900900000</v>
      </c>
      <c r="O41">
        <f>LN(Table1[[#This Row],[Gross Capital Formation in euros (Investment)]])</f>
        <v>20.618904821621669</v>
      </c>
      <c r="P41">
        <v>2193.6999999999998</v>
      </c>
      <c r="Q41">
        <v>2322.6999999999998</v>
      </c>
      <c r="R41">
        <f>Table1[[#This Row],[Exports]]-Table1[[#This Row],[Imports]]</f>
        <v>-129</v>
      </c>
      <c r="S41">
        <v>716.5</v>
      </c>
      <c r="T41">
        <f>Table1[[#This Row],[Final consumption expenditure of general government in millions of euros(Government expenditures)]]*1000000</f>
        <v>716500000</v>
      </c>
      <c r="U41">
        <f>LN(Table1[[#This Row],[Final consumption expenditure of general government in euros (Government expenditures)]])</f>
        <v>20.389888805232502</v>
      </c>
      <c r="V41" s="3">
        <f>Table1[[#This Row],[Nominal GDP in millions of euros]]/Table1[[#This Row],[Real GDP in millions of euros]]</f>
        <v>0.85013684996267724</v>
      </c>
      <c r="W41">
        <v>354.3</v>
      </c>
      <c r="X41">
        <f>Table1[[#This Row],[Employment in thousands of persons (National concept)]]*1000</f>
        <v>354300</v>
      </c>
      <c r="Y41">
        <f>LN(Table1[[#This Row],[Employment (National concept)]])</f>
        <v>12.777899290853563</v>
      </c>
      <c r="Z41" s="3">
        <v>4.4999999999999998E-2</v>
      </c>
      <c r="AA41" s="3">
        <f>1-Table1[[#This Row],[Unemployment rate]]</f>
        <v>0.95499999999999996</v>
      </c>
      <c r="AB41" s="3">
        <f>LN(Table1[[#This Row],[Calculated Employment rate]])</f>
        <v>-4.6043938501406846E-2</v>
      </c>
      <c r="AC41">
        <v>1174.5999999999999</v>
      </c>
      <c r="AD41">
        <f>Table1[[#This Row],[Nominal wages in millions of euros]]*1000000</f>
        <v>1174600000</v>
      </c>
      <c r="AE41">
        <f>Table1[[#This Row],[Nominal wages in euros]]/Table1[[#This Row],[Employment (National concept)]]</f>
        <v>3315.2695455828393</v>
      </c>
      <c r="AF41">
        <f>Table1[[#This Row],[Nominal wages in millions of euros]]/(Table1[[#This Row],[Calculated implicit GDP price deflator]])</f>
        <v>1381.659905757017</v>
      </c>
      <c r="AG41">
        <f>Table1[[#This Row],[Calculated quarterly average worker wage]]/Table1[[#This Row],[Calculated implicit GDP price deflator]]</f>
        <v>3899.6892626503445</v>
      </c>
      <c r="AH41">
        <f>LN(Table1[[#This Row],[Calculated average real wages in euros]])</f>
        <v>8.2686521526999162</v>
      </c>
    </row>
    <row r="42" spans="3:34" x14ac:dyDescent="0.25">
      <c r="C42" t="s">
        <v>39</v>
      </c>
      <c r="D42">
        <v>3544.6</v>
      </c>
      <c r="E42">
        <f>Table1[[#This Row],[Nominal GDP in millions of euros]]*1000000</f>
        <v>3544600000</v>
      </c>
      <c r="F42">
        <v>4086.2</v>
      </c>
      <c r="G42">
        <f>Table1[[#This Row],[Real GDP in millions of euros]]*1000000</f>
        <v>4086200000</v>
      </c>
      <c r="H42">
        <f>LN(Table1[[#This Row],[RGDP in euros]])</f>
        <v>22.130881279769987</v>
      </c>
      <c r="J42">
        <v>2586.5</v>
      </c>
      <c r="K42">
        <f>Table1[[#This Row],[Household and NPISH final consumption expenditure in millions of euros]]*1000000</f>
        <v>2586500000</v>
      </c>
      <c r="L42">
        <f>LN(Table1[[#This Row],[Household and NPISH final consumption expenditure in euros]])</f>
        <v>21.673571447407845</v>
      </c>
      <c r="M42">
        <v>876.7</v>
      </c>
      <c r="N42">
        <f>Table1[[#This Row],[Gross Capital Formation in millions of euros (Investment)]]*1000000</f>
        <v>876700000</v>
      </c>
      <c r="O42">
        <f>LN(Table1[[#This Row],[Gross Capital Formation in euros (Investment)]])</f>
        <v>20.591675416558815</v>
      </c>
      <c r="P42">
        <v>2145.8000000000002</v>
      </c>
      <c r="Q42">
        <v>2268.1999999999998</v>
      </c>
      <c r="R42">
        <f>Table1[[#This Row],[Exports]]-Table1[[#This Row],[Imports]]</f>
        <v>-122.39999999999964</v>
      </c>
      <c r="S42">
        <v>733.5</v>
      </c>
      <c r="T42">
        <f>Table1[[#This Row],[Final consumption expenditure of general government in millions of euros(Government expenditures)]]*1000000</f>
        <v>733500000</v>
      </c>
      <c r="U42">
        <f>LN(Table1[[#This Row],[Final consumption expenditure of general government in euros (Government expenditures)]])</f>
        <v>20.413338155547311</v>
      </c>
      <c r="V42" s="3">
        <f>Table1[[#This Row],[Nominal GDP in millions of euros]]/Table1[[#This Row],[Real GDP in millions of euros]]</f>
        <v>0.86745631638196863</v>
      </c>
      <c r="W42">
        <v>357.64</v>
      </c>
      <c r="X42">
        <f>Table1[[#This Row],[Employment in thousands of persons (National concept)]]*1000</f>
        <v>357640</v>
      </c>
      <c r="Y42">
        <f>LN(Table1[[#This Row],[Employment (National concept)]])</f>
        <v>12.787282172849254</v>
      </c>
      <c r="Z42" s="3">
        <v>4.9000000000000002E-2</v>
      </c>
      <c r="AA42" s="3">
        <f>1-Table1[[#This Row],[Unemployment rate]]</f>
        <v>0.95099999999999996</v>
      </c>
      <c r="AB42" s="3">
        <f>LN(Table1[[#This Row],[Calculated Employment rate]])</f>
        <v>-5.024121643674679E-2</v>
      </c>
      <c r="AC42">
        <v>1212.8</v>
      </c>
      <c r="AD42">
        <f>Table1[[#This Row],[Nominal wages in millions of euros]]*1000000</f>
        <v>1212800000</v>
      </c>
      <c r="AE42">
        <f>Table1[[#This Row],[Nominal wages in euros]]/Table1[[#This Row],[Employment (National concept)]]</f>
        <v>3391.1195615702941</v>
      </c>
      <c r="AF42">
        <f>Table1[[#This Row],[Nominal wages in millions of euros]]/(Table1[[#This Row],[Calculated implicit GDP price deflator]])</f>
        <v>1398.110748744569</v>
      </c>
      <c r="AG42">
        <f>Table1[[#This Row],[Calculated quarterly average worker wage]]/Table1[[#This Row],[Calculated implicit GDP price deflator]]</f>
        <v>3909.2683948791218</v>
      </c>
      <c r="AH42">
        <f>LN(Table1[[#This Row],[Calculated average real wages in euros]])</f>
        <v>8.2711055241877993</v>
      </c>
    </row>
    <row r="43" spans="3:34" x14ac:dyDescent="0.25">
      <c r="C43" t="s">
        <v>40</v>
      </c>
      <c r="D43">
        <v>3619.9</v>
      </c>
      <c r="E43">
        <f>Table1[[#This Row],[Nominal GDP in millions of euros]]*1000000</f>
        <v>3619900000</v>
      </c>
      <c r="F43">
        <v>4135.7</v>
      </c>
      <c r="G43">
        <f>Table1[[#This Row],[Real GDP in millions of euros]]*1000000</f>
        <v>4135700000</v>
      </c>
      <c r="H43">
        <f>LN(Table1[[#This Row],[RGDP in euros]])</f>
        <v>22.142922437672702</v>
      </c>
      <c r="J43">
        <v>2610.3000000000002</v>
      </c>
      <c r="K43">
        <f>Table1[[#This Row],[Household and NPISH final consumption expenditure in millions of euros]]*1000000</f>
        <v>2610300000</v>
      </c>
      <c r="L43">
        <f>LN(Table1[[#This Row],[Household and NPISH final consumption expenditure in euros]])</f>
        <v>21.682730994204363</v>
      </c>
      <c r="M43">
        <v>1066</v>
      </c>
      <c r="N43">
        <f>Table1[[#This Row],[Gross Capital Formation in millions of euros (Investment)]]*1000000</f>
        <v>1066000000</v>
      </c>
      <c r="O43">
        <f>LN(Table1[[#This Row],[Gross Capital Formation in euros (Investment)]])</f>
        <v>20.787179162690062</v>
      </c>
      <c r="P43">
        <v>2164.9</v>
      </c>
      <c r="Q43">
        <v>2360.5</v>
      </c>
      <c r="R43">
        <f>Table1[[#This Row],[Exports]]-Table1[[#This Row],[Imports]]</f>
        <v>-195.59999999999991</v>
      </c>
      <c r="S43">
        <v>646.20000000000005</v>
      </c>
      <c r="T43">
        <f>Table1[[#This Row],[Final consumption expenditure of general government in millions of euros(Government expenditures)]]*1000000</f>
        <v>646200000</v>
      </c>
      <c r="U43">
        <f>LN(Table1[[#This Row],[Final consumption expenditure of general government in euros (Government expenditures)]])</f>
        <v>20.286619611354674</v>
      </c>
      <c r="V43" s="3">
        <f>Table1[[#This Row],[Nominal GDP in millions of euros]]/Table1[[#This Row],[Real GDP in millions of euros]]</f>
        <v>0.87528108905384827</v>
      </c>
      <c r="W43">
        <v>361.23</v>
      </c>
      <c r="X43">
        <f>Table1[[#This Row],[Employment in thousands of persons (National concept)]]*1000</f>
        <v>361230</v>
      </c>
      <c r="Y43">
        <f>LN(Table1[[#This Row],[Employment (National concept)]])</f>
        <v>12.797270153554374</v>
      </c>
      <c r="Z43" s="3">
        <v>5.2000000000000005E-2</v>
      </c>
      <c r="AA43" s="3">
        <f>1-Table1[[#This Row],[Unemployment rate]]</f>
        <v>0.94799999999999995</v>
      </c>
      <c r="AB43" s="3">
        <f>LN(Table1[[#This Row],[Calculated Employment rate]])</f>
        <v>-5.3400776727115296E-2</v>
      </c>
      <c r="AC43">
        <v>1235.8</v>
      </c>
      <c r="AD43">
        <f>Table1[[#This Row],[Nominal wages in millions of euros]]*1000000</f>
        <v>1235800000</v>
      </c>
      <c r="AE43">
        <f>Table1[[#This Row],[Nominal wages in euros]]/Table1[[#This Row],[Employment (National concept)]]</f>
        <v>3421.0890568335963</v>
      </c>
      <c r="AF43">
        <f>Table1[[#This Row],[Nominal wages in millions of euros]]/(Table1[[#This Row],[Calculated implicit GDP price deflator]])</f>
        <v>1411.8892952843999</v>
      </c>
      <c r="AG43">
        <f>Table1[[#This Row],[Calculated quarterly average worker wage]]/Table1[[#This Row],[Calculated implicit GDP price deflator]]</f>
        <v>3908.5604608819863</v>
      </c>
      <c r="AH43">
        <f>LN(Table1[[#This Row],[Calculated average real wages in euros]])</f>
        <v>8.2709244166163405</v>
      </c>
    </row>
    <row r="44" spans="3:34" x14ac:dyDescent="0.25">
      <c r="C44" t="s">
        <v>41</v>
      </c>
      <c r="D44">
        <v>3634.1</v>
      </c>
      <c r="E44">
        <f>Table1[[#This Row],[Nominal GDP in millions of euros]]*1000000</f>
        <v>3634100000</v>
      </c>
      <c r="F44">
        <v>4193.5</v>
      </c>
      <c r="G44">
        <f>Table1[[#This Row],[Real GDP in millions of euros]]*1000000</f>
        <v>4193500000</v>
      </c>
      <c r="H44">
        <f>LN(Table1[[#This Row],[RGDP in euros]])</f>
        <v>22.156801544388742</v>
      </c>
      <c r="J44">
        <v>2604.1999999999998</v>
      </c>
      <c r="K44">
        <f>Table1[[#This Row],[Household and NPISH final consumption expenditure in millions of euros]]*1000000</f>
        <v>2604200000</v>
      </c>
      <c r="L44">
        <f>LN(Table1[[#This Row],[Household and NPISH final consumption expenditure in euros]])</f>
        <v>21.680391363258902</v>
      </c>
      <c r="M44">
        <v>1024</v>
      </c>
      <c r="N44">
        <f>Table1[[#This Row],[Gross Capital Formation in millions of euros (Investment)]]*1000000</f>
        <v>1024000000</v>
      </c>
      <c r="O44">
        <f>LN(Table1[[#This Row],[Gross Capital Formation in euros (Investment)]])</f>
        <v>20.746982363563728</v>
      </c>
      <c r="P44">
        <v>2192.1</v>
      </c>
      <c r="Q44">
        <v>2323.1</v>
      </c>
      <c r="R44">
        <f>Table1[[#This Row],[Exports]]-Table1[[#This Row],[Imports]]</f>
        <v>-131</v>
      </c>
      <c r="S44">
        <v>685.2</v>
      </c>
      <c r="T44">
        <f>Table1[[#This Row],[Final consumption expenditure of general government in millions of euros(Government expenditures)]]*1000000</f>
        <v>685200000</v>
      </c>
      <c r="U44">
        <f>LN(Table1[[#This Row],[Final consumption expenditure of general government in euros (Government expenditures)]])</f>
        <v>20.34522132441424</v>
      </c>
      <c r="V44" s="3">
        <f>Table1[[#This Row],[Nominal GDP in millions of euros]]/Table1[[#This Row],[Real GDP in millions of euros]]</f>
        <v>0.86660307618934063</v>
      </c>
      <c r="W44">
        <v>365.19</v>
      </c>
      <c r="X44">
        <f>Table1[[#This Row],[Employment in thousands of persons (National concept)]]*1000</f>
        <v>365190</v>
      </c>
      <c r="Y44">
        <f>LN(Table1[[#This Row],[Employment (National concept)]])</f>
        <v>12.808173045071753</v>
      </c>
      <c r="Z44" s="3">
        <v>5.2999999999999999E-2</v>
      </c>
      <c r="AA44" s="3">
        <f>1-Table1[[#This Row],[Unemployment rate]]</f>
        <v>0.94699999999999995</v>
      </c>
      <c r="AB44" s="3">
        <f>LN(Table1[[#This Row],[Calculated Employment rate]])</f>
        <v>-5.4456185796058855E-2</v>
      </c>
      <c r="AC44">
        <v>1272.5</v>
      </c>
      <c r="AD44">
        <f>Table1[[#This Row],[Nominal wages in millions of euros]]*1000000</f>
        <v>1272500000</v>
      </c>
      <c r="AE44">
        <f>Table1[[#This Row],[Nominal wages in euros]]/Table1[[#This Row],[Employment (National concept)]]</f>
        <v>3484.4875270407183</v>
      </c>
      <c r="AF44">
        <f>Table1[[#This Row],[Nominal wages in millions of euros]]/(Table1[[#This Row],[Calculated implicit GDP price deflator]])</f>
        <v>1468.3769709143942</v>
      </c>
      <c r="AG44">
        <f>Table1[[#This Row],[Calculated quarterly average worker wage]]/Table1[[#This Row],[Calculated implicit GDP price deflator]]</f>
        <v>4020.8575561061207</v>
      </c>
      <c r="AH44">
        <f>LN(Table1[[#This Row],[Calculated average real wages in euros]])</f>
        <v>8.2992504812775341</v>
      </c>
    </row>
    <row r="45" spans="3:34" x14ac:dyDescent="0.25">
      <c r="C45" t="s">
        <v>42</v>
      </c>
      <c r="D45">
        <v>3710.7</v>
      </c>
      <c r="E45">
        <f>Table1[[#This Row],[Nominal GDP in millions of euros]]*1000000</f>
        <v>3710700000</v>
      </c>
      <c r="F45">
        <v>4216.3</v>
      </c>
      <c r="G45">
        <f>Table1[[#This Row],[Real GDP in millions of euros]]*1000000</f>
        <v>4216300000</v>
      </c>
      <c r="H45">
        <f>LN(Table1[[#This Row],[RGDP in euros]])</f>
        <v>22.162223803149153</v>
      </c>
      <c r="J45">
        <v>2643.9</v>
      </c>
      <c r="K45">
        <f>Table1[[#This Row],[Household and NPISH final consumption expenditure in millions of euros]]*1000000</f>
        <v>2643900000</v>
      </c>
      <c r="L45">
        <f>LN(Table1[[#This Row],[Household and NPISH final consumption expenditure in euros]])</f>
        <v>21.695520936737999</v>
      </c>
      <c r="M45">
        <v>827.7</v>
      </c>
      <c r="N45">
        <f>Table1[[#This Row],[Gross Capital Formation in millions of euros (Investment)]]*1000000</f>
        <v>827700000</v>
      </c>
      <c r="O45">
        <f>LN(Table1[[#This Row],[Gross Capital Formation in euros (Investment)]])</f>
        <v>20.534161327855625</v>
      </c>
      <c r="P45">
        <v>2223.6</v>
      </c>
      <c r="Q45">
        <v>2208</v>
      </c>
      <c r="R45">
        <f>Table1[[#This Row],[Exports]]-Table1[[#This Row],[Imports]]</f>
        <v>15.599999999999909</v>
      </c>
      <c r="S45">
        <v>712.9</v>
      </c>
      <c r="T45">
        <f>Table1[[#This Row],[Final consumption expenditure of general government in millions of euros(Government expenditures)]]*1000000</f>
        <v>712900000</v>
      </c>
      <c r="U45">
        <f>LN(Table1[[#This Row],[Final consumption expenditure of general government in euros (Government expenditures)]])</f>
        <v>20.384851716087859</v>
      </c>
      <c r="V45" s="3">
        <f>Table1[[#This Row],[Nominal GDP in millions of euros]]/Table1[[#This Row],[Real GDP in millions of euros]]</f>
        <v>0.88008443421957627</v>
      </c>
      <c r="W45">
        <v>367.72</v>
      </c>
      <c r="X45">
        <f>Table1[[#This Row],[Employment in thousands of persons (National concept)]]*1000</f>
        <v>367720</v>
      </c>
      <c r="Y45">
        <f>LN(Table1[[#This Row],[Employment (National concept)]])</f>
        <v>12.815077057977691</v>
      </c>
      <c r="Z45" s="3">
        <v>5.5E-2</v>
      </c>
      <c r="AA45" s="3">
        <f>1-Table1[[#This Row],[Unemployment rate]]</f>
        <v>0.94499999999999995</v>
      </c>
      <c r="AB45" s="3">
        <f>LN(Table1[[#This Row],[Calculated Employment rate]])</f>
        <v>-5.6570351488394351E-2</v>
      </c>
      <c r="AC45">
        <v>1312.8</v>
      </c>
      <c r="AD45">
        <f>Table1[[#This Row],[Nominal wages in millions of euros]]*1000000</f>
        <v>1312800000</v>
      </c>
      <c r="AE45">
        <f>Table1[[#This Row],[Nominal wages in euros]]/Table1[[#This Row],[Employment (National concept)]]</f>
        <v>3570.1076906341782</v>
      </c>
      <c r="AF45">
        <f>Table1[[#This Row],[Nominal wages in millions of euros]]/(Table1[[#This Row],[Calculated implicit GDP price deflator]])</f>
        <v>1491.6750586142778</v>
      </c>
      <c r="AG45">
        <f>Table1[[#This Row],[Calculated quarterly average worker wage]]/Table1[[#This Row],[Calculated implicit GDP price deflator]]</f>
        <v>4056.5513396450501</v>
      </c>
      <c r="AH45">
        <f>LN(Table1[[#This Row],[Calculated average real wages in euros]])</f>
        <v>8.3080884678982709</v>
      </c>
    </row>
    <row r="46" spans="3:34" x14ac:dyDescent="0.25">
      <c r="C46" t="s">
        <v>43</v>
      </c>
      <c r="D46">
        <v>3812.5</v>
      </c>
      <c r="E46">
        <f>Table1[[#This Row],[Nominal GDP in millions of euros]]*1000000</f>
        <v>3812500000</v>
      </c>
      <c r="F46">
        <v>4286.2</v>
      </c>
      <c r="G46">
        <f>Table1[[#This Row],[Real GDP in millions of euros]]*1000000</f>
        <v>4286200000</v>
      </c>
      <c r="H46">
        <f>LN(Table1[[#This Row],[RGDP in euros]])</f>
        <v>22.178666396464848</v>
      </c>
      <c r="J46">
        <v>2658.7</v>
      </c>
      <c r="K46">
        <f>Table1[[#This Row],[Household and NPISH final consumption expenditure in millions of euros]]*1000000</f>
        <v>2658700000</v>
      </c>
      <c r="L46">
        <f>LN(Table1[[#This Row],[Household and NPISH final consumption expenditure in euros]])</f>
        <v>21.701103118472084</v>
      </c>
      <c r="M46">
        <v>972.9</v>
      </c>
      <c r="N46">
        <f>Table1[[#This Row],[Gross Capital Formation in millions of euros (Investment)]]*1000000</f>
        <v>972900000</v>
      </c>
      <c r="O46">
        <f>LN(Table1[[#This Row],[Gross Capital Formation in euros (Investment)]])</f>
        <v>20.695791859945658</v>
      </c>
      <c r="P46">
        <v>2264.6</v>
      </c>
      <c r="Q46">
        <v>2315</v>
      </c>
      <c r="R46">
        <f>Table1[[#This Row],[Exports]]-Table1[[#This Row],[Imports]]</f>
        <v>-50.400000000000091</v>
      </c>
      <c r="S46">
        <v>689.7</v>
      </c>
      <c r="T46">
        <f>Table1[[#This Row],[Final consumption expenditure of general government in millions of euros(Government expenditures)]]*1000000</f>
        <v>689700000</v>
      </c>
      <c r="U46">
        <f>LN(Table1[[#This Row],[Final consumption expenditure of general government in euros (Government expenditures)]])</f>
        <v>20.351767278401521</v>
      </c>
      <c r="V46" s="3">
        <f>Table1[[#This Row],[Nominal GDP in millions of euros]]/Table1[[#This Row],[Real GDP in millions of euros]]</f>
        <v>0.88948252531379779</v>
      </c>
      <c r="W46">
        <v>369.88</v>
      </c>
      <c r="X46">
        <f>Table1[[#This Row],[Employment in thousands of persons (National concept)]]*1000</f>
        <v>369880</v>
      </c>
      <c r="Y46">
        <f>LN(Table1[[#This Row],[Employment (National concept)]])</f>
        <v>12.820933907691575</v>
      </c>
      <c r="Z46" s="3">
        <v>5.4000000000000006E-2</v>
      </c>
      <c r="AA46" s="3">
        <f>1-Table1[[#This Row],[Unemployment rate]]</f>
        <v>0.94599999999999995</v>
      </c>
      <c r="AB46" s="3">
        <f>LN(Table1[[#This Row],[Calculated Employment rate]])</f>
        <v>-5.5512709930258829E-2</v>
      </c>
      <c r="AC46">
        <v>1359.7</v>
      </c>
      <c r="AD46">
        <f>Table1[[#This Row],[Nominal wages in millions of euros]]*1000000</f>
        <v>1359700000</v>
      </c>
      <c r="AE46">
        <f>Table1[[#This Row],[Nominal wages in euros]]/Table1[[#This Row],[Employment (National concept)]]</f>
        <v>3676.0570995998701</v>
      </c>
      <c r="AF46">
        <f>Table1[[#This Row],[Nominal wages in millions of euros]]/(Table1[[#This Row],[Calculated implicit GDP price deflator]])</f>
        <v>1528.6416104918032</v>
      </c>
      <c r="AG46">
        <f>Table1[[#This Row],[Calculated quarterly average worker wage]]/Table1[[#This Row],[Calculated implicit GDP price deflator]]</f>
        <v>4132.8041810635968</v>
      </c>
      <c r="AH46">
        <f>LN(Table1[[#This Row],[Calculated average real wages in euros]])</f>
        <v>8.3267114340192485</v>
      </c>
    </row>
    <row r="47" spans="3:34" x14ac:dyDescent="0.25">
      <c r="C47" t="s">
        <v>44</v>
      </c>
      <c r="D47">
        <v>3882.8</v>
      </c>
      <c r="E47">
        <f>Table1[[#This Row],[Nominal GDP in millions of euros]]*1000000</f>
        <v>3882800000</v>
      </c>
      <c r="F47">
        <v>4327.8</v>
      </c>
      <c r="G47">
        <f>Table1[[#This Row],[Real GDP in millions of euros]]*1000000</f>
        <v>4327800000</v>
      </c>
      <c r="H47">
        <f>LN(Table1[[#This Row],[RGDP in euros]])</f>
        <v>22.188325166701954</v>
      </c>
      <c r="J47">
        <v>2679.9</v>
      </c>
      <c r="K47">
        <f>Table1[[#This Row],[Household and NPISH final consumption expenditure in millions of euros]]*1000000</f>
        <v>2679900000</v>
      </c>
      <c r="L47">
        <f>LN(Table1[[#This Row],[Household and NPISH final consumption expenditure in euros]])</f>
        <v>21.709045317340177</v>
      </c>
      <c r="M47">
        <v>968.2</v>
      </c>
      <c r="N47">
        <f>Table1[[#This Row],[Gross Capital Formation in millions of euros (Investment)]]*1000000</f>
        <v>968200000</v>
      </c>
      <c r="O47">
        <f>LN(Table1[[#This Row],[Gross Capital Formation in euros (Investment)]])</f>
        <v>20.690949235469869</v>
      </c>
      <c r="P47">
        <v>2335.1</v>
      </c>
      <c r="Q47">
        <v>2434.8000000000002</v>
      </c>
      <c r="R47">
        <f>Table1[[#This Row],[Exports]]-Table1[[#This Row],[Imports]]</f>
        <v>-99.700000000000273</v>
      </c>
      <c r="S47">
        <v>764.4</v>
      </c>
      <c r="T47">
        <f>Table1[[#This Row],[Final consumption expenditure of general government in millions of euros(Government expenditures)]]*1000000</f>
        <v>764400000</v>
      </c>
      <c r="U47">
        <f>LN(Table1[[#This Row],[Final consumption expenditure of general government in euros (Government expenditures)]])</f>
        <v>20.454601770330392</v>
      </c>
      <c r="V47" s="3">
        <f>Table1[[#This Row],[Nominal GDP in millions of euros]]/Table1[[#This Row],[Real GDP in millions of euros]]</f>
        <v>0.8971763944729424</v>
      </c>
      <c r="W47">
        <v>371.58</v>
      </c>
      <c r="X47">
        <f>Table1[[#This Row],[Employment in thousands of persons (National concept)]]*1000</f>
        <v>371580</v>
      </c>
      <c r="Y47">
        <f>LN(Table1[[#This Row],[Employment (National concept)]])</f>
        <v>12.825519463160161</v>
      </c>
      <c r="Z47" s="3">
        <v>5.2999999999999999E-2</v>
      </c>
      <c r="AA47" s="3">
        <f>1-Table1[[#This Row],[Unemployment rate]]</f>
        <v>0.94699999999999995</v>
      </c>
      <c r="AB47" s="3">
        <f>LN(Table1[[#This Row],[Calculated Employment rate]])</f>
        <v>-5.4456185796058855E-2</v>
      </c>
      <c r="AC47">
        <v>1395.2</v>
      </c>
      <c r="AD47">
        <f>Table1[[#This Row],[Nominal wages in millions of euros]]*1000000</f>
        <v>1395200000</v>
      </c>
      <c r="AE47">
        <f>Table1[[#This Row],[Nominal wages in euros]]/Table1[[#This Row],[Employment (National concept)]]</f>
        <v>3754.7768986490123</v>
      </c>
      <c r="AF47">
        <f>Table1[[#This Row],[Nominal wages in millions of euros]]/(Table1[[#This Row],[Calculated implicit GDP price deflator]])</f>
        <v>1555.1011022973112</v>
      </c>
      <c r="AG47">
        <f>Table1[[#This Row],[Calculated quarterly average worker wage]]/Table1[[#This Row],[Calculated implicit GDP price deflator]]</f>
        <v>4185.1044251501999</v>
      </c>
      <c r="AH47">
        <f>LN(Table1[[#This Row],[Calculated average real wages in euros]])</f>
        <v>8.3392869348584391</v>
      </c>
    </row>
    <row r="48" spans="3:34" x14ac:dyDescent="0.25">
      <c r="C48" t="s">
        <v>45</v>
      </c>
      <c r="D48">
        <v>3941</v>
      </c>
      <c r="E48">
        <f>Table1[[#This Row],[Nominal GDP in millions of euros]]*1000000</f>
        <v>3941000000</v>
      </c>
      <c r="F48">
        <v>4376</v>
      </c>
      <c r="G48">
        <f>Table1[[#This Row],[Real GDP in millions of euros]]*1000000</f>
        <v>4376000000</v>
      </c>
      <c r="H48">
        <f>LN(Table1[[#This Row],[RGDP in euros]])</f>
        <v>22.199400902066092</v>
      </c>
      <c r="J48">
        <v>2708.7</v>
      </c>
      <c r="K48">
        <f>Table1[[#This Row],[Household and NPISH final consumption expenditure in millions of euros]]*1000000</f>
        <v>2708700000</v>
      </c>
      <c r="L48">
        <f>LN(Table1[[#This Row],[Household and NPISH final consumption expenditure in euros]])</f>
        <v>21.719734651945817</v>
      </c>
      <c r="M48">
        <v>1021.6</v>
      </c>
      <c r="N48">
        <f>Table1[[#This Row],[Gross Capital Formation in millions of euros (Investment)]]*1000000</f>
        <v>1021600000</v>
      </c>
      <c r="O48">
        <f>LN(Table1[[#This Row],[Gross Capital Formation in euros (Investment)]])</f>
        <v>20.744635862682603</v>
      </c>
      <c r="P48">
        <v>2356.4</v>
      </c>
      <c r="Q48">
        <v>2480.1</v>
      </c>
      <c r="R48">
        <f>Table1[[#This Row],[Exports]]-Table1[[#This Row],[Imports]]</f>
        <v>-123.69999999999982</v>
      </c>
      <c r="S48">
        <v>755.8</v>
      </c>
      <c r="T48">
        <f>Table1[[#This Row],[Final consumption expenditure of general government in millions of euros(Government expenditures)]]*1000000</f>
        <v>755800000</v>
      </c>
      <c r="U48">
        <f>LN(Table1[[#This Row],[Final consumption expenditure of general government in euros (Government expenditures)]])</f>
        <v>20.443287348879661</v>
      </c>
      <c r="V48" s="3">
        <f>Table1[[#This Row],[Nominal GDP in millions of euros]]/Table1[[#This Row],[Real GDP in millions of euros]]</f>
        <v>0.90059414990859232</v>
      </c>
      <c r="W48">
        <v>372.63</v>
      </c>
      <c r="X48">
        <f>Table1[[#This Row],[Employment in thousands of persons (National concept)]]*1000</f>
        <v>372630</v>
      </c>
      <c r="Y48">
        <f>LN(Table1[[#This Row],[Employment (National concept)]])</f>
        <v>12.82834124920635</v>
      </c>
      <c r="Z48" s="3">
        <v>5.2999999999999999E-2</v>
      </c>
      <c r="AA48" s="3">
        <f>1-Table1[[#This Row],[Unemployment rate]]</f>
        <v>0.94699999999999995</v>
      </c>
      <c r="AB48" s="3">
        <f>LN(Table1[[#This Row],[Calculated Employment rate]])</f>
        <v>-5.4456185796058855E-2</v>
      </c>
      <c r="AC48">
        <v>1405.4</v>
      </c>
      <c r="AD48">
        <f>Table1[[#This Row],[Nominal wages in millions of euros]]*1000000</f>
        <v>1405400000</v>
      </c>
      <c r="AE48">
        <f>Table1[[#This Row],[Nominal wages in euros]]/Table1[[#This Row],[Employment (National concept)]]</f>
        <v>3771.5696535437296</v>
      </c>
      <c r="AF48">
        <f>Table1[[#This Row],[Nominal wages in millions of euros]]/(Table1[[#This Row],[Calculated implicit GDP price deflator]])</f>
        <v>1560.5253488962194</v>
      </c>
      <c r="AG48">
        <f>Table1[[#This Row],[Calculated quarterly average worker wage]]/Table1[[#This Row],[Calculated implicit GDP price deflator]]</f>
        <v>4187.8682577790814</v>
      </c>
      <c r="AH48">
        <f>LN(Table1[[#This Row],[Calculated average real wages in euros]])</f>
        <v>8.3399471144228361</v>
      </c>
    </row>
    <row r="49" spans="3:34" x14ac:dyDescent="0.25">
      <c r="C49" t="s">
        <v>46</v>
      </c>
      <c r="D49">
        <v>4042</v>
      </c>
      <c r="E49">
        <f>Table1[[#This Row],[Nominal GDP in millions of euros]]*1000000</f>
        <v>4042000000</v>
      </c>
      <c r="F49">
        <v>4443.8999999999996</v>
      </c>
      <c r="G49">
        <f>Table1[[#This Row],[Real GDP in millions of euros]]*1000000</f>
        <v>4443900000</v>
      </c>
      <c r="H49">
        <f>LN(Table1[[#This Row],[RGDP in euros]])</f>
        <v>22.21479820622039</v>
      </c>
      <c r="J49">
        <v>2752.6</v>
      </c>
      <c r="K49">
        <f>Table1[[#This Row],[Household and NPISH final consumption expenditure in millions of euros]]*1000000</f>
        <v>2752600000</v>
      </c>
      <c r="L49">
        <f>LN(Table1[[#This Row],[Household and NPISH final consumption expenditure in euros]])</f>
        <v>21.735811756509705</v>
      </c>
      <c r="M49">
        <v>1018.2</v>
      </c>
      <c r="N49">
        <f>Table1[[#This Row],[Gross Capital Formation in millions of euros (Investment)]]*1000000</f>
        <v>1018200000</v>
      </c>
      <c r="O49">
        <f>LN(Table1[[#This Row],[Gross Capital Formation in euros (Investment)]])</f>
        <v>20.741302199432511</v>
      </c>
      <c r="P49">
        <v>2323.3000000000002</v>
      </c>
      <c r="Q49">
        <v>2450.8000000000002</v>
      </c>
      <c r="R49">
        <f>Table1[[#This Row],[Exports]]-Table1[[#This Row],[Imports]]</f>
        <v>-127.5</v>
      </c>
      <c r="S49">
        <v>788</v>
      </c>
      <c r="T49">
        <f>Table1[[#This Row],[Final consumption expenditure of general government in millions of euros(Government expenditures)]]*1000000</f>
        <v>788000000</v>
      </c>
      <c r="U49">
        <f>LN(Table1[[#This Row],[Final consumption expenditure of general government in euros (Government expenditures)]])</f>
        <v>20.485008647822152</v>
      </c>
      <c r="V49" s="3">
        <f>Table1[[#This Row],[Nominal GDP in millions of euros]]/Table1[[#This Row],[Real GDP in millions of euros]]</f>
        <v>0.90956142127410611</v>
      </c>
      <c r="W49">
        <v>376.77</v>
      </c>
      <c r="X49">
        <f>Table1[[#This Row],[Employment in thousands of persons (National concept)]]*1000</f>
        <v>376770</v>
      </c>
      <c r="Y49">
        <f>LN(Table1[[#This Row],[Employment (National concept)]])</f>
        <v>12.839390200680283</v>
      </c>
      <c r="Z49" s="3">
        <v>4.4000000000000004E-2</v>
      </c>
      <c r="AA49" s="3">
        <f>1-Table1[[#This Row],[Unemployment rate]]</f>
        <v>0.95599999999999996</v>
      </c>
      <c r="AB49" s="3">
        <f>LN(Table1[[#This Row],[Calculated Employment rate]])</f>
        <v>-4.4997365930735805E-2</v>
      </c>
      <c r="AC49">
        <v>1450.4</v>
      </c>
      <c r="AD49">
        <f>Table1[[#This Row],[Nominal wages in millions of euros]]*1000000</f>
        <v>1450400000</v>
      </c>
      <c r="AE49">
        <f>Table1[[#This Row],[Nominal wages in euros]]/Table1[[#This Row],[Employment (National concept)]]</f>
        <v>3849.5633941131196</v>
      </c>
      <c r="AF49">
        <f>Table1[[#This Row],[Nominal wages in millions of euros]]/(Table1[[#This Row],[Calculated implicit GDP price deflator]])</f>
        <v>1594.6146857991093</v>
      </c>
      <c r="AG49">
        <f>Table1[[#This Row],[Calculated quarterly average worker wage]]/Table1[[#This Row],[Calculated implicit GDP price deflator]]</f>
        <v>4232.3292348093246</v>
      </c>
      <c r="AH49">
        <f>LN(Table1[[#This Row],[Calculated average real wages in euros]])</f>
        <v>8.3505077670171826</v>
      </c>
    </row>
    <row r="50" spans="3:34" x14ac:dyDescent="0.25">
      <c r="C50" t="s">
        <v>47</v>
      </c>
      <c r="D50">
        <v>4098.7</v>
      </c>
      <c r="E50">
        <f>Table1[[#This Row],[Nominal GDP in millions of euros]]*1000000</f>
        <v>4098700000</v>
      </c>
      <c r="F50">
        <v>4473.5</v>
      </c>
      <c r="G50">
        <f>Table1[[#This Row],[Real GDP in millions of euros]]*1000000</f>
        <v>4473500000</v>
      </c>
      <c r="H50">
        <f>LN(Table1[[#This Row],[RGDP in euros]])</f>
        <v>22.221436936951925</v>
      </c>
      <c r="J50">
        <v>2758.9</v>
      </c>
      <c r="K50">
        <f>Table1[[#This Row],[Household and NPISH final consumption expenditure in millions of euros]]*1000000</f>
        <v>2758900000</v>
      </c>
      <c r="L50">
        <f>LN(Table1[[#This Row],[Household and NPISH final consumption expenditure in euros]])</f>
        <v>21.738097886508385</v>
      </c>
      <c r="M50">
        <v>1085.3</v>
      </c>
      <c r="N50">
        <f>Table1[[#This Row],[Gross Capital Formation in millions of euros (Investment)]]*1000000</f>
        <v>1085300000</v>
      </c>
      <c r="O50">
        <f>LN(Table1[[#This Row],[Gross Capital Formation in euros (Investment)]])</f>
        <v>20.805122283416242</v>
      </c>
      <c r="P50">
        <v>2324.4</v>
      </c>
      <c r="Q50">
        <v>2476.4</v>
      </c>
      <c r="R50">
        <f>Table1[[#This Row],[Exports]]-Table1[[#This Row],[Imports]]</f>
        <v>-152</v>
      </c>
      <c r="S50">
        <v>769.1</v>
      </c>
      <c r="T50">
        <f>Table1[[#This Row],[Final consumption expenditure of general government in millions of euros(Government expenditures)]]*1000000</f>
        <v>769100000</v>
      </c>
      <c r="U50">
        <f>LN(Table1[[#This Row],[Final consumption expenditure of general government in euros (Government expenditures)]])</f>
        <v>20.460731558027284</v>
      </c>
      <c r="V50" s="3">
        <f>Table1[[#This Row],[Nominal GDP in millions of euros]]/Table1[[#This Row],[Real GDP in millions of euros]]</f>
        <v>0.91621772661227219</v>
      </c>
      <c r="W50">
        <v>374.39</v>
      </c>
      <c r="X50">
        <f>Table1[[#This Row],[Employment in thousands of persons (National concept)]]*1000</f>
        <v>374390</v>
      </c>
      <c r="Y50">
        <f>LN(Table1[[#This Row],[Employment (National concept)]])</f>
        <v>12.833053313827163</v>
      </c>
      <c r="Z50" s="3">
        <v>4.2000000000000003E-2</v>
      </c>
      <c r="AA50" s="3">
        <f>1-Table1[[#This Row],[Unemployment rate]]</f>
        <v>0.95799999999999996</v>
      </c>
      <c r="AB50" s="3">
        <f>LN(Table1[[#This Row],[Calculated Employment rate]])</f>
        <v>-4.290750101127655E-2</v>
      </c>
      <c r="AC50">
        <v>1459.6</v>
      </c>
      <c r="AD50">
        <f>Table1[[#This Row],[Nominal wages in millions of euros]]*1000000</f>
        <v>1459600000</v>
      </c>
      <c r="AE50">
        <f>Table1[[#This Row],[Nominal wages in euros]]/Table1[[#This Row],[Employment (National concept)]]</f>
        <v>3898.6084030022171</v>
      </c>
      <c r="AF50">
        <f>Table1[[#This Row],[Nominal wages in millions of euros]]/(Table1[[#This Row],[Calculated implicit GDP price deflator]])</f>
        <v>1593.0711201112549</v>
      </c>
      <c r="AG50">
        <f>Table1[[#This Row],[Calculated quarterly average worker wage]]/Table1[[#This Row],[Calculated implicit GDP price deflator]]</f>
        <v>4255.1113013468712</v>
      </c>
      <c r="AH50">
        <f>LN(Table1[[#This Row],[Calculated average real wages in euros]])</f>
        <v>8.3558761984437133</v>
      </c>
    </row>
    <row r="51" spans="3:34" x14ac:dyDescent="0.25">
      <c r="C51" t="s">
        <v>48</v>
      </c>
      <c r="D51">
        <v>4181.3</v>
      </c>
      <c r="E51">
        <f>Table1[[#This Row],[Nominal GDP in millions of euros]]*1000000</f>
        <v>4181300000</v>
      </c>
      <c r="F51">
        <v>4532.8999999999996</v>
      </c>
      <c r="G51">
        <f>Table1[[#This Row],[Real GDP in millions of euros]]*1000000</f>
        <v>4532900000</v>
      </c>
      <c r="H51">
        <f>LN(Table1[[#This Row],[RGDP in euros]])</f>
        <v>22.234627748216166</v>
      </c>
      <c r="J51">
        <v>2781.1</v>
      </c>
      <c r="K51">
        <f>Table1[[#This Row],[Household and NPISH final consumption expenditure in millions of euros]]*1000000</f>
        <v>2781100000</v>
      </c>
      <c r="L51">
        <f>LN(Table1[[#This Row],[Household and NPISH final consumption expenditure in euros]])</f>
        <v>21.746112369840141</v>
      </c>
      <c r="M51">
        <v>1181.5999999999999</v>
      </c>
      <c r="N51">
        <f>Table1[[#This Row],[Gross Capital Formation in millions of euros (Investment)]]*1000000</f>
        <v>1181600000</v>
      </c>
      <c r="O51">
        <f>LN(Table1[[#This Row],[Gross Capital Formation in euros (Investment)]])</f>
        <v>20.890135289181444</v>
      </c>
      <c r="P51">
        <v>2218.9</v>
      </c>
      <c r="Q51">
        <v>2402.9</v>
      </c>
      <c r="R51">
        <f>Table1[[#This Row],[Exports]]-Table1[[#This Row],[Imports]]</f>
        <v>-184</v>
      </c>
      <c r="S51">
        <v>744</v>
      </c>
      <c r="T51">
        <f>Table1[[#This Row],[Final consumption expenditure of general government in millions of euros(Government expenditures)]]*1000000</f>
        <v>744000000</v>
      </c>
      <c r="U51">
        <f>LN(Table1[[#This Row],[Final consumption expenditure of general government in euros (Government expenditures)]])</f>
        <v>20.427551592797364</v>
      </c>
      <c r="V51" s="3">
        <f>Table1[[#This Row],[Nominal GDP in millions of euros]]/Table1[[#This Row],[Real GDP in millions of euros]]</f>
        <v>0.92243376205078442</v>
      </c>
      <c r="W51">
        <v>381.09</v>
      </c>
      <c r="X51">
        <f>Table1[[#This Row],[Employment in thousands of persons (National concept)]]*1000</f>
        <v>381090</v>
      </c>
      <c r="Y51">
        <f>LN(Table1[[#This Row],[Employment (National concept)]])</f>
        <v>12.850790846685616</v>
      </c>
      <c r="Z51" s="3">
        <v>4.4000000000000004E-2</v>
      </c>
      <c r="AA51" s="3">
        <f>1-Table1[[#This Row],[Unemployment rate]]</f>
        <v>0.95599999999999996</v>
      </c>
      <c r="AB51" s="3">
        <f>LN(Table1[[#This Row],[Calculated Employment rate]])</f>
        <v>-4.4997365930735805E-2</v>
      </c>
      <c r="AC51">
        <v>1495.4</v>
      </c>
      <c r="AD51">
        <f>Table1[[#This Row],[Nominal wages in millions of euros]]*1000000</f>
        <v>1495400000</v>
      </c>
      <c r="AE51">
        <f>Table1[[#This Row],[Nominal wages in euros]]/Table1[[#This Row],[Employment (National concept)]]</f>
        <v>3924.0074523078538</v>
      </c>
      <c r="AF51">
        <f>Table1[[#This Row],[Nominal wages in millions of euros]]/(Table1[[#This Row],[Calculated implicit GDP price deflator]])</f>
        <v>1621.1462129002939</v>
      </c>
      <c r="AG51">
        <f>Table1[[#This Row],[Calculated quarterly average worker wage]]/Table1[[#This Row],[Calculated implicit GDP price deflator]]</f>
        <v>4253.9720614560702</v>
      </c>
      <c r="AH51">
        <f>LN(Table1[[#This Row],[Calculated average real wages in euros]])</f>
        <v>8.3556084281448388</v>
      </c>
    </row>
    <row r="52" spans="3:34" x14ac:dyDescent="0.25">
      <c r="C52" t="s">
        <v>49</v>
      </c>
      <c r="D52">
        <v>4275.8999999999996</v>
      </c>
      <c r="E52">
        <f>Table1[[#This Row],[Nominal GDP in millions of euros]]*1000000</f>
        <v>4275899999.9999995</v>
      </c>
      <c r="F52">
        <v>4614</v>
      </c>
      <c r="G52">
        <f>Table1[[#This Row],[Real GDP in millions of euros]]*1000000</f>
        <v>4614000000</v>
      </c>
      <c r="H52">
        <f>LN(Table1[[#This Row],[RGDP in euros]])</f>
        <v>22.252360996697973</v>
      </c>
      <c r="J52">
        <v>2919.8</v>
      </c>
      <c r="K52">
        <f>Table1[[#This Row],[Household and NPISH final consumption expenditure in millions of euros]]*1000000</f>
        <v>2919800000</v>
      </c>
      <c r="L52">
        <f>LN(Table1[[#This Row],[Household and NPISH final consumption expenditure in euros]])</f>
        <v>21.794780957730154</v>
      </c>
      <c r="M52">
        <v>1049.4000000000001</v>
      </c>
      <c r="N52">
        <f>Table1[[#This Row],[Gross Capital Formation in millions of euros (Investment)]]*1000000</f>
        <v>1049400000.0000001</v>
      </c>
      <c r="O52">
        <f>LN(Table1[[#This Row],[Gross Capital Formation in euros (Investment)]])</f>
        <v>20.771484409216885</v>
      </c>
      <c r="P52">
        <v>2427.1999999999998</v>
      </c>
      <c r="Q52">
        <v>2581.4</v>
      </c>
      <c r="R52">
        <f>Table1[[#This Row],[Exports]]-Table1[[#This Row],[Imports]]</f>
        <v>-154.20000000000027</v>
      </c>
      <c r="S52">
        <v>790.3</v>
      </c>
      <c r="T52">
        <f>Table1[[#This Row],[Final consumption expenditure of general government in millions of euros(Government expenditures)]]*1000000</f>
        <v>790300000</v>
      </c>
      <c r="U52">
        <f>LN(Table1[[#This Row],[Final consumption expenditure of general government in euros (Government expenditures)]])</f>
        <v>20.487923178175205</v>
      </c>
      <c r="V52" s="3">
        <f>Table1[[#This Row],[Nominal GDP in millions of euros]]/Table1[[#This Row],[Real GDP in millions of euros]]</f>
        <v>0.92672301690507142</v>
      </c>
      <c r="W52">
        <v>386.95</v>
      </c>
      <c r="X52">
        <f>Table1[[#This Row],[Employment in thousands of persons (National concept)]]*1000</f>
        <v>386950</v>
      </c>
      <c r="Y52">
        <f>LN(Table1[[#This Row],[Employment (National concept)]])</f>
        <v>12.866050764698604</v>
      </c>
      <c r="Z52" s="3">
        <v>4.0999999999999995E-2</v>
      </c>
      <c r="AA52" s="3">
        <f>1-Table1[[#This Row],[Unemployment rate]]</f>
        <v>0.95899999999999996</v>
      </c>
      <c r="AB52" s="3">
        <f>LN(Table1[[#This Row],[Calculated Employment rate]])</f>
        <v>-4.1864204098698871E-2</v>
      </c>
      <c r="AC52">
        <v>1544.9</v>
      </c>
      <c r="AD52">
        <f>Table1[[#This Row],[Nominal wages in millions of euros]]*1000000</f>
        <v>1544900000</v>
      </c>
      <c r="AE52">
        <f>Table1[[#This Row],[Nominal wages in euros]]/Table1[[#This Row],[Employment (National concept)]]</f>
        <v>3992.5054916655899</v>
      </c>
      <c r="AF52">
        <f>Table1[[#This Row],[Nominal wages in millions of euros]]/(Table1[[#This Row],[Calculated implicit GDP price deflator]])</f>
        <v>1667.0569003016913</v>
      </c>
      <c r="AG52">
        <f>Table1[[#This Row],[Calculated quarterly average worker wage]]/Table1[[#This Row],[Calculated implicit GDP price deflator]]</f>
        <v>4308.1971838782556</v>
      </c>
      <c r="AH52">
        <f>LN(Table1[[#This Row],[Calculated average real wages in euros]])</f>
        <v>8.3682748087882768</v>
      </c>
    </row>
    <row r="53" spans="3:34" x14ac:dyDescent="0.25">
      <c r="C53" t="s">
        <v>50</v>
      </c>
      <c r="D53">
        <v>4343</v>
      </c>
      <c r="E53">
        <f>Table1[[#This Row],[Nominal GDP in millions of euros]]*1000000</f>
        <v>4343000000</v>
      </c>
      <c r="F53">
        <v>4639.1000000000004</v>
      </c>
      <c r="G53">
        <f>Table1[[#This Row],[Real GDP in millions of euros]]*1000000</f>
        <v>4639100000</v>
      </c>
      <c r="H53">
        <f>LN(Table1[[#This Row],[RGDP in euros]])</f>
        <v>22.257786218853589</v>
      </c>
      <c r="J53">
        <v>2961.5</v>
      </c>
      <c r="K53">
        <f>Table1[[#This Row],[Household and NPISH final consumption expenditure in millions of euros]]*1000000</f>
        <v>2961500000</v>
      </c>
      <c r="L53">
        <f>LN(Table1[[#This Row],[Household and NPISH final consumption expenditure in euros]])</f>
        <v>21.808961733681294</v>
      </c>
      <c r="M53">
        <v>1179.2</v>
      </c>
      <c r="N53">
        <f>Table1[[#This Row],[Gross Capital Formation in millions of euros (Investment)]]*1000000</f>
        <v>1179200000</v>
      </c>
      <c r="O53">
        <f>LN(Table1[[#This Row],[Gross Capital Formation in euros (Investment)]])</f>
        <v>20.888102079399346</v>
      </c>
      <c r="P53">
        <v>2385.9</v>
      </c>
      <c r="Q53">
        <v>2664.5</v>
      </c>
      <c r="R53">
        <f>Table1[[#This Row],[Exports]]-Table1[[#This Row],[Imports]]</f>
        <v>-278.59999999999991</v>
      </c>
      <c r="S53">
        <v>766.6</v>
      </c>
      <c r="T53">
        <f>Table1[[#This Row],[Final consumption expenditure of general government in millions of euros(Government expenditures)]]*1000000</f>
        <v>766600000</v>
      </c>
      <c r="U53">
        <f>LN(Table1[[#This Row],[Final consumption expenditure of general government in euros (Government expenditures)]])</f>
        <v>20.457475710910728</v>
      </c>
      <c r="V53" s="3">
        <f>Table1[[#This Row],[Nominal GDP in millions of euros]]/Table1[[#This Row],[Real GDP in millions of euros]]</f>
        <v>0.93617296458364763</v>
      </c>
      <c r="W53">
        <v>391.38</v>
      </c>
      <c r="X53">
        <f>Table1[[#This Row],[Employment in thousands of persons (National concept)]]*1000</f>
        <v>391380</v>
      </c>
      <c r="Y53">
        <f>LN(Table1[[#This Row],[Employment (National concept)]])</f>
        <v>12.877434234018196</v>
      </c>
      <c r="Z53" s="3">
        <v>3.7999999999999999E-2</v>
      </c>
      <c r="AA53" s="3">
        <f>1-Table1[[#This Row],[Unemployment rate]]</f>
        <v>0.96199999999999997</v>
      </c>
      <c r="AB53" s="3">
        <f>LN(Table1[[#This Row],[Calculated Employment rate]])</f>
        <v>-3.8740828316430595E-2</v>
      </c>
      <c r="AC53">
        <v>1565</v>
      </c>
      <c r="AD53">
        <f>Table1[[#This Row],[Nominal wages in millions of euros]]*1000000</f>
        <v>1565000000</v>
      </c>
      <c r="AE53">
        <f>Table1[[#This Row],[Nominal wages in euros]]/Table1[[#This Row],[Employment (National concept)]]</f>
        <v>3998.6713679799682</v>
      </c>
      <c r="AF53">
        <f>Table1[[#This Row],[Nominal wages in millions of euros]]/(Table1[[#This Row],[Calculated implicit GDP price deflator]])</f>
        <v>1671.6996315910662</v>
      </c>
      <c r="AG53">
        <f>Table1[[#This Row],[Calculated quarterly average worker wage]]/Table1[[#This Row],[Calculated implicit GDP price deflator]]</f>
        <v>4271.2954969366501</v>
      </c>
      <c r="AH53">
        <f>LN(Table1[[#This Row],[Calculated average real wages in euros]])</f>
        <v>8.3596724552748256</v>
      </c>
    </row>
    <row r="54" spans="3:34" x14ac:dyDescent="0.25">
      <c r="C54" t="s">
        <v>51</v>
      </c>
      <c r="D54">
        <v>4428.6000000000004</v>
      </c>
      <c r="E54">
        <f>Table1[[#This Row],[Nominal GDP in millions of euros]]*1000000</f>
        <v>4428600000</v>
      </c>
      <c r="F54">
        <v>4700.5</v>
      </c>
      <c r="G54">
        <f>Table1[[#This Row],[Real GDP in millions of euros]]*1000000</f>
        <v>4700500000</v>
      </c>
      <c r="H54">
        <f>LN(Table1[[#This Row],[RGDP in euros]])</f>
        <v>22.270934722982879</v>
      </c>
      <c r="J54">
        <v>3013.7</v>
      </c>
      <c r="K54">
        <f>Table1[[#This Row],[Household and NPISH final consumption expenditure in millions of euros]]*1000000</f>
        <v>3013700000</v>
      </c>
      <c r="L54">
        <f>LN(Table1[[#This Row],[Household and NPISH final consumption expenditure in euros]])</f>
        <v>21.826434396695731</v>
      </c>
      <c r="M54">
        <v>1167.5</v>
      </c>
      <c r="N54">
        <f>Table1[[#This Row],[Gross Capital Formation in millions of euros (Investment)]]*1000000</f>
        <v>1167500000</v>
      </c>
      <c r="O54">
        <f>LN(Table1[[#This Row],[Gross Capital Formation in euros (Investment)]])</f>
        <v>20.878130547507325</v>
      </c>
      <c r="P54">
        <v>2467.5</v>
      </c>
      <c r="Q54">
        <v>2769.9</v>
      </c>
      <c r="R54">
        <f>Table1[[#This Row],[Exports]]-Table1[[#This Row],[Imports]]</f>
        <v>-302.40000000000009</v>
      </c>
      <c r="S54">
        <v>811.4</v>
      </c>
      <c r="T54">
        <f>Table1[[#This Row],[Final consumption expenditure of general government in millions of euros(Government expenditures)]]*1000000</f>
        <v>811400000</v>
      </c>
      <c r="U54">
        <f>LN(Table1[[#This Row],[Final consumption expenditure of general government in euros (Government expenditures)]])</f>
        <v>20.514271708736622</v>
      </c>
      <c r="V54" s="3">
        <f>Table1[[#This Row],[Nominal GDP in millions of euros]]/Table1[[#This Row],[Real GDP in millions of euros]]</f>
        <v>0.94215508988405494</v>
      </c>
      <c r="W54">
        <v>393.86</v>
      </c>
      <c r="X54">
        <f>Table1[[#This Row],[Employment in thousands of persons (National concept)]]*1000</f>
        <v>393860</v>
      </c>
      <c r="Y54">
        <f>LN(Table1[[#This Row],[Employment (National concept)]])</f>
        <v>12.883750795186188</v>
      </c>
      <c r="Z54" s="3">
        <v>0.04</v>
      </c>
      <c r="AA54" s="3">
        <f>1-Table1[[#This Row],[Unemployment rate]]</f>
        <v>0.96</v>
      </c>
      <c r="AB54" s="3">
        <f>LN(Table1[[#This Row],[Calculated Employment rate]])</f>
        <v>-4.0821994520255166E-2</v>
      </c>
      <c r="AC54">
        <v>1591.8</v>
      </c>
      <c r="AD54">
        <f>Table1[[#This Row],[Nominal wages in millions of euros]]*1000000</f>
        <v>1591800000</v>
      </c>
      <c r="AE54">
        <f>Table1[[#This Row],[Nominal wages in euros]]/Table1[[#This Row],[Employment (National concept)]]</f>
        <v>4041.5376021936727</v>
      </c>
      <c r="AF54">
        <f>Table1[[#This Row],[Nominal wages in millions of euros]]/(Table1[[#This Row],[Calculated implicit GDP price deflator]])</f>
        <v>1689.5307546402926</v>
      </c>
      <c r="AG54">
        <f>Table1[[#This Row],[Calculated quarterly average worker wage]]/Table1[[#This Row],[Calculated implicit GDP price deflator]]</f>
        <v>4289.673372874352</v>
      </c>
      <c r="AH54">
        <f>LN(Table1[[#This Row],[Calculated average real wages in euros]])</f>
        <v>8.3639658721643801</v>
      </c>
    </row>
    <row r="55" spans="3:34" x14ac:dyDescent="0.25">
      <c r="C55" t="s">
        <v>52</v>
      </c>
      <c r="D55">
        <v>4542.3</v>
      </c>
      <c r="E55">
        <f>Table1[[#This Row],[Nominal GDP in millions of euros]]*1000000</f>
        <v>4542300000</v>
      </c>
      <c r="F55">
        <v>4781.1000000000004</v>
      </c>
      <c r="G55">
        <f>Table1[[#This Row],[Real GDP in millions of euros]]*1000000</f>
        <v>4781100000</v>
      </c>
      <c r="H55">
        <f>LN(Table1[[#This Row],[RGDP in euros]])</f>
        <v>22.287936482497972</v>
      </c>
      <c r="J55">
        <v>3178.7</v>
      </c>
      <c r="K55">
        <f>Table1[[#This Row],[Household and NPISH final consumption expenditure in millions of euros]]*1000000</f>
        <v>3178700000</v>
      </c>
      <c r="L55">
        <f>LN(Table1[[#This Row],[Household and NPISH final consumption expenditure in euros]])</f>
        <v>21.879738145123493</v>
      </c>
      <c r="M55">
        <v>1101</v>
      </c>
      <c r="N55">
        <f>Table1[[#This Row],[Gross Capital Formation in millions of euros (Investment)]]*1000000</f>
        <v>1101000000</v>
      </c>
      <c r="O55">
        <f>LN(Table1[[#This Row],[Gross Capital Formation in euros (Investment)]])</f>
        <v>20.819484694686953</v>
      </c>
      <c r="P55">
        <v>2437.1</v>
      </c>
      <c r="Q55">
        <v>2737</v>
      </c>
      <c r="R55">
        <f>Table1[[#This Row],[Exports]]-Table1[[#This Row],[Imports]]</f>
        <v>-299.90000000000009</v>
      </c>
      <c r="S55">
        <v>791.9</v>
      </c>
      <c r="T55">
        <f>Table1[[#This Row],[Final consumption expenditure of general government in millions of euros(Government expenditures)]]*1000000</f>
        <v>791900000</v>
      </c>
      <c r="U55">
        <f>LN(Table1[[#This Row],[Final consumption expenditure of general government in euros (Government expenditures)]])</f>
        <v>20.489945679180639</v>
      </c>
      <c r="V55" s="3">
        <f>Table1[[#This Row],[Nominal GDP in millions of euros]]/Table1[[#This Row],[Real GDP in millions of euros]]</f>
        <v>0.9500533350065884</v>
      </c>
      <c r="W55">
        <v>398.37</v>
      </c>
      <c r="X55">
        <f>Table1[[#This Row],[Employment in thousands of persons (National concept)]]*1000</f>
        <v>398370</v>
      </c>
      <c r="Y55">
        <f>LN(Table1[[#This Row],[Employment (National concept)]])</f>
        <v>12.895136500652482</v>
      </c>
      <c r="Z55" s="3">
        <v>3.9E-2</v>
      </c>
      <c r="AA55" s="3">
        <f>1-Table1[[#This Row],[Unemployment rate]]</f>
        <v>0.96099999999999997</v>
      </c>
      <c r="AB55" s="3">
        <f>LN(Table1[[#This Row],[Calculated Employment rate]])</f>
        <v>-3.9780870011844598E-2</v>
      </c>
      <c r="AC55">
        <v>1630.3</v>
      </c>
      <c r="AD55">
        <f>Table1[[#This Row],[Nominal wages in millions of euros]]*1000000</f>
        <v>1630300000</v>
      </c>
      <c r="AE55">
        <f>Table1[[#This Row],[Nominal wages in euros]]/Table1[[#This Row],[Employment (National concept)]]</f>
        <v>4092.4266385521</v>
      </c>
      <c r="AF55">
        <f>Table1[[#This Row],[Nominal wages in millions of euros]]/(Table1[[#This Row],[Calculated implicit GDP price deflator]])</f>
        <v>1716.0089227924179</v>
      </c>
      <c r="AG55">
        <f>Table1[[#This Row],[Calculated quarterly average worker wage]]/Table1[[#This Row],[Calculated implicit GDP price deflator]]</f>
        <v>4307.575677868359</v>
      </c>
      <c r="AH55">
        <f>LN(Table1[[#This Row],[Calculated average real wages in euros]])</f>
        <v>8.3681305371086623</v>
      </c>
    </row>
    <row r="56" spans="3:34" x14ac:dyDescent="0.25">
      <c r="C56" t="s">
        <v>53</v>
      </c>
      <c r="D56">
        <v>4663.3</v>
      </c>
      <c r="E56">
        <f>Table1[[#This Row],[Nominal GDP in millions of euros]]*1000000</f>
        <v>4663300000</v>
      </c>
      <c r="F56">
        <v>4845.5</v>
      </c>
      <c r="G56">
        <f>Table1[[#This Row],[Real GDP in millions of euros]]*1000000</f>
        <v>4845500000</v>
      </c>
      <c r="H56">
        <f>LN(Table1[[#This Row],[RGDP in euros]])</f>
        <v>22.301316276138881</v>
      </c>
      <c r="J56">
        <v>3251.9</v>
      </c>
      <c r="K56">
        <f>Table1[[#This Row],[Household and NPISH final consumption expenditure in millions of euros]]*1000000</f>
        <v>3251900000</v>
      </c>
      <c r="L56">
        <f>LN(Table1[[#This Row],[Household and NPISH final consumption expenditure in euros]])</f>
        <v>21.90250527785167</v>
      </c>
      <c r="M56">
        <v>1426.2</v>
      </c>
      <c r="N56">
        <f>Table1[[#This Row],[Gross Capital Formation in millions of euros (Investment)]]*1000000</f>
        <v>1426200000</v>
      </c>
      <c r="O56">
        <f>LN(Table1[[#This Row],[Gross Capital Formation in euros (Investment)]])</f>
        <v>21.078279401558476</v>
      </c>
      <c r="P56">
        <v>2346.1999999999998</v>
      </c>
      <c r="Q56">
        <v>2961.7</v>
      </c>
      <c r="R56">
        <f>Table1[[#This Row],[Exports]]-Table1[[#This Row],[Imports]]</f>
        <v>-615.5</v>
      </c>
      <c r="S56">
        <v>778.3</v>
      </c>
      <c r="T56">
        <f>Table1[[#This Row],[Final consumption expenditure of general government in millions of euros(Government expenditures)]]*1000000</f>
        <v>778300000</v>
      </c>
      <c r="U56">
        <f>LN(Table1[[#This Row],[Final consumption expenditure of general government in euros (Government expenditures)]])</f>
        <v>20.472622611929616</v>
      </c>
      <c r="V56" s="3">
        <f>Table1[[#This Row],[Nominal GDP in millions of euros]]/Table1[[#This Row],[Real GDP in millions of euros]]</f>
        <v>0.96239810133113202</v>
      </c>
      <c r="W56">
        <v>401.73</v>
      </c>
      <c r="X56">
        <f>Table1[[#This Row],[Employment in thousands of persons (National concept)]]*1000</f>
        <v>401730</v>
      </c>
      <c r="Y56">
        <f>LN(Table1[[#This Row],[Employment (National concept)]])</f>
        <v>12.903535500157721</v>
      </c>
      <c r="Z56" s="3">
        <v>3.9E-2</v>
      </c>
      <c r="AA56" s="3">
        <f>1-Table1[[#This Row],[Unemployment rate]]</f>
        <v>0.96099999999999997</v>
      </c>
      <c r="AB56" s="3">
        <f>LN(Table1[[#This Row],[Calculated Employment rate]])</f>
        <v>-3.9780870011844598E-2</v>
      </c>
      <c r="AC56">
        <v>1678.7</v>
      </c>
      <c r="AD56">
        <f>Table1[[#This Row],[Nominal wages in millions of euros]]*1000000</f>
        <v>1678700000</v>
      </c>
      <c r="AE56">
        <f>Table1[[#This Row],[Nominal wages in euros]]/Table1[[#This Row],[Employment (National concept)]]</f>
        <v>4178.677221019092</v>
      </c>
      <c r="AF56">
        <f>Table1[[#This Row],[Nominal wages in millions of euros]]/(Table1[[#This Row],[Calculated implicit GDP price deflator]])</f>
        <v>1744.2885617481184</v>
      </c>
      <c r="AG56">
        <f>Table1[[#This Row],[Calculated quarterly average worker wage]]/Table1[[#This Row],[Calculated implicit GDP price deflator]]</f>
        <v>4341.9425030446273</v>
      </c>
      <c r="AH56">
        <f>LN(Table1[[#This Row],[Calculated average real wages in euros]])</f>
        <v>8.376077108306486</v>
      </c>
    </row>
    <row r="57" spans="3:34" x14ac:dyDescent="0.25">
      <c r="C57" t="s">
        <v>54</v>
      </c>
      <c r="D57">
        <v>4752.5</v>
      </c>
      <c r="E57">
        <f>Table1[[#This Row],[Nominal GDP in millions of euros]]*1000000</f>
        <v>4752500000</v>
      </c>
      <c r="F57">
        <v>4868.3999999999996</v>
      </c>
      <c r="G57">
        <f>Table1[[#This Row],[Real GDP in millions of euros]]*1000000</f>
        <v>4868400000</v>
      </c>
      <c r="H57">
        <f>LN(Table1[[#This Row],[RGDP in euros]])</f>
        <v>22.306031177964677</v>
      </c>
      <c r="J57">
        <v>3253.5</v>
      </c>
      <c r="K57">
        <f>Table1[[#This Row],[Household and NPISH final consumption expenditure in millions of euros]]*1000000</f>
        <v>3253500000</v>
      </c>
      <c r="L57">
        <f>LN(Table1[[#This Row],[Household and NPISH final consumption expenditure in euros]])</f>
        <v>21.902997176899312</v>
      </c>
      <c r="M57">
        <v>1361.6</v>
      </c>
      <c r="N57">
        <f>Table1[[#This Row],[Gross Capital Formation in millions of euros (Investment)]]*1000000</f>
        <v>1361600000</v>
      </c>
      <c r="O57">
        <f>LN(Table1[[#This Row],[Gross Capital Formation in euros (Investment)]])</f>
        <v>21.031926315783384</v>
      </c>
      <c r="P57">
        <v>2455.1999999999998</v>
      </c>
      <c r="Q57">
        <v>3004.4</v>
      </c>
      <c r="R57">
        <f>Table1[[#This Row],[Exports]]-Table1[[#This Row],[Imports]]</f>
        <v>-549.20000000000027</v>
      </c>
      <c r="S57">
        <v>794.4</v>
      </c>
      <c r="T57">
        <f>Table1[[#This Row],[Final consumption expenditure of general government in millions of euros(Government expenditures)]]*1000000</f>
        <v>794400000</v>
      </c>
      <c r="U57">
        <f>LN(Table1[[#This Row],[Final consumption expenditure of general government in euros (Government expenditures)]])</f>
        <v>20.493097670695239</v>
      </c>
      <c r="V57" s="3">
        <f>Table1[[#This Row],[Nominal GDP in millions of euros]]/Table1[[#This Row],[Real GDP in millions of euros]]</f>
        <v>0.97619341056609987</v>
      </c>
      <c r="W57">
        <v>405.46</v>
      </c>
      <c r="X57">
        <f>Table1[[#This Row],[Employment in thousands of persons (National concept)]]*1000</f>
        <v>405460</v>
      </c>
      <c r="Y57">
        <f>LN(Table1[[#This Row],[Employment (National concept)]])</f>
        <v>12.912777504022184</v>
      </c>
      <c r="Z57" s="3">
        <v>3.3000000000000002E-2</v>
      </c>
      <c r="AA57" s="3">
        <f>1-Table1[[#This Row],[Unemployment rate]]</f>
        <v>0.96699999999999997</v>
      </c>
      <c r="AB57" s="3">
        <f>LN(Table1[[#This Row],[Calculated Employment rate]])</f>
        <v>-3.3556783528842754E-2</v>
      </c>
      <c r="AC57">
        <v>1713.4</v>
      </c>
      <c r="AD57">
        <f>Table1[[#This Row],[Nominal wages in millions of euros]]*1000000</f>
        <v>1713400000</v>
      </c>
      <c r="AE57">
        <f>Table1[[#This Row],[Nominal wages in euros]]/Table1[[#This Row],[Employment (National concept)]]</f>
        <v>4225.8175898978934</v>
      </c>
      <c r="AF57">
        <f>Table1[[#This Row],[Nominal wages in millions of euros]]/(Table1[[#This Row],[Calculated implicit GDP price deflator]])</f>
        <v>1755.1849679116253</v>
      </c>
      <c r="AG57">
        <f>Table1[[#This Row],[Calculated quarterly average worker wage]]/Table1[[#This Row],[Calculated implicit GDP price deflator]]</f>
        <v>4328.8732992443765</v>
      </c>
      <c r="AH57">
        <f>LN(Table1[[#This Row],[Calculated average real wages in euros]])</f>
        <v>8.3730625791098507</v>
      </c>
    </row>
    <row r="58" spans="3:34" x14ac:dyDescent="0.25">
      <c r="C58" t="s">
        <v>55</v>
      </c>
      <c r="D58">
        <v>4807.1000000000004</v>
      </c>
      <c r="E58">
        <f>Table1[[#This Row],[Nominal GDP in millions of euros]]*1000000</f>
        <v>4807100000</v>
      </c>
      <c r="F58">
        <v>4870.6000000000004</v>
      </c>
      <c r="G58">
        <f>Table1[[#This Row],[Real GDP in millions of euros]]*1000000</f>
        <v>4870600000</v>
      </c>
      <c r="H58">
        <f>LN(Table1[[#This Row],[RGDP in euros]])</f>
        <v>22.306482969737431</v>
      </c>
      <c r="J58">
        <v>3339</v>
      </c>
      <c r="K58">
        <f>Table1[[#This Row],[Household and NPISH final consumption expenditure in millions of euros]]*1000000</f>
        <v>3339000000</v>
      </c>
      <c r="L58">
        <f>LN(Table1[[#This Row],[Household and NPISH final consumption expenditure in euros]])</f>
        <v>21.928937197907928</v>
      </c>
      <c r="M58">
        <v>1435</v>
      </c>
      <c r="N58">
        <f>Table1[[#This Row],[Gross Capital Formation in millions of euros (Investment)]]*1000000</f>
        <v>1435000000</v>
      </c>
      <c r="O58">
        <f>LN(Table1[[#This Row],[Gross Capital Formation in euros (Investment)]])</f>
        <v>21.084430686157997</v>
      </c>
      <c r="P58">
        <v>2434.9</v>
      </c>
      <c r="Q58">
        <v>3322.3</v>
      </c>
      <c r="R58">
        <f>Table1[[#This Row],[Exports]]-Table1[[#This Row],[Imports]]</f>
        <v>-887.40000000000009</v>
      </c>
      <c r="S58">
        <v>982.1</v>
      </c>
      <c r="T58">
        <f>Table1[[#This Row],[Final consumption expenditure of general government in millions of euros(Government expenditures)]]*1000000</f>
        <v>982100000</v>
      </c>
      <c r="U58">
        <f>LN(Table1[[#This Row],[Final consumption expenditure of general government in euros (Government expenditures)]])</f>
        <v>20.705203694128002</v>
      </c>
      <c r="V58" s="3">
        <f>Table1[[#This Row],[Nominal GDP in millions of euros]]/Table1[[#This Row],[Real GDP in millions of euros]]</f>
        <v>0.98696259187779745</v>
      </c>
      <c r="W58">
        <v>408.23</v>
      </c>
      <c r="X58">
        <f>Table1[[#This Row],[Employment in thousands of persons (National concept)]]*1000</f>
        <v>408230</v>
      </c>
      <c r="Y58">
        <f>LN(Table1[[#This Row],[Employment (National concept)]])</f>
        <v>12.919586020042971</v>
      </c>
      <c r="Z58" s="3">
        <v>3.6000000000000004E-2</v>
      </c>
      <c r="AA58" s="3">
        <f>1-Table1[[#This Row],[Unemployment rate]]</f>
        <v>0.96399999999999997</v>
      </c>
      <c r="AB58" s="3">
        <f>LN(Table1[[#This Row],[Calculated Employment rate]])</f>
        <v>-3.666398437159147E-2</v>
      </c>
      <c r="AC58">
        <v>1764.7</v>
      </c>
      <c r="AD58">
        <f>Table1[[#This Row],[Nominal wages in millions of euros]]*1000000</f>
        <v>1764700000</v>
      </c>
      <c r="AE58">
        <f>Table1[[#This Row],[Nominal wages in euros]]/Table1[[#This Row],[Employment (National concept)]]</f>
        <v>4322.8082208558899</v>
      </c>
      <c r="AF58">
        <f>Table1[[#This Row],[Nominal wages in millions of euros]]/(Table1[[#This Row],[Calculated implicit GDP price deflator]])</f>
        <v>1788.0110295188367</v>
      </c>
      <c r="AG58">
        <f>Table1[[#This Row],[Calculated quarterly average worker wage]]/Table1[[#This Row],[Calculated implicit GDP price deflator]]</f>
        <v>4379.9109068878734</v>
      </c>
      <c r="AH58">
        <f>LN(Table1[[#This Row],[Calculated average real wages in euros]])</f>
        <v>8.3847836622704328</v>
      </c>
    </row>
    <row r="59" spans="3:34" x14ac:dyDescent="0.25">
      <c r="C59" t="s">
        <v>56</v>
      </c>
      <c r="D59">
        <v>4786.8</v>
      </c>
      <c r="E59">
        <f>Table1[[#This Row],[Nominal GDP in millions of euros]]*1000000</f>
        <v>4786800000</v>
      </c>
      <c r="F59">
        <v>4833.8</v>
      </c>
      <c r="G59">
        <f>Table1[[#This Row],[Real GDP in millions of euros]]*1000000</f>
        <v>4833800000</v>
      </c>
      <c r="H59">
        <f>LN(Table1[[#This Row],[RGDP in euros]])</f>
        <v>22.298898744768149</v>
      </c>
      <c r="J59">
        <v>3221</v>
      </c>
      <c r="K59">
        <f>Table1[[#This Row],[Household and NPISH final consumption expenditure in millions of euros]]*1000000</f>
        <v>3221000000</v>
      </c>
      <c r="L59">
        <f>LN(Table1[[#This Row],[Household and NPISH final consumption expenditure in euros]])</f>
        <v>21.892957707295473</v>
      </c>
      <c r="M59">
        <v>1230.8</v>
      </c>
      <c r="N59">
        <f>Table1[[#This Row],[Gross Capital Formation in millions of euros (Investment)]]*1000000</f>
        <v>1230800000</v>
      </c>
      <c r="O59">
        <f>LN(Table1[[#This Row],[Gross Capital Formation in euros (Investment)]])</f>
        <v>20.93093020141216</v>
      </c>
      <c r="P59">
        <v>2426.5</v>
      </c>
      <c r="Q59">
        <v>2860.5</v>
      </c>
      <c r="R59">
        <f>Table1[[#This Row],[Exports]]-Table1[[#This Row],[Imports]]</f>
        <v>-434</v>
      </c>
      <c r="S59">
        <v>806.2</v>
      </c>
      <c r="T59">
        <f>Table1[[#This Row],[Final consumption expenditure of general government in millions of euros(Government expenditures)]]*1000000</f>
        <v>806200000</v>
      </c>
      <c r="U59">
        <f>LN(Table1[[#This Row],[Final consumption expenditure of general government in euros (Government expenditures)]])</f>
        <v>20.507842408647338</v>
      </c>
      <c r="V59" s="3">
        <f>Table1[[#This Row],[Nominal GDP in millions of euros]]/Table1[[#This Row],[Real GDP in millions of euros]]</f>
        <v>0.99027680086060654</v>
      </c>
      <c r="W59">
        <v>407.06</v>
      </c>
      <c r="X59">
        <f>Table1[[#This Row],[Employment in thousands of persons (National concept)]]*1000</f>
        <v>407060</v>
      </c>
      <c r="Y59">
        <f>LN(Table1[[#This Row],[Employment (National concept)]])</f>
        <v>12.91671587370687</v>
      </c>
      <c r="Z59" s="3">
        <v>3.7000000000000005E-2</v>
      </c>
      <c r="AA59" s="3">
        <f>1-Table1[[#This Row],[Unemployment rate]]</f>
        <v>0.96299999999999997</v>
      </c>
      <c r="AB59" s="3">
        <f>LN(Table1[[#This Row],[Calculated Employment rate]])</f>
        <v>-3.7701867184011528E-2</v>
      </c>
      <c r="AC59">
        <v>1765.1</v>
      </c>
      <c r="AD59">
        <f>Table1[[#This Row],[Nominal wages in millions of euros]]*1000000</f>
        <v>1765100000</v>
      </c>
      <c r="AE59">
        <f>Table1[[#This Row],[Nominal wages in euros]]/Table1[[#This Row],[Employment (National concept)]]</f>
        <v>4336.2157912838402</v>
      </c>
      <c r="AF59">
        <f>Table1[[#This Row],[Nominal wages in millions of euros]]/(Table1[[#This Row],[Calculated implicit GDP price deflator]])</f>
        <v>1782.4309308932898</v>
      </c>
      <c r="AG59">
        <f>Table1[[#This Row],[Calculated quarterly average worker wage]]/Table1[[#This Row],[Calculated implicit GDP price deflator]]</f>
        <v>4378.7916545307571</v>
      </c>
      <c r="AH59">
        <f>LN(Table1[[#This Row],[Calculated average real wages in euros]])</f>
        <v>8.3845280873481531</v>
      </c>
    </row>
    <row r="60" spans="3:34" x14ac:dyDescent="0.25">
      <c r="C60" t="s">
        <v>57</v>
      </c>
      <c r="D60">
        <v>4633.8</v>
      </c>
      <c r="E60">
        <f>Table1[[#This Row],[Nominal GDP in millions of euros]]*1000000</f>
        <v>4633800000</v>
      </c>
      <c r="F60">
        <v>4769.3</v>
      </c>
      <c r="G60">
        <f>Table1[[#This Row],[Real GDP in millions of euros]]*1000000</f>
        <v>4769300000</v>
      </c>
      <c r="H60">
        <f>LN(Table1[[#This Row],[RGDP in euros]])</f>
        <v>22.285465380553639</v>
      </c>
      <c r="J60">
        <v>3091</v>
      </c>
      <c r="K60">
        <f>Table1[[#This Row],[Household and NPISH final consumption expenditure in millions of euros]]*1000000</f>
        <v>3091000000</v>
      </c>
      <c r="L60">
        <f>LN(Table1[[#This Row],[Household and NPISH final consumption expenditure in euros]])</f>
        <v>21.85176050009639</v>
      </c>
      <c r="M60">
        <v>1093.5999999999999</v>
      </c>
      <c r="N60">
        <f>Table1[[#This Row],[Gross Capital Formation in millions of euros (Investment)]]*1000000</f>
        <v>1093600000</v>
      </c>
      <c r="O60">
        <f>LN(Table1[[#This Row],[Gross Capital Formation in euros (Investment)]])</f>
        <v>20.812740843374012</v>
      </c>
      <c r="P60">
        <v>2378.6</v>
      </c>
      <c r="Q60">
        <v>2642.1</v>
      </c>
      <c r="R60">
        <f>Table1[[#This Row],[Exports]]-Table1[[#This Row],[Imports]]</f>
        <v>-263.5</v>
      </c>
      <c r="S60">
        <v>848.1</v>
      </c>
      <c r="T60">
        <f>Table1[[#This Row],[Final consumption expenditure of general government in millions of euros(Government expenditures)]]*1000000</f>
        <v>848100000</v>
      </c>
      <c r="U60">
        <f>LN(Table1[[#This Row],[Final consumption expenditure of general government in euros (Government expenditures)]])</f>
        <v>20.558509111331929</v>
      </c>
      <c r="V60" s="3">
        <f>Table1[[#This Row],[Nominal GDP in millions of euros]]/Table1[[#This Row],[Real GDP in millions of euros]]</f>
        <v>0.97158912209338899</v>
      </c>
      <c r="W60">
        <v>409.65</v>
      </c>
      <c r="X60">
        <f>Table1[[#This Row],[Employment in thousands of persons (National concept)]]*1000</f>
        <v>409650</v>
      </c>
      <c r="Y60">
        <f>LN(Table1[[#This Row],[Employment (National concept)]])</f>
        <v>12.92305841556996</v>
      </c>
      <c r="Z60" s="3">
        <v>4.2999999999999997E-2</v>
      </c>
      <c r="AA60" s="3">
        <f>1-Table1[[#This Row],[Unemployment rate]]</f>
        <v>0.95699999999999996</v>
      </c>
      <c r="AB60" s="3">
        <f>LN(Table1[[#This Row],[Calculated Employment rate]])</f>
        <v>-4.3951887529182831E-2</v>
      </c>
      <c r="AC60">
        <v>1791.8</v>
      </c>
      <c r="AD60">
        <f>Table1[[#This Row],[Nominal wages in millions of euros]]*1000000</f>
        <v>1791800000</v>
      </c>
      <c r="AE60">
        <f>Table1[[#This Row],[Nominal wages in euros]]/Table1[[#This Row],[Employment (National concept)]]</f>
        <v>4373.9777859148053</v>
      </c>
      <c r="AF60">
        <f>Table1[[#This Row],[Nominal wages in millions of euros]]/(Table1[[#This Row],[Calculated implicit GDP price deflator]])</f>
        <v>1844.1952047995164</v>
      </c>
      <c r="AG60">
        <f>Table1[[#This Row],[Calculated quarterly average worker wage]]/Table1[[#This Row],[Calculated implicit GDP price deflator]]</f>
        <v>4501.8801533004189</v>
      </c>
      <c r="AH60">
        <f>LN(Table1[[#This Row],[Calculated average real wages in euros]])</f>
        <v>8.4122504003438845</v>
      </c>
    </row>
    <row r="61" spans="3:34" x14ac:dyDescent="0.25">
      <c r="C61" t="s">
        <v>58</v>
      </c>
      <c r="D61">
        <v>4657.3</v>
      </c>
      <c r="E61">
        <f>Table1[[#This Row],[Nominal GDP in millions of euros]]*1000000</f>
        <v>4657300000</v>
      </c>
      <c r="F61">
        <v>4743.8999999999996</v>
      </c>
      <c r="G61">
        <f>Table1[[#This Row],[Real GDP in millions of euros]]*1000000</f>
        <v>4743900000</v>
      </c>
      <c r="H61">
        <f>LN(Table1[[#This Row],[RGDP in euros]])</f>
        <v>22.280125419161656</v>
      </c>
      <c r="J61">
        <v>3039.8</v>
      </c>
      <c r="K61">
        <f>Table1[[#This Row],[Household and NPISH final consumption expenditure in millions of euros]]*1000000</f>
        <v>3039800000</v>
      </c>
      <c r="L61">
        <f>LN(Table1[[#This Row],[Household and NPISH final consumption expenditure in euros]])</f>
        <v>21.835057560726636</v>
      </c>
      <c r="M61">
        <v>1049.8</v>
      </c>
      <c r="N61">
        <f>Table1[[#This Row],[Gross Capital Formation in millions of euros (Investment)]]*1000000</f>
        <v>1049800000</v>
      </c>
      <c r="O61">
        <f>LN(Table1[[#This Row],[Gross Capital Formation in euros (Investment)]])</f>
        <v>20.771865506782472</v>
      </c>
      <c r="P61">
        <v>2285.9</v>
      </c>
      <c r="Q61">
        <v>2477.6</v>
      </c>
      <c r="R61">
        <f>Table1[[#This Row],[Exports]]-Table1[[#This Row],[Imports]]</f>
        <v>-191.69999999999982</v>
      </c>
      <c r="S61">
        <v>845.9</v>
      </c>
      <c r="T61">
        <f>Table1[[#This Row],[Final consumption expenditure of general government in millions of euros(Government expenditures)]]*1000000</f>
        <v>845900000</v>
      </c>
      <c r="U61">
        <f>LN(Table1[[#This Row],[Final consumption expenditure of general government in euros (Government expenditures)]])</f>
        <v>20.555911707274245</v>
      </c>
      <c r="V61" s="3">
        <f>Table1[[#This Row],[Nominal GDP in millions of euros]]/Table1[[#This Row],[Real GDP in millions of euros]]</f>
        <v>0.98174497776091418</v>
      </c>
      <c r="W61">
        <v>406.91</v>
      </c>
      <c r="X61">
        <f>Table1[[#This Row],[Employment in thousands of persons (National concept)]]*1000</f>
        <v>406910</v>
      </c>
      <c r="Y61">
        <f>LN(Table1[[#This Row],[Employment (National concept)]])</f>
        <v>12.91634730975071</v>
      </c>
      <c r="Z61" s="3">
        <v>5.2999999999999999E-2</v>
      </c>
      <c r="AA61" s="3">
        <f>1-Table1[[#This Row],[Unemployment rate]]</f>
        <v>0.94699999999999995</v>
      </c>
      <c r="AB61" s="3">
        <f>LN(Table1[[#This Row],[Calculated Employment rate]])</f>
        <v>-5.4456185796058855E-2</v>
      </c>
      <c r="AC61">
        <v>1804.7</v>
      </c>
      <c r="AD61">
        <f>Table1[[#This Row],[Nominal wages in millions of euros]]*1000000</f>
        <v>1804700000</v>
      </c>
      <c r="AE61">
        <f>Table1[[#This Row],[Nominal wages in euros]]/Table1[[#This Row],[Employment (National concept)]]</f>
        <v>4435.1330761101963</v>
      </c>
      <c r="AF61">
        <f>Table1[[#This Row],[Nominal wages in millions of euros]]/(Table1[[#This Row],[Calculated implicit GDP price deflator]])</f>
        <v>1838.2574302707574</v>
      </c>
      <c r="AG61">
        <f>Table1[[#This Row],[Calculated quarterly average worker wage]]/Table1[[#This Row],[Calculated implicit GDP price deflator]]</f>
        <v>4517.6020011077571</v>
      </c>
      <c r="AH61">
        <f>LN(Table1[[#This Row],[Calculated average real wages in euros]])</f>
        <v>8.4157366013166826</v>
      </c>
    </row>
    <row r="62" spans="3:34" x14ac:dyDescent="0.25">
      <c r="C62" t="s">
        <v>59</v>
      </c>
      <c r="D62">
        <v>4647.3</v>
      </c>
      <c r="E62">
        <f>Table1[[#This Row],[Nominal GDP in millions of euros]]*1000000</f>
        <v>4647300000</v>
      </c>
      <c r="F62">
        <v>4739.3</v>
      </c>
      <c r="G62">
        <f>Table1[[#This Row],[Real GDP in millions of euros]]*1000000</f>
        <v>4739300000</v>
      </c>
      <c r="H62">
        <f>LN(Table1[[#This Row],[RGDP in euros]])</f>
        <v>22.279155282422838</v>
      </c>
      <c r="J62">
        <v>3025.2</v>
      </c>
      <c r="K62">
        <f>Table1[[#This Row],[Household and NPISH final consumption expenditure in millions of euros]]*1000000</f>
        <v>3025200000</v>
      </c>
      <c r="L62">
        <f>LN(Table1[[#This Row],[Household and NPISH final consumption expenditure in euros]])</f>
        <v>21.830243041946147</v>
      </c>
      <c r="M62">
        <v>1164.5</v>
      </c>
      <c r="N62">
        <f>Table1[[#This Row],[Gross Capital Formation in millions of euros (Investment)]]*1000000</f>
        <v>1164500000</v>
      </c>
      <c r="O62">
        <f>LN(Table1[[#This Row],[Gross Capital Formation in euros (Investment)]])</f>
        <v>20.875557647288669</v>
      </c>
      <c r="P62">
        <v>2280.8000000000002</v>
      </c>
      <c r="Q62">
        <v>2612.6</v>
      </c>
      <c r="R62">
        <f>Table1[[#This Row],[Exports]]-Table1[[#This Row],[Imports]]</f>
        <v>-331.79999999999973</v>
      </c>
      <c r="S62">
        <v>879.1</v>
      </c>
      <c r="T62">
        <f>Table1[[#This Row],[Final consumption expenditure of general government in millions of euros(Government expenditures)]]*1000000</f>
        <v>879100000</v>
      </c>
      <c r="U62">
        <f>LN(Table1[[#This Row],[Final consumption expenditure of general government in euros (Government expenditures)]])</f>
        <v>20.594409214821408</v>
      </c>
      <c r="V62" s="3">
        <f>Table1[[#This Row],[Nominal GDP in millions of euros]]/Table1[[#This Row],[Real GDP in millions of euros]]</f>
        <v>0.98058785052644903</v>
      </c>
      <c r="W62">
        <v>406.02</v>
      </c>
      <c r="X62">
        <f>Table1[[#This Row],[Employment in thousands of persons (National concept)]]*1000</f>
        <v>406020</v>
      </c>
      <c r="Y62">
        <f>LN(Table1[[#This Row],[Employment (National concept)]])</f>
        <v>12.914157698454327</v>
      </c>
      <c r="Z62" s="3">
        <v>5.7000000000000002E-2</v>
      </c>
      <c r="AA62" s="3">
        <f>1-Table1[[#This Row],[Unemployment rate]]</f>
        <v>0.94299999999999995</v>
      </c>
      <c r="AB62" s="3">
        <f>LN(Table1[[#This Row],[Calculated Employment rate]])</f>
        <v>-5.8688996348679613E-2</v>
      </c>
      <c r="AC62">
        <v>1814.3</v>
      </c>
      <c r="AD62">
        <f>Table1[[#This Row],[Nominal wages in millions of euros]]*1000000</f>
        <v>1814300000</v>
      </c>
      <c r="AE62">
        <f>Table1[[#This Row],[Nominal wages in euros]]/Table1[[#This Row],[Employment (National concept)]]</f>
        <v>4468.4990887148415</v>
      </c>
      <c r="AF62">
        <f>Table1[[#This Row],[Nominal wages in millions of euros]]/(Table1[[#This Row],[Calculated implicit GDP price deflator]])</f>
        <v>1850.2166828050697</v>
      </c>
      <c r="AG62">
        <f>Table1[[#This Row],[Calculated quarterly average worker wage]]/Table1[[#This Row],[Calculated implicit GDP price deflator]]</f>
        <v>4556.9594670338147</v>
      </c>
      <c r="AH62">
        <f>LN(Table1[[#This Row],[Calculated average real wages in euros]])</f>
        <v>8.4244108965642006</v>
      </c>
    </row>
    <row r="63" spans="3:34" x14ac:dyDescent="0.25">
      <c r="C63" t="s">
        <v>60</v>
      </c>
      <c r="D63">
        <v>4737.1000000000004</v>
      </c>
      <c r="E63">
        <f>Table1[[#This Row],[Nominal GDP in millions of euros]]*1000000</f>
        <v>4737100000</v>
      </c>
      <c r="F63">
        <v>4774.3</v>
      </c>
      <c r="G63">
        <f>Table1[[#This Row],[Real GDP in millions of euros]]*1000000</f>
        <v>4774300000</v>
      </c>
      <c r="H63">
        <f>LN(Table1[[#This Row],[RGDP in euros]])</f>
        <v>22.286513203274097</v>
      </c>
      <c r="J63">
        <v>3056.8</v>
      </c>
      <c r="K63">
        <f>Table1[[#This Row],[Household and NPISH final consumption expenditure in millions of euros]]*1000000</f>
        <v>3056800000</v>
      </c>
      <c r="L63">
        <f>LN(Table1[[#This Row],[Household and NPISH final consumption expenditure in euros]])</f>
        <v>21.840634454096964</v>
      </c>
      <c r="M63">
        <v>1010.5</v>
      </c>
      <c r="N63">
        <f>Table1[[#This Row],[Gross Capital Formation in millions of euros (Investment)]]*1000000</f>
        <v>1010500000</v>
      </c>
      <c r="O63">
        <f>LN(Table1[[#This Row],[Gross Capital Formation in euros (Investment)]])</f>
        <v>20.733711094807951</v>
      </c>
      <c r="P63">
        <v>2267.9</v>
      </c>
      <c r="Q63">
        <v>2554.9</v>
      </c>
      <c r="R63">
        <f>Table1[[#This Row],[Exports]]-Table1[[#This Row],[Imports]]</f>
        <v>-287</v>
      </c>
      <c r="S63">
        <v>998.4</v>
      </c>
      <c r="T63">
        <f>Table1[[#This Row],[Final consumption expenditure of general government in millions of euros(Government expenditures)]]*1000000</f>
        <v>998400000</v>
      </c>
      <c r="U63">
        <f>LN(Table1[[#This Row],[Final consumption expenditure of general government in euros (Government expenditures)]])</f>
        <v>20.721664555579437</v>
      </c>
      <c r="V63" s="3">
        <f>Table1[[#This Row],[Nominal GDP in millions of euros]]/Table1[[#This Row],[Real GDP in millions of euros]]</f>
        <v>0.99220828184236431</v>
      </c>
      <c r="W63">
        <v>405.46</v>
      </c>
      <c r="X63">
        <f>Table1[[#This Row],[Employment in thousands of persons (National concept)]]*1000</f>
        <v>405460</v>
      </c>
      <c r="Y63">
        <f>LN(Table1[[#This Row],[Employment (National concept)]])</f>
        <v>12.912777504022184</v>
      </c>
      <c r="Z63" s="3">
        <v>6.4000000000000001E-2</v>
      </c>
      <c r="AA63" s="3">
        <f>1-Table1[[#This Row],[Unemployment rate]]</f>
        <v>0.93599999999999994</v>
      </c>
      <c r="AB63" s="3">
        <f>LN(Table1[[#This Row],[Calculated Employment rate]])</f>
        <v>-6.613980250454507E-2</v>
      </c>
      <c r="AC63">
        <v>1918.3</v>
      </c>
      <c r="AD63">
        <f>Table1[[#This Row],[Nominal wages in millions of euros]]*1000000</f>
        <v>1918300000</v>
      </c>
      <c r="AE63">
        <f>Table1[[#This Row],[Nominal wages in euros]]/Table1[[#This Row],[Employment (National concept)]]</f>
        <v>4731.1695358358411</v>
      </c>
      <c r="AF63">
        <f>Table1[[#This Row],[Nominal wages in millions of euros]]/(Table1[[#This Row],[Calculated implicit GDP price deflator]])</f>
        <v>1933.3642291697452</v>
      </c>
      <c r="AG63">
        <f>Table1[[#This Row],[Calculated quarterly average worker wage]]/Table1[[#This Row],[Calculated implicit GDP price deflator]]</f>
        <v>4768.3229644594912</v>
      </c>
      <c r="AH63">
        <f>LN(Table1[[#This Row],[Calculated average real wages in euros]])</f>
        <v>8.4697499422858424</v>
      </c>
    </row>
    <row r="64" spans="3:34" x14ac:dyDescent="0.25">
      <c r="C64" t="s">
        <v>61</v>
      </c>
      <c r="D64">
        <v>4799.1000000000004</v>
      </c>
      <c r="E64">
        <f>Table1[[#This Row],[Nominal GDP in millions of euros]]*1000000</f>
        <v>4799100000</v>
      </c>
      <c r="F64">
        <v>4834.3</v>
      </c>
      <c r="G64">
        <f>Table1[[#This Row],[Real GDP in millions of euros]]*1000000</f>
        <v>4834300000</v>
      </c>
      <c r="H64">
        <f>LN(Table1[[#This Row],[RGDP in euros]])</f>
        <v>22.299002177707496</v>
      </c>
      <c r="J64">
        <v>3117.6</v>
      </c>
      <c r="K64">
        <f>Table1[[#This Row],[Household and NPISH final consumption expenditure in millions of euros]]*1000000</f>
        <v>3117600000</v>
      </c>
      <c r="L64">
        <f>LN(Table1[[#This Row],[Household and NPISH final consumption expenditure in euros]])</f>
        <v>21.860329311988774</v>
      </c>
      <c r="M64">
        <v>1286.3</v>
      </c>
      <c r="N64">
        <f>Table1[[#This Row],[Gross Capital Formation in millions of euros (Investment)]]*1000000</f>
        <v>1286300000</v>
      </c>
      <c r="O64">
        <f>LN(Table1[[#This Row],[Gross Capital Formation in euros (Investment)]])</f>
        <v>20.975035717048943</v>
      </c>
      <c r="P64">
        <v>2358</v>
      </c>
      <c r="Q64">
        <v>2827.2</v>
      </c>
      <c r="R64">
        <f>Table1[[#This Row],[Exports]]-Table1[[#This Row],[Imports]]</f>
        <v>-469.19999999999982</v>
      </c>
      <c r="S64">
        <v>898.9</v>
      </c>
      <c r="T64">
        <f>Table1[[#This Row],[Final consumption expenditure of general government in millions of euros(Government expenditures)]]*1000000</f>
        <v>898900000</v>
      </c>
      <c r="U64">
        <f>LN(Table1[[#This Row],[Final consumption expenditure of general government in euros (Government expenditures)]])</f>
        <v>20.616682351543627</v>
      </c>
      <c r="V64" s="3">
        <f>Table1[[#This Row],[Nominal GDP in millions of euros]]/Table1[[#This Row],[Real GDP in millions of euros]]</f>
        <v>0.99271869763978238</v>
      </c>
      <c r="W64">
        <v>407.12</v>
      </c>
      <c r="X64">
        <f>Table1[[#This Row],[Employment in thousands of persons (National concept)]]*1000</f>
        <v>407120</v>
      </c>
      <c r="Y64">
        <f>LN(Table1[[#This Row],[Employment (National concept)]])</f>
        <v>12.916863261262714</v>
      </c>
      <c r="Z64" s="3">
        <v>6.9000000000000006E-2</v>
      </c>
      <c r="AA64" s="3">
        <f>1-Table1[[#This Row],[Unemployment rate]]</f>
        <v>0.93100000000000005</v>
      </c>
      <c r="AB64" s="3">
        <f>LN(Table1[[#This Row],[Calculated Employment rate]])</f>
        <v>-7.1496001705069923E-2</v>
      </c>
      <c r="AC64">
        <v>1901.4</v>
      </c>
      <c r="AD64">
        <f>Table1[[#This Row],[Nominal wages in millions of euros]]*1000000</f>
        <v>1901400000</v>
      </c>
      <c r="AE64">
        <f>Table1[[#This Row],[Nominal wages in euros]]/Table1[[#This Row],[Employment (National concept)]]</f>
        <v>4670.3674592257812</v>
      </c>
      <c r="AF64">
        <f>Table1[[#This Row],[Nominal wages in millions of euros]]/(Table1[[#This Row],[Calculated implicit GDP price deflator]])</f>
        <v>1915.3462149152967</v>
      </c>
      <c r="AG64">
        <f>Table1[[#This Row],[Calculated quarterly average worker wage]]/Table1[[#This Row],[Calculated implicit GDP price deflator]]</f>
        <v>4704.6232435529982</v>
      </c>
      <c r="AH64">
        <f>LN(Table1[[#This Row],[Calculated average real wages in euros]])</f>
        <v>8.4563009730540522</v>
      </c>
    </row>
    <row r="65" spans="3:34" x14ac:dyDescent="0.25">
      <c r="C65" t="s">
        <v>62</v>
      </c>
      <c r="D65">
        <v>4840.1000000000004</v>
      </c>
      <c r="E65">
        <f>Table1[[#This Row],[Nominal GDP in millions of euros]]*1000000</f>
        <v>4840100000</v>
      </c>
      <c r="F65">
        <v>4836.2</v>
      </c>
      <c r="G65">
        <f>Table1[[#This Row],[Real GDP in millions of euros]]*1000000</f>
        <v>4836200000</v>
      </c>
      <c r="H65">
        <f>LN(Table1[[#This Row],[RGDP in euros]])</f>
        <v>22.299395125336769</v>
      </c>
      <c r="J65">
        <v>3184.9</v>
      </c>
      <c r="K65">
        <f>Table1[[#This Row],[Household and NPISH final consumption expenditure in millions of euros]]*1000000</f>
        <v>3184900000</v>
      </c>
      <c r="L65">
        <f>LN(Table1[[#This Row],[Household and NPISH final consumption expenditure in euros]])</f>
        <v>21.881686728303382</v>
      </c>
      <c r="M65">
        <v>1204.7</v>
      </c>
      <c r="N65">
        <f>Table1[[#This Row],[Gross Capital Formation in millions of euros (Investment)]]*1000000</f>
        <v>1204700000</v>
      </c>
      <c r="O65">
        <f>LN(Table1[[#This Row],[Gross Capital Formation in euros (Investment)]])</f>
        <v>20.909496410237082</v>
      </c>
      <c r="P65">
        <v>2360.6999999999998</v>
      </c>
      <c r="Q65">
        <v>2800.1</v>
      </c>
      <c r="R65">
        <f>Table1[[#This Row],[Exports]]-Table1[[#This Row],[Imports]]</f>
        <v>-439.40000000000009</v>
      </c>
      <c r="S65">
        <v>884.8</v>
      </c>
      <c r="T65">
        <f>Table1[[#This Row],[Final consumption expenditure of general government in millions of euros(Government expenditures)]]*1000000</f>
        <v>884800000</v>
      </c>
      <c r="U65">
        <f>LN(Table1[[#This Row],[Final consumption expenditure of general government in euros (Government expenditures)]])</f>
        <v>20.600872188732346</v>
      </c>
      <c r="V65" s="3">
        <f>Table1[[#This Row],[Nominal GDP in millions of euros]]/Table1[[#This Row],[Real GDP in millions of euros]]</f>
        <v>1.0008064182622722</v>
      </c>
      <c r="W65">
        <v>408.13</v>
      </c>
      <c r="X65">
        <f>Table1[[#This Row],[Employment in thousands of persons (National concept)]]*1000</f>
        <v>408130</v>
      </c>
      <c r="Y65">
        <f>LN(Table1[[#This Row],[Employment (National concept)]])</f>
        <v>12.919341030086333</v>
      </c>
      <c r="Z65" s="3">
        <v>6.5000000000000002E-2</v>
      </c>
      <c r="AA65" s="3">
        <f>1-Table1[[#This Row],[Unemployment rate]]</f>
        <v>0.93500000000000005</v>
      </c>
      <c r="AB65" s="3">
        <f>LN(Table1[[#This Row],[Calculated Employment rate]])</f>
        <v>-6.720874969344999E-2</v>
      </c>
      <c r="AC65">
        <v>1913.3</v>
      </c>
      <c r="AD65">
        <f>Table1[[#This Row],[Nominal wages in millions of euros]]*1000000</f>
        <v>1913300000</v>
      </c>
      <c r="AE65">
        <f>Table1[[#This Row],[Nominal wages in euros]]/Table1[[#This Row],[Employment (National concept)]]</f>
        <v>4687.9670693161497</v>
      </c>
      <c r="AF65">
        <f>Table1[[#This Row],[Nominal wages in millions of euros]]/(Table1[[#This Row],[Calculated implicit GDP price deflator]])</f>
        <v>1911.7583231751405</v>
      </c>
      <c r="AG65">
        <f>Table1[[#This Row],[Calculated quarterly average worker wage]]/Table1[[#This Row],[Calculated implicit GDP price deflator]]</f>
        <v>4684.1896532358332</v>
      </c>
      <c r="AH65">
        <f>LN(Table1[[#This Row],[Calculated average real wages in euros]])</f>
        <v>8.4519482134871318</v>
      </c>
    </row>
    <row r="66" spans="3:34" x14ac:dyDescent="0.25">
      <c r="C66" t="s">
        <v>63</v>
      </c>
      <c r="D66">
        <v>4894.3999999999996</v>
      </c>
      <c r="E66">
        <f>Table1[[#This Row],[Nominal GDP in millions of euros]]*1000000</f>
        <v>4894400000</v>
      </c>
      <c r="F66">
        <v>4885.6000000000004</v>
      </c>
      <c r="G66">
        <f>Table1[[#This Row],[Real GDP in millions of euros]]*1000000</f>
        <v>4885600000</v>
      </c>
      <c r="H66">
        <f>LN(Table1[[#This Row],[RGDP in euros]])</f>
        <v>22.309557939873198</v>
      </c>
      <c r="J66">
        <v>3248.4</v>
      </c>
      <c r="K66">
        <f>Table1[[#This Row],[Household and NPISH final consumption expenditure in millions of euros]]*1000000</f>
        <v>3248400000</v>
      </c>
      <c r="L66">
        <f>LN(Table1[[#This Row],[Household and NPISH final consumption expenditure in euros]])</f>
        <v>21.901428404372531</v>
      </c>
      <c r="M66">
        <v>1189.0999999999999</v>
      </c>
      <c r="N66">
        <f>Table1[[#This Row],[Gross Capital Formation in millions of euros (Investment)]]*1000000</f>
        <v>1189100000</v>
      </c>
      <c r="O66">
        <f>LN(Table1[[#This Row],[Gross Capital Formation in euros (Investment)]])</f>
        <v>20.896462555407808</v>
      </c>
      <c r="P66">
        <v>2400.9</v>
      </c>
      <c r="Q66">
        <v>2830.3</v>
      </c>
      <c r="R66">
        <f>Table1[[#This Row],[Exports]]-Table1[[#This Row],[Imports]]</f>
        <v>-429.40000000000009</v>
      </c>
      <c r="S66">
        <v>878</v>
      </c>
      <c r="T66">
        <f>Table1[[#This Row],[Final consumption expenditure of general government in millions of euros(Government expenditures)]]*1000000</f>
        <v>878000000</v>
      </c>
      <c r="U66">
        <f>LN(Table1[[#This Row],[Final consumption expenditure of general government in euros (Government expenditures)]])</f>
        <v>20.593157151599392</v>
      </c>
      <c r="V66" s="3">
        <f>Table1[[#This Row],[Nominal GDP in millions of euros]]/Table1[[#This Row],[Real GDP in millions of euros]]</f>
        <v>1.0018012117242507</v>
      </c>
      <c r="W66">
        <v>409.09</v>
      </c>
      <c r="X66">
        <f>Table1[[#This Row],[Employment in thousands of persons (National concept)]]*1000</f>
        <v>409090</v>
      </c>
      <c r="Y66">
        <f>LN(Table1[[#This Row],[Employment (National concept)]])</f>
        <v>12.921690459717487</v>
      </c>
      <c r="Z66" s="3">
        <v>0.06</v>
      </c>
      <c r="AA66" s="3">
        <f>1-Table1[[#This Row],[Unemployment rate]]</f>
        <v>0.94</v>
      </c>
      <c r="AB66" s="3">
        <f>LN(Table1[[#This Row],[Calculated Employment rate]])</f>
        <v>-6.1875403718087529E-2</v>
      </c>
      <c r="AC66">
        <v>1928.1</v>
      </c>
      <c r="AD66">
        <f>Table1[[#This Row],[Nominal wages in millions of euros]]*1000000</f>
        <v>1928100000</v>
      </c>
      <c r="AE66">
        <f>Table1[[#This Row],[Nominal wages in euros]]/Table1[[#This Row],[Employment (National concept)]]</f>
        <v>4713.1438069862379</v>
      </c>
      <c r="AF66">
        <f>Table1[[#This Row],[Nominal wages in millions of euros]]/(Table1[[#This Row],[Calculated implicit GDP price deflator]])</f>
        <v>1924.6333278849299</v>
      </c>
      <c r="AG66">
        <f>Table1[[#This Row],[Calculated quarterly average worker wage]]/Table1[[#This Row],[Calculated implicit GDP price deflator]]</f>
        <v>4704.6697007624971</v>
      </c>
      <c r="AH66">
        <f>LN(Table1[[#This Row],[Calculated average real wages in euros]])</f>
        <v>8.4563108478044242</v>
      </c>
    </row>
    <row r="67" spans="3:34" x14ac:dyDescent="0.25">
      <c r="C67" t="s">
        <v>64</v>
      </c>
      <c r="D67">
        <v>4927.5</v>
      </c>
      <c r="E67">
        <f>Table1[[#This Row],[Nominal GDP in millions of euros]]*1000000</f>
        <v>4927500000</v>
      </c>
      <c r="F67">
        <v>4904.8999999999996</v>
      </c>
      <c r="G67">
        <f>Table1[[#This Row],[Real GDP in millions of euros]]*1000000</f>
        <v>4904900000</v>
      </c>
      <c r="H67">
        <f>LN(Table1[[#This Row],[RGDP in euros]])</f>
        <v>22.313500542396074</v>
      </c>
      <c r="J67">
        <v>3254.3</v>
      </c>
      <c r="K67">
        <f>Table1[[#This Row],[Household and NPISH final consumption expenditure in millions of euros]]*1000000</f>
        <v>3254300000</v>
      </c>
      <c r="L67">
        <f>LN(Table1[[#This Row],[Household and NPISH final consumption expenditure in euros]])</f>
        <v>21.903243035716127</v>
      </c>
      <c r="M67">
        <v>983.3</v>
      </c>
      <c r="N67">
        <f>Table1[[#This Row],[Gross Capital Formation in millions of euros (Investment)]]*1000000</f>
        <v>983300000</v>
      </c>
      <c r="O67">
        <f>LN(Table1[[#This Row],[Gross Capital Formation in euros (Investment)]])</f>
        <v>20.706424819750385</v>
      </c>
      <c r="P67">
        <v>2676</v>
      </c>
      <c r="Q67">
        <v>2940.2</v>
      </c>
      <c r="R67">
        <f>Table1[[#This Row],[Exports]]-Table1[[#This Row],[Imports]]</f>
        <v>-264.19999999999982</v>
      </c>
      <c r="S67">
        <v>933.1</v>
      </c>
      <c r="T67">
        <f>Table1[[#This Row],[Final consumption expenditure of general government in millions of euros(Government expenditures)]]*1000000</f>
        <v>933100000</v>
      </c>
      <c r="U67">
        <f>LN(Table1[[#This Row],[Final consumption expenditure of general government in euros (Government expenditures)]])</f>
        <v>20.654022934204249</v>
      </c>
      <c r="V67" s="3">
        <f>Table1[[#This Row],[Nominal GDP in millions of euros]]/Table1[[#This Row],[Real GDP in millions of euros]]</f>
        <v>1.0046076372606985</v>
      </c>
      <c r="W67">
        <v>411.09</v>
      </c>
      <c r="X67">
        <f>Table1[[#This Row],[Employment in thousands of persons (National concept)]]*1000</f>
        <v>411090</v>
      </c>
      <c r="Y67">
        <f>LN(Table1[[#This Row],[Employment (National concept)]])</f>
        <v>12.926567447608356</v>
      </c>
      <c r="Z67" s="3">
        <v>0.06</v>
      </c>
      <c r="AA67" s="3">
        <f>1-Table1[[#This Row],[Unemployment rate]]</f>
        <v>0.94</v>
      </c>
      <c r="AB67" s="3">
        <f>LN(Table1[[#This Row],[Calculated Employment rate]])</f>
        <v>-6.1875403718087529E-2</v>
      </c>
      <c r="AC67">
        <v>1942.7</v>
      </c>
      <c r="AD67">
        <f>Table1[[#This Row],[Nominal wages in millions of euros]]*1000000</f>
        <v>1942700000</v>
      </c>
      <c r="AE67">
        <f>Table1[[#This Row],[Nominal wages in euros]]/Table1[[#This Row],[Employment (National concept)]]</f>
        <v>4725.7291590649247</v>
      </c>
      <c r="AF67">
        <f>Table1[[#This Row],[Nominal wages in millions of euros]]/(Table1[[#This Row],[Calculated implicit GDP price deflator]])</f>
        <v>1933.7897980720447</v>
      </c>
      <c r="AG67">
        <f>Table1[[#This Row],[Calculated quarterly average worker wage]]/Table1[[#This Row],[Calculated implicit GDP price deflator]]</f>
        <v>4704.0545818970168</v>
      </c>
      <c r="AH67">
        <f>LN(Table1[[#This Row],[Calculated average real wages in euros]])</f>
        <v>8.4561800928055781</v>
      </c>
    </row>
    <row r="68" spans="3:34" x14ac:dyDescent="0.25">
      <c r="C68" t="s">
        <v>65</v>
      </c>
      <c r="D68">
        <v>4946.3999999999996</v>
      </c>
      <c r="E68">
        <f>Table1[[#This Row],[Nominal GDP in millions of euros]]*1000000</f>
        <v>4946400000</v>
      </c>
      <c r="F68">
        <v>4917.2</v>
      </c>
      <c r="G68">
        <f>Table1[[#This Row],[Real GDP in millions of euros]]*1000000</f>
        <v>4917200000</v>
      </c>
      <c r="H68">
        <f>LN(Table1[[#This Row],[RGDP in euros]])</f>
        <v>22.316005099757461</v>
      </c>
      <c r="J68">
        <v>3210.3</v>
      </c>
      <c r="K68">
        <f>Table1[[#This Row],[Household and NPISH final consumption expenditure in millions of euros]]*1000000</f>
        <v>3210300000</v>
      </c>
      <c r="L68">
        <f>LN(Table1[[#This Row],[Household and NPISH final consumption expenditure in euros]])</f>
        <v>21.889630227665339</v>
      </c>
      <c r="M68">
        <v>1151.9000000000001</v>
      </c>
      <c r="N68">
        <f>Table1[[#This Row],[Gross Capital Formation in millions of euros (Investment)]]*1000000</f>
        <v>1151900000</v>
      </c>
      <c r="O68">
        <f>LN(Table1[[#This Row],[Gross Capital Formation in euros (Investment)]])</f>
        <v>20.864678589896734</v>
      </c>
      <c r="P68">
        <v>2556.5</v>
      </c>
      <c r="Q68">
        <v>2891.7</v>
      </c>
      <c r="R68">
        <f>Table1[[#This Row],[Exports]]-Table1[[#This Row],[Imports]]</f>
        <v>-335.19999999999982</v>
      </c>
      <c r="S68">
        <v>889.6</v>
      </c>
      <c r="T68">
        <f>Table1[[#This Row],[Final consumption expenditure of general government in millions of euros(Government expenditures)]]*1000000</f>
        <v>889600000</v>
      </c>
      <c r="U68">
        <f>LN(Table1[[#This Row],[Final consumption expenditure of general government in euros (Government expenditures)]])</f>
        <v>20.606282481460592</v>
      </c>
      <c r="V68" s="3">
        <f>Table1[[#This Row],[Nominal GDP in millions of euros]]/Table1[[#This Row],[Real GDP in millions of euros]]</f>
        <v>1.0059383388920524</v>
      </c>
      <c r="W68">
        <v>411.51</v>
      </c>
      <c r="X68">
        <f>Table1[[#This Row],[Employment in thousands of persons (National concept)]]*1000</f>
        <v>411510</v>
      </c>
      <c r="Y68">
        <f>LN(Table1[[#This Row],[Employment (National concept)]])</f>
        <v>12.927588600140563</v>
      </c>
      <c r="Z68" s="3">
        <v>6.9000000000000006E-2</v>
      </c>
      <c r="AA68" s="3">
        <f>1-Table1[[#This Row],[Unemployment rate]]</f>
        <v>0.93100000000000005</v>
      </c>
      <c r="AB68" s="3">
        <f>LN(Table1[[#This Row],[Calculated Employment rate]])</f>
        <v>-7.1496001705069923E-2</v>
      </c>
      <c r="AC68">
        <v>1973.4</v>
      </c>
      <c r="AD68">
        <f>Table1[[#This Row],[Nominal wages in millions of euros]]*1000000</f>
        <v>1973400000</v>
      </c>
      <c r="AE68">
        <f>Table1[[#This Row],[Nominal wages in euros]]/Table1[[#This Row],[Employment (National concept)]]</f>
        <v>4795.5092221331197</v>
      </c>
      <c r="AF68">
        <f>Table1[[#This Row],[Nominal wages in millions of euros]]/(Table1[[#This Row],[Calculated implicit GDP price deflator]])</f>
        <v>1961.7504609412906</v>
      </c>
      <c r="AG68">
        <f>Table1[[#This Row],[Calculated quarterly average worker wage]]/Table1[[#This Row],[Calculated implicit GDP price deflator]]</f>
        <v>4767.1999731265114</v>
      </c>
      <c r="AH68">
        <f>LN(Table1[[#This Row],[Calculated average real wages in euros]])</f>
        <v>8.4695144037956052</v>
      </c>
    </row>
    <row r="69" spans="3:34" x14ac:dyDescent="0.25">
      <c r="C69" t="s">
        <v>66</v>
      </c>
      <c r="D69">
        <v>5011.8999999999996</v>
      </c>
      <c r="E69">
        <f>Table1[[#This Row],[Nominal GDP in millions of euros]]*1000000</f>
        <v>5011900000</v>
      </c>
      <c r="F69">
        <v>4935.6000000000004</v>
      </c>
      <c r="G69">
        <f>Table1[[#This Row],[Real GDP in millions of euros]]*1000000</f>
        <v>4935600000</v>
      </c>
      <c r="H69">
        <f>LN(Table1[[#This Row],[RGDP in euros]])</f>
        <v>22.319740082988652</v>
      </c>
      <c r="J69">
        <v>3199.8</v>
      </c>
      <c r="K69">
        <f>Table1[[#This Row],[Household and NPISH final consumption expenditure in millions of euros]]*1000000</f>
        <v>3199800000</v>
      </c>
      <c r="L69">
        <f>LN(Table1[[#This Row],[Household and NPISH final consumption expenditure in euros]])</f>
        <v>21.886354144798887</v>
      </c>
      <c r="M69">
        <v>988.4</v>
      </c>
      <c r="N69">
        <f>Table1[[#This Row],[Gross Capital Formation in millions of euros (Investment)]]*1000000</f>
        <v>988400000</v>
      </c>
      <c r="O69">
        <f>LN(Table1[[#This Row],[Gross Capital Formation in euros (Investment)]])</f>
        <v>20.711598032078729</v>
      </c>
      <c r="P69">
        <v>2584.6999999999998</v>
      </c>
      <c r="Q69">
        <v>2746.7</v>
      </c>
      <c r="R69">
        <f>Table1[[#This Row],[Exports]]-Table1[[#This Row],[Imports]]</f>
        <v>-162</v>
      </c>
      <c r="S69">
        <v>906.4</v>
      </c>
      <c r="T69">
        <f>Table1[[#This Row],[Final consumption expenditure of general government in millions of euros(Government expenditures)]]*1000000</f>
        <v>906400000</v>
      </c>
      <c r="U69">
        <f>LN(Table1[[#This Row],[Final consumption expenditure of general government in euros (Government expenditures)]])</f>
        <v>20.62499126767807</v>
      </c>
      <c r="V69" s="3">
        <f>Table1[[#This Row],[Nominal GDP in millions of euros]]/Table1[[#This Row],[Real GDP in millions of euros]]</f>
        <v>1.0154591133803386</v>
      </c>
      <c r="W69">
        <v>411</v>
      </c>
      <c r="X69">
        <f>Table1[[#This Row],[Employment in thousands of persons (National concept)]]*1000</f>
        <v>411000</v>
      </c>
      <c r="Y69">
        <f>LN(Table1[[#This Row],[Employment (National concept)]])</f>
        <v>12.926348493478372</v>
      </c>
      <c r="Z69" s="3">
        <v>7.400000000000001E-2</v>
      </c>
      <c r="AA69" s="3">
        <f>1-Table1[[#This Row],[Unemployment rate]]</f>
        <v>0.92599999999999993</v>
      </c>
      <c r="AB69" s="3">
        <f>LN(Table1[[#This Row],[Calculated Employment rate]])</f>
        <v>-7.6881044335957743E-2</v>
      </c>
      <c r="AC69">
        <v>1968.8</v>
      </c>
      <c r="AD69">
        <f>Table1[[#This Row],[Nominal wages in millions of euros]]*1000000</f>
        <v>1968800000</v>
      </c>
      <c r="AE69">
        <f>Table1[[#This Row],[Nominal wages in euros]]/Table1[[#This Row],[Employment (National concept)]]</f>
        <v>4790.2676399026768</v>
      </c>
      <c r="AF69">
        <f>Table1[[#This Row],[Nominal wages in millions of euros]]/(Table1[[#This Row],[Calculated implicit GDP price deflator]])</f>
        <v>1938.8274466769094</v>
      </c>
      <c r="AG69">
        <f>Table1[[#This Row],[Calculated quarterly average worker wage]]/Table1[[#This Row],[Calculated implicit GDP price deflator]]</f>
        <v>4717.3417194085387</v>
      </c>
      <c r="AH69">
        <f>LN(Table1[[#This Row],[Calculated average real wages in euros]])</f>
        <v>8.4590007248851382</v>
      </c>
    </row>
    <row r="70" spans="3:34" x14ac:dyDescent="0.25">
      <c r="C70" t="s">
        <v>67</v>
      </c>
      <c r="D70">
        <v>4928.5</v>
      </c>
      <c r="E70">
        <f>Table1[[#This Row],[Nominal GDP in millions of euros]]*1000000</f>
        <v>4928500000</v>
      </c>
      <c r="F70">
        <v>4832.7</v>
      </c>
      <c r="G70">
        <f>Table1[[#This Row],[Real GDP in millions of euros]]*1000000</f>
        <v>4832700000</v>
      </c>
      <c r="H70">
        <f>LN(Table1[[#This Row],[RGDP in euros]])</f>
        <v>22.298671154636303</v>
      </c>
      <c r="J70">
        <v>3085.4</v>
      </c>
      <c r="K70">
        <f>Table1[[#This Row],[Household and NPISH final consumption expenditure in millions of euros]]*1000000</f>
        <v>3085400000</v>
      </c>
      <c r="L70">
        <f>LN(Table1[[#This Row],[Household and NPISH final consumption expenditure in euros]])</f>
        <v>21.849947145542114</v>
      </c>
      <c r="M70">
        <v>968.5</v>
      </c>
      <c r="N70">
        <f>Table1[[#This Row],[Gross Capital Formation in millions of euros (Investment)]]*1000000</f>
        <v>968500000</v>
      </c>
      <c r="O70">
        <f>LN(Table1[[#This Row],[Gross Capital Formation in euros (Investment)]])</f>
        <v>20.691259040811325</v>
      </c>
      <c r="P70">
        <v>2619.6999999999998</v>
      </c>
      <c r="Q70">
        <v>2774.8</v>
      </c>
      <c r="R70">
        <f>Table1[[#This Row],[Exports]]-Table1[[#This Row],[Imports]]</f>
        <v>-155.10000000000036</v>
      </c>
      <c r="S70">
        <v>934.8</v>
      </c>
      <c r="T70">
        <f>Table1[[#This Row],[Final consumption expenditure of general government in millions of euros(Government expenditures)]]*1000000</f>
        <v>934800000</v>
      </c>
      <c r="U70">
        <f>LN(Table1[[#This Row],[Final consumption expenditure of general government in euros (Government expenditures)]])</f>
        <v>20.655843160628976</v>
      </c>
      <c r="V70" s="3">
        <f>Table1[[#This Row],[Nominal GDP in millions of euros]]/Table1[[#This Row],[Real GDP in millions of euros]]</f>
        <v>1.0198232871893558</v>
      </c>
      <c r="W70">
        <v>409.25</v>
      </c>
      <c r="X70">
        <f>Table1[[#This Row],[Employment in thousands of persons (National concept)]]*1000</f>
        <v>409250</v>
      </c>
      <c r="Y70">
        <f>LN(Table1[[#This Row],[Employment (National concept)]])</f>
        <v>12.922081495233382</v>
      </c>
      <c r="Z70" s="3">
        <v>0.08</v>
      </c>
      <c r="AA70" s="3">
        <f>1-Table1[[#This Row],[Unemployment rate]]</f>
        <v>0.92</v>
      </c>
      <c r="AB70" s="3">
        <f>LN(Table1[[#This Row],[Calculated Employment rate]])</f>
        <v>-8.3381608939051013E-2</v>
      </c>
      <c r="AC70">
        <v>1967.5</v>
      </c>
      <c r="AD70">
        <f>Table1[[#This Row],[Nominal wages in millions of euros]]*1000000</f>
        <v>1967500000</v>
      </c>
      <c r="AE70">
        <f>Table1[[#This Row],[Nominal wages in euros]]/Table1[[#This Row],[Employment (National concept)]]</f>
        <v>4807.5748320097737</v>
      </c>
      <c r="AF70">
        <f>Table1[[#This Row],[Nominal wages in millions of euros]]/(Table1[[#This Row],[Calculated implicit GDP price deflator]])</f>
        <v>1929.2558080551894</v>
      </c>
      <c r="AG70">
        <f>Table1[[#This Row],[Calculated quarterly average worker wage]]/Table1[[#This Row],[Calculated implicit GDP price deflator]]</f>
        <v>4714.1253709350985</v>
      </c>
      <c r="AH70">
        <f>LN(Table1[[#This Row],[Calculated average real wages in euros]])</f>
        <v>8.4583186785889861</v>
      </c>
    </row>
    <row r="71" spans="3:34" x14ac:dyDescent="0.25">
      <c r="C71" t="s">
        <v>68</v>
      </c>
      <c r="D71">
        <v>4971.3</v>
      </c>
      <c r="E71">
        <f>Table1[[#This Row],[Nominal GDP in millions of euros]]*1000000</f>
        <v>4971300000</v>
      </c>
      <c r="F71">
        <v>4856.6000000000004</v>
      </c>
      <c r="G71">
        <f>Table1[[#This Row],[Real GDP in millions of euros]]*1000000</f>
        <v>4856600000</v>
      </c>
      <c r="H71">
        <f>LN(Table1[[#This Row],[RGDP in euros]])</f>
        <v>22.303604441555237</v>
      </c>
      <c r="J71">
        <v>3195.6</v>
      </c>
      <c r="K71">
        <f>Table1[[#This Row],[Household and NPISH final consumption expenditure in millions of euros]]*1000000</f>
        <v>3195600000</v>
      </c>
      <c r="L71">
        <f>LN(Table1[[#This Row],[Household and NPISH final consumption expenditure in euros]])</f>
        <v>21.885040700572162</v>
      </c>
      <c r="M71">
        <v>710</v>
      </c>
      <c r="N71">
        <f>Table1[[#This Row],[Gross Capital Formation in millions of euros (Investment)]]*1000000</f>
        <v>710000000</v>
      </c>
      <c r="O71">
        <f>LN(Table1[[#This Row],[Gross Capital Formation in euros (Investment)]])</f>
        <v>20.380775527999635</v>
      </c>
      <c r="P71">
        <v>2721.9</v>
      </c>
      <c r="Q71">
        <v>2689.2</v>
      </c>
      <c r="R71">
        <f>Table1[[#This Row],[Exports]]-Table1[[#This Row],[Imports]]</f>
        <v>32.700000000000273</v>
      </c>
      <c r="S71">
        <v>920.9</v>
      </c>
      <c r="T71">
        <f>Table1[[#This Row],[Final consumption expenditure of general government in millions of euros(Government expenditures)]]*1000000</f>
        <v>920900000</v>
      </c>
      <c r="U71">
        <f>LN(Table1[[#This Row],[Final consumption expenditure of general government in euros (Government expenditures)]])</f>
        <v>20.640862010691595</v>
      </c>
      <c r="V71" s="3">
        <f>Table1[[#This Row],[Nominal GDP in millions of euros]]/Table1[[#This Row],[Real GDP in millions of euros]]</f>
        <v>1.0236173454680229</v>
      </c>
      <c r="W71">
        <v>406.33</v>
      </c>
      <c r="X71">
        <f>Table1[[#This Row],[Employment in thousands of persons (National concept)]]*1000</f>
        <v>406330</v>
      </c>
      <c r="Y71">
        <f>LN(Table1[[#This Row],[Employment (National concept)]])</f>
        <v>12.914920916316204</v>
      </c>
      <c r="Z71" s="3">
        <v>9.5000000000000001E-2</v>
      </c>
      <c r="AA71" s="3">
        <f>1-Table1[[#This Row],[Unemployment rate]]</f>
        <v>0.90500000000000003</v>
      </c>
      <c r="AB71" s="3">
        <f>LN(Table1[[#This Row],[Calculated Employment rate]])</f>
        <v>-9.9820335282210904E-2</v>
      </c>
      <c r="AC71">
        <v>1971.2</v>
      </c>
      <c r="AD71">
        <f>Table1[[#This Row],[Nominal wages in millions of euros]]*1000000</f>
        <v>1971200000</v>
      </c>
      <c r="AE71">
        <f>Table1[[#This Row],[Nominal wages in euros]]/Table1[[#This Row],[Employment (National concept)]]</f>
        <v>4851.2292963847121</v>
      </c>
      <c r="AF71">
        <f>Table1[[#This Row],[Nominal wages in millions of euros]]/(Table1[[#This Row],[Calculated implicit GDP price deflator]])</f>
        <v>1925.7196145877338</v>
      </c>
      <c r="AG71">
        <f>Table1[[#This Row],[Calculated quarterly average worker wage]]/Table1[[#This Row],[Calculated implicit GDP price deflator]]</f>
        <v>4739.2996199831014</v>
      </c>
      <c r="AH71">
        <f>LN(Table1[[#This Row],[Calculated average real wages in euros]])</f>
        <v>8.4636446442743765</v>
      </c>
    </row>
    <row r="72" spans="3:34" x14ac:dyDescent="0.25">
      <c r="C72" t="s">
        <v>69</v>
      </c>
      <c r="D72">
        <v>4947</v>
      </c>
      <c r="E72">
        <f>Table1[[#This Row],[Nominal GDP in millions of euros]]*1000000</f>
        <v>4947000000</v>
      </c>
      <c r="F72">
        <v>4834.6000000000004</v>
      </c>
      <c r="G72">
        <f>Table1[[#This Row],[Real GDP in millions of euros]]*1000000</f>
        <v>4834600000</v>
      </c>
      <c r="H72">
        <f>LN(Table1[[#This Row],[RGDP in euros]])</f>
        <v>22.299064232336274</v>
      </c>
      <c r="J72">
        <v>3164.2</v>
      </c>
      <c r="K72">
        <f>Table1[[#This Row],[Household and NPISH final consumption expenditure in millions of euros]]*1000000</f>
        <v>3164200000</v>
      </c>
      <c r="L72">
        <f>LN(Table1[[#This Row],[Household and NPISH final consumption expenditure in euros]])</f>
        <v>21.875166095979239</v>
      </c>
      <c r="M72">
        <v>959.2</v>
      </c>
      <c r="N72">
        <f>Table1[[#This Row],[Gross Capital Formation in millions of euros (Investment)]]*1000000</f>
        <v>959200000</v>
      </c>
      <c r="O72">
        <f>LN(Table1[[#This Row],[Gross Capital Formation in euros (Investment)]])</f>
        <v>20.681610161677579</v>
      </c>
      <c r="P72">
        <v>2552.3000000000002</v>
      </c>
      <c r="Q72">
        <v>2736.3</v>
      </c>
      <c r="R72">
        <f>Table1[[#This Row],[Exports]]-Table1[[#This Row],[Imports]]</f>
        <v>-184</v>
      </c>
      <c r="S72">
        <v>898.6</v>
      </c>
      <c r="T72">
        <f>Table1[[#This Row],[Final consumption expenditure of general government in millions of euros(Government expenditures)]]*1000000</f>
        <v>898600000</v>
      </c>
      <c r="U72">
        <f>LN(Table1[[#This Row],[Final consumption expenditure of general government in euros (Government expenditures)]])</f>
        <v>20.616348554600332</v>
      </c>
      <c r="V72" s="3">
        <f>Table1[[#This Row],[Nominal GDP in millions of euros]]/Table1[[#This Row],[Real GDP in millions of euros]]</f>
        <v>1.0232490795515656</v>
      </c>
      <c r="W72">
        <v>401.96</v>
      </c>
      <c r="X72">
        <f>Table1[[#This Row],[Employment in thousands of persons (National concept)]]*1000</f>
        <v>401960</v>
      </c>
      <c r="Y72">
        <f>LN(Table1[[#This Row],[Employment (National concept)]])</f>
        <v>12.904107860162895</v>
      </c>
      <c r="Z72" s="3">
        <v>0.10400000000000001</v>
      </c>
      <c r="AA72" s="3">
        <f>1-Table1[[#This Row],[Unemployment rate]]</f>
        <v>0.89600000000000002</v>
      </c>
      <c r="AB72" s="3">
        <f>LN(Table1[[#This Row],[Calculated Employment rate]])</f>
        <v>-0.10981486600720657</v>
      </c>
      <c r="AC72">
        <v>1970.5</v>
      </c>
      <c r="AD72">
        <f>Table1[[#This Row],[Nominal wages in millions of euros]]*1000000</f>
        <v>1970500000</v>
      </c>
      <c r="AE72">
        <f>Table1[[#This Row],[Nominal wages in euros]]/Table1[[#This Row],[Employment (National concept)]]</f>
        <v>4902.2290775201509</v>
      </c>
      <c r="AF72">
        <f>Table1[[#This Row],[Nominal wages in millions of euros]]/(Table1[[#This Row],[Calculated implicit GDP price deflator]])</f>
        <v>1925.728582979584</v>
      </c>
      <c r="AG72">
        <f>Table1[[#This Row],[Calculated quarterly average worker wage]]/Table1[[#This Row],[Calculated implicit GDP price deflator]]</f>
        <v>4790.846310527375</v>
      </c>
      <c r="AH72">
        <f>LN(Table1[[#This Row],[Calculated average real wages in euros]])</f>
        <v>8.4744623575807285</v>
      </c>
    </row>
    <row r="73" spans="3:34" x14ac:dyDescent="0.25">
      <c r="C73" t="s">
        <v>70</v>
      </c>
      <c r="D73">
        <v>4890.1000000000004</v>
      </c>
      <c r="E73">
        <f>Table1[[#This Row],[Nominal GDP in millions of euros]]*1000000</f>
        <v>4890100000</v>
      </c>
      <c r="F73">
        <v>4747.3999999999996</v>
      </c>
      <c r="G73">
        <f>Table1[[#This Row],[Real GDP in millions of euros]]*1000000</f>
        <v>4747400000</v>
      </c>
      <c r="H73">
        <f>LN(Table1[[#This Row],[RGDP in euros]])</f>
        <v>22.280862936711127</v>
      </c>
      <c r="J73">
        <v>3129.7</v>
      </c>
      <c r="K73">
        <f>Table1[[#This Row],[Household and NPISH final consumption expenditure in millions of euros]]*1000000</f>
        <v>3129700000</v>
      </c>
      <c r="L73">
        <f>LN(Table1[[#This Row],[Household and NPISH final consumption expenditure in euros]])</f>
        <v>21.864202990259521</v>
      </c>
      <c r="M73">
        <v>800.9</v>
      </c>
      <c r="N73">
        <f>Table1[[#This Row],[Gross Capital Formation in millions of euros (Investment)]]*1000000</f>
        <v>800900000</v>
      </c>
      <c r="O73">
        <f>LN(Table1[[#This Row],[Gross Capital Formation in euros (Investment)]])</f>
        <v>20.501246653293911</v>
      </c>
      <c r="P73">
        <v>2600.6</v>
      </c>
      <c r="Q73">
        <v>2680.7</v>
      </c>
      <c r="R73">
        <f>Table1[[#This Row],[Exports]]-Table1[[#This Row],[Imports]]</f>
        <v>-80.099999999999909</v>
      </c>
      <c r="S73">
        <v>889.4</v>
      </c>
      <c r="T73">
        <f>Table1[[#This Row],[Final consumption expenditure of general government in millions of euros(Government expenditures)]]*1000000</f>
        <v>889400000</v>
      </c>
      <c r="U73">
        <f>LN(Table1[[#This Row],[Final consumption expenditure of general government in euros (Government expenditures)]])</f>
        <v>20.60605763604087</v>
      </c>
      <c r="V73" s="3">
        <f>Table1[[#This Row],[Nominal GDP in millions of euros]]/Table1[[#This Row],[Real GDP in millions of euros]]</f>
        <v>1.0300585583687916</v>
      </c>
      <c r="W73">
        <v>398.07</v>
      </c>
      <c r="X73">
        <f>Table1[[#This Row],[Employment in thousands of persons (National concept)]]*1000</f>
        <v>398070</v>
      </c>
      <c r="Y73">
        <f>LN(Table1[[#This Row],[Employment (National concept)]])</f>
        <v>12.894383148198592</v>
      </c>
      <c r="Z73" s="3">
        <v>0.113</v>
      </c>
      <c r="AA73" s="3">
        <f>1-Table1[[#This Row],[Unemployment rate]]</f>
        <v>0.88700000000000001</v>
      </c>
      <c r="AB73" s="3">
        <f>LN(Table1[[#This Row],[Calculated Employment rate]])</f>
        <v>-0.11991029667255755</v>
      </c>
      <c r="AC73">
        <v>1949.2</v>
      </c>
      <c r="AD73">
        <f>Table1[[#This Row],[Nominal wages in millions of euros]]*1000000</f>
        <v>1949200000</v>
      </c>
      <c r="AE73">
        <f>Table1[[#This Row],[Nominal wages in euros]]/Table1[[#This Row],[Employment (National concept)]]</f>
        <v>4896.6262215188281</v>
      </c>
      <c r="AF73">
        <f>Table1[[#This Row],[Nominal wages in millions of euros]]/(Table1[[#This Row],[Calculated implicit GDP price deflator]])</f>
        <v>1892.3196008261586</v>
      </c>
      <c r="AG73">
        <f>Table1[[#This Row],[Calculated quarterly average worker wage]]/Table1[[#This Row],[Calculated implicit GDP price deflator]]</f>
        <v>4753.7357771903398</v>
      </c>
      <c r="AH73">
        <f>LN(Table1[[#This Row],[Calculated average real wages in euros]])</f>
        <v>8.4666860673243125</v>
      </c>
    </row>
    <row r="74" spans="3:34" x14ac:dyDescent="0.25">
      <c r="C74" t="s">
        <v>71</v>
      </c>
      <c r="D74">
        <v>4856.5</v>
      </c>
      <c r="E74">
        <f>Table1[[#This Row],[Nominal GDP in millions of euros]]*1000000</f>
        <v>4856500000</v>
      </c>
      <c r="F74">
        <v>4689</v>
      </c>
      <c r="G74">
        <f>Table1[[#This Row],[Real GDP in millions of euros]]*1000000</f>
        <v>4689000000</v>
      </c>
      <c r="H74">
        <f>LN(Table1[[#This Row],[RGDP in euros]])</f>
        <v>22.268485177053861</v>
      </c>
      <c r="J74">
        <v>3043.7</v>
      </c>
      <c r="K74">
        <f>Table1[[#This Row],[Household and NPISH final consumption expenditure in millions of euros]]*1000000</f>
        <v>3043700000</v>
      </c>
      <c r="L74">
        <f>LN(Table1[[#This Row],[Household and NPISH final consumption expenditure in euros]])</f>
        <v>21.836339717555525</v>
      </c>
      <c r="M74">
        <v>795.3</v>
      </c>
      <c r="N74">
        <f>Table1[[#This Row],[Gross Capital Formation in millions of euros (Investment)]]*1000000</f>
        <v>795300000</v>
      </c>
      <c r="O74">
        <f>LN(Table1[[#This Row],[Gross Capital Formation in euros (Investment)]])</f>
        <v>20.494229959927363</v>
      </c>
      <c r="P74">
        <v>2698.9</v>
      </c>
      <c r="Q74">
        <v>2734.2</v>
      </c>
      <c r="R74">
        <f>Table1[[#This Row],[Exports]]-Table1[[#This Row],[Imports]]</f>
        <v>-35.299999999999727</v>
      </c>
      <c r="S74">
        <v>879.8</v>
      </c>
      <c r="T74">
        <f>Table1[[#This Row],[Final consumption expenditure of general government in millions of euros(Government expenditures)]]*1000000</f>
        <v>879800000</v>
      </c>
      <c r="U74">
        <f>LN(Table1[[#This Row],[Final consumption expenditure of general government in euros (Government expenditures)]])</f>
        <v>20.595205166878895</v>
      </c>
      <c r="V74" s="3">
        <f>Table1[[#This Row],[Nominal GDP in millions of euros]]/Table1[[#This Row],[Real GDP in millions of euros]]</f>
        <v>1.0357219023245894</v>
      </c>
      <c r="W74">
        <v>392.49</v>
      </c>
      <c r="X74">
        <f>Table1[[#This Row],[Employment in thousands of persons (National concept)]]*1000</f>
        <v>392490</v>
      </c>
      <c r="Y74">
        <f>LN(Table1[[#This Row],[Employment (National concept)]])</f>
        <v>12.880266338173032</v>
      </c>
      <c r="Z74" s="3">
        <v>0.12300000000000001</v>
      </c>
      <c r="AA74" s="3">
        <f>1-Table1[[#This Row],[Unemployment rate]]</f>
        <v>0.877</v>
      </c>
      <c r="AB74" s="3">
        <f>LN(Table1[[#This Row],[Calculated Employment rate]])</f>
        <v>-0.13124828660995402</v>
      </c>
      <c r="AC74">
        <v>1904.9</v>
      </c>
      <c r="AD74">
        <f>Table1[[#This Row],[Nominal wages in millions of euros]]*1000000</f>
        <v>1904900000</v>
      </c>
      <c r="AE74">
        <f>Table1[[#This Row],[Nominal wages in euros]]/Table1[[#This Row],[Employment (National concept)]]</f>
        <v>4853.3720604346609</v>
      </c>
      <c r="AF74">
        <f>Table1[[#This Row],[Nominal wages in millions of euros]]/(Table1[[#This Row],[Calculated implicit GDP price deflator]])</f>
        <v>1839.2002676824877</v>
      </c>
      <c r="AG74">
        <f>Table1[[#This Row],[Calculated quarterly average worker wage]]/Table1[[#This Row],[Calculated implicit GDP price deflator]]</f>
        <v>4685.9799426290801</v>
      </c>
      <c r="AH74">
        <f>LN(Table1[[#This Row],[Calculated average real wages in euros]])</f>
        <v>8.4523303387830957</v>
      </c>
    </row>
    <row r="75" spans="3:34" x14ac:dyDescent="0.25">
      <c r="C75" t="s">
        <v>72</v>
      </c>
      <c r="D75">
        <v>4801.6000000000004</v>
      </c>
      <c r="E75">
        <f>Table1[[#This Row],[Nominal GDP in millions of euros]]*1000000</f>
        <v>4801600000</v>
      </c>
      <c r="F75">
        <v>4597.3</v>
      </c>
      <c r="G75">
        <f>Table1[[#This Row],[Real GDP in millions of euros]]*1000000</f>
        <v>4597300000</v>
      </c>
      <c r="H75">
        <f>LN(Table1[[#This Row],[RGDP in euros]])</f>
        <v>22.248735011593308</v>
      </c>
      <c r="J75">
        <v>3001.6</v>
      </c>
      <c r="K75">
        <f>Table1[[#This Row],[Household and NPISH final consumption expenditure in millions of euros]]*1000000</f>
        <v>3001600000</v>
      </c>
      <c r="L75">
        <f>LN(Table1[[#This Row],[Household and NPISH final consumption expenditure in euros]])</f>
        <v>21.822411316776179</v>
      </c>
      <c r="M75">
        <v>669.7</v>
      </c>
      <c r="N75">
        <f>Table1[[#This Row],[Gross Capital Formation in millions of euros (Investment)]]*1000000</f>
        <v>669700000</v>
      </c>
      <c r="O75">
        <f>LN(Table1[[#This Row],[Gross Capital Formation in euros (Investment)]])</f>
        <v>20.322340408880279</v>
      </c>
      <c r="P75">
        <v>2570.9</v>
      </c>
      <c r="Q75">
        <v>2547.8000000000002</v>
      </c>
      <c r="R75">
        <f>Table1[[#This Row],[Exports]]-Table1[[#This Row],[Imports]]</f>
        <v>23.099999999999909</v>
      </c>
      <c r="S75">
        <v>896</v>
      </c>
      <c r="T75">
        <f>Table1[[#This Row],[Final consumption expenditure of general government in millions of euros(Government expenditures)]]*1000000</f>
        <v>896000000</v>
      </c>
      <c r="U75">
        <f>LN(Table1[[#This Row],[Final consumption expenditure of general government in euros (Government expenditures)]])</f>
        <v>20.613450970939205</v>
      </c>
      <c r="V75" s="3">
        <f>Table1[[#This Row],[Nominal GDP in millions of euros]]/Table1[[#This Row],[Real GDP in millions of euros]]</f>
        <v>1.0444391273138582</v>
      </c>
      <c r="W75">
        <v>386.54</v>
      </c>
      <c r="X75">
        <f>Table1[[#This Row],[Employment in thousands of persons (National concept)]]*1000</f>
        <v>386540</v>
      </c>
      <c r="Y75">
        <f>LN(Table1[[#This Row],[Employment (National concept)]])</f>
        <v>12.864990634539458</v>
      </c>
      <c r="Z75" s="3">
        <v>0.13500000000000001</v>
      </c>
      <c r="AA75" s="3">
        <f>1-Table1[[#This Row],[Unemployment rate]]</f>
        <v>0.86499999999999999</v>
      </c>
      <c r="AB75" s="3">
        <f>LN(Table1[[#This Row],[Calculated Employment rate]])</f>
        <v>-0.14502577205025774</v>
      </c>
      <c r="AC75">
        <v>1860.8</v>
      </c>
      <c r="AD75">
        <f>Table1[[#This Row],[Nominal wages in millions of euros]]*1000000</f>
        <v>1860800000</v>
      </c>
      <c r="AE75">
        <f>Table1[[#This Row],[Nominal wages in euros]]/Table1[[#This Row],[Employment (National concept)]]</f>
        <v>4813.9907900864073</v>
      </c>
      <c r="AF75">
        <f>Table1[[#This Row],[Nominal wages in millions of euros]]/(Table1[[#This Row],[Calculated implicit GDP price deflator]])</f>
        <v>1781.6260913028989</v>
      </c>
      <c r="AG75">
        <f>Table1[[#This Row],[Calculated quarterly average worker wage]]/Table1[[#This Row],[Calculated implicit GDP price deflator]]</f>
        <v>4609.1635828191102</v>
      </c>
      <c r="AH75">
        <f>LN(Table1[[#This Row],[Calculated average real wages in euros]])</f>
        <v>8.4358016841321444</v>
      </c>
    </row>
    <row r="76" spans="3:34" x14ac:dyDescent="0.25">
      <c r="C76" t="s">
        <v>73</v>
      </c>
      <c r="D76">
        <v>4512.2</v>
      </c>
      <c r="E76">
        <f>Table1[[#This Row],[Nominal GDP in millions of euros]]*1000000</f>
        <v>4512200000</v>
      </c>
      <c r="F76">
        <v>4494.8</v>
      </c>
      <c r="G76">
        <f>Table1[[#This Row],[Real GDP in millions of euros]]*1000000</f>
        <v>4494800000</v>
      </c>
      <c r="H76">
        <f>LN(Table1[[#This Row],[RGDP in euros]])</f>
        <v>22.226187009998021</v>
      </c>
      <c r="J76">
        <v>2918.6</v>
      </c>
      <c r="K76">
        <f>Table1[[#This Row],[Household and NPISH final consumption expenditure in millions of euros]]*1000000</f>
        <v>2918600000</v>
      </c>
      <c r="L76">
        <f>LN(Table1[[#This Row],[Household and NPISH final consumption expenditure in euros]])</f>
        <v>21.79436988619792</v>
      </c>
      <c r="M76">
        <v>844.5</v>
      </c>
      <c r="N76">
        <f>Table1[[#This Row],[Gross Capital Formation in millions of euros (Investment)]]*1000000</f>
        <v>844500000</v>
      </c>
      <c r="O76">
        <f>LN(Table1[[#This Row],[Gross Capital Formation in euros (Investment)]])</f>
        <v>20.55425529421213</v>
      </c>
      <c r="P76">
        <v>2405.8000000000002</v>
      </c>
      <c r="Q76">
        <v>2538.3000000000002</v>
      </c>
      <c r="R76">
        <f>Table1[[#This Row],[Exports]]-Table1[[#This Row],[Imports]]</f>
        <v>-132.5</v>
      </c>
      <c r="S76">
        <v>860.4</v>
      </c>
      <c r="T76">
        <f>Table1[[#This Row],[Final consumption expenditure of general government in millions of euros(Government expenditures)]]*1000000</f>
        <v>860400000</v>
      </c>
      <c r="U76">
        <f>LN(Table1[[#This Row],[Final consumption expenditure of general government in euros (Government expenditures)]])</f>
        <v>20.572907955357849</v>
      </c>
      <c r="V76" s="3">
        <f>Table1[[#This Row],[Nominal GDP in millions of euros]]/Table1[[#This Row],[Real GDP in millions of euros]]</f>
        <v>1.0038711399839815</v>
      </c>
      <c r="W76">
        <v>381.32</v>
      </c>
      <c r="X76">
        <f>Table1[[#This Row],[Employment in thousands of persons (National concept)]]*1000</f>
        <v>381320</v>
      </c>
      <c r="Y76">
        <f>LN(Table1[[#This Row],[Employment (National concept)]])</f>
        <v>12.851394196607515</v>
      </c>
      <c r="Z76" s="3">
        <v>0.15</v>
      </c>
      <c r="AA76" s="3">
        <f>1-Table1[[#This Row],[Unemployment rate]]</f>
        <v>0.85</v>
      </c>
      <c r="AB76" s="3">
        <f>LN(Table1[[#This Row],[Calculated Employment rate]])</f>
        <v>-0.16251892949777494</v>
      </c>
      <c r="AC76">
        <v>1782.8</v>
      </c>
      <c r="AD76">
        <f>Table1[[#This Row],[Nominal wages in millions of euros]]*1000000</f>
        <v>1782800000</v>
      </c>
      <c r="AE76">
        <f>Table1[[#This Row],[Nominal wages in euros]]/Table1[[#This Row],[Employment (National concept)]]</f>
        <v>4675.3382985419066</v>
      </c>
      <c r="AF76">
        <f>Table1[[#This Row],[Nominal wages in millions of euros]]/(Table1[[#This Row],[Calculated implicit GDP price deflator]])</f>
        <v>1775.9251451620053</v>
      </c>
      <c r="AG76">
        <f>Table1[[#This Row],[Calculated quarterly average worker wage]]/Table1[[#This Row],[Calculated implicit GDP price deflator]]</f>
        <v>4657.3092026696868</v>
      </c>
      <c r="AH76">
        <f>LN(Table1[[#This Row],[Calculated average real wages in euros]])</f>
        <v>8.4461931360262561</v>
      </c>
    </row>
    <row r="77" spans="3:34" x14ac:dyDescent="0.25">
      <c r="C77" t="s">
        <v>74</v>
      </c>
      <c r="D77">
        <v>4571.8</v>
      </c>
      <c r="E77">
        <f>Table1[[#This Row],[Nominal GDP in millions of euros]]*1000000</f>
        <v>4571800000</v>
      </c>
      <c r="F77">
        <v>4379.1000000000004</v>
      </c>
      <c r="G77">
        <f>Table1[[#This Row],[Real GDP in millions of euros]]*1000000</f>
        <v>4379100000</v>
      </c>
      <c r="H77">
        <f>LN(Table1[[#This Row],[RGDP in euros]])</f>
        <v>22.200109060768916</v>
      </c>
      <c r="J77">
        <v>2866.8</v>
      </c>
      <c r="K77">
        <f>Table1[[#This Row],[Household and NPISH final consumption expenditure in millions of euros]]*1000000</f>
        <v>2866800000</v>
      </c>
      <c r="L77">
        <f>LN(Table1[[#This Row],[Household and NPISH final consumption expenditure in euros]])</f>
        <v>21.776462262084038</v>
      </c>
      <c r="M77">
        <v>372.9</v>
      </c>
      <c r="N77">
        <f>Table1[[#This Row],[Gross Capital Formation in millions of euros (Investment)]]*1000000</f>
        <v>372900000</v>
      </c>
      <c r="O77">
        <f>LN(Table1[[#This Row],[Gross Capital Formation in euros (Investment)]])</f>
        <v>19.736820845149051</v>
      </c>
      <c r="P77">
        <v>2648.6</v>
      </c>
      <c r="Q77">
        <v>2383.6</v>
      </c>
      <c r="R77">
        <f>Table1[[#This Row],[Exports]]-Table1[[#This Row],[Imports]]</f>
        <v>265</v>
      </c>
      <c r="S77">
        <v>848.3</v>
      </c>
      <c r="T77">
        <f>Table1[[#This Row],[Final consumption expenditure of general government in millions of euros(Government expenditures)]]*1000000</f>
        <v>848300000</v>
      </c>
      <c r="U77">
        <f>LN(Table1[[#This Row],[Final consumption expenditure of general government in euros (Government expenditures)]])</f>
        <v>20.558744904777964</v>
      </c>
      <c r="V77" s="3">
        <f>Table1[[#This Row],[Nominal GDP in millions of euros]]/Table1[[#This Row],[Real GDP in millions of euros]]</f>
        <v>1.0440044758055307</v>
      </c>
      <c r="W77">
        <v>373.88</v>
      </c>
      <c r="X77">
        <f>Table1[[#This Row],[Employment in thousands of persons (National concept)]]*1000</f>
        <v>373880</v>
      </c>
      <c r="Y77">
        <f>LN(Table1[[#This Row],[Employment (National concept)]])</f>
        <v>12.83169016929652</v>
      </c>
      <c r="Z77" s="3">
        <v>0.158</v>
      </c>
      <c r="AA77" s="3">
        <f>1-Table1[[#This Row],[Unemployment rate]]</f>
        <v>0.84199999999999997</v>
      </c>
      <c r="AB77" s="3">
        <f>LN(Table1[[#This Row],[Calculated Employment rate]])</f>
        <v>-0.17197526473981037</v>
      </c>
      <c r="AC77">
        <v>1695.8</v>
      </c>
      <c r="AD77">
        <f>Table1[[#This Row],[Nominal wages in millions of euros]]*1000000</f>
        <v>1695800000</v>
      </c>
      <c r="AE77">
        <f>Table1[[#This Row],[Nominal wages in euros]]/Table1[[#This Row],[Employment (National concept)]]</f>
        <v>4535.6798972932493</v>
      </c>
      <c r="AF77">
        <f>Table1[[#This Row],[Nominal wages in millions of euros]]/(Table1[[#This Row],[Calculated implicit GDP price deflator]])</f>
        <v>1624.3225381687739</v>
      </c>
      <c r="AG77">
        <f>Table1[[#This Row],[Calculated quarterly average worker wage]]/Table1[[#This Row],[Calculated implicit GDP price deflator]]</f>
        <v>4344.5023487984754</v>
      </c>
      <c r="AH77">
        <f>LN(Table1[[#This Row],[Calculated average real wages in euros]])</f>
        <v>8.3766664969163518</v>
      </c>
    </row>
    <row r="78" spans="3:34" x14ac:dyDescent="0.25">
      <c r="C78" t="s">
        <v>75</v>
      </c>
      <c r="D78">
        <v>4505.7</v>
      </c>
      <c r="E78">
        <f>Table1[[#This Row],[Nominal GDP in millions of euros]]*1000000</f>
        <v>4505700000</v>
      </c>
      <c r="F78">
        <v>4383.8999999999996</v>
      </c>
      <c r="G78">
        <f>Table1[[#This Row],[Real GDP in millions of euros]]*1000000</f>
        <v>4383900000</v>
      </c>
      <c r="H78">
        <f>LN(Table1[[#This Row],[RGDP in euros]])</f>
        <v>22.201204576112989</v>
      </c>
      <c r="J78">
        <v>2853.3</v>
      </c>
      <c r="K78">
        <f>Table1[[#This Row],[Household and NPISH final consumption expenditure in millions of euros]]*1000000</f>
        <v>2853300000</v>
      </c>
      <c r="L78">
        <f>LN(Table1[[#This Row],[Household and NPISH final consumption expenditure in euros]])</f>
        <v>21.771742056120722</v>
      </c>
      <c r="M78">
        <v>506.4</v>
      </c>
      <c r="N78">
        <f>Table1[[#This Row],[Gross Capital Formation in millions of euros (Investment)]]*1000000</f>
        <v>506400000</v>
      </c>
      <c r="O78">
        <f>LN(Table1[[#This Row],[Gross Capital Formation in euros (Investment)]])</f>
        <v>20.04283742879424</v>
      </c>
      <c r="P78">
        <v>2710.9</v>
      </c>
      <c r="Q78">
        <v>2558.8000000000002</v>
      </c>
      <c r="R78">
        <f>Table1[[#This Row],[Exports]]-Table1[[#This Row],[Imports]]</f>
        <v>152.09999999999991</v>
      </c>
      <c r="S78">
        <v>856.3</v>
      </c>
      <c r="T78">
        <f>Table1[[#This Row],[Final consumption expenditure of general government in millions of euros(Government expenditures)]]*1000000</f>
        <v>856300000</v>
      </c>
      <c r="U78">
        <f>LN(Table1[[#This Row],[Final consumption expenditure of general government in euros (Government expenditures)]])</f>
        <v>20.56813133999642</v>
      </c>
      <c r="V78" s="3">
        <f>Table1[[#This Row],[Nominal GDP in millions of euros]]/Table1[[#This Row],[Real GDP in millions of euros]]</f>
        <v>1.0277834804626018</v>
      </c>
      <c r="W78">
        <v>369.74</v>
      </c>
      <c r="X78">
        <f>Table1[[#This Row],[Employment in thousands of persons (National concept)]]*1000</f>
        <v>369740</v>
      </c>
      <c r="Y78">
        <f>LN(Table1[[#This Row],[Employment (National concept)]])</f>
        <v>12.820555334906437</v>
      </c>
      <c r="Z78" s="3">
        <v>0.161</v>
      </c>
      <c r="AA78" s="3">
        <f>1-Table1[[#This Row],[Unemployment rate]]</f>
        <v>0.83899999999999997</v>
      </c>
      <c r="AB78" s="3">
        <f>LN(Table1[[#This Row],[Calculated Employment rate]])</f>
        <v>-0.17554457251493091</v>
      </c>
      <c r="AC78">
        <v>1655.7</v>
      </c>
      <c r="AD78">
        <f>Table1[[#This Row],[Nominal wages in millions of euros]]*1000000</f>
        <v>1655700000</v>
      </c>
      <c r="AE78">
        <f>Table1[[#This Row],[Nominal wages in euros]]/Table1[[#This Row],[Employment (National concept)]]</f>
        <v>4478.0115757018448</v>
      </c>
      <c r="AF78">
        <f>Table1[[#This Row],[Nominal wages in millions of euros]]/(Table1[[#This Row],[Calculated implicit GDP price deflator]])</f>
        <v>1610.9424129436047</v>
      </c>
      <c r="AG78">
        <f>Table1[[#This Row],[Calculated quarterly average worker wage]]/Table1[[#This Row],[Calculated implicit GDP price deflator]]</f>
        <v>4356.9600609715062</v>
      </c>
      <c r="AH78">
        <f>LN(Table1[[#This Row],[Calculated average real wages in euros]])</f>
        <v>8.3795298594404741</v>
      </c>
    </row>
    <row r="79" spans="3:34" x14ac:dyDescent="0.25">
      <c r="C79" t="s">
        <v>76</v>
      </c>
      <c r="D79">
        <v>4450.6000000000004</v>
      </c>
      <c r="E79">
        <f>Table1[[#This Row],[Nominal GDP in millions of euros]]*1000000</f>
        <v>4450600000</v>
      </c>
      <c r="F79">
        <v>4367.7</v>
      </c>
      <c r="G79">
        <f>Table1[[#This Row],[Real GDP in millions of euros]]*1000000</f>
        <v>4367700000</v>
      </c>
      <c r="H79">
        <f>LN(Table1[[#This Row],[RGDP in euros]])</f>
        <v>22.197502391711662</v>
      </c>
      <c r="J79">
        <v>2836.2</v>
      </c>
      <c r="K79">
        <f>Table1[[#This Row],[Household and NPISH final consumption expenditure in millions of euros]]*1000000</f>
        <v>2836200000</v>
      </c>
      <c r="L79">
        <f>LN(Table1[[#This Row],[Household and NPISH final consumption expenditure in euros]])</f>
        <v>21.765730964991519</v>
      </c>
      <c r="M79">
        <v>658.7</v>
      </c>
      <c r="N79">
        <f>Table1[[#This Row],[Gross Capital Formation in millions of euros (Investment)]]*1000000</f>
        <v>658700000</v>
      </c>
      <c r="O79">
        <f>LN(Table1[[#This Row],[Gross Capital Formation in euros (Investment)]])</f>
        <v>20.305778753610923</v>
      </c>
      <c r="P79">
        <v>2774.3</v>
      </c>
      <c r="Q79">
        <v>2730.9</v>
      </c>
      <c r="R79">
        <f>Table1[[#This Row],[Exports]]-Table1[[#This Row],[Imports]]</f>
        <v>43.400000000000091</v>
      </c>
      <c r="S79">
        <v>827.4</v>
      </c>
      <c r="T79">
        <f>Table1[[#This Row],[Final consumption expenditure of general government in millions of euros(Government expenditures)]]*1000000</f>
        <v>827400000</v>
      </c>
      <c r="U79">
        <f>LN(Table1[[#This Row],[Final consumption expenditure of general government in euros (Government expenditures)]])</f>
        <v>20.533798811991584</v>
      </c>
      <c r="V79" s="3">
        <f>Table1[[#This Row],[Nominal GDP in millions of euros]]/Table1[[#This Row],[Real GDP in millions of euros]]</f>
        <v>1.0189802413169404</v>
      </c>
      <c r="W79">
        <v>366.9</v>
      </c>
      <c r="X79">
        <f>Table1[[#This Row],[Employment in thousands of persons (National concept)]]*1000</f>
        <v>366900</v>
      </c>
      <c r="Y79">
        <f>LN(Table1[[#This Row],[Employment (National concept)]])</f>
        <v>12.812844610343374</v>
      </c>
      <c r="Z79" s="3">
        <v>0.16600000000000001</v>
      </c>
      <c r="AA79" s="3">
        <f>1-Table1[[#This Row],[Unemployment rate]]</f>
        <v>0.83399999999999996</v>
      </c>
      <c r="AB79" s="3">
        <f>LN(Table1[[#This Row],[Calculated Employment rate]])</f>
        <v>-0.18152187662339034</v>
      </c>
      <c r="AC79">
        <v>1621</v>
      </c>
      <c r="AD79">
        <f>Table1[[#This Row],[Nominal wages in millions of euros]]*1000000</f>
        <v>1621000000</v>
      </c>
      <c r="AE79">
        <f>Table1[[#This Row],[Nominal wages in euros]]/Table1[[#This Row],[Employment (National concept)]]</f>
        <v>4418.0975742709188</v>
      </c>
      <c r="AF79">
        <f>Table1[[#This Row],[Nominal wages in millions of euros]]/(Table1[[#This Row],[Calculated implicit GDP price deflator]])</f>
        <v>1590.8061160292991</v>
      </c>
      <c r="AG79">
        <f>Table1[[#This Row],[Calculated quarterly average worker wage]]/Table1[[#This Row],[Calculated implicit GDP price deflator]]</f>
        <v>4335.8029872698262</v>
      </c>
      <c r="AH79">
        <f>LN(Table1[[#This Row],[Calculated average real wages in euros]])</f>
        <v>8.3746621055719501</v>
      </c>
    </row>
    <row r="80" spans="3:34" x14ac:dyDescent="0.25">
      <c r="C80" t="s">
        <v>77</v>
      </c>
      <c r="D80">
        <v>4379.8</v>
      </c>
      <c r="E80">
        <f>Table1[[#This Row],[Nominal GDP in millions of euros]]*1000000</f>
        <v>4379800000</v>
      </c>
      <c r="F80">
        <v>4348.5</v>
      </c>
      <c r="G80">
        <f>Table1[[#This Row],[Real GDP in millions of euros]]*1000000</f>
        <v>4348500000</v>
      </c>
      <c r="H80">
        <f>LN(Table1[[#This Row],[RGDP in euros]])</f>
        <v>22.193096794994094</v>
      </c>
      <c r="J80">
        <v>2870.6</v>
      </c>
      <c r="K80">
        <f>Table1[[#This Row],[Household and NPISH final consumption expenditure in millions of euros]]*1000000</f>
        <v>2870600000</v>
      </c>
      <c r="L80">
        <f>LN(Table1[[#This Row],[Household and NPISH final consumption expenditure in euros]])</f>
        <v>21.777786904101553</v>
      </c>
      <c r="M80">
        <v>507.8</v>
      </c>
      <c r="N80">
        <f>Table1[[#This Row],[Gross Capital Formation in millions of euros (Investment)]]*1000000</f>
        <v>507800000</v>
      </c>
      <c r="O80">
        <f>LN(Table1[[#This Row],[Gross Capital Formation in euros (Investment)]])</f>
        <v>20.045598227234851</v>
      </c>
      <c r="P80">
        <v>2625</v>
      </c>
      <c r="Q80">
        <v>2474.8000000000002</v>
      </c>
      <c r="R80">
        <f>Table1[[#This Row],[Exports]]-Table1[[#This Row],[Imports]]</f>
        <v>150.19999999999982</v>
      </c>
      <c r="S80">
        <v>797.1</v>
      </c>
      <c r="T80">
        <f>Table1[[#This Row],[Final consumption expenditure of general government in millions of euros(Government expenditures)]]*1000000</f>
        <v>797100000</v>
      </c>
      <c r="U80">
        <f>LN(Table1[[#This Row],[Final consumption expenditure of general government in euros (Government expenditures)]])</f>
        <v>20.496490699398151</v>
      </c>
      <c r="V80" s="3">
        <f>Table1[[#This Row],[Nominal GDP in millions of euros]]/Table1[[#This Row],[Real GDP in millions of euros]]</f>
        <v>1.0071978843279292</v>
      </c>
      <c r="W80">
        <v>364.18</v>
      </c>
      <c r="X80">
        <f>Table1[[#This Row],[Employment in thousands of persons (National concept)]]*1000</f>
        <v>364180</v>
      </c>
      <c r="Y80">
        <f>LN(Table1[[#This Row],[Employment (National concept)]])</f>
        <v>12.805403529885835</v>
      </c>
      <c r="Z80" s="3">
        <v>0.16200000000000001</v>
      </c>
      <c r="AA80" s="3">
        <f>1-Table1[[#This Row],[Unemployment rate]]</f>
        <v>0.83799999999999997</v>
      </c>
      <c r="AB80" s="3">
        <f>LN(Table1[[#This Row],[Calculated Employment rate]])</f>
        <v>-0.17673717850005405</v>
      </c>
      <c r="AC80">
        <v>1602.9</v>
      </c>
      <c r="AD80">
        <f>Table1[[#This Row],[Nominal wages in millions of euros]]*1000000</f>
        <v>1602900000</v>
      </c>
      <c r="AE80">
        <f>Table1[[#This Row],[Nominal wages in euros]]/Table1[[#This Row],[Employment (National concept)]]</f>
        <v>4401.3949146026689</v>
      </c>
      <c r="AF80">
        <f>Table1[[#This Row],[Nominal wages in millions of euros]]/(Table1[[#This Row],[Calculated implicit GDP price deflator]])</f>
        <v>1591.4449632403307</v>
      </c>
      <c r="AG80">
        <f>Table1[[#This Row],[Calculated quarterly average worker wage]]/Table1[[#This Row],[Calculated implicit GDP price deflator]]</f>
        <v>4369.9405877322488</v>
      </c>
      <c r="AH80">
        <f>LN(Table1[[#This Row],[Calculated average real wages in euros]])</f>
        <v>8.3825046925126045</v>
      </c>
    </row>
    <row r="81" spans="3:34" x14ac:dyDescent="0.25">
      <c r="C81" t="s">
        <v>78</v>
      </c>
      <c r="D81">
        <v>4360.8999999999996</v>
      </c>
      <c r="E81">
        <f>Table1[[#This Row],[Nominal GDP in millions of euros]]*1000000</f>
        <v>4360900000</v>
      </c>
      <c r="F81">
        <v>4316</v>
      </c>
      <c r="G81">
        <f>Table1[[#This Row],[Real GDP in millions of euros]]*1000000</f>
        <v>4316000000</v>
      </c>
      <c r="H81">
        <f>LN(Table1[[#This Row],[RGDP in euros]])</f>
        <v>22.185594884342301</v>
      </c>
      <c r="J81">
        <v>2860.4</v>
      </c>
      <c r="K81">
        <f>Table1[[#This Row],[Household and NPISH final consumption expenditure in millions of euros]]*1000000</f>
        <v>2860400000</v>
      </c>
      <c r="L81">
        <f>LN(Table1[[#This Row],[Household and NPISH final consumption expenditure in euros]])</f>
        <v>21.774227312138514</v>
      </c>
      <c r="M81">
        <v>725.8</v>
      </c>
      <c r="N81">
        <f>Table1[[#This Row],[Gross Capital Formation in millions of euros (Investment)]]*1000000</f>
        <v>725800000</v>
      </c>
      <c r="O81">
        <f>LN(Table1[[#This Row],[Gross Capital Formation in euros (Investment)]])</f>
        <v>20.402785052743244</v>
      </c>
      <c r="P81">
        <v>2779.1</v>
      </c>
      <c r="Q81">
        <v>2849.3</v>
      </c>
      <c r="R81">
        <f>Table1[[#This Row],[Exports]]-Table1[[#This Row],[Imports]]</f>
        <v>-70.200000000000273</v>
      </c>
      <c r="S81">
        <v>797.9</v>
      </c>
      <c r="T81">
        <f>Table1[[#This Row],[Final consumption expenditure of general government in millions of euros(Government expenditures)]]*1000000</f>
        <v>797900000</v>
      </c>
      <c r="U81">
        <f>LN(Table1[[#This Row],[Final consumption expenditure of general government in euros (Government expenditures)]])</f>
        <v>20.497493834278508</v>
      </c>
      <c r="V81" s="3">
        <f>Table1[[#This Row],[Nominal GDP in millions of euros]]/Table1[[#This Row],[Real GDP in millions of euros]]</f>
        <v>1.0104031510658016</v>
      </c>
      <c r="W81">
        <v>364.85</v>
      </c>
      <c r="X81">
        <f>Table1[[#This Row],[Employment in thousands of persons (National concept)]]*1000</f>
        <v>364850</v>
      </c>
      <c r="Y81">
        <f>LN(Table1[[#This Row],[Employment (National concept)]])</f>
        <v>12.807241589193767</v>
      </c>
      <c r="Z81" s="3">
        <v>0.16</v>
      </c>
      <c r="AA81" s="3">
        <f>1-Table1[[#This Row],[Unemployment rate]]</f>
        <v>0.84</v>
      </c>
      <c r="AB81" s="3">
        <f>LN(Table1[[#This Row],[Calculated Employment rate]])</f>
        <v>-0.1743533871447778</v>
      </c>
      <c r="AC81">
        <v>1593.4</v>
      </c>
      <c r="AD81">
        <f>Table1[[#This Row],[Nominal wages in millions of euros]]*1000000</f>
        <v>1593400000</v>
      </c>
      <c r="AE81">
        <f>Table1[[#This Row],[Nominal wages in euros]]/Table1[[#This Row],[Employment (National concept)]]</f>
        <v>4367.2742222831303</v>
      </c>
      <c r="AF81">
        <f>Table1[[#This Row],[Nominal wages in millions of euros]]/(Table1[[#This Row],[Calculated implicit GDP price deflator]])</f>
        <v>1576.9942901694606</v>
      </c>
      <c r="AG81">
        <f>Table1[[#This Row],[Calculated quarterly average worker wage]]/Table1[[#This Row],[Calculated implicit GDP price deflator]]</f>
        <v>4322.308593036757</v>
      </c>
      <c r="AH81">
        <f>LN(Table1[[#This Row],[Calculated average real wages in euros]])</f>
        <v>8.3715449350354643</v>
      </c>
    </row>
    <row r="82" spans="3:34" x14ac:dyDescent="0.25">
      <c r="C82" t="s">
        <v>79</v>
      </c>
      <c r="D82">
        <v>4370.3999999999996</v>
      </c>
      <c r="E82">
        <f>Table1[[#This Row],[Nominal GDP in millions of euros]]*1000000</f>
        <v>4370400000</v>
      </c>
      <c r="F82">
        <v>4317.6000000000004</v>
      </c>
      <c r="G82">
        <f>Table1[[#This Row],[Real GDP in millions of euros]]*1000000</f>
        <v>4317600000</v>
      </c>
      <c r="H82">
        <f>LN(Table1[[#This Row],[RGDP in euros]])</f>
        <v>22.185965529268707</v>
      </c>
      <c r="J82">
        <v>2862.3</v>
      </c>
      <c r="K82">
        <f>Table1[[#This Row],[Household and NPISH final consumption expenditure in millions of euros]]*1000000</f>
        <v>2862300000</v>
      </c>
      <c r="L82">
        <f>LN(Table1[[#This Row],[Household and NPISH final consumption expenditure in euros]])</f>
        <v>21.774891334390183</v>
      </c>
      <c r="M82">
        <v>713.5</v>
      </c>
      <c r="N82">
        <f>Table1[[#This Row],[Gross Capital Formation in millions of euros (Investment)]]*1000000</f>
        <v>713500000</v>
      </c>
      <c r="O82">
        <f>LN(Table1[[#This Row],[Gross Capital Formation in euros (Investment)]])</f>
        <v>20.385692994881165</v>
      </c>
      <c r="P82">
        <v>2965.3</v>
      </c>
      <c r="Q82">
        <v>3010.3</v>
      </c>
      <c r="R82">
        <f>Table1[[#This Row],[Exports]]-Table1[[#This Row],[Imports]]</f>
        <v>-45</v>
      </c>
      <c r="S82">
        <v>781.4</v>
      </c>
      <c r="T82">
        <f>Table1[[#This Row],[Final consumption expenditure of general government in millions of euros(Government expenditures)]]*1000000</f>
        <v>781400000</v>
      </c>
      <c r="U82">
        <f>LN(Table1[[#This Row],[Final consumption expenditure of general government in euros (Government expenditures)]])</f>
        <v>20.476597740585245</v>
      </c>
      <c r="V82" s="3">
        <f>Table1[[#This Row],[Nominal GDP in millions of euros]]/Table1[[#This Row],[Real GDP in millions of euros]]</f>
        <v>1.0122290161200664</v>
      </c>
      <c r="W82">
        <v>364.6</v>
      </c>
      <c r="X82">
        <f>Table1[[#This Row],[Employment in thousands of persons (National concept)]]*1000</f>
        <v>364600</v>
      </c>
      <c r="Y82">
        <f>LN(Table1[[#This Row],[Employment (National concept)]])</f>
        <v>12.8065561412267</v>
      </c>
      <c r="Z82" s="3">
        <v>0.159</v>
      </c>
      <c r="AA82" s="3">
        <f>1-Table1[[#This Row],[Unemployment rate]]</f>
        <v>0.84099999999999997</v>
      </c>
      <c r="AB82" s="3">
        <f>LN(Table1[[#This Row],[Calculated Employment rate]])</f>
        <v>-0.17316361900918903</v>
      </c>
      <c r="AC82">
        <v>1590.6</v>
      </c>
      <c r="AD82">
        <f>Table1[[#This Row],[Nominal wages in millions of euros]]*1000000</f>
        <v>1590600000</v>
      </c>
      <c r="AE82">
        <f>Table1[[#This Row],[Nominal wages in euros]]/Table1[[#This Row],[Employment (National concept)]]</f>
        <v>4362.5891387822267</v>
      </c>
      <c r="AF82">
        <f>Table1[[#This Row],[Nominal wages in millions of euros]]/(Table1[[#This Row],[Calculated implicit GDP price deflator]])</f>
        <v>1571.3835255354204</v>
      </c>
      <c r="AG82">
        <f>Table1[[#This Row],[Calculated quarterly average worker wage]]/Table1[[#This Row],[Calculated implicit GDP price deflator]]</f>
        <v>4309.8835039369733</v>
      </c>
      <c r="AH82">
        <f>LN(Table1[[#This Row],[Calculated average real wages in euros]])</f>
        <v>8.3686661534835345</v>
      </c>
    </row>
    <row r="83" spans="3:34" x14ac:dyDescent="0.25">
      <c r="C83" t="s">
        <v>80</v>
      </c>
      <c r="D83">
        <v>4371.6000000000004</v>
      </c>
      <c r="E83">
        <f>Table1[[#This Row],[Nominal GDP in millions of euros]]*1000000</f>
        <v>4371600000</v>
      </c>
      <c r="F83">
        <v>4330.3</v>
      </c>
      <c r="G83">
        <f>Table1[[#This Row],[Real GDP in millions of euros]]*1000000</f>
        <v>4330300000</v>
      </c>
      <c r="H83">
        <f>LN(Table1[[#This Row],[RGDP in euros]])</f>
        <v>22.188902660625445</v>
      </c>
      <c r="J83">
        <v>2876.9</v>
      </c>
      <c r="K83">
        <f>Table1[[#This Row],[Household and NPISH final consumption expenditure in millions of euros]]*1000000</f>
        <v>2876900000</v>
      </c>
      <c r="L83">
        <f>LN(Table1[[#This Row],[Household and NPISH final consumption expenditure in euros]])</f>
        <v>21.779979162482814</v>
      </c>
      <c r="M83">
        <v>504.1</v>
      </c>
      <c r="N83">
        <f>Table1[[#This Row],[Gross Capital Formation in millions of euros (Investment)]]*1000000</f>
        <v>504100000</v>
      </c>
      <c r="O83">
        <f>LN(Table1[[#This Row],[Gross Capital Formation in euros (Investment)]])</f>
        <v>20.03828521905286</v>
      </c>
      <c r="P83">
        <v>2833.4</v>
      </c>
      <c r="Q83">
        <v>2665.5</v>
      </c>
      <c r="R83">
        <f>Table1[[#This Row],[Exports]]-Table1[[#This Row],[Imports]]</f>
        <v>167.90000000000009</v>
      </c>
      <c r="S83">
        <v>762.5</v>
      </c>
      <c r="T83">
        <f>Table1[[#This Row],[Final consumption expenditure of general government in millions of euros(Government expenditures)]]*1000000</f>
        <v>762500000</v>
      </c>
      <c r="U83">
        <f>LN(Table1[[#This Row],[Final consumption expenditure of general government in euros (Government expenditures)]])</f>
        <v>20.45211306644584</v>
      </c>
      <c r="V83" s="3">
        <f>Table1[[#This Row],[Nominal GDP in millions of euros]]/Table1[[#This Row],[Real GDP in millions of euros]]</f>
        <v>1.0095374454425792</v>
      </c>
      <c r="W83">
        <v>365.22</v>
      </c>
      <c r="X83">
        <f>Table1[[#This Row],[Employment in thousands of persons (National concept)]]*1000</f>
        <v>365220</v>
      </c>
      <c r="Y83">
        <f>LN(Table1[[#This Row],[Employment (National concept)]])</f>
        <v>12.808255190716025</v>
      </c>
      <c r="Z83" s="3">
        <v>0.16500000000000001</v>
      </c>
      <c r="AA83" s="3">
        <f>1-Table1[[#This Row],[Unemployment rate]]</f>
        <v>0.83499999999999996</v>
      </c>
      <c r="AB83" s="3">
        <f>LN(Table1[[#This Row],[Calculated Employment rate]])</f>
        <v>-0.18032355413128162</v>
      </c>
      <c r="AC83">
        <v>1597.1</v>
      </c>
      <c r="AD83">
        <f>Table1[[#This Row],[Nominal wages in millions of euros]]*1000000</f>
        <v>1597100000</v>
      </c>
      <c r="AE83">
        <f>Table1[[#This Row],[Nominal wages in euros]]/Table1[[#This Row],[Employment (National concept)]]</f>
        <v>4372.9806691856966</v>
      </c>
      <c r="AF83">
        <f>Table1[[#This Row],[Nominal wages in millions of euros]]/(Table1[[#This Row],[Calculated implicit GDP price deflator]])</f>
        <v>1582.0116501967241</v>
      </c>
      <c r="AG83">
        <f>Table1[[#This Row],[Calculated quarterly average worker wage]]/Table1[[#This Row],[Calculated implicit GDP price deflator]]</f>
        <v>4331.6676255318007</v>
      </c>
      <c r="AH83">
        <f>LN(Table1[[#This Row],[Calculated average real wages in euros]])</f>
        <v>8.3737078797691655</v>
      </c>
    </row>
    <row r="84" spans="3:34" x14ac:dyDescent="0.25">
      <c r="C84" t="s">
        <v>81</v>
      </c>
      <c r="D84">
        <v>4418.5</v>
      </c>
      <c r="E84">
        <f>Table1[[#This Row],[Nominal GDP in millions of euros]]*1000000</f>
        <v>4418500000</v>
      </c>
      <c r="F84">
        <v>4397.7</v>
      </c>
      <c r="G84">
        <f>Table1[[#This Row],[Real GDP in millions of euros]]*1000000</f>
        <v>4397700000</v>
      </c>
      <c r="H84">
        <f>LN(Table1[[#This Row],[RGDP in euros]])</f>
        <v>22.204347513928369</v>
      </c>
      <c r="J84">
        <v>2923.7</v>
      </c>
      <c r="K84">
        <f>Table1[[#This Row],[Household and NPISH final consumption expenditure in millions of euros]]*1000000</f>
        <v>2923700000</v>
      </c>
      <c r="L84">
        <f>LN(Table1[[#This Row],[Household and NPISH final consumption expenditure in euros]])</f>
        <v>21.79611577439108</v>
      </c>
      <c r="M84">
        <v>409.3</v>
      </c>
      <c r="N84">
        <f>Table1[[#This Row],[Gross Capital Formation in millions of euros (Investment)]]*1000000</f>
        <v>409300000</v>
      </c>
      <c r="O84">
        <f>LN(Table1[[#This Row],[Gross Capital Formation in euros (Investment)]])</f>
        <v>19.829958941462632</v>
      </c>
      <c r="P84">
        <v>3037</v>
      </c>
      <c r="Q84">
        <v>2795.4</v>
      </c>
      <c r="R84">
        <f>Table1[[#This Row],[Exports]]-Table1[[#This Row],[Imports]]</f>
        <v>241.59999999999991</v>
      </c>
      <c r="S84">
        <v>795</v>
      </c>
      <c r="T84">
        <f>Table1[[#This Row],[Final consumption expenditure of general government in millions of euros(Government expenditures)]]*1000000</f>
        <v>795000000</v>
      </c>
      <c r="U84">
        <f>LN(Table1[[#This Row],[Final consumption expenditure of general government in euros (Government expenditures)]])</f>
        <v>20.493852672618605</v>
      </c>
      <c r="V84" s="3">
        <f>Table1[[#This Row],[Nominal GDP in millions of euros]]/Table1[[#This Row],[Real GDP in millions of euros]]</f>
        <v>1.0047297450940265</v>
      </c>
      <c r="W84">
        <v>366.89</v>
      </c>
      <c r="X84">
        <f>Table1[[#This Row],[Employment in thousands of persons (National concept)]]*1000</f>
        <v>366890</v>
      </c>
      <c r="Y84">
        <f>LN(Table1[[#This Row],[Employment (National concept)]])</f>
        <v>12.812817354589001</v>
      </c>
      <c r="Z84" s="3">
        <v>0.16600000000000001</v>
      </c>
      <c r="AA84" s="3">
        <f>1-Table1[[#This Row],[Unemployment rate]]</f>
        <v>0.83399999999999996</v>
      </c>
      <c r="AB84" s="3">
        <f>LN(Table1[[#This Row],[Calculated Employment rate]])</f>
        <v>-0.18152187662339034</v>
      </c>
      <c r="AC84">
        <v>1587.1</v>
      </c>
      <c r="AD84">
        <f>Table1[[#This Row],[Nominal wages in millions of euros]]*1000000</f>
        <v>1587100000</v>
      </c>
      <c r="AE84">
        <f>Table1[[#This Row],[Nominal wages in euros]]/Table1[[#This Row],[Employment (National concept)]]</f>
        <v>4325.8197279838641</v>
      </c>
      <c r="AF84">
        <f>Table1[[#This Row],[Nominal wages in millions of euros]]/(Table1[[#This Row],[Calculated implicit GDP price deflator]])</f>
        <v>1579.6287586284936</v>
      </c>
      <c r="AG84">
        <f>Table1[[#This Row],[Calculated quarterly average worker wage]]/Table1[[#This Row],[Calculated implicit GDP price deflator]]</f>
        <v>4305.456018502804</v>
      </c>
      <c r="AH84">
        <f>LN(Table1[[#This Row],[Calculated average real wages in euros]])</f>
        <v>8.3676383388948228</v>
      </c>
    </row>
    <row r="85" spans="3:34" x14ac:dyDescent="0.25">
      <c r="C85" t="s">
        <v>82</v>
      </c>
      <c r="D85">
        <v>4461.1000000000004</v>
      </c>
      <c r="E85">
        <f>Table1[[#This Row],[Nominal GDP in millions of euros]]*1000000</f>
        <v>4461100000</v>
      </c>
      <c r="F85">
        <v>4434.3999999999996</v>
      </c>
      <c r="G85">
        <f>Table1[[#This Row],[Real GDP in millions of euros]]*1000000</f>
        <v>4434400000</v>
      </c>
      <c r="H85">
        <f>LN(Table1[[#This Row],[RGDP in euros]])</f>
        <v>22.212658156069867</v>
      </c>
      <c r="J85">
        <v>2929.3</v>
      </c>
      <c r="K85">
        <f>Table1[[#This Row],[Household and NPISH final consumption expenditure in millions of euros]]*1000000</f>
        <v>2929300000</v>
      </c>
      <c r="L85">
        <f>LN(Table1[[#This Row],[Household and NPISH final consumption expenditure in euros]])</f>
        <v>21.798029323582533</v>
      </c>
      <c r="M85">
        <v>631.70000000000005</v>
      </c>
      <c r="N85">
        <f>Table1[[#This Row],[Gross Capital Formation in millions of euros (Investment)]]*1000000</f>
        <v>631700000</v>
      </c>
      <c r="O85">
        <f>LN(Table1[[#This Row],[Gross Capital Formation in euros (Investment)]])</f>
        <v>20.263925155868929</v>
      </c>
      <c r="P85">
        <v>3155.2</v>
      </c>
      <c r="Q85">
        <v>3100.3</v>
      </c>
      <c r="R85">
        <f>Table1[[#This Row],[Exports]]-Table1[[#This Row],[Imports]]</f>
        <v>54.899999999999636</v>
      </c>
      <c r="S85">
        <v>810.6</v>
      </c>
      <c r="T85">
        <f>Table1[[#This Row],[Final consumption expenditure of general government in millions of euros(Government expenditures)]]*1000000</f>
        <v>810600000</v>
      </c>
      <c r="U85">
        <f>LN(Table1[[#This Row],[Final consumption expenditure of general government in euros (Government expenditures)]])</f>
        <v>20.513285272158484</v>
      </c>
      <c r="V85" s="3">
        <f>Table1[[#This Row],[Nominal GDP in millions of euros]]/Table1[[#This Row],[Real GDP in millions of euros]]</f>
        <v>1.0060211077034098</v>
      </c>
      <c r="W85">
        <v>368.46</v>
      </c>
      <c r="X85">
        <f>Table1[[#This Row],[Employment in thousands of persons (National concept)]]*1000</f>
        <v>368460</v>
      </c>
      <c r="Y85">
        <f>LN(Table1[[#This Row],[Employment (National concept)]])</f>
        <v>12.8170874365515</v>
      </c>
      <c r="Z85" s="3">
        <v>0.153</v>
      </c>
      <c r="AA85" s="3">
        <f>1-Table1[[#This Row],[Unemployment rate]]</f>
        <v>0.84699999999999998</v>
      </c>
      <c r="AB85" s="3">
        <f>LN(Table1[[#This Row],[Calculated Employment rate]])</f>
        <v>-0.16605458433008269</v>
      </c>
      <c r="AC85">
        <v>1597.3</v>
      </c>
      <c r="AD85">
        <f>Table1[[#This Row],[Nominal wages in millions of euros]]*1000000</f>
        <v>1597300000</v>
      </c>
      <c r="AE85">
        <f>Table1[[#This Row],[Nominal wages in euros]]/Table1[[#This Row],[Employment (National concept)]]</f>
        <v>4335.0702925690712</v>
      </c>
      <c r="AF85">
        <f>Table1[[#This Row],[Nominal wages in millions of euros]]/(Table1[[#This Row],[Calculated implicit GDP price deflator]])</f>
        <v>1587.7400461769516</v>
      </c>
      <c r="AG85">
        <f>Table1[[#This Row],[Calculated quarterly average worker wage]]/Table1[[#This Row],[Calculated implicit GDP price deflator]]</f>
        <v>4309.1245893094274</v>
      </c>
      <c r="AH85">
        <f>LN(Table1[[#This Row],[Calculated average real wages in euros]])</f>
        <v>8.3684900509387177</v>
      </c>
    </row>
    <row r="86" spans="3:34" x14ac:dyDescent="0.25">
      <c r="C86" t="s">
        <v>83</v>
      </c>
      <c r="D86">
        <v>4485.3</v>
      </c>
      <c r="E86">
        <f>Table1[[#This Row],[Nominal GDP in millions of euros]]*1000000</f>
        <v>4485300000</v>
      </c>
      <c r="F86">
        <v>4491.1000000000004</v>
      </c>
      <c r="G86">
        <f>Table1[[#This Row],[Real GDP in millions of euros]]*1000000</f>
        <v>4491100000</v>
      </c>
      <c r="H86">
        <f>LN(Table1[[#This Row],[RGDP in euros]])</f>
        <v>22.225363497559844</v>
      </c>
      <c r="J86">
        <v>2964.8</v>
      </c>
      <c r="K86">
        <f>Table1[[#This Row],[Household and NPISH final consumption expenditure in millions of euros]]*1000000</f>
        <v>2964800000</v>
      </c>
      <c r="L86">
        <f>LN(Table1[[#This Row],[Household and NPISH final consumption expenditure in euros]])</f>
        <v>21.810075413495369</v>
      </c>
      <c r="M86">
        <v>651.4</v>
      </c>
      <c r="N86">
        <f>Table1[[#This Row],[Gross Capital Formation in millions of euros (Investment)]]*1000000</f>
        <v>651400000</v>
      </c>
      <c r="O86">
        <f>LN(Table1[[#This Row],[Gross Capital Formation in euros (Investment)]])</f>
        <v>20.294634450806406</v>
      </c>
      <c r="P86">
        <v>3016.4</v>
      </c>
      <c r="Q86">
        <v>2953.4</v>
      </c>
      <c r="R86">
        <f>Table1[[#This Row],[Exports]]-Table1[[#This Row],[Imports]]</f>
        <v>63</v>
      </c>
      <c r="S86">
        <v>794.8</v>
      </c>
      <c r="T86">
        <f>Table1[[#This Row],[Final consumption expenditure of general government in millions of euros(Government expenditures)]]*1000000</f>
        <v>794800000</v>
      </c>
      <c r="U86">
        <f>LN(Table1[[#This Row],[Final consumption expenditure of general government in euros (Government expenditures)]])</f>
        <v>20.493601068641937</v>
      </c>
      <c r="V86" s="3">
        <f>Table1[[#This Row],[Nominal GDP in millions of euros]]/Table1[[#This Row],[Real GDP in millions of euros]]</f>
        <v>0.99870855692369354</v>
      </c>
      <c r="W86">
        <v>371.75</v>
      </c>
      <c r="X86">
        <f>Table1[[#This Row],[Employment in thousands of persons (National concept)]]*1000</f>
        <v>371750</v>
      </c>
      <c r="Y86">
        <f>LN(Table1[[#This Row],[Employment (National concept)]])</f>
        <v>12.825976864322401</v>
      </c>
      <c r="Z86" s="3">
        <v>0.14599999999999999</v>
      </c>
      <c r="AA86" s="3">
        <f>1-Table1[[#This Row],[Unemployment rate]]</f>
        <v>0.85399999999999998</v>
      </c>
      <c r="AB86" s="3">
        <f>LN(Table1[[#This Row],[Calculated Employment rate]])</f>
        <v>-0.15782408519356722</v>
      </c>
      <c r="AC86">
        <v>1611.2</v>
      </c>
      <c r="AD86">
        <f>Table1[[#This Row],[Nominal wages in millions of euros]]*1000000</f>
        <v>1611200000</v>
      </c>
      <c r="AE86">
        <f>Table1[[#This Row],[Nominal wages in euros]]/Table1[[#This Row],[Employment (National concept)]]</f>
        <v>4334.0954942837925</v>
      </c>
      <c r="AF86">
        <f>Table1[[#This Row],[Nominal wages in millions of euros]]/(Table1[[#This Row],[Calculated implicit GDP price deflator]])</f>
        <v>1613.2834637593919</v>
      </c>
      <c r="AG86">
        <f>Table1[[#This Row],[Calculated quarterly average worker wage]]/Table1[[#This Row],[Calculated implicit GDP price deflator]]</f>
        <v>4339.6999697629899</v>
      </c>
      <c r="AH86">
        <f>LN(Table1[[#This Row],[Calculated average real wages in euros]])</f>
        <v>8.3755604933137491</v>
      </c>
    </row>
    <row r="87" spans="3:34" x14ac:dyDescent="0.25">
      <c r="C87" t="s">
        <v>84</v>
      </c>
      <c r="D87">
        <v>4579.1000000000004</v>
      </c>
      <c r="E87">
        <f>Table1[[#This Row],[Nominal GDP in millions of euros]]*1000000</f>
        <v>4579100000</v>
      </c>
      <c r="F87">
        <v>4581</v>
      </c>
      <c r="G87">
        <f>Table1[[#This Row],[Real GDP in millions of euros]]*1000000</f>
        <v>4581000000</v>
      </c>
      <c r="H87">
        <f>LN(Table1[[#This Row],[RGDP in euros]])</f>
        <v>22.245183151851016</v>
      </c>
      <c r="J87">
        <v>3011.4</v>
      </c>
      <c r="K87">
        <f>Table1[[#This Row],[Household and NPISH final consumption expenditure in millions of euros]]*1000000</f>
        <v>3011400000</v>
      </c>
      <c r="L87">
        <f>LN(Table1[[#This Row],[Household and NPISH final consumption expenditure in euros]])</f>
        <v>21.825670923853217</v>
      </c>
      <c r="M87">
        <v>827.4</v>
      </c>
      <c r="N87">
        <f>Table1[[#This Row],[Gross Capital Formation in millions of euros (Investment)]]*1000000</f>
        <v>827400000</v>
      </c>
      <c r="O87">
        <f>LN(Table1[[#This Row],[Gross Capital Formation in euros (Investment)]])</f>
        <v>20.533798811991584</v>
      </c>
      <c r="P87">
        <v>2993.8</v>
      </c>
      <c r="Q87">
        <v>3037.5</v>
      </c>
      <c r="R87">
        <f>Table1[[#This Row],[Exports]]-Table1[[#This Row],[Imports]]</f>
        <v>-43.699999999999818</v>
      </c>
      <c r="S87">
        <v>782.8</v>
      </c>
      <c r="T87">
        <f>Table1[[#This Row],[Final consumption expenditure of general government in millions of euros(Government expenditures)]]*1000000</f>
        <v>782800000</v>
      </c>
      <c r="U87">
        <f>LN(Table1[[#This Row],[Final consumption expenditure of general government in euros (Government expenditures)]])</f>
        <v>20.478387793486196</v>
      </c>
      <c r="V87" s="3">
        <f>Table1[[#This Row],[Nominal GDP in millions of euros]]/Table1[[#This Row],[Real GDP in millions of euros]]</f>
        <v>0.99958524339663835</v>
      </c>
      <c r="W87">
        <v>374.96</v>
      </c>
      <c r="X87">
        <f>Table1[[#This Row],[Employment in thousands of persons (National concept)]]*1000</f>
        <v>374960</v>
      </c>
      <c r="Y87">
        <f>LN(Table1[[#This Row],[Employment (National concept)]])</f>
        <v>12.834574632596588</v>
      </c>
      <c r="Z87" s="3">
        <v>0.13300000000000001</v>
      </c>
      <c r="AA87" s="3">
        <f>1-Table1[[#This Row],[Unemployment rate]]</f>
        <v>0.86699999999999999</v>
      </c>
      <c r="AB87" s="3">
        <f>LN(Table1[[#This Row],[Calculated Employment rate]])</f>
        <v>-0.1427163022015952</v>
      </c>
      <c r="AC87">
        <v>1622.8</v>
      </c>
      <c r="AD87">
        <f>Table1[[#This Row],[Nominal wages in millions of euros]]*1000000</f>
        <v>1622800000</v>
      </c>
      <c r="AE87">
        <f>Table1[[#This Row],[Nominal wages in euros]]/Table1[[#This Row],[Employment (National concept)]]</f>
        <v>4327.9283123533178</v>
      </c>
      <c r="AF87">
        <f>Table1[[#This Row],[Nominal wages in millions of euros]]/(Table1[[#This Row],[Calculated implicit GDP price deflator]])</f>
        <v>1623.4733462907557</v>
      </c>
      <c r="AG87">
        <f>Table1[[#This Row],[Calculated quarterly average worker wage]]/Table1[[#This Row],[Calculated implicit GDP price deflator]]</f>
        <v>4329.7240940120437</v>
      </c>
      <c r="AH87">
        <f>LN(Table1[[#This Row],[Calculated average real wages in euros]])</f>
        <v>8.3732590993386502</v>
      </c>
    </row>
    <row r="88" spans="3:34" x14ac:dyDescent="0.25">
      <c r="C88" t="s">
        <v>85</v>
      </c>
      <c r="D88">
        <v>4638.2</v>
      </c>
      <c r="E88">
        <f>Table1[[#This Row],[Nominal GDP in millions of euros]]*1000000</f>
        <v>4638200000</v>
      </c>
      <c r="F88">
        <v>4690.1000000000004</v>
      </c>
      <c r="G88">
        <f>Table1[[#This Row],[Real GDP in millions of euros]]*1000000</f>
        <v>4690100000</v>
      </c>
      <c r="H88">
        <f>LN(Table1[[#This Row],[RGDP in euros]])</f>
        <v>22.268719741138909</v>
      </c>
      <c r="J88">
        <v>3059.1</v>
      </c>
      <c r="K88">
        <f>Table1[[#This Row],[Household and NPISH final consumption expenditure in millions of euros]]*1000000</f>
        <v>3059100000</v>
      </c>
      <c r="L88">
        <f>LN(Table1[[#This Row],[Household and NPISH final consumption expenditure in euros]])</f>
        <v>21.841386592002564</v>
      </c>
      <c r="M88">
        <v>265</v>
      </c>
      <c r="N88">
        <f>Table1[[#This Row],[Gross Capital Formation in millions of euros (Investment)]]*1000000</f>
        <v>265000000</v>
      </c>
      <c r="O88">
        <f>LN(Table1[[#This Row],[Gross Capital Formation in euros (Investment)]])</f>
        <v>19.395240383950497</v>
      </c>
      <c r="P88">
        <v>3440.4</v>
      </c>
      <c r="Q88">
        <v>2913.3</v>
      </c>
      <c r="R88">
        <f>Table1[[#This Row],[Exports]]-Table1[[#This Row],[Imports]]</f>
        <v>527.09999999999991</v>
      </c>
      <c r="S88">
        <v>798.5</v>
      </c>
      <c r="T88">
        <f>Table1[[#This Row],[Final consumption expenditure of general government in millions of euros(Government expenditures)]]*1000000</f>
        <v>798500000</v>
      </c>
      <c r="U88">
        <f>LN(Table1[[#This Row],[Final consumption expenditure of general government in euros (Government expenditures)]])</f>
        <v>20.498245525619343</v>
      </c>
      <c r="V88" s="3">
        <f>Table1[[#This Row],[Nominal GDP in millions of euros]]/Table1[[#This Row],[Real GDP in millions of euros]]</f>
        <v>0.98893413786486417</v>
      </c>
      <c r="W88">
        <v>379.72</v>
      </c>
      <c r="X88">
        <f>Table1[[#This Row],[Employment in thousands of persons (National concept)]]*1000</f>
        <v>379720</v>
      </c>
      <c r="Y88">
        <f>LN(Table1[[#This Row],[Employment (National concept)]])</f>
        <v>12.847189417995734</v>
      </c>
      <c r="Z88" s="3">
        <v>0.129</v>
      </c>
      <c r="AA88" s="3">
        <f>1-Table1[[#This Row],[Unemployment rate]]</f>
        <v>0.871</v>
      </c>
      <c r="AB88" s="3">
        <f>LN(Table1[[#This Row],[Calculated Employment rate]])</f>
        <v>-0.13811330212963427</v>
      </c>
      <c r="AC88">
        <v>1641.5</v>
      </c>
      <c r="AD88">
        <f>Table1[[#This Row],[Nominal wages in millions of euros]]*1000000</f>
        <v>1641500000</v>
      </c>
      <c r="AE88">
        <f>Table1[[#This Row],[Nominal wages in euros]]/Table1[[#This Row],[Employment (National concept)]]</f>
        <v>4322.9221531654903</v>
      </c>
      <c r="AF88">
        <f>Table1[[#This Row],[Nominal wages in millions of euros]]/(Table1[[#This Row],[Calculated implicit GDP price deflator]])</f>
        <v>1659.8678690009058</v>
      </c>
      <c r="AG88">
        <f>Table1[[#This Row],[Calculated quarterly average worker wage]]/Table1[[#This Row],[Calculated implicit GDP price deflator]]</f>
        <v>4371.294293165769</v>
      </c>
      <c r="AH88">
        <f>LN(Table1[[#This Row],[Calculated average real wages in euros]])</f>
        <v>8.3828144211637134</v>
      </c>
    </row>
    <row r="89" spans="3:34" x14ac:dyDescent="0.25">
      <c r="C89" t="s">
        <v>86</v>
      </c>
      <c r="D89">
        <v>4693.8</v>
      </c>
      <c r="E89">
        <f>Table1[[#This Row],[Nominal GDP in millions of euros]]*1000000</f>
        <v>4693800000</v>
      </c>
      <c r="F89">
        <v>4720.5</v>
      </c>
      <c r="G89">
        <f>Table1[[#This Row],[Real GDP in millions of euros]]*1000000</f>
        <v>4720500000</v>
      </c>
      <c r="H89">
        <f>LN(Table1[[#This Row],[RGDP in euros]])</f>
        <v>22.275180563136846</v>
      </c>
      <c r="J89">
        <v>3079.3</v>
      </c>
      <c r="K89">
        <f>Table1[[#This Row],[Household and NPISH final consumption expenditure in millions of euros]]*1000000</f>
        <v>3079300000</v>
      </c>
      <c r="L89">
        <f>LN(Table1[[#This Row],[Household and NPISH final consumption expenditure in euros]])</f>
        <v>21.847968135374263</v>
      </c>
      <c r="M89">
        <v>1377.8</v>
      </c>
      <c r="N89">
        <f>Table1[[#This Row],[Gross Capital Formation in millions of euros (Investment)]]*1000000</f>
        <v>1377800000</v>
      </c>
      <c r="O89">
        <f>LN(Table1[[#This Row],[Gross Capital Formation in euros (Investment)]])</f>
        <v>21.043753861123371</v>
      </c>
      <c r="P89">
        <v>3082.4</v>
      </c>
      <c r="Q89">
        <v>3590.3</v>
      </c>
      <c r="R89">
        <f>Table1[[#This Row],[Exports]]-Table1[[#This Row],[Imports]]</f>
        <v>-507.90000000000009</v>
      </c>
      <c r="S89">
        <v>783.8</v>
      </c>
      <c r="T89">
        <f>Table1[[#This Row],[Final consumption expenditure of general government in millions of euros(Government expenditures)]]*1000000</f>
        <v>783800000</v>
      </c>
      <c r="U89">
        <f>LN(Table1[[#This Row],[Final consumption expenditure of general government in euros (Government expenditures)]])</f>
        <v>20.479664443729806</v>
      </c>
      <c r="V89" s="3">
        <f>Table1[[#This Row],[Nominal GDP in millions of euros]]/Table1[[#This Row],[Real GDP in millions of euros]]</f>
        <v>0.9943438195106451</v>
      </c>
      <c r="W89">
        <v>384.72</v>
      </c>
      <c r="X89">
        <f>Table1[[#This Row],[Employment in thousands of persons (National concept)]]*1000</f>
        <v>384720</v>
      </c>
      <c r="Y89">
        <f>LN(Table1[[#This Row],[Employment (National concept)]])</f>
        <v>12.860271075951545</v>
      </c>
      <c r="Z89" s="3">
        <v>0.128</v>
      </c>
      <c r="AA89" s="3">
        <f>1-Table1[[#This Row],[Unemployment rate]]</f>
        <v>0.872</v>
      </c>
      <c r="AB89" s="3">
        <f>LN(Table1[[#This Row],[Calculated Employment rate]])</f>
        <v>-0.13696585507315742</v>
      </c>
      <c r="AC89">
        <v>1667.2</v>
      </c>
      <c r="AD89">
        <f>Table1[[#This Row],[Nominal wages in millions of euros]]*1000000</f>
        <v>1667200000</v>
      </c>
      <c r="AE89">
        <f>Table1[[#This Row],[Nominal wages in euros]]/Table1[[#This Row],[Employment (National concept)]]</f>
        <v>4333.5412767727175</v>
      </c>
      <c r="AF89">
        <f>Table1[[#This Row],[Nominal wages in millions of euros]]/(Table1[[#This Row],[Calculated implicit GDP price deflator]])</f>
        <v>1676.6836252077208</v>
      </c>
      <c r="AG89">
        <f>Table1[[#This Row],[Calculated quarterly average worker wage]]/Table1[[#This Row],[Calculated implicit GDP price deflator]]</f>
        <v>4358.1919973168033</v>
      </c>
      <c r="AH89">
        <f>LN(Table1[[#This Row],[Calculated average real wages in euros]])</f>
        <v>8.3798125708252584</v>
      </c>
    </row>
    <row r="90" spans="3:34" x14ac:dyDescent="0.25">
      <c r="C90" t="s">
        <v>87</v>
      </c>
      <c r="D90">
        <v>4776</v>
      </c>
      <c r="E90">
        <f>Table1[[#This Row],[Nominal GDP in millions of euros]]*1000000</f>
        <v>4776000000</v>
      </c>
      <c r="F90">
        <v>4775</v>
      </c>
      <c r="G90">
        <f>Table1[[#This Row],[Real GDP in millions of euros]]*1000000</f>
        <v>4775000000</v>
      </c>
      <c r="H90">
        <f>LN(Table1[[#This Row],[RGDP in euros]])</f>
        <v>22.286659810879105</v>
      </c>
      <c r="J90">
        <v>3133.1</v>
      </c>
      <c r="K90">
        <f>Table1[[#This Row],[Household and NPISH final consumption expenditure in millions of euros]]*1000000</f>
        <v>3133100000</v>
      </c>
      <c r="L90">
        <f>LN(Table1[[#This Row],[Household and NPISH final consumption expenditure in euros]])</f>
        <v>21.865288766696267</v>
      </c>
      <c r="M90">
        <v>563.4</v>
      </c>
      <c r="N90">
        <f>Table1[[#This Row],[Gross Capital Formation in millions of euros (Investment)]]*1000000</f>
        <v>563400000</v>
      </c>
      <c r="O90">
        <f>LN(Table1[[#This Row],[Gross Capital Formation in euros (Investment)]])</f>
        <v>20.149500413406546</v>
      </c>
      <c r="P90">
        <v>3290.9</v>
      </c>
      <c r="Q90">
        <v>3052.1</v>
      </c>
      <c r="R90">
        <f>Table1[[#This Row],[Exports]]-Table1[[#This Row],[Imports]]</f>
        <v>238.80000000000018</v>
      </c>
      <c r="S90">
        <v>813.9</v>
      </c>
      <c r="T90">
        <f>Table1[[#This Row],[Final consumption expenditure of general government in millions of euros(Government expenditures)]]*1000000</f>
        <v>813900000</v>
      </c>
      <c r="U90">
        <f>LN(Table1[[#This Row],[Final consumption expenditure of general government in euros (Government expenditures)]])</f>
        <v>20.51734806629727</v>
      </c>
      <c r="V90" s="3">
        <f>Table1[[#This Row],[Nominal GDP in millions of euros]]/Table1[[#This Row],[Real GDP in millions of euros]]</f>
        <v>1.0002094240837696</v>
      </c>
      <c r="W90">
        <v>388.4</v>
      </c>
      <c r="X90">
        <f>Table1[[#This Row],[Employment in thousands of persons (National concept)]]*1000</f>
        <v>388400</v>
      </c>
      <c r="Y90">
        <f>LN(Table1[[#This Row],[Employment (National concept)]])</f>
        <v>12.869791015399306</v>
      </c>
      <c r="Z90" s="3">
        <v>0.13200000000000001</v>
      </c>
      <c r="AA90" s="3">
        <f>1-Table1[[#This Row],[Unemployment rate]]</f>
        <v>0.86799999999999999</v>
      </c>
      <c r="AB90" s="3">
        <f>LN(Table1[[#This Row],[Calculated Employment rate]])</f>
        <v>-0.14156356432178688</v>
      </c>
      <c r="AC90">
        <v>1685.5</v>
      </c>
      <c r="AD90">
        <f>Table1[[#This Row],[Nominal wages in millions of euros]]*1000000</f>
        <v>1685500000</v>
      </c>
      <c r="AE90">
        <f>Table1[[#This Row],[Nominal wages in euros]]/Table1[[#This Row],[Employment (National concept)]]</f>
        <v>4339.5983522142124</v>
      </c>
      <c r="AF90">
        <f>Table1[[#This Row],[Nominal wages in millions of euros]]/(Table1[[#This Row],[Calculated implicit GDP price deflator]])</f>
        <v>1685.1470896147405</v>
      </c>
      <c r="AG90">
        <f>Table1[[#This Row],[Calculated quarterly average worker wage]]/Table1[[#This Row],[Calculated implicit GDP price deflator]]</f>
        <v>4338.6897260935648</v>
      </c>
      <c r="AH90">
        <f>LN(Table1[[#This Row],[Calculated average real wages in euros]])</f>
        <v>8.3753276750814756</v>
      </c>
    </row>
    <row r="91" spans="3:34" x14ac:dyDescent="0.25">
      <c r="C91" t="s">
        <v>88</v>
      </c>
      <c r="D91">
        <v>4905.8</v>
      </c>
      <c r="E91">
        <f>Table1[[#This Row],[Nominal GDP in millions of euros]]*1000000</f>
        <v>4905800000</v>
      </c>
      <c r="F91">
        <v>4895.7</v>
      </c>
      <c r="G91">
        <f>Table1[[#This Row],[Real GDP in millions of euros]]*1000000</f>
        <v>4895700000</v>
      </c>
      <c r="H91">
        <f>LN(Table1[[#This Row],[RGDP in euros]])</f>
        <v>22.311623105769272</v>
      </c>
      <c r="J91">
        <v>3165.4</v>
      </c>
      <c r="K91">
        <f>Table1[[#This Row],[Household and NPISH final consumption expenditure in millions of euros]]*1000000</f>
        <v>3165400000</v>
      </c>
      <c r="L91">
        <f>LN(Table1[[#This Row],[Household and NPISH final consumption expenditure in euros]])</f>
        <v>21.875545266863458</v>
      </c>
      <c r="M91">
        <v>1211.7</v>
      </c>
      <c r="N91">
        <f>Table1[[#This Row],[Gross Capital Formation in millions of euros (Investment)]]*1000000</f>
        <v>1211700000</v>
      </c>
      <c r="O91">
        <f>LN(Table1[[#This Row],[Gross Capital Formation in euros (Investment)]])</f>
        <v>20.91529016920175</v>
      </c>
      <c r="P91">
        <v>3269.8</v>
      </c>
      <c r="Q91">
        <v>3539.1</v>
      </c>
      <c r="R91">
        <f>Table1[[#This Row],[Exports]]-Table1[[#This Row],[Imports]]</f>
        <v>-269.29999999999973</v>
      </c>
      <c r="S91">
        <v>794.6</v>
      </c>
      <c r="T91">
        <f>Table1[[#This Row],[Final consumption expenditure of general government in millions of euros(Government expenditures)]]*1000000</f>
        <v>794600000</v>
      </c>
      <c r="U91">
        <f>LN(Table1[[#This Row],[Final consumption expenditure of general government in euros (Government expenditures)]])</f>
        <v>20.493349401344773</v>
      </c>
      <c r="V91" s="3">
        <f>Table1[[#This Row],[Nominal GDP in millions of euros]]/Table1[[#This Row],[Real GDP in millions of euros]]</f>
        <v>1.0020630349081847</v>
      </c>
      <c r="W91">
        <v>394.67</v>
      </c>
      <c r="X91">
        <f>Table1[[#This Row],[Employment in thousands of persons (National concept)]]*1000</f>
        <v>394670</v>
      </c>
      <c r="Y91">
        <f>LN(Table1[[#This Row],[Employment (National concept)]])</f>
        <v>12.885805251668257</v>
      </c>
      <c r="Z91" s="3">
        <v>0.129</v>
      </c>
      <c r="AA91" s="3">
        <f>1-Table1[[#This Row],[Unemployment rate]]</f>
        <v>0.871</v>
      </c>
      <c r="AB91" s="3">
        <f>LN(Table1[[#This Row],[Calculated Employment rate]])</f>
        <v>-0.13811330212963427</v>
      </c>
      <c r="AC91">
        <v>1732.8</v>
      </c>
      <c r="AD91">
        <f>Table1[[#This Row],[Nominal wages in millions of euros]]*1000000</f>
        <v>1732800000</v>
      </c>
      <c r="AE91">
        <f>Table1[[#This Row],[Nominal wages in euros]]/Table1[[#This Row],[Employment (National concept)]]</f>
        <v>4390.5034585856538</v>
      </c>
      <c r="AF91">
        <f>Table1[[#This Row],[Nominal wages in millions of euros]]/(Table1[[#This Row],[Calculated implicit GDP price deflator]])</f>
        <v>1729.232532920217</v>
      </c>
      <c r="AG91">
        <f>Table1[[#This Row],[Calculated quarterly average worker wage]]/Table1[[#This Row],[Calculated implicit GDP price deflator]]</f>
        <v>4381.4643446935843</v>
      </c>
      <c r="AH91">
        <f>LN(Table1[[#This Row],[Calculated average real wages in euros]])</f>
        <v>8.3851382727687582</v>
      </c>
    </row>
    <row r="92" spans="3:34" x14ac:dyDescent="0.25">
      <c r="C92" t="s">
        <v>89</v>
      </c>
      <c r="D92">
        <v>4989.8</v>
      </c>
      <c r="E92">
        <f>Table1[[#This Row],[Nominal GDP in millions of euros]]*1000000</f>
        <v>4989800000</v>
      </c>
      <c r="F92">
        <v>4978.2</v>
      </c>
      <c r="G92">
        <f>Table1[[#This Row],[Real GDP in millions of euros]]*1000000</f>
        <v>4978200000</v>
      </c>
      <c r="H92">
        <f>LN(Table1[[#This Row],[RGDP in euros]])</f>
        <v>22.328334216862569</v>
      </c>
      <c r="J92">
        <v>3198.1</v>
      </c>
      <c r="K92">
        <f>Table1[[#This Row],[Household and NPISH final consumption expenditure in millions of euros]]*1000000</f>
        <v>3198100000</v>
      </c>
      <c r="L92">
        <f>LN(Table1[[#This Row],[Household and NPISH final consumption expenditure in euros]])</f>
        <v>21.885822720412758</v>
      </c>
      <c r="M92">
        <v>1263</v>
      </c>
      <c r="N92">
        <f>Table1[[#This Row],[Gross Capital Formation in millions of euros (Investment)]]*1000000</f>
        <v>1263000000</v>
      </c>
      <c r="O92">
        <f>LN(Table1[[#This Row],[Gross Capital Formation in euros (Investment)]])</f>
        <v>20.956755680314764</v>
      </c>
      <c r="P92">
        <v>3272.7</v>
      </c>
      <c r="Q92">
        <v>3557.7</v>
      </c>
      <c r="R92">
        <f>Table1[[#This Row],[Exports]]-Table1[[#This Row],[Imports]]</f>
        <v>-285</v>
      </c>
      <c r="S92">
        <v>803.3</v>
      </c>
      <c r="T92">
        <f>Table1[[#This Row],[Final consumption expenditure of general government in millions of euros(Government expenditures)]]*1000000</f>
        <v>803300000</v>
      </c>
      <c r="U92">
        <f>LN(Table1[[#This Row],[Final consumption expenditure of general government in euros (Government expenditures)]])</f>
        <v>20.504238801144041</v>
      </c>
      <c r="V92" s="3">
        <f>Table1[[#This Row],[Nominal GDP in millions of euros]]/Table1[[#This Row],[Real GDP in millions of euros]]</f>
        <v>1.0023301594953999</v>
      </c>
      <c r="W92">
        <v>399</v>
      </c>
      <c r="X92">
        <f>Table1[[#This Row],[Employment in thousands of persons (National concept)]]*1000</f>
        <v>399000</v>
      </c>
      <c r="Y92">
        <f>LN(Table1[[#This Row],[Employment (National concept)]])</f>
        <v>12.896716695872</v>
      </c>
      <c r="Z92" s="3">
        <v>0.124</v>
      </c>
      <c r="AA92" s="3">
        <f>1-Table1[[#This Row],[Unemployment rate]]</f>
        <v>0.876</v>
      </c>
      <c r="AB92" s="3">
        <f>LN(Table1[[#This Row],[Calculated Employment rate]])</f>
        <v>-0.13238918804574562</v>
      </c>
      <c r="AC92">
        <v>1762</v>
      </c>
      <c r="AD92">
        <f>Table1[[#This Row],[Nominal wages in millions of euros]]*1000000</f>
        <v>1762000000</v>
      </c>
      <c r="AE92">
        <f>Table1[[#This Row],[Nominal wages in euros]]/Table1[[#This Row],[Employment (National concept)]]</f>
        <v>4416.0401002506269</v>
      </c>
      <c r="AF92">
        <f>Table1[[#This Row],[Nominal wages in millions of euros]]/(Table1[[#This Row],[Calculated implicit GDP price deflator]])</f>
        <v>1757.9038037596697</v>
      </c>
      <c r="AG92">
        <f>Table1[[#This Row],[Calculated quarterly average worker wage]]/Table1[[#This Row],[Calculated implicit GDP price deflator]]</f>
        <v>4405.773944259824</v>
      </c>
      <c r="AH92">
        <f>LN(Table1[[#This Row],[Calculated average real wages in euros]])</f>
        <v>8.3906712197046804</v>
      </c>
    </row>
    <row r="93" spans="3:34" x14ac:dyDescent="0.25">
      <c r="C93" t="s">
        <v>90</v>
      </c>
      <c r="D93">
        <v>5034.5</v>
      </c>
      <c r="E93">
        <f>Table1[[#This Row],[Nominal GDP in millions of euros]]*1000000</f>
        <v>5034500000</v>
      </c>
      <c r="F93">
        <v>5011.7</v>
      </c>
      <c r="G93">
        <f>Table1[[#This Row],[Real GDP in millions of euros]]*1000000</f>
        <v>5011700000</v>
      </c>
      <c r="H93">
        <f>LN(Table1[[#This Row],[RGDP in euros]])</f>
        <v>22.335041015843998</v>
      </c>
      <c r="J93">
        <v>3227.3</v>
      </c>
      <c r="K93">
        <f>Table1[[#This Row],[Household and NPISH final consumption expenditure in millions of euros]]*1000000</f>
        <v>3227300000</v>
      </c>
      <c r="L93">
        <f>LN(Table1[[#This Row],[Household and NPISH final consumption expenditure in euros]])</f>
        <v>21.894911711297929</v>
      </c>
      <c r="M93">
        <v>765.7</v>
      </c>
      <c r="N93">
        <f>Table1[[#This Row],[Gross Capital Formation in millions of euros (Investment)]]*1000000</f>
        <v>765700000</v>
      </c>
      <c r="O93">
        <f>LN(Table1[[#This Row],[Gross Capital Formation in euros (Investment)]])</f>
        <v>20.456301006083351</v>
      </c>
      <c r="P93">
        <v>3719.1</v>
      </c>
      <c r="Q93">
        <v>3552.1</v>
      </c>
      <c r="R93">
        <f>Table1[[#This Row],[Exports]]-Table1[[#This Row],[Imports]]</f>
        <v>167</v>
      </c>
      <c r="S93">
        <v>818.7</v>
      </c>
      <c r="T93">
        <f>Table1[[#This Row],[Final consumption expenditure of general government in millions of euros(Government expenditures)]]*1000000</f>
        <v>818700000</v>
      </c>
      <c r="U93">
        <f>LN(Table1[[#This Row],[Final consumption expenditure of general government in euros (Government expenditures)]])</f>
        <v>20.523228274346678</v>
      </c>
      <c r="V93" s="3">
        <f>Table1[[#This Row],[Nominal GDP in millions of euros]]/Table1[[#This Row],[Real GDP in millions of euros]]</f>
        <v>1.0045493545104456</v>
      </c>
      <c r="W93">
        <v>404.66</v>
      </c>
      <c r="X93">
        <f>Table1[[#This Row],[Employment in thousands of persons (National concept)]]*1000</f>
        <v>404660</v>
      </c>
      <c r="Y93">
        <f>LN(Table1[[#This Row],[Employment (National concept)]])</f>
        <v>12.910802487333186</v>
      </c>
      <c r="Z93" s="3">
        <v>0.115</v>
      </c>
      <c r="AA93" s="3">
        <f>1-Table1[[#This Row],[Unemployment rate]]</f>
        <v>0.88500000000000001</v>
      </c>
      <c r="AB93" s="3">
        <f>LN(Table1[[#This Row],[Calculated Employment rate]])</f>
        <v>-0.12216763397420753</v>
      </c>
      <c r="AC93">
        <v>1797.1</v>
      </c>
      <c r="AD93">
        <f>Table1[[#This Row],[Nominal wages in millions of euros]]*1000000</f>
        <v>1797100000</v>
      </c>
      <c r="AE93">
        <f>Table1[[#This Row],[Nominal wages in euros]]/Table1[[#This Row],[Employment (National concept)]]</f>
        <v>4441.0122077793703</v>
      </c>
      <c r="AF93">
        <f>Table1[[#This Row],[Nominal wages in millions of euros]]/(Table1[[#This Row],[Calculated implicit GDP price deflator]])</f>
        <v>1788.9613804747244</v>
      </c>
      <c r="AG93">
        <f>Table1[[#This Row],[Calculated quarterly average worker wage]]/Table1[[#This Row],[Calculated implicit GDP price deflator]]</f>
        <v>4420.8999665761985</v>
      </c>
      <c r="AH93">
        <f>LN(Table1[[#This Row],[Calculated average real wages in euros]])</f>
        <v>8.3940985666931187</v>
      </c>
    </row>
    <row r="94" spans="3:34" x14ac:dyDescent="0.25">
      <c r="C94" t="s">
        <v>91</v>
      </c>
      <c r="D94">
        <v>5097.2</v>
      </c>
      <c r="E94">
        <f>Table1[[#This Row],[Nominal GDP in millions of euros]]*1000000</f>
        <v>5097200000</v>
      </c>
      <c r="F94">
        <v>5052.3</v>
      </c>
      <c r="G94">
        <f>Table1[[#This Row],[Real GDP in millions of euros]]*1000000</f>
        <v>5052300000</v>
      </c>
      <c r="H94">
        <f>LN(Table1[[#This Row],[RGDP in euros]])</f>
        <v>22.343109422094393</v>
      </c>
      <c r="J94">
        <v>3279.8</v>
      </c>
      <c r="K94">
        <f>Table1[[#This Row],[Household and NPISH final consumption expenditure in millions of euros]]*1000000</f>
        <v>3279800000</v>
      </c>
      <c r="L94">
        <f>LN(Table1[[#This Row],[Household and NPISH final consumption expenditure in euros]])</f>
        <v>21.911048281873619</v>
      </c>
      <c r="M94">
        <v>670.9</v>
      </c>
      <c r="N94">
        <f>Table1[[#This Row],[Gross Capital Formation in millions of euros (Investment)]]*1000000</f>
        <v>670900000</v>
      </c>
      <c r="O94">
        <f>LN(Table1[[#This Row],[Gross Capital Formation in euros (Investment)]])</f>
        <v>20.324130652533118</v>
      </c>
      <c r="P94">
        <v>3747</v>
      </c>
      <c r="Q94">
        <v>3485.2</v>
      </c>
      <c r="R94">
        <f>Table1[[#This Row],[Exports]]-Table1[[#This Row],[Imports]]</f>
        <v>261.80000000000018</v>
      </c>
      <c r="S94">
        <v>804.8</v>
      </c>
      <c r="T94">
        <f>Table1[[#This Row],[Final consumption expenditure of general government in millions of euros(Government expenditures)]]*1000000</f>
        <v>804800000</v>
      </c>
      <c r="U94">
        <f>LN(Table1[[#This Row],[Final consumption expenditure of general government in euros (Government expenditures)]])</f>
        <v>20.506104357309749</v>
      </c>
      <c r="V94" s="3">
        <f>Table1[[#This Row],[Nominal GDP in millions of euros]]/Table1[[#This Row],[Real GDP in millions of euros]]</f>
        <v>1.0088870415454347</v>
      </c>
      <c r="W94">
        <v>411.04</v>
      </c>
      <c r="X94">
        <f>Table1[[#This Row],[Employment in thousands of persons (National concept)]]*1000</f>
        <v>411040</v>
      </c>
      <c r="Y94">
        <f>LN(Table1[[#This Row],[Employment (National concept)]])</f>
        <v>12.92644581234371</v>
      </c>
      <c r="Z94" s="3">
        <v>0.10400000000000001</v>
      </c>
      <c r="AA94" s="3">
        <f>1-Table1[[#This Row],[Unemployment rate]]</f>
        <v>0.89600000000000002</v>
      </c>
      <c r="AB94" s="3">
        <f>LN(Table1[[#This Row],[Calculated Employment rate]])</f>
        <v>-0.10981486600720657</v>
      </c>
      <c r="AC94">
        <v>1842.8</v>
      </c>
      <c r="AD94">
        <f>Table1[[#This Row],[Nominal wages in millions of euros]]*1000000</f>
        <v>1842800000</v>
      </c>
      <c r="AE94">
        <f>Table1[[#This Row],[Nominal wages in euros]]/Table1[[#This Row],[Employment (National concept)]]</f>
        <v>4483.2619696379916</v>
      </c>
      <c r="AF94">
        <f>Table1[[#This Row],[Nominal wages in millions of euros]]/(Table1[[#This Row],[Calculated implicit GDP price deflator]])</f>
        <v>1826.5672212194931</v>
      </c>
      <c r="AG94">
        <f>Table1[[#This Row],[Calculated quarterly average worker wage]]/Table1[[#This Row],[Calculated implicit GDP price deflator]]</f>
        <v>4443.7700010205654</v>
      </c>
      <c r="AH94">
        <f>LN(Table1[[#This Row],[Calculated average real wages in euros]])</f>
        <v>8.3992583944743195</v>
      </c>
    </row>
    <row r="95" spans="3:34" x14ac:dyDescent="0.25">
      <c r="C95" t="s">
        <v>92</v>
      </c>
      <c r="D95">
        <v>5190.8999999999996</v>
      </c>
      <c r="E95">
        <f>Table1[[#This Row],[Nominal GDP in millions of euros]]*1000000</f>
        <v>5190900000</v>
      </c>
      <c r="F95">
        <v>5133.2</v>
      </c>
      <c r="G95">
        <f>Table1[[#This Row],[Real GDP in millions of euros]]*1000000</f>
        <v>5133200000</v>
      </c>
      <c r="H95">
        <f>LN(Table1[[#This Row],[RGDP in euros]])</f>
        <v>22.35899508333458</v>
      </c>
      <c r="J95">
        <v>3332.9</v>
      </c>
      <c r="K95">
        <f>Table1[[#This Row],[Household and NPISH final consumption expenditure in millions of euros]]*1000000</f>
        <v>3332900000</v>
      </c>
      <c r="L95">
        <f>LN(Table1[[#This Row],[Household and NPISH final consumption expenditure in euros]])</f>
        <v>21.927108632821614</v>
      </c>
      <c r="M95">
        <v>1575</v>
      </c>
      <c r="N95">
        <f>Table1[[#This Row],[Gross Capital Formation in millions of euros (Investment)]]*1000000</f>
        <v>1575000000</v>
      </c>
      <c r="O95">
        <f>LN(Table1[[#This Row],[Gross Capital Formation in euros (Investment)]])</f>
        <v>21.177521109224006</v>
      </c>
      <c r="P95">
        <v>3781.7</v>
      </c>
      <c r="Q95">
        <v>4372.7</v>
      </c>
      <c r="R95">
        <f>Table1[[#This Row],[Exports]]-Table1[[#This Row],[Imports]]</f>
        <v>-591</v>
      </c>
      <c r="S95">
        <v>822.4</v>
      </c>
      <c r="T95">
        <f>Table1[[#This Row],[Final consumption expenditure of general government in millions of euros(Government expenditures)]]*1000000</f>
        <v>822400000</v>
      </c>
      <c r="U95">
        <f>LN(Table1[[#This Row],[Final consumption expenditure of general government in euros (Government expenditures)]])</f>
        <v>20.527737452665175</v>
      </c>
      <c r="V95" s="3">
        <f>Table1[[#This Row],[Nominal GDP in millions of euros]]/Table1[[#This Row],[Real GDP in millions of euros]]</f>
        <v>1.0112405517026415</v>
      </c>
      <c r="W95">
        <v>415.81</v>
      </c>
      <c r="X95">
        <f>Table1[[#This Row],[Employment in thousands of persons (National concept)]]*1000</f>
        <v>415810</v>
      </c>
      <c r="Y95">
        <f>LN(Table1[[#This Row],[Employment (National concept)]])</f>
        <v>12.937983704140903</v>
      </c>
      <c r="Z95" s="3">
        <v>0.10199999999999999</v>
      </c>
      <c r="AA95" s="3">
        <f>1-Table1[[#This Row],[Unemployment rate]]</f>
        <v>0.89800000000000002</v>
      </c>
      <c r="AB95" s="3">
        <f>LN(Table1[[#This Row],[Calculated Employment rate]])</f>
        <v>-0.10758521067993743</v>
      </c>
      <c r="AC95">
        <v>1872.9</v>
      </c>
      <c r="AD95">
        <f>Table1[[#This Row],[Nominal wages in millions of euros]]*1000000</f>
        <v>1872900000</v>
      </c>
      <c r="AE95">
        <f>Table1[[#This Row],[Nominal wages in euros]]/Table1[[#This Row],[Employment (National concept)]]</f>
        <v>4504.2206777133788</v>
      </c>
      <c r="AF95">
        <f>Table1[[#This Row],[Nominal wages in millions of euros]]/(Table1[[#This Row],[Calculated implicit GDP price deflator]])</f>
        <v>1852.0815812286889</v>
      </c>
      <c r="AG95">
        <f>Table1[[#This Row],[Calculated quarterly average worker wage]]/Table1[[#This Row],[Calculated implicit GDP price deflator]]</f>
        <v>4454.1535346160244</v>
      </c>
      <c r="AH95">
        <f>LN(Table1[[#This Row],[Calculated average real wages in euros]])</f>
        <v>8.4015923183987731</v>
      </c>
    </row>
    <row r="96" spans="3:34" x14ac:dyDescent="0.25">
      <c r="C96" t="s">
        <v>93</v>
      </c>
      <c r="D96">
        <v>5314.4</v>
      </c>
      <c r="E96">
        <f>Table1[[#This Row],[Nominal GDP in millions of euros]]*1000000</f>
        <v>5314400000</v>
      </c>
      <c r="F96">
        <v>5270.3</v>
      </c>
      <c r="G96">
        <f>Table1[[#This Row],[Real GDP in millions of euros]]*1000000</f>
        <v>5270300000</v>
      </c>
      <c r="H96">
        <f>LN(Table1[[#This Row],[RGDP in euros]])</f>
        <v>22.385353123875664</v>
      </c>
      <c r="J96">
        <v>3351</v>
      </c>
      <c r="K96">
        <f>Table1[[#This Row],[Household and NPISH final consumption expenditure in millions of euros]]*1000000</f>
        <v>3351000000</v>
      </c>
      <c r="L96">
        <f>LN(Table1[[#This Row],[Household and NPISH final consumption expenditure in euros]])</f>
        <v>21.932524645701584</v>
      </c>
      <c r="M96">
        <v>678.7</v>
      </c>
      <c r="N96">
        <f>Table1[[#This Row],[Gross Capital Formation in millions of euros (Investment)]]*1000000</f>
        <v>678700000</v>
      </c>
      <c r="O96">
        <f>LN(Table1[[#This Row],[Gross Capital Formation in euros (Investment)]])</f>
        <v>20.335689761673986</v>
      </c>
      <c r="P96">
        <v>4020.6</v>
      </c>
      <c r="Q96">
        <v>3642.1</v>
      </c>
      <c r="R96">
        <f>Table1[[#This Row],[Exports]]-Table1[[#This Row],[Imports]]</f>
        <v>378.5</v>
      </c>
      <c r="S96">
        <v>826.1</v>
      </c>
      <c r="T96">
        <f>Table1[[#This Row],[Final consumption expenditure of general government in millions of euros(Government expenditures)]]*1000000</f>
        <v>826100000</v>
      </c>
      <c r="U96">
        <f>LN(Table1[[#This Row],[Final consumption expenditure of general government in euros (Government expenditures)]])</f>
        <v>20.532226389532735</v>
      </c>
      <c r="V96" s="3">
        <f>Table1[[#This Row],[Nominal GDP in millions of euros]]/Table1[[#This Row],[Real GDP in millions of euros]]</f>
        <v>1.0083676451055916</v>
      </c>
      <c r="W96">
        <v>421.44</v>
      </c>
      <c r="X96">
        <f>Table1[[#This Row],[Employment in thousands of persons (National concept)]]*1000</f>
        <v>421440</v>
      </c>
      <c r="Y96">
        <f>LN(Table1[[#This Row],[Employment (National concept)]])</f>
        <v>12.951432697537053</v>
      </c>
      <c r="Z96" s="3">
        <v>9.6000000000000002E-2</v>
      </c>
      <c r="AA96" s="3">
        <f>1-Table1[[#This Row],[Unemployment rate]]</f>
        <v>0.90400000000000003</v>
      </c>
      <c r="AB96" s="3">
        <f>LN(Table1[[#This Row],[Calculated Employment rate]])</f>
        <v>-0.10092591858996053</v>
      </c>
      <c r="AC96">
        <v>1906</v>
      </c>
      <c r="AD96">
        <f>Table1[[#This Row],[Nominal wages in millions of euros]]*1000000</f>
        <v>1906000000</v>
      </c>
      <c r="AE96">
        <f>Table1[[#This Row],[Nominal wages in euros]]/Table1[[#This Row],[Employment (National concept)]]</f>
        <v>4522.5892179195143</v>
      </c>
      <c r="AF96">
        <f>Table1[[#This Row],[Nominal wages in millions of euros]]/(Table1[[#This Row],[Calculated implicit GDP price deflator]])</f>
        <v>1890.1836143308747</v>
      </c>
      <c r="AG96">
        <f>Table1[[#This Row],[Calculated quarterly average worker wage]]/Table1[[#This Row],[Calculated implicit GDP price deflator]]</f>
        <v>4485.059828993154</v>
      </c>
      <c r="AH96">
        <f>LN(Table1[[#This Row],[Calculated average real wages in euros]])</f>
        <v>8.4085071142017274</v>
      </c>
    </row>
    <row r="97" spans="3:34" x14ac:dyDescent="0.25">
      <c r="C97" t="s">
        <v>94</v>
      </c>
      <c r="D97">
        <v>5387.3</v>
      </c>
      <c r="E97">
        <f>Table1[[#This Row],[Nominal GDP in millions of euros]]*1000000</f>
        <v>5387300000</v>
      </c>
      <c r="F97">
        <v>5287.7</v>
      </c>
      <c r="G97">
        <f>Table1[[#This Row],[Real GDP in millions of euros]]*1000000</f>
        <v>5287700000</v>
      </c>
      <c r="H97">
        <f>LN(Table1[[#This Row],[RGDP in euros]])</f>
        <v>22.38864920566256</v>
      </c>
      <c r="J97">
        <v>3390.5</v>
      </c>
      <c r="K97">
        <f>Table1[[#This Row],[Household and NPISH final consumption expenditure in millions of euros]]*1000000</f>
        <v>3390500000</v>
      </c>
      <c r="L97">
        <f>LN(Table1[[#This Row],[Household and NPISH final consumption expenditure in euros]])</f>
        <v>21.94424324008817</v>
      </c>
      <c r="M97">
        <v>1018.6</v>
      </c>
      <c r="N97">
        <f>Table1[[#This Row],[Gross Capital Formation in millions of euros (Investment)]]*1000000</f>
        <v>1018600000</v>
      </c>
      <c r="O97">
        <f>LN(Table1[[#This Row],[Gross Capital Formation in euros (Investment)]])</f>
        <v>20.741694972414777</v>
      </c>
      <c r="P97">
        <v>3971.1</v>
      </c>
      <c r="Q97">
        <v>3956.2</v>
      </c>
      <c r="R97">
        <f>Table1[[#This Row],[Exports]]-Table1[[#This Row],[Imports]]</f>
        <v>14.900000000000091</v>
      </c>
      <c r="S97">
        <v>832.1</v>
      </c>
      <c r="T97">
        <f>Table1[[#This Row],[Final consumption expenditure of general government in millions of euros(Government expenditures)]]*1000000</f>
        <v>832100000</v>
      </c>
      <c r="U97">
        <f>LN(Table1[[#This Row],[Final consumption expenditure of general government in euros (Government expenditures)]])</f>
        <v>20.539463183870659</v>
      </c>
      <c r="V97" s="3">
        <f>Table1[[#This Row],[Nominal GDP in millions of euros]]/Table1[[#This Row],[Real GDP in millions of euros]]</f>
        <v>1.018836166953496</v>
      </c>
      <c r="W97">
        <v>427.89</v>
      </c>
      <c r="X97">
        <f>Table1[[#This Row],[Employment in thousands of persons (National concept)]]*1000</f>
        <v>427890</v>
      </c>
      <c r="Y97">
        <f>LN(Table1[[#This Row],[Employment (National concept)]])</f>
        <v>12.966621432185578</v>
      </c>
      <c r="Z97" s="3">
        <v>8.1000000000000003E-2</v>
      </c>
      <c r="AA97" s="3">
        <f>1-Table1[[#This Row],[Unemployment rate]]</f>
        <v>0.91900000000000004</v>
      </c>
      <c r="AB97" s="3">
        <f>LN(Table1[[#This Row],[Calculated Employment rate]])</f>
        <v>-8.4469156626449965E-2</v>
      </c>
      <c r="AC97">
        <v>1933.7</v>
      </c>
      <c r="AD97">
        <f>Table1[[#This Row],[Nominal wages in millions of euros]]*1000000</f>
        <v>1933700000</v>
      </c>
      <c r="AE97">
        <f>Table1[[#This Row],[Nominal wages in euros]]/Table1[[#This Row],[Employment (National concept)]]</f>
        <v>4519.1521185351376</v>
      </c>
      <c r="AF97">
        <f>Table1[[#This Row],[Nominal wages in millions of euros]]/(Table1[[#This Row],[Calculated implicit GDP price deflator]])</f>
        <v>1897.9498988361515</v>
      </c>
      <c r="AG97">
        <f>Table1[[#This Row],[Calculated quarterly average worker wage]]/Table1[[#This Row],[Calculated implicit GDP price deflator]]</f>
        <v>4435.6023717220578</v>
      </c>
      <c r="AH97">
        <f>LN(Table1[[#This Row],[Calculated average real wages in euros]])</f>
        <v>8.397418707780437</v>
      </c>
    </row>
    <row r="98" spans="3:34" x14ac:dyDescent="0.25">
      <c r="C98" t="s">
        <v>95</v>
      </c>
      <c r="D98">
        <v>5428.5</v>
      </c>
      <c r="E98">
        <f>Table1[[#This Row],[Nominal GDP in millions of euros]]*1000000</f>
        <v>5428500000</v>
      </c>
      <c r="F98">
        <v>5329.6</v>
      </c>
      <c r="G98">
        <f>Table1[[#This Row],[Real GDP in millions of euros]]*1000000</f>
        <v>5329600000</v>
      </c>
      <c r="H98">
        <f>LN(Table1[[#This Row],[RGDP in euros]])</f>
        <v>22.39654202540369</v>
      </c>
      <c r="J98">
        <v>3466.8</v>
      </c>
      <c r="K98">
        <f>Table1[[#This Row],[Household and NPISH final consumption expenditure in millions of euros]]*1000000</f>
        <v>3466800000</v>
      </c>
      <c r="L98">
        <f>LN(Table1[[#This Row],[Household and NPISH final consumption expenditure in euros]])</f>
        <v>21.966497815224464</v>
      </c>
      <c r="M98">
        <v>1051.5</v>
      </c>
      <c r="N98">
        <f>Table1[[#This Row],[Gross Capital Formation in millions of euros (Investment)]]*1000000</f>
        <v>1051500000</v>
      </c>
      <c r="O98">
        <f>LN(Table1[[#This Row],[Gross Capital Formation in euros (Investment)]])</f>
        <v>20.773483553107027</v>
      </c>
      <c r="P98">
        <v>3645.8</v>
      </c>
      <c r="Q98">
        <v>3670.7</v>
      </c>
      <c r="R98">
        <f>Table1[[#This Row],[Exports]]-Table1[[#This Row],[Imports]]</f>
        <v>-24.899999999999636</v>
      </c>
      <c r="S98">
        <v>818.1</v>
      </c>
      <c r="T98">
        <f>Table1[[#This Row],[Final consumption expenditure of general government in millions of euros(Government expenditures)]]*1000000</f>
        <v>818100000</v>
      </c>
      <c r="U98">
        <f>LN(Table1[[#This Row],[Final consumption expenditure of general government in euros (Government expenditures)]])</f>
        <v>20.522495136483926</v>
      </c>
      <c r="V98" s="3">
        <f>Table1[[#This Row],[Nominal GDP in millions of euros]]/Table1[[#This Row],[Real GDP in millions of euros]]</f>
        <v>1.0185567397178024</v>
      </c>
      <c r="W98">
        <v>431.3</v>
      </c>
      <c r="X98">
        <f>Table1[[#This Row],[Employment in thousands of persons (National concept)]]*1000</f>
        <v>431300</v>
      </c>
      <c r="Y98">
        <f>LN(Table1[[#This Row],[Employment (National concept)]])</f>
        <v>12.974559182635934</v>
      </c>
      <c r="Z98" s="3">
        <v>0.08</v>
      </c>
      <c r="AA98" s="3">
        <f>1-Table1[[#This Row],[Unemployment rate]]</f>
        <v>0.92</v>
      </c>
      <c r="AB98" s="3">
        <f>LN(Table1[[#This Row],[Calculated Employment rate]])</f>
        <v>-8.3381608939051013E-2</v>
      </c>
      <c r="AC98">
        <v>1974.8</v>
      </c>
      <c r="AD98">
        <f>Table1[[#This Row],[Nominal wages in millions of euros]]*1000000</f>
        <v>1974800000</v>
      </c>
      <c r="AE98">
        <f>Table1[[#This Row],[Nominal wages in euros]]/Table1[[#This Row],[Employment (National concept)]]</f>
        <v>4578.7155112450728</v>
      </c>
      <c r="AF98">
        <f>Table1[[#This Row],[Nominal wages in millions of euros]]/(Table1[[#This Row],[Calculated implicit GDP price deflator]])</f>
        <v>1938.8217887077462</v>
      </c>
      <c r="AG98">
        <f>Table1[[#This Row],[Calculated quarterly average worker wage]]/Table1[[#This Row],[Calculated implicit GDP price deflator]]</f>
        <v>4495.2974465748812</v>
      </c>
      <c r="AH98">
        <f>LN(Table1[[#This Row],[Calculated average real wages in euros]])</f>
        <v>8.410787117480556</v>
      </c>
    </row>
    <row r="99" spans="3:34" x14ac:dyDescent="0.25">
      <c r="C99" t="s">
        <v>96</v>
      </c>
      <c r="D99">
        <v>5544.9</v>
      </c>
      <c r="E99">
        <f>Table1[[#This Row],[Nominal GDP in millions of euros]]*1000000</f>
        <v>5544900000</v>
      </c>
      <c r="F99">
        <v>5427.3</v>
      </c>
      <c r="G99">
        <f>Table1[[#This Row],[Real GDP in millions of euros]]*1000000</f>
        <v>5427300000</v>
      </c>
      <c r="H99">
        <f>LN(Table1[[#This Row],[RGDP in euros]])</f>
        <v>22.414707609659601</v>
      </c>
      <c r="J99">
        <v>3497.3</v>
      </c>
      <c r="K99">
        <f>Table1[[#This Row],[Household and NPISH final consumption expenditure in millions of euros]]*1000000</f>
        <v>3497300000</v>
      </c>
      <c r="L99">
        <f>LN(Table1[[#This Row],[Household and NPISH final consumption expenditure in euros]])</f>
        <v>21.975257079166216</v>
      </c>
      <c r="M99">
        <v>1456.8</v>
      </c>
      <c r="N99">
        <f>Table1[[#This Row],[Gross Capital Formation in millions of euros (Investment)]]*1000000</f>
        <v>1456800000</v>
      </c>
      <c r="O99">
        <f>LN(Table1[[#This Row],[Gross Capital Formation in euros (Investment)]])</f>
        <v>21.099508086377671</v>
      </c>
      <c r="P99">
        <v>3931.4</v>
      </c>
      <c r="Q99">
        <v>4345.8999999999996</v>
      </c>
      <c r="R99">
        <f>Table1[[#This Row],[Exports]]-Table1[[#This Row],[Imports]]</f>
        <v>-414.49999999999955</v>
      </c>
      <c r="S99">
        <v>890.2</v>
      </c>
      <c r="T99">
        <f>Table1[[#This Row],[Final consumption expenditure of general government in millions of euros(Government expenditures)]]*1000000</f>
        <v>890200000</v>
      </c>
      <c r="U99">
        <f>LN(Table1[[#This Row],[Final consumption expenditure of general government in euros (Government expenditures)]])</f>
        <v>20.60695671454603</v>
      </c>
      <c r="V99" s="3">
        <f>Table1[[#This Row],[Nominal GDP in millions of euros]]/Table1[[#This Row],[Real GDP in millions of euros]]</f>
        <v>1.0216682328229505</v>
      </c>
      <c r="W99">
        <v>434.75</v>
      </c>
      <c r="X99">
        <f>Table1[[#This Row],[Employment in thousands of persons (National concept)]]*1000</f>
        <v>434750</v>
      </c>
      <c r="Y99">
        <f>LN(Table1[[#This Row],[Employment (National concept)]])</f>
        <v>12.982526432216529</v>
      </c>
      <c r="Z99" s="3">
        <v>7.9000000000000001E-2</v>
      </c>
      <c r="AA99" s="3">
        <f>1-Table1[[#This Row],[Unemployment rate]]</f>
        <v>0.92100000000000004</v>
      </c>
      <c r="AB99" s="3">
        <f>LN(Table1[[#This Row],[Calculated Employment rate]])</f>
        <v>-8.2295242726830156E-2</v>
      </c>
      <c r="AC99">
        <v>2013</v>
      </c>
      <c r="AD99">
        <f>Table1[[#This Row],[Nominal wages in millions of euros]]*1000000</f>
        <v>2013000000</v>
      </c>
      <c r="AE99">
        <f>Table1[[#This Row],[Nominal wages in euros]]/Table1[[#This Row],[Employment (National concept)]]</f>
        <v>4630.2472685451412</v>
      </c>
      <c r="AF99">
        <f>Table1[[#This Row],[Nominal wages in millions of euros]]/(Table1[[#This Row],[Calculated implicit GDP price deflator]])</f>
        <v>1970.3069306930695</v>
      </c>
      <c r="AG99">
        <f>Table1[[#This Row],[Calculated quarterly average worker wage]]/Table1[[#This Row],[Calculated implicit GDP price deflator]]</f>
        <v>4532.0458440323628</v>
      </c>
      <c r="AH99">
        <f>LN(Table1[[#This Row],[Calculated average real wages in euros]])</f>
        <v>8.4189287377261177</v>
      </c>
    </row>
    <row r="100" spans="3:34" x14ac:dyDescent="0.25">
      <c r="C100" t="s">
        <v>97</v>
      </c>
      <c r="D100">
        <v>5677.3</v>
      </c>
      <c r="E100">
        <f>Table1[[#This Row],[Nominal GDP in millions of euros]]*1000000</f>
        <v>5677300000</v>
      </c>
      <c r="F100">
        <v>5553.2</v>
      </c>
      <c r="G100">
        <f>Table1[[#This Row],[Real GDP in millions of euros]]*1000000</f>
        <v>5553200000</v>
      </c>
      <c r="H100">
        <f>LN(Table1[[#This Row],[RGDP in euros]])</f>
        <v>22.437640175124923</v>
      </c>
      <c r="J100">
        <v>3541.6</v>
      </c>
      <c r="K100">
        <f>Table1[[#This Row],[Household and NPISH final consumption expenditure in millions of euros]]*1000000</f>
        <v>3541600000</v>
      </c>
      <c r="L100">
        <f>LN(Table1[[#This Row],[Household and NPISH final consumption expenditure in euros]])</f>
        <v>21.987844439382204</v>
      </c>
      <c r="M100">
        <v>1345.8</v>
      </c>
      <c r="N100">
        <f>Table1[[#This Row],[Gross Capital Formation in millions of euros (Investment)]]*1000000</f>
        <v>1345800000</v>
      </c>
      <c r="O100">
        <f>LN(Table1[[#This Row],[Gross Capital Formation in euros (Investment)]])</f>
        <v>21.020254468718491</v>
      </c>
      <c r="P100">
        <v>4202.5</v>
      </c>
      <c r="Q100">
        <v>4449</v>
      </c>
      <c r="R100">
        <f>Table1[[#This Row],[Exports]]-Table1[[#This Row],[Imports]]</f>
        <v>-246.5</v>
      </c>
      <c r="S100">
        <v>889.3</v>
      </c>
      <c r="T100">
        <f>Table1[[#This Row],[Final consumption expenditure of general government in millions of euros(Government expenditures)]]*1000000</f>
        <v>889300000</v>
      </c>
      <c r="U100">
        <f>LN(Table1[[#This Row],[Final consumption expenditure of general government in euros (Government expenditures)]])</f>
        <v>20.60594519436987</v>
      </c>
      <c r="V100" s="3">
        <f>Table1[[#This Row],[Nominal GDP in millions of euros]]/Table1[[#This Row],[Real GDP in millions of euros]]</f>
        <v>1.0223474753295398</v>
      </c>
      <c r="W100">
        <v>437.28</v>
      </c>
      <c r="X100">
        <f>Table1[[#This Row],[Employment in thousands of persons (National concept)]]*1000</f>
        <v>437280</v>
      </c>
      <c r="Y100">
        <f>LN(Table1[[#This Row],[Employment (National concept)]])</f>
        <v>12.988329001161896</v>
      </c>
      <c r="Z100" s="3">
        <v>7.8E-2</v>
      </c>
      <c r="AA100" s="3">
        <f>1-Table1[[#This Row],[Unemployment rate]]</f>
        <v>0.92200000000000004</v>
      </c>
      <c r="AB100" s="3">
        <f>LN(Table1[[#This Row],[Calculated Employment rate]])</f>
        <v>-8.1210055425543173E-2</v>
      </c>
      <c r="AC100">
        <v>2058.3000000000002</v>
      </c>
      <c r="AD100">
        <f>Table1[[#This Row],[Nominal wages in millions of euros]]*1000000</f>
        <v>2058300000.0000002</v>
      </c>
      <c r="AE100">
        <f>Table1[[#This Row],[Nominal wages in euros]]/Table1[[#This Row],[Employment (National concept)]]</f>
        <v>4707.0526893523602</v>
      </c>
      <c r="AF100">
        <f>Table1[[#This Row],[Nominal wages in millions of euros]]/(Table1[[#This Row],[Calculated implicit GDP price deflator]])</f>
        <v>2013.3076568086942</v>
      </c>
      <c r="AG100">
        <f>Table1[[#This Row],[Calculated quarterly average worker wage]]/Table1[[#This Row],[Calculated implicit GDP price deflator]]</f>
        <v>4604.1613081062342</v>
      </c>
      <c r="AH100">
        <f>LN(Table1[[#This Row],[Calculated average real wages in euros]])</f>
        <v>8.4347158057410923</v>
      </c>
    </row>
    <row r="101" spans="3:34" x14ac:dyDescent="0.25">
      <c r="C101" t="s">
        <v>98</v>
      </c>
      <c r="D101">
        <v>5775.1</v>
      </c>
      <c r="E101">
        <f>Table1[[#This Row],[Nominal GDP in millions of euros]]*1000000</f>
        <v>5775100000</v>
      </c>
      <c r="F101">
        <v>5599.4</v>
      </c>
      <c r="G101">
        <f>Table1[[#This Row],[Real GDP in millions of euros]]*1000000</f>
        <v>5599400000</v>
      </c>
      <c r="H101">
        <f>LN(Table1[[#This Row],[RGDP in euros]])</f>
        <v>22.445925286090166</v>
      </c>
      <c r="J101">
        <v>3571.7</v>
      </c>
      <c r="K101">
        <f>Table1[[#This Row],[Household and NPISH final consumption expenditure in millions of euros]]*1000000</f>
        <v>3571700000</v>
      </c>
      <c r="L101">
        <f>LN(Table1[[#This Row],[Household and NPISH final consumption expenditure in euros]])</f>
        <v>21.996307509871446</v>
      </c>
      <c r="M101">
        <v>1256.2</v>
      </c>
      <c r="N101">
        <f>Table1[[#This Row],[Gross Capital Formation in millions of euros (Investment)]]*1000000</f>
        <v>1256200000</v>
      </c>
      <c r="O101">
        <f>LN(Table1[[#This Row],[Gross Capital Formation in euros (Investment)]])</f>
        <v>20.951357127984554</v>
      </c>
      <c r="P101">
        <v>3994.2</v>
      </c>
      <c r="Q101">
        <v>4152.7</v>
      </c>
      <c r="R101">
        <f>Table1[[#This Row],[Exports]]-Table1[[#This Row],[Imports]]</f>
        <v>-158.5</v>
      </c>
      <c r="S101">
        <v>910.4</v>
      </c>
      <c r="T101">
        <f>Table1[[#This Row],[Final consumption expenditure of general government in millions of euros(Government expenditures)]]*1000000</f>
        <v>910400000</v>
      </c>
      <c r="U101">
        <f>LN(Table1[[#This Row],[Final consumption expenditure of general government in euros (Government expenditures)]])</f>
        <v>20.629394621336342</v>
      </c>
      <c r="V101" s="3">
        <f>Table1[[#This Row],[Nominal GDP in millions of euros]]/Table1[[#This Row],[Real GDP in millions of euros]]</f>
        <v>1.0313783619673538</v>
      </c>
      <c r="W101">
        <v>448.69</v>
      </c>
      <c r="X101">
        <f>Table1[[#This Row],[Employment in thousands of persons (National concept)]]*1000</f>
        <v>448690</v>
      </c>
      <c r="Y101">
        <f>LN(Table1[[#This Row],[Employment (National concept)]])</f>
        <v>13.014087505109975</v>
      </c>
      <c r="Z101" s="3">
        <v>7.0000000000000007E-2</v>
      </c>
      <c r="AA101" s="3">
        <f>1-Table1[[#This Row],[Unemployment rate]]</f>
        <v>0.92999999999999994</v>
      </c>
      <c r="AB101" s="3">
        <f>LN(Table1[[#This Row],[Calculated Employment rate]])</f>
        <v>-7.2570692834835498E-2</v>
      </c>
      <c r="AC101">
        <v>2091.4</v>
      </c>
      <c r="AD101">
        <f>Table1[[#This Row],[Nominal wages in millions of euros]]*1000000</f>
        <v>2091400000</v>
      </c>
      <c r="AE101">
        <f>Table1[[#This Row],[Nominal wages in euros]]/Table1[[#This Row],[Employment (National concept)]]</f>
        <v>4661.1246071898195</v>
      </c>
      <c r="AF101">
        <f>Table1[[#This Row],[Nominal wages in millions of euros]]/(Table1[[#This Row],[Calculated implicit GDP price deflator]])</f>
        <v>2027.7718411802391</v>
      </c>
      <c r="AG101">
        <f>Table1[[#This Row],[Calculated quarterly average worker wage]]/Table1[[#This Row],[Calculated implicit GDP price deflator]]</f>
        <v>4519.3158777334893</v>
      </c>
      <c r="AH101">
        <f>LN(Table1[[#This Row],[Calculated average real wages in euros]])</f>
        <v>8.4161159068872902</v>
      </c>
    </row>
    <row r="102" spans="3:34" x14ac:dyDescent="0.25">
      <c r="C102" t="s">
        <v>99</v>
      </c>
      <c r="D102">
        <v>5826</v>
      </c>
      <c r="E102">
        <f>Table1[[#This Row],[Nominal GDP in millions of euros]]*1000000</f>
        <v>5826000000</v>
      </c>
      <c r="F102">
        <v>5645.6</v>
      </c>
      <c r="G102">
        <f>Table1[[#This Row],[Real GDP in millions of euros]]*1000000</f>
        <v>5645600000</v>
      </c>
      <c r="H102">
        <f>LN(Table1[[#This Row],[RGDP in euros]])</f>
        <v>22.454142317650895</v>
      </c>
      <c r="J102">
        <v>3602.9</v>
      </c>
      <c r="K102">
        <f>Table1[[#This Row],[Household and NPISH final consumption expenditure in millions of euros]]*1000000</f>
        <v>3602900000</v>
      </c>
      <c r="L102">
        <f>LN(Table1[[#This Row],[Household and NPISH final consumption expenditure in euros]])</f>
        <v>22.005004913678295</v>
      </c>
      <c r="M102">
        <v>991.1</v>
      </c>
      <c r="N102">
        <f>Table1[[#This Row],[Gross Capital Formation in millions of euros (Investment)]]*1000000</f>
        <v>991100000</v>
      </c>
      <c r="O102">
        <f>LN(Table1[[#This Row],[Gross Capital Formation in euros (Investment)]])</f>
        <v>20.714325995376935</v>
      </c>
      <c r="P102">
        <v>4370.7</v>
      </c>
      <c r="Q102">
        <v>4335.3</v>
      </c>
      <c r="R102">
        <f>Table1[[#This Row],[Exports]]-Table1[[#This Row],[Imports]]</f>
        <v>35.399999999999636</v>
      </c>
      <c r="S102">
        <v>991.2</v>
      </c>
      <c r="T102">
        <f>Table1[[#This Row],[Final consumption expenditure of general government in millions of euros(Government expenditures)]]*1000000</f>
        <v>991200000</v>
      </c>
      <c r="U102">
        <f>LN(Table1[[#This Row],[Final consumption expenditure of general government in euros (Government expenditures)]])</f>
        <v>20.714426888279206</v>
      </c>
      <c r="V102" s="3">
        <f>Table1[[#This Row],[Nominal GDP in millions of euros]]/Table1[[#This Row],[Real GDP in millions of euros]]</f>
        <v>1.031954088139436</v>
      </c>
      <c r="W102">
        <v>448.02</v>
      </c>
      <c r="X102">
        <f>Table1[[#This Row],[Employment in thousands of persons (National concept)]]*1000</f>
        <v>448020</v>
      </c>
      <c r="Y102">
        <f>LN(Table1[[#This Row],[Employment (National concept)]])</f>
        <v>13.012593153257802</v>
      </c>
      <c r="Z102" s="3">
        <v>6.7000000000000004E-2</v>
      </c>
      <c r="AA102" s="3">
        <f>1-Table1[[#This Row],[Unemployment rate]]</f>
        <v>0.93300000000000005</v>
      </c>
      <c r="AB102" s="3">
        <f>LN(Table1[[#This Row],[Calculated Employment rate]])</f>
        <v>-6.9350078134793172E-2</v>
      </c>
      <c r="AC102">
        <v>2112.1</v>
      </c>
      <c r="AD102">
        <f>Table1[[#This Row],[Nominal wages in millions of euros]]*1000000</f>
        <v>2112100000</v>
      </c>
      <c r="AE102">
        <f>Table1[[#This Row],[Nominal wages in euros]]/Table1[[#This Row],[Employment (National concept)]]</f>
        <v>4714.298468818356</v>
      </c>
      <c r="AF102">
        <f>Table1[[#This Row],[Nominal wages in millions of euros]]/(Table1[[#This Row],[Calculated implicit GDP price deflator]])</f>
        <v>2046.6995811877789</v>
      </c>
      <c r="AG102">
        <f>Table1[[#This Row],[Calculated quarterly average worker wage]]/Table1[[#This Row],[Calculated implicit GDP price deflator]]</f>
        <v>4568.3219079232595</v>
      </c>
      <c r="AH102">
        <f>LN(Table1[[#This Row],[Calculated average real wages in euros]])</f>
        <v>8.426901219063808</v>
      </c>
    </row>
    <row r="103" spans="3:34" x14ac:dyDescent="0.25">
      <c r="C103" t="s">
        <v>100</v>
      </c>
      <c r="D103">
        <v>5897.8</v>
      </c>
      <c r="E103">
        <f>Table1[[#This Row],[Nominal GDP in millions of euros]]*1000000</f>
        <v>5897800000</v>
      </c>
      <c r="F103">
        <v>5695.3</v>
      </c>
      <c r="G103">
        <f>Table1[[#This Row],[Real GDP in millions of euros]]*1000000</f>
        <v>5695300000</v>
      </c>
      <c r="H103">
        <f>LN(Table1[[#This Row],[RGDP in euros]])</f>
        <v>22.462907110245663</v>
      </c>
      <c r="J103">
        <v>3517.9</v>
      </c>
      <c r="K103">
        <f>Table1[[#This Row],[Household and NPISH final consumption expenditure in millions of euros]]*1000000</f>
        <v>3517900000</v>
      </c>
      <c r="L103">
        <f>LN(Table1[[#This Row],[Household and NPISH final consumption expenditure in euros]])</f>
        <v>21.981130057616159</v>
      </c>
      <c r="M103">
        <v>994.2</v>
      </c>
      <c r="N103">
        <f>Table1[[#This Row],[Gross Capital Formation in millions of euros (Investment)]]*1000000</f>
        <v>994200000</v>
      </c>
      <c r="O103">
        <f>LN(Table1[[#This Row],[Gross Capital Formation in euros (Investment)]])</f>
        <v>20.717448951624846</v>
      </c>
      <c r="P103">
        <v>4359.8</v>
      </c>
      <c r="Q103">
        <v>4162.1000000000004</v>
      </c>
      <c r="R103">
        <f>Table1[[#This Row],[Exports]]-Table1[[#This Row],[Imports]]</f>
        <v>197.69999999999982</v>
      </c>
      <c r="S103">
        <v>977.1</v>
      </c>
      <c r="T103">
        <f>Table1[[#This Row],[Final consumption expenditure of general government in millions of euros(Government expenditures)]]*1000000</f>
        <v>977100000</v>
      </c>
      <c r="U103">
        <f>LN(Table1[[#This Row],[Final consumption expenditure of general government in euros (Government expenditures)]])</f>
        <v>20.700099558914573</v>
      </c>
      <c r="V103" s="3">
        <f>Table1[[#This Row],[Nominal GDP in millions of euros]]/Table1[[#This Row],[Real GDP in millions of euros]]</f>
        <v>1.0355556335926115</v>
      </c>
      <c r="W103">
        <v>447.1</v>
      </c>
      <c r="X103">
        <f>Table1[[#This Row],[Employment in thousands of persons (National concept)]]*1000</f>
        <v>447100</v>
      </c>
      <c r="Y103">
        <f>LN(Table1[[#This Row],[Employment (National concept)]])</f>
        <v>13.010537562222073</v>
      </c>
      <c r="Z103" s="3">
        <v>6.7000000000000004E-2</v>
      </c>
      <c r="AA103" s="3">
        <f>1-Table1[[#This Row],[Unemployment rate]]</f>
        <v>0.93300000000000005</v>
      </c>
      <c r="AB103" s="3">
        <f>LN(Table1[[#This Row],[Calculated Employment rate]])</f>
        <v>-6.9350078134793172E-2</v>
      </c>
      <c r="AC103">
        <v>2160</v>
      </c>
      <c r="AD103">
        <f>Table1[[#This Row],[Nominal wages in millions of euros]]*1000000</f>
        <v>2160000000</v>
      </c>
      <c r="AE103">
        <f>Table1[[#This Row],[Nominal wages in euros]]/Table1[[#This Row],[Employment (National concept)]]</f>
        <v>4831.1339745023488</v>
      </c>
      <c r="AF103">
        <f>Table1[[#This Row],[Nominal wages in millions of euros]]/(Table1[[#This Row],[Calculated implicit GDP price deflator]])</f>
        <v>2085.8367526874426</v>
      </c>
      <c r="AG103">
        <f>Table1[[#This Row],[Calculated quarterly average worker wage]]/Table1[[#This Row],[Calculated implicit GDP price deflator]]</f>
        <v>4665.2577783212764</v>
      </c>
      <c r="AH103">
        <f>LN(Table1[[#This Row],[Calculated average real wages in euros]])</f>
        <v>8.4478983697014627</v>
      </c>
    </row>
    <row r="104" spans="3:34" x14ac:dyDescent="0.25">
      <c r="C104" t="s">
        <v>101</v>
      </c>
      <c r="D104">
        <v>5844.8</v>
      </c>
      <c r="E104">
        <f>Table1[[#This Row],[Nominal GDP in millions of euros]]*1000000</f>
        <v>5844800000</v>
      </c>
      <c r="F104">
        <v>5660.2</v>
      </c>
      <c r="G104">
        <f>Table1[[#This Row],[Real GDP in millions of euros]]*1000000</f>
        <v>5660200000</v>
      </c>
      <c r="H104">
        <f>LN(Table1[[#This Row],[RGDP in euros]])</f>
        <v>22.456725064226259</v>
      </c>
      <c r="J104">
        <v>3525</v>
      </c>
      <c r="K104">
        <f>Table1[[#This Row],[Household and NPISH final consumption expenditure in millions of euros]]*1000000</f>
        <v>3525000000</v>
      </c>
      <c r="L104">
        <f>LN(Table1[[#This Row],[Household and NPISH final consumption expenditure in euros]])</f>
        <v>21.983146273210643</v>
      </c>
      <c r="M104">
        <v>1563.8</v>
      </c>
      <c r="N104">
        <f>Table1[[#This Row],[Gross Capital Formation in millions of euros (Investment)]]*1000000</f>
        <v>1563800000</v>
      </c>
      <c r="O104">
        <f>LN(Table1[[#This Row],[Gross Capital Formation in euros (Investment)]])</f>
        <v>21.170384593654688</v>
      </c>
      <c r="P104">
        <v>4626.6000000000004</v>
      </c>
      <c r="Q104">
        <v>5067.5</v>
      </c>
      <c r="R104">
        <f>Table1[[#This Row],[Exports]]-Table1[[#This Row],[Imports]]</f>
        <v>-440.89999999999964</v>
      </c>
      <c r="S104">
        <v>997.3</v>
      </c>
      <c r="T104">
        <f>Table1[[#This Row],[Final consumption expenditure of general government in millions of euros(Government expenditures)]]*1000000</f>
        <v>997300000</v>
      </c>
      <c r="U104">
        <f>LN(Table1[[#This Row],[Final consumption expenditure of general government in euros (Government expenditures)]])</f>
        <v>20.720562185372096</v>
      </c>
      <c r="V104" s="3">
        <f>Table1[[#This Row],[Nominal GDP in millions of euros]]/Table1[[#This Row],[Real GDP in millions of euros]]</f>
        <v>1.0326136885622417</v>
      </c>
      <c r="W104">
        <v>443.78</v>
      </c>
      <c r="X104">
        <f>Table1[[#This Row],[Employment in thousands of persons (National concept)]]*1000</f>
        <v>443780</v>
      </c>
      <c r="Y104">
        <f>LN(Table1[[#This Row],[Employment (National concept)]])</f>
        <v>13.003084223120407</v>
      </c>
      <c r="Z104" s="3">
        <v>6.7000000000000004E-2</v>
      </c>
      <c r="AA104" s="3">
        <f>1-Table1[[#This Row],[Unemployment rate]]</f>
        <v>0.93300000000000005</v>
      </c>
      <c r="AB104" s="3">
        <f>LN(Table1[[#This Row],[Calculated Employment rate]])</f>
        <v>-6.9350078134793172E-2</v>
      </c>
      <c r="AC104">
        <v>2135.9</v>
      </c>
      <c r="AD104">
        <f>Table1[[#This Row],[Nominal wages in millions of euros]]*1000000</f>
        <v>2135900000</v>
      </c>
      <c r="AE104">
        <f>Table1[[#This Row],[Nominal wages in euros]]/Table1[[#This Row],[Employment (National concept)]]</f>
        <v>4812.9703907341473</v>
      </c>
      <c r="AF104">
        <f>Table1[[#This Row],[Nominal wages in millions of euros]]/(Table1[[#This Row],[Calculated implicit GDP price deflator]])</f>
        <v>2068.4405249110318</v>
      </c>
      <c r="AG104">
        <f>Table1[[#This Row],[Calculated quarterly average worker wage]]/Table1[[#This Row],[Calculated implicit GDP price deflator]]</f>
        <v>4660.959315226085</v>
      </c>
      <c r="AH104">
        <f>LN(Table1[[#This Row],[Calculated average real wages in euros]])</f>
        <v>8.4469765675695907</v>
      </c>
    </row>
    <row r="105" spans="3:34" x14ac:dyDescent="0.25">
      <c r="C105" t="s">
        <v>102</v>
      </c>
      <c r="D105">
        <v>5024.8</v>
      </c>
      <c r="E105">
        <f>Table1[[#This Row],[Nominal GDP in millions of euros]]*1000000</f>
        <v>5024800000</v>
      </c>
      <c r="F105">
        <v>5010.8</v>
      </c>
      <c r="G105">
        <f>Table1[[#This Row],[Real GDP in millions of euros]]*1000000</f>
        <v>5010800000</v>
      </c>
      <c r="H105">
        <f>LN(Table1[[#This Row],[RGDP in euros]])</f>
        <v>22.33486141993431</v>
      </c>
      <c r="J105">
        <v>2894.2</v>
      </c>
      <c r="K105">
        <f>Table1[[#This Row],[Household and NPISH final consumption expenditure in millions of euros]]*1000000</f>
        <v>2894200000</v>
      </c>
      <c r="L105">
        <f>LN(Table1[[#This Row],[Household and NPISH final consumption expenditure in euros]])</f>
        <v>21.785974571268166</v>
      </c>
      <c r="M105">
        <v>807.7</v>
      </c>
      <c r="N105">
        <f>Table1[[#This Row],[Gross Capital Formation in millions of euros (Investment)]]*1000000</f>
        <v>807700000</v>
      </c>
      <c r="O105">
        <f>LN(Table1[[#This Row],[Gross Capital Formation in euros (Investment)]])</f>
        <v>20.509701260412523</v>
      </c>
      <c r="P105">
        <v>4057</v>
      </c>
      <c r="Q105">
        <v>3819.6</v>
      </c>
      <c r="R105">
        <f>Table1[[#This Row],[Exports]]-Table1[[#This Row],[Imports]]</f>
        <v>237.40000000000009</v>
      </c>
      <c r="S105">
        <v>1030.7</v>
      </c>
      <c r="T105">
        <f>Table1[[#This Row],[Final consumption expenditure of general government in millions of euros(Government expenditures)]]*1000000</f>
        <v>1030700000</v>
      </c>
      <c r="U105">
        <f>LN(Table1[[#This Row],[Final consumption expenditure of general government in euros (Government expenditures)]])</f>
        <v>20.753504020007021</v>
      </c>
      <c r="V105" s="3">
        <f>Table1[[#This Row],[Nominal GDP in millions of euros]]/Table1[[#This Row],[Real GDP in millions of euros]]</f>
        <v>1.0027939650355233</v>
      </c>
      <c r="W105">
        <v>440.4</v>
      </c>
      <c r="X105">
        <f>Table1[[#This Row],[Employment in thousands of persons (National concept)]]*1000</f>
        <v>440400</v>
      </c>
      <c r="Y105">
        <f>LN(Table1[[#This Row],[Employment (National concept)]])</f>
        <v>12.995438683830661</v>
      </c>
      <c r="Z105" s="3">
        <v>7.2000000000000008E-2</v>
      </c>
      <c r="AA105" s="3">
        <f>1-Table1[[#This Row],[Unemployment rate]]</f>
        <v>0.92799999999999994</v>
      </c>
      <c r="AB105" s="3">
        <f>LN(Table1[[#This Row],[Calculated Employment rate]])</f>
        <v>-7.4723546195936547E-2</v>
      </c>
      <c r="AC105">
        <v>1935.3</v>
      </c>
      <c r="AD105">
        <f>Table1[[#This Row],[Nominal wages in millions of euros]]*1000000</f>
        <v>1935300000</v>
      </c>
      <c r="AE105">
        <f>Table1[[#This Row],[Nominal wages in euros]]/Table1[[#This Row],[Employment (National concept)]]</f>
        <v>4394.41416893733</v>
      </c>
      <c r="AF105">
        <f>Table1[[#This Row],[Nominal wages in millions of euros]]/(Table1[[#This Row],[Calculated implicit GDP price deflator]])</f>
        <v>1929.9079047922305</v>
      </c>
      <c r="AG105">
        <f>Table1[[#This Row],[Calculated quarterly average worker wage]]/Table1[[#This Row],[Calculated implicit GDP price deflator]]</f>
        <v>4382.1705376753644</v>
      </c>
      <c r="AH105">
        <f>LN(Table1[[#This Row],[Calculated average real wages in euros]])</f>
        <v>8.3852994371697829</v>
      </c>
    </row>
    <row r="106" spans="3:34" x14ac:dyDescent="0.25">
      <c r="C106" t="s">
        <v>103</v>
      </c>
      <c r="D106">
        <v>5390.5</v>
      </c>
      <c r="E106">
        <f>Table1[[#This Row],[Nominal GDP in millions of euros]]*1000000</f>
        <v>5390500000</v>
      </c>
      <c r="F106">
        <v>5315.1</v>
      </c>
      <c r="G106">
        <f>Table1[[#This Row],[Real GDP in millions of euros]]*1000000</f>
        <v>5315100000</v>
      </c>
      <c r="H106">
        <f>LN(Table1[[#This Row],[RGDP in euros]])</f>
        <v>22.393817663238774</v>
      </c>
      <c r="J106">
        <v>3491.3</v>
      </c>
      <c r="K106">
        <f>Table1[[#This Row],[Household and NPISH final consumption expenditure in millions of euros]]*1000000</f>
        <v>3491300000</v>
      </c>
      <c r="L106">
        <f>LN(Table1[[#This Row],[Household and NPISH final consumption expenditure in euros]])</f>
        <v>21.97353999663919</v>
      </c>
      <c r="M106">
        <v>859</v>
      </c>
      <c r="N106">
        <f>Table1[[#This Row],[Gross Capital Formation in millions of euros (Investment)]]*1000000</f>
        <v>859000000</v>
      </c>
      <c r="O106">
        <f>LN(Table1[[#This Row],[Gross Capital Formation in euros (Investment)]])</f>
        <v>20.571279479948529</v>
      </c>
      <c r="P106">
        <v>3984.7</v>
      </c>
      <c r="Q106">
        <v>4113.2</v>
      </c>
      <c r="R106">
        <f>Table1[[#This Row],[Exports]]-Table1[[#This Row],[Imports]]</f>
        <v>-128.5</v>
      </c>
      <c r="S106">
        <v>1075.4000000000001</v>
      </c>
      <c r="T106">
        <f>Table1[[#This Row],[Final consumption expenditure of general government in millions of euros(Government expenditures)]]*1000000</f>
        <v>1075400000</v>
      </c>
      <c r="U106">
        <f>LN(Table1[[#This Row],[Final consumption expenditure of general government in euros (Government expenditures)]])</f>
        <v>20.795958522339852</v>
      </c>
      <c r="V106" s="3">
        <f>Table1[[#This Row],[Nominal GDP in millions of euros]]/Table1[[#This Row],[Real GDP in millions of euros]]</f>
        <v>1.0141859983819683</v>
      </c>
      <c r="W106">
        <v>439.46</v>
      </c>
      <c r="X106">
        <f>Table1[[#This Row],[Employment in thousands of persons (National concept)]]*1000</f>
        <v>439460</v>
      </c>
      <c r="Y106">
        <f>LN(Table1[[#This Row],[Employment (National concept)]])</f>
        <v>12.993301979451259</v>
      </c>
      <c r="Z106" s="3">
        <v>0.08</v>
      </c>
      <c r="AA106" s="3">
        <f>1-Table1[[#This Row],[Unemployment rate]]</f>
        <v>0.92</v>
      </c>
      <c r="AB106" s="3">
        <f>LN(Table1[[#This Row],[Calculated Employment rate]])</f>
        <v>-8.3381608939051013E-2</v>
      </c>
      <c r="AC106">
        <v>2043.2</v>
      </c>
      <c r="AD106">
        <f>Table1[[#This Row],[Nominal wages in millions of euros]]*1000000</f>
        <v>2043200000</v>
      </c>
      <c r="AE106">
        <f>Table1[[#This Row],[Nominal wages in euros]]/Table1[[#This Row],[Employment (National concept)]]</f>
        <v>4649.342374732626</v>
      </c>
      <c r="AF106">
        <f>Table1[[#This Row],[Nominal wages in millions of euros]]/(Table1[[#This Row],[Calculated implicit GDP price deflator]])</f>
        <v>2014.6205954920695</v>
      </c>
      <c r="AG106">
        <f>Table1[[#This Row],[Calculated quarterly average worker wage]]/Table1[[#This Row],[Calculated implicit GDP price deflator]]</f>
        <v>4584.3093694353738</v>
      </c>
      <c r="AH106">
        <f>LN(Table1[[#This Row],[Calculated average real wages in euros]])</f>
        <v>8.4303947450866197</v>
      </c>
    </row>
    <row r="107" spans="3:34" x14ac:dyDescent="0.25">
      <c r="C107" t="s">
        <v>104</v>
      </c>
      <c r="D107">
        <v>5635.1</v>
      </c>
      <c r="E107">
        <f>Table1[[#This Row],[Nominal GDP in millions of euros]]*1000000</f>
        <v>5635100000</v>
      </c>
      <c r="F107">
        <v>5524.1</v>
      </c>
      <c r="G107">
        <f>Table1[[#This Row],[Real GDP in millions of euros]]*1000000</f>
        <v>5524100000</v>
      </c>
      <c r="H107">
        <f>LN(Table1[[#This Row],[RGDP in euros]])</f>
        <v>22.432386175153642</v>
      </c>
      <c r="J107">
        <v>3352.4</v>
      </c>
      <c r="K107">
        <f>Table1[[#This Row],[Household and NPISH final consumption expenditure in millions of euros]]*1000000</f>
        <v>3352400000</v>
      </c>
      <c r="L107">
        <f>LN(Table1[[#This Row],[Household and NPISH final consumption expenditure in euros]])</f>
        <v>21.932942344189026</v>
      </c>
      <c r="M107">
        <v>1080.7</v>
      </c>
      <c r="N107">
        <f>Table1[[#This Row],[Gross Capital Formation in millions of euros (Investment)]]*1000000</f>
        <v>1080700000</v>
      </c>
      <c r="O107">
        <f>LN(Table1[[#This Row],[Gross Capital Formation in euros (Investment)]])</f>
        <v>20.800874816273392</v>
      </c>
      <c r="P107">
        <v>4633.7</v>
      </c>
      <c r="Q107">
        <v>4649.5</v>
      </c>
      <c r="R107">
        <f>Table1[[#This Row],[Exports]]-Table1[[#This Row],[Imports]]</f>
        <v>-15.800000000000182</v>
      </c>
      <c r="S107">
        <v>1102.8</v>
      </c>
      <c r="T107">
        <f>Table1[[#This Row],[Final consumption expenditure of general government in millions of euros(Government expenditures)]]*1000000</f>
        <v>1102800000</v>
      </c>
      <c r="U107">
        <f>LN(Table1[[#This Row],[Final consumption expenditure of general government in euros (Government expenditures)]])</f>
        <v>20.821118237113915</v>
      </c>
      <c r="V107" s="3">
        <f>Table1[[#This Row],[Nominal GDP in millions of euros]]/Table1[[#This Row],[Real GDP in millions of euros]]</f>
        <v>1.0200937709310114</v>
      </c>
      <c r="W107">
        <v>439.63</v>
      </c>
      <c r="X107">
        <f>Table1[[#This Row],[Employment in thousands of persons (National concept)]]*1000</f>
        <v>439630</v>
      </c>
      <c r="Y107">
        <f>LN(Table1[[#This Row],[Employment (National concept)]])</f>
        <v>12.993688743041149</v>
      </c>
      <c r="Z107" s="3">
        <v>8.4000000000000005E-2</v>
      </c>
      <c r="AA107" s="3">
        <f>1-Table1[[#This Row],[Unemployment rate]]</f>
        <v>0.91600000000000004</v>
      </c>
      <c r="AB107" s="3">
        <f>LN(Table1[[#This Row],[Calculated Employment rate]])</f>
        <v>-8.7738914308006746E-2</v>
      </c>
      <c r="AC107">
        <v>2082</v>
      </c>
      <c r="AD107">
        <f>Table1[[#This Row],[Nominal wages in millions of euros]]*1000000</f>
        <v>2082000000</v>
      </c>
      <c r="AE107">
        <f>Table1[[#This Row],[Nominal wages in euros]]/Table1[[#This Row],[Employment (National concept)]]</f>
        <v>4735.8005595614495</v>
      </c>
      <c r="AF107">
        <f>Table1[[#This Row],[Nominal wages in millions of euros]]/(Table1[[#This Row],[Calculated implicit GDP price deflator]])</f>
        <v>2040.9888378200919</v>
      </c>
      <c r="AG107">
        <f>Table1[[#This Row],[Calculated quarterly average worker wage]]/Table1[[#This Row],[Calculated implicit GDP price deflator]]</f>
        <v>4642.5149280533451</v>
      </c>
      <c r="AH107">
        <f>LN(Table1[[#This Row],[Calculated average real wages in euros]])</f>
        <v>8.4430115087420674</v>
      </c>
    </row>
    <row r="108" spans="3:34" x14ac:dyDescent="0.25">
      <c r="C108" t="s">
        <v>105</v>
      </c>
      <c r="D108">
        <v>5794.9</v>
      </c>
      <c r="E108">
        <f>Table1[[#This Row],[Nominal GDP in millions of euros]]*1000000</f>
        <v>5794900000</v>
      </c>
      <c r="F108">
        <v>5622.2</v>
      </c>
      <c r="G108">
        <f>Table1[[#This Row],[Real GDP in millions of euros]]*1000000</f>
        <v>5622200000</v>
      </c>
      <c r="H108">
        <f>LN(Table1[[#This Row],[RGDP in euros]])</f>
        <v>22.449988883326629</v>
      </c>
      <c r="J108">
        <v>3356.6</v>
      </c>
      <c r="K108">
        <f>Table1[[#This Row],[Household and NPISH final consumption expenditure in millions of euros]]*1000000</f>
        <v>3356600000</v>
      </c>
      <c r="L108">
        <f>LN(Table1[[#This Row],[Household and NPISH final consumption expenditure in euros]])</f>
        <v>21.934194393838354</v>
      </c>
      <c r="M108">
        <v>1366.1</v>
      </c>
      <c r="N108">
        <f>Table1[[#This Row],[Gross Capital Formation in millions of euros (Investment)]]*1000000</f>
        <v>1366100000</v>
      </c>
      <c r="O108">
        <f>LN(Table1[[#This Row],[Gross Capital Formation in euros (Investment)]])</f>
        <v>21.035225801857717</v>
      </c>
      <c r="P108">
        <v>4326.3999999999996</v>
      </c>
      <c r="Q108">
        <v>4560.7</v>
      </c>
      <c r="R108">
        <f>Table1[[#This Row],[Exports]]-Table1[[#This Row],[Imports]]</f>
        <v>-234.30000000000018</v>
      </c>
      <c r="S108">
        <v>1126</v>
      </c>
      <c r="T108">
        <f>Table1[[#This Row],[Final consumption expenditure of general government in millions of euros(Government expenditures)]]*1000000</f>
        <v>1126000000</v>
      </c>
      <c r="U108">
        <f>LN(Table1[[#This Row],[Final consumption expenditure of general government in euros (Government expenditures)]])</f>
        <v>20.84193736666391</v>
      </c>
      <c r="V108" s="3">
        <f>Table1[[#This Row],[Nominal GDP in millions of euros]]/Table1[[#This Row],[Real GDP in millions of euros]]</f>
        <v>1.0307175127174415</v>
      </c>
      <c r="W108">
        <v>442.45</v>
      </c>
      <c r="X108">
        <f>Table1[[#This Row],[Employment in thousands of persons (National concept)]]*1000</f>
        <v>442450</v>
      </c>
      <c r="Y108">
        <f>LN(Table1[[#This Row],[Employment (National concept)]])</f>
        <v>13.000082742695497</v>
      </c>
      <c r="Z108" s="3">
        <v>8.3000000000000004E-2</v>
      </c>
      <c r="AA108" s="3">
        <f>1-Table1[[#This Row],[Unemployment rate]]</f>
        <v>0.91700000000000004</v>
      </c>
      <c r="AB108" s="3">
        <f>LN(Table1[[#This Row],[Calculated Employment rate]])</f>
        <v>-8.6647806725672169E-2</v>
      </c>
      <c r="AC108">
        <v>2028.1</v>
      </c>
      <c r="AD108">
        <f>Table1[[#This Row],[Nominal wages in millions of euros]]*1000000</f>
        <v>2028100000</v>
      </c>
      <c r="AE108">
        <f>Table1[[#This Row],[Nominal wages in euros]]/Table1[[#This Row],[Employment (National concept)]]</f>
        <v>4583.7947790710814</v>
      </c>
      <c r="AF108">
        <f>Table1[[#This Row],[Nominal wages in millions of euros]]/(Table1[[#This Row],[Calculated implicit GDP price deflator]])</f>
        <v>1967.6584272377436</v>
      </c>
      <c r="AG108">
        <f>Table1[[#This Row],[Calculated quarterly average worker wage]]/Table1[[#This Row],[Calculated implicit GDP price deflator]]</f>
        <v>4447.1882184150609</v>
      </c>
      <c r="AH108">
        <f>LN(Table1[[#This Row],[Calculated average real wages in euros]])</f>
        <v>8.4000273144216528</v>
      </c>
    </row>
    <row r="109" spans="3:34" x14ac:dyDescent="0.25">
      <c r="C109" t="s">
        <v>106</v>
      </c>
      <c r="D109">
        <v>5866.8</v>
      </c>
      <c r="E109">
        <f>Table1[[#This Row],[Nominal GDP in millions of euros]]*1000000</f>
        <v>5866800000</v>
      </c>
      <c r="F109">
        <v>5651.8</v>
      </c>
      <c r="G109">
        <f>Table1[[#This Row],[Real GDP in millions of euros]]*1000000</f>
        <v>5651800000</v>
      </c>
      <c r="H109">
        <f>LN(Table1[[#This Row],[RGDP in euros]])</f>
        <v>22.455239915438426</v>
      </c>
      <c r="J109">
        <v>3449.3</v>
      </c>
      <c r="K109">
        <f>Table1[[#This Row],[Household and NPISH final consumption expenditure in millions of euros]]*1000000</f>
        <v>3449300000</v>
      </c>
      <c r="L109">
        <f>LN(Table1[[#This Row],[Household and NPISH final consumption expenditure in euros]])</f>
        <v>21.961437148852259</v>
      </c>
      <c r="M109">
        <v>1057.8</v>
      </c>
      <c r="N109">
        <f>Table1[[#This Row],[Gross Capital Formation in millions of euros (Investment)]]*1000000</f>
        <v>1057800000</v>
      </c>
      <c r="O109">
        <f>LN(Table1[[#This Row],[Gross Capital Formation in euros (Investment)]])</f>
        <v>20.779457116596152</v>
      </c>
      <c r="P109">
        <v>4667.5</v>
      </c>
      <c r="Q109">
        <v>4716.8</v>
      </c>
      <c r="R109">
        <f>Table1[[#This Row],[Exports]]-Table1[[#This Row],[Imports]]</f>
        <v>-49.300000000000182</v>
      </c>
      <c r="S109">
        <v>1141.7</v>
      </c>
      <c r="T109">
        <f>Table1[[#This Row],[Final consumption expenditure of general government in millions of euros(Government expenditures)]]*1000000</f>
        <v>1141700000</v>
      </c>
      <c r="U109">
        <f>LN(Table1[[#This Row],[Final consumption expenditure of general government in euros (Government expenditures)]])</f>
        <v>20.855784216646555</v>
      </c>
      <c r="V109" s="3">
        <f>Table1[[#This Row],[Nominal GDP in millions of euros]]/Table1[[#This Row],[Real GDP in millions of euros]]</f>
        <v>1.038040978095474</v>
      </c>
      <c r="W109">
        <v>444.24</v>
      </c>
      <c r="X109">
        <f>Table1[[#This Row],[Employment in thousands of persons (National concept)]]*1000</f>
        <v>444240</v>
      </c>
      <c r="Y109">
        <f>LN(Table1[[#This Row],[Employment (National concept)]])</f>
        <v>13.004120235915488</v>
      </c>
      <c r="Z109" s="3">
        <v>8.199999999999999E-2</v>
      </c>
      <c r="AA109" s="3">
        <f>1-Table1[[#This Row],[Unemployment rate]]</f>
        <v>0.91800000000000004</v>
      </c>
      <c r="AB109" s="3">
        <f>LN(Table1[[#This Row],[Calculated Employment rate]])</f>
        <v>-8.5557888361646545E-2</v>
      </c>
      <c r="AC109">
        <v>2148.9</v>
      </c>
      <c r="AD109">
        <f>Table1[[#This Row],[Nominal wages in millions of euros]]*1000000</f>
        <v>2148900000</v>
      </c>
      <c r="AE109">
        <f>Table1[[#This Row],[Nominal wages in euros]]/Table1[[#This Row],[Employment (National concept)]]</f>
        <v>4837.2501350621287</v>
      </c>
      <c r="AF109">
        <f>Table1[[#This Row],[Nominal wages in millions of euros]]/(Table1[[#This Row],[Calculated implicit GDP price deflator]])</f>
        <v>2070.1494886479854</v>
      </c>
      <c r="AG109">
        <f>Table1[[#This Row],[Calculated quarterly average worker wage]]/Table1[[#This Row],[Calculated implicit GDP price deflator]]</f>
        <v>4659.9799402304734</v>
      </c>
      <c r="AH109">
        <f>LN(Table1[[#This Row],[Calculated average real wages in euros]])</f>
        <v>8.4467664224388539</v>
      </c>
    </row>
    <row r="110" spans="3:34" x14ac:dyDescent="0.25">
      <c r="C110" t="s">
        <v>107</v>
      </c>
      <c r="D110">
        <v>6076.9</v>
      </c>
      <c r="E110">
        <f>Table1[[#This Row],[Nominal GDP in millions of euros]]*1000000</f>
        <v>6076900000</v>
      </c>
      <c r="F110">
        <v>5773.2</v>
      </c>
      <c r="G110">
        <f>Table1[[#This Row],[Real GDP in millions of euros]]*1000000</f>
        <v>5773200000</v>
      </c>
      <c r="H110">
        <f>LN(Table1[[#This Row],[RGDP in euros]])</f>
        <v>22.476492356457683</v>
      </c>
      <c r="J110">
        <v>3568</v>
      </c>
      <c r="K110">
        <f>Table1[[#This Row],[Household and NPISH final consumption expenditure in millions of euros]]*1000000</f>
        <v>3568000000</v>
      </c>
      <c r="L110">
        <f>LN(Table1[[#This Row],[Household and NPISH final consumption expenditure in euros]])</f>
        <v>21.995271051664176</v>
      </c>
      <c r="M110">
        <v>779.2</v>
      </c>
      <c r="N110">
        <f>Table1[[#This Row],[Gross Capital Formation in millions of euros (Investment)]]*1000000</f>
        <v>779200000</v>
      </c>
      <c r="O110">
        <f>LN(Table1[[#This Row],[Gross Capital Formation in euros (Investment)]])</f>
        <v>20.473778310292598</v>
      </c>
      <c r="P110">
        <v>5148.3999999999996</v>
      </c>
      <c r="Q110">
        <v>4848.8</v>
      </c>
      <c r="R110">
        <f>Table1[[#This Row],[Exports]]-Table1[[#This Row],[Imports]]</f>
        <v>299.59999999999945</v>
      </c>
      <c r="S110">
        <v>1108.5999999999999</v>
      </c>
      <c r="T110">
        <f>Table1[[#This Row],[Final consumption expenditure of general government in millions of euros(Government expenditures)]]*1000000</f>
        <v>1108600000</v>
      </c>
      <c r="U110">
        <f>LN(Table1[[#This Row],[Final consumption expenditure of general government in euros (Government expenditures)]])</f>
        <v>20.826363794949977</v>
      </c>
      <c r="V110" s="3">
        <f>Table1[[#This Row],[Nominal GDP in millions of euros]]/Table1[[#This Row],[Real GDP in millions of euros]]</f>
        <v>1.0526051409963277</v>
      </c>
      <c r="W110">
        <v>446.29</v>
      </c>
      <c r="X110">
        <f>Table1[[#This Row],[Employment in thousands of persons (National concept)]]*1000</f>
        <v>446290</v>
      </c>
      <c r="Y110">
        <f>LN(Table1[[#This Row],[Employment (National concept)]])</f>
        <v>13.008724243913274</v>
      </c>
      <c r="Z110" s="3">
        <v>6.9000000000000006E-2</v>
      </c>
      <c r="AA110" s="3">
        <f>1-Table1[[#This Row],[Unemployment rate]]</f>
        <v>0.93100000000000005</v>
      </c>
      <c r="AB110" s="3">
        <f>LN(Table1[[#This Row],[Calculated Employment rate]])</f>
        <v>-7.1496001705069923E-2</v>
      </c>
      <c r="AC110">
        <v>2144.3000000000002</v>
      </c>
      <c r="AD110">
        <f>Table1[[#This Row],[Nominal wages in millions of euros]]*1000000</f>
        <v>2144300000.0000002</v>
      </c>
      <c r="AE110">
        <f>Table1[[#This Row],[Nominal wages in euros]]/Table1[[#This Row],[Employment (National concept)]]</f>
        <v>4804.7233861390578</v>
      </c>
      <c r="AF110">
        <f>Table1[[#This Row],[Nominal wages in millions of euros]]/(Table1[[#This Row],[Calculated implicit GDP price deflator]])</f>
        <v>2037.1361648208795</v>
      </c>
      <c r="AG110">
        <f>Table1[[#This Row],[Calculated quarterly average worker wage]]/Table1[[#This Row],[Calculated implicit GDP price deflator]]</f>
        <v>4564.6018616166157</v>
      </c>
      <c r="AH110">
        <f>LN(Table1[[#This Row],[Calculated average real wages in euros]])</f>
        <v>8.4260865738075363</v>
      </c>
    </row>
    <row r="111" spans="3:34" x14ac:dyDescent="0.25">
      <c r="C111" t="s">
        <v>108</v>
      </c>
      <c r="D111">
        <v>6280.2</v>
      </c>
      <c r="E111">
        <f>Table1[[#This Row],[Nominal GDP in millions of euros]]*1000000</f>
        <v>6280200000</v>
      </c>
      <c r="F111">
        <v>5890.7</v>
      </c>
      <c r="G111">
        <f>Table1[[#This Row],[Real GDP in millions of euros]]*1000000</f>
        <v>5890700000</v>
      </c>
      <c r="H111">
        <f>LN(Table1[[#This Row],[RGDP in euros]])</f>
        <v>22.496640673049189</v>
      </c>
      <c r="J111">
        <v>3489.2</v>
      </c>
      <c r="K111">
        <f>Table1[[#This Row],[Household and NPISH final consumption expenditure in millions of euros]]*1000000</f>
        <v>3489200000</v>
      </c>
      <c r="L111">
        <f>LN(Table1[[#This Row],[Household and NPISH final consumption expenditure in euros]])</f>
        <v>21.972938320523337</v>
      </c>
      <c r="M111">
        <v>884.3</v>
      </c>
      <c r="N111">
        <f>Table1[[#This Row],[Gross Capital Formation in millions of euros (Investment)]]*1000000</f>
        <v>884300000</v>
      </c>
      <c r="O111">
        <f>LN(Table1[[#This Row],[Gross Capital Formation in euros (Investment)]])</f>
        <v>20.600306929545962</v>
      </c>
      <c r="P111">
        <v>5504.2</v>
      </c>
      <c r="Q111">
        <v>5108.8999999999996</v>
      </c>
      <c r="R111">
        <f>Table1[[#This Row],[Exports]]-Table1[[#This Row],[Imports]]</f>
        <v>395.30000000000018</v>
      </c>
      <c r="S111">
        <v>1108.0999999999999</v>
      </c>
      <c r="T111">
        <f>Table1[[#This Row],[Final consumption expenditure of general government in millions of euros(Government expenditures)]]*1000000</f>
        <v>1108100000</v>
      </c>
      <c r="U111">
        <f>LN(Table1[[#This Row],[Final consumption expenditure of general government in euros (Government expenditures)]])</f>
        <v>20.825912673906554</v>
      </c>
      <c r="V111" s="3">
        <f>Table1[[#This Row],[Nominal GDP in millions of euros]]/Table1[[#This Row],[Real GDP in millions of euros]]</f>
        <v>1.0661211740540173</v>
      </c>
      <c r="W111">
        <v>448.07</v>
      </c>
      <c r="X111">
        <f>Table1[[#This Row],[Employment in thousands of persons (National concept)]]*1000</f>
        <v>448070</v>
      </c>
      <c r="Y111">
        <f>LN(Table1[[#This Row],[Employment (National concept)]])</f>
        <v>13.012704749191363</v>
      </c>
      <c r="Z111" s="3">
        <v>6.7000000000000004E-2</v>
      </c>
      <c r="AA111" s="3">
        <f>1-Table1[[#This Row],[Unemployment rate]]</f>
        <v>0.93300000000000005</v>
      </c>
      <c r="AB111" s="3">
        <f>LN(Table1[[#This Row],[Calculated Employment rate]])</f>
        <v>-6.9350078134793172E-2</v>
      </c>
      <c r="AC111">
        <v>2303</v>
      </c>
      <c r="AD111">
        <f>Table1[[#This Row],[Nominal wages in millions of euros]]*1000000</f>
        <v>2303000000</v>
      </c>
      <c r="AE111">
        <f>Table1[[#This Row],[Nominal wages in euros]]/Table1[[#This Row],[Employment (National concept)]]</f>
        <v>5139.8219028276835</v>
      </c>
      <c r="AF111">
        <f>Table1[[#This Row],[Nominal wages in millions of euros]]/(Table1[[#This Row],[Calculated implicit GDP price deflator]])</f>
        <v>2160.1672080506992</v>
      </c>
      <c r="AG111">
        <f>Table1[[#This Row],[Calculated quarterly average worker wage]]/Table1[[#This Row],[Calculated implicit GDP price deflator]]</f>
        <v>4821.0485148541502</v>
      </c>
      <c r="AH111">
        <f>LN(Table1[[#This Row],[Calculated average real wages in euros]])</f>
        <v>8.4807467175896178</v>
      </c>
    </row>
    <row r="112" spans="3:34" x14ac:dyDescent="0.25">
      <c r="C112" t="s">
        <v>109</v>
      </c>
      <c r="D112">
        <v>6432.5</v>
      </c>
      <c r="E112">
        <f>Table1[[#This Row],[Nominal GDP in millions of euros]]*1000000</f>
        <v>6432500000</v>
      </c>
      <c r="F112">
        <v>5991.5</v>
      </c>
      <c r="G112">
        <f>Table1[[#This Row],[Real GDP in millions of euros]]*1000000</f>
        <v>5991500000</v>
      </c>
      <c r="H112">
        <f>LN(Table1[[#This Row],[RGDP in euros]])</f>
        <v>22.513607635086846</v>
      </c>
      <c r="J112">
        <v>3598.4</v>
      </c>
      <c r="K112">
        <f>Table1[[#This Row],[Household and NPISH final consumption expenditure in millions of euros]]*1000000</f>
        <v>3598400000</v>
      </c>
      <c r="L112">
        <f>LN(Table1[[#This Row],[Household and NPISH final consumption expenditure in euros]])</f>
        <v>22.003755139169325</v>
      </c>
      <c r="M112">
        <v>1506.6</v>
      </c>
      <c r="N112">
        <f>Table1[[#This Row],[Gross Capital Formation in millions of euros (Investment)]]*1000000</f>
        <v>1506600000</v>
      </c>
      <c r="O112">
        <f>LN(Table1[[#This Row],[Gross Capital Formation in euros (Investment)]])</f>
        <v>21.133121293355867</v>
      </c>
      <c r="P112">
        <v>5297.5</v>
      </c>
      <c r="Q112">
        <v>5584.8</v>
      </c>
      <c r="R112">
        <f>Table1[[#This Row],[Exports]]-Table1[[#This Row],[Imports]]</f>
        <v>-287.30000000000018</v>
      </c>
      <c r="S112">
        <v>1133.8</v>
      </c>
      <c r="T112">
        <f>Table1[[#This Row],[Final consumption expenditure of general government in millions of euros(Government expenditures)]]*1000000</f>
        <v>1133800000</v>
      </c>
      <c r="U112">
        <f>LN(Table1[[#This Row],[Final consumption expenditure of general government in euros (Government expenditures)]])</f>
        <v>20.848840659854478</v>
      </c>
      <c r="V112" s="3">
        <f>Table1[[#This Row],[Nominal GDP in millions of euros]]/Table1[[#This Row],[Real GDP in millions of euros]]</f>
        <v>1.0736042727196862</v>
      </c>
      <c r="W112">
        <v>450.22</v>
      </c>
      <c r="X112">
        <f>Table1[[#This Row],[Employment in thousands of persons (National concept)]]*1000</f>
        <v>450220</v>
      </c>
      <c r="Y112">
        <f>LN(Table1[[#This Row],[Employment (National concept)]])</f>
        <v>13.017491631168154</v>
      </c>
      <c r="Z112" s="3">
        <v>6.4000000000000001E-2</v>
      </c>
      <c r="AA112" s="3">
        <f>1-Table1[[#This Row],[Unemployment rate]]</f>
        <v>0.93599999999999994</v>
      </c>
      <c r="AB112" s="3">
        <f>LN(Table1[[#This Row],[Calculated Employment rate]])</f>
        <v>-6.613980250454507E-2</v>
      </c>
      <c r="AC112">
        <v>2218.4</v>
      </c>
      <c r="AD112">
        <f>Table1[[#This Row],[Nominal wages in millions of euros]]*1000000</f>
        <v>2218400000</v>
      </c>
      <c r="AE112">
        <f>Table1[[#This Row],[Nominal wages in euros]]/Table1[[#This Row],[Employment (National concept)]]</f>
        <v>4927.3688418995162</v>
      </c>
      <c r="AF112">
        <f>Table1[[#This Row],[Nominal wages in millions of euros]]/(Table1[[#This Row],[Calculated implicit GDP price deflator]])</f>
        <v>2066.3107034589975</v>
      </c>
      <c r="AG112">
        <f>Table1[[#This Row],[Calculated quarterly average worker wage]]/Table1[[#This Row],[Calculated implicit GDP price deflator]]</f>
        <v>4589.5577794389355</v>
      </c>
      <c r="AH112">
        <f>LN(Table1[[#This Row],[Calculated average real wages in euros]])</f>
        <v>8.4315389540643597</v>
      </c>
    </row>
    <row r="113" spans="3:36" x14ac:dyDescent="0.25">
      <c r="C113" t="s">
        <v>110</v>
      </c>
      <c r="D113">
        <v>6654.2</v>
      </c>
      <c r="E113">
        <f>Table1[[#This Row],[Nominal GDP in millions of euros]]*1000000</f>
        <v>6654200000</v>
      </c>
      <c r="F113">
        <v>6007.4</v>
      </c>
      <c r="G113">
        <f>Table1[[#This Row],[Real GDP in millions of euros]]*1000000</f>
        <v>6007400000</v>
      </c>
      <c r="H113">
        <f>LN(Table1[[#This Row],[RGDP in euros]])</f>
        <v>22.516257879577012</v>
      </c>
      <c r="J113">
        <v>3690.3</v>
      </c>
      <c r="K113">
        <f>Table1[[#This Row],[Household and NPISH final consumption expenditure in millions of euros]]*1000000</f>
        <v>3690300000</v>
      </c>
      <c r="L113">
        <f>LN(Table1[[#This Row],[Household and NPISH final consumption expenditure in euros]])</f>
        <v>22.028973592507125</v>
      </c>
      <c r="M113">
        <v>1658</v>
      </c>
      <c r="N113">
        <f>Table1[[#This Row],[Gross Capital Formation in millions of euros (Investment)]]*1000000</f>
        <v>1658000000</v>
      </c>
      <c r="O113">
        <f>LN(Table1[[#This Row],[Gross Capital Formation in euros (Investment)]])</f>
        <v>21.228877893659515</v>
      </c>
      <c r="P113">
        <v>5466</v>
      </c>
      <c r="Q113">
        <v>6028</v>
      </c>
      <c r="R113">
        <f>Table1[[#This Row],[Exports]]-Table1[[#This Row],[Imports]]</f>
        <v>-562</v>
      </c>
      <c r="S113">
        <v>1142.7</v>
      </c>
      <c r="T113">
        <f>Table1[[#This Row],[Final consumption expenditure of general government in millions of euros(Government expenditures)]]*1000000</f>
        <v>1142700000</v>
      </c>
      <c r="U113">
        <f>LN(Table1[[#This Row],[Final consumption expenditure of general government in euros (Government expenditures)]])</f>
        <v>20.856659720116941</v>
      </c>
      <c r="V113" s="3">
        <f>Table1[[#This Row],[Nominal GDP in millions of euros]]/Table1[[#This Row],[Real GDP in millions of euros]]</f>
        <v>1.1076672104404568</v>
      </c>
      <c r="W113">
        <v>452.26</v>
      </c>
      <c r="X113">
        <f>Table1[[#This Row],[Employment in thousands of persons (National concept)]]*1000</f>
        <v>452260</v>
      </c>
      <c r="Y113">
        <f>LN(Table1[[#This Row],[Employment (National concept)]])</f>
        <v>13.022012514676986</v>
      </c>
      <c r="Z113" s="3">
        <v>6.6000000000000003E-2</v>
      </c>
      <c r="AA113" s="3">
        <f>1-Table1[[#This Row],[Unemployment rate]]</f>
        <v>0.93399999999999994</v>
      </c>
      <c r="AB113" s="3">
        <f>LN(Table1[[#This Row],[Calculated Employment rate]])</f>
        <v>-6.827884075329449E-2</v>
      </c>
      <c r="AC113">
        <v>2242</v>
      </c>
      <c r="AD113">
        <f>Table1[[#This Row],[Nominal wages in millions of euros]]*1000000</f>
        <v>2242000000</v>
      </c>
      <c r="AE113">
        <f>Table1[[#This Row],[Nominal wages in euros]]/Table1[[#This Row],[Employment (National concept)]]</f>
        <v>4957.3254322734711</v>
      </c>
      <c r="AF113">
        <f>Table1[[#This Row],[Nominal wages in millions of euros]]/(Table1[[#This Row],[Calculated implicit GDP price deflator]])</f>
        <v>2024.0736377025037</v>
      </c>
      <c r="AG113">
        <f>Table1[[#This Row],[Calculated quarterly average worker wage]]/Table1[[#This Row],[Calculated implicit GDP price deflator]]</f>
        <v>4475.4646391511596</v>
      </c>
      <c r="AH113">
        <f>LN(Table1[[#This Row],[Calculated average real wages in euros]])</f>
        <v>8.4063654552969087</v>
      </c>
    </row>
    <row r="114" spans="3:36" x14ac:dyDescent="0.25">
      <c r="C114" t="s">
        <v>111</v>
      </c>
      <c r="D114" t="s">
        <v>120</v>
      </c>
      <c r="E114" t="s">
        <v>120</v>
      </c>
      <c r="F114">
        <v>6083.8</v>
      </c>
      <c r="G114">
        <f>Table1[[#This Row],[Real GDP in millions of euros]]*1000000</f>
        <v>6083800000</v>
      </c>
      <c r="H114">
        <f>LN(Table1[[#This Row],[RGDP in euros]])</f>
        <v>22.528895337693328</v>
      </c>
      <c r="J114" t="s">
        <v>120</v>
      </c>
      <c r="K114" t="s">
        <v>120</v>
      </c>
      <c r="L114" t="s">
        <v>120</v>
      </c>
      <c r="M114" t="s">
        <v>120</v>
      </c>
      <c r="N114" t="s">
        <v>120</v>
      </c>
      <c r="O114" t="s">
        <v>120</v>
      </c>
      <c r="P114" t="s">
        <v>120</v>
      </c>
      <c r="Q114" t="s">
        <v>120</v>
      </c>
      <c r="R114" t="s">
        <v>120</v>
      </c>
      <c r="S114" t="s">
        <v>120</v>
      </c>
      <c r="T114" t="s">
        <v>120</v>
      </c>
      <c r="U114" t="s">
        <v>120</v>
      </c>
      <c r="V114" s="3" t="s">
        <v>120</v>
      </c>
      <c r="W114" t="s">
        <v>135</v>
      </c>
      <c r="X114" t="s">
        <v>120</v>
      </c>
      <c r="Y114" t="s">
        <v>120</v>
      </c>
      <c r="Z114" s="3"/>
      <c r="AA114" s="3" t="s">
        <v>120</v>
      </c>
      <c r="AB114" t="s">
        <v>120</v>
      </c>
      <c r="AC114" t="s">
        <v>120</v>
      </c>
      <c r="AD114" t="s">
        <v>120</v>
      </c>
      <c r="AE114" t="e">
        <f>Table1[[#This Row],[Nominal wages in euros]]/Table1[[#This Row],[Employment (National concept)]]</f>
        <v>#VALUE!</v>
      </c>
      <c r="AF114" t="s">
        <v>120</v>
      </c>
      <c r="AG114" t="e">
        <f>Table1[[#This Row],[Calculated quarterly average worker wage]]/Table1[[#This Row],[Calculated implicit GDP price deflator]]</f>
        <v>#VALUE!</v>
      </c>
      <c r="AH114" t="s">
        <v>120</v>
      </c>
      <c r="AI114" t="s">
        <v>120</v>
      </c>
      <c r="AJ114" t="s">
        <v>120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Hello</vt:lpstr>
      <vt:lpstr>Analysis</vt:lpstr>
      <vt:lpstr>DATA</vt:lpstr>
      <vt:lpstr>Feuil1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Jaddour</dc:creator>
  <cp:lastModifiedBy>Mehdi Jaddour</cp:lastModifiedBy>
  <dcterms:created xsi:type="dcterms:W3CDTF">2015-06-05T18:17:20Z</dcterms:created>
  <dcterms:modified xsi:type="dcterms:W3CDTF">2023-05-26T15:25:48Z</dcterms:modified>
</cp:coreProperties>
</file>