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NJ09FIL501\pbg_vol\MHP\EDITORIAL\TECHNICAL\ENGINEERING\ACE Spreadsheets\Updated 2022\"/>
    </mc:Choice>
  </mc:AlternateContent>
  <xr:revisionPtr revIDLastSave="0" documentId="13_ncr:1_{749C50D5-452C-40D9-8334-0F1826EE970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1. Contents" sheetId="1" r:id="rId1"/>
    <sheet name="2. Head Loss Thru Bar Screens" sheetId="2" r:id="rId2"/>
    <sheet name="3. Head Loss Thru Fine Screens" sheetId="3" r:id="rId3"/>
    <sheet name="4. Screening Vol. - Bar Screens" sheetId="4" r:id="rId4"/>
    <sheet name="5. Screening Vol.- Fine Screens" sheetId="5" r:id="rId5"/>
  </sheets>
  <definedNames>
    <definedName name="ALKin">'2. Head Loss Thru Bar Screens'!$D$13</definedName>
    <definedName name="bH">'2. Head Loss Thru Bar Screens'!$E$18</definedName>
    <definedName name="CODin">'2. Head Loss Thru Bar Screens'!$D$11</definedName>
    <definedName name="fD">'2. Head Loss Thru Bar Screens'!$E$19</definedName>
    <definedName name="nbVSSin">'2. Head Loss Thru Bar Screens'!$G$11</definedName>
    <definedName name="PerCentMethane">'2. Head Loss Thru Bar Screens'!$E$22</definedName>
    <definedName name="Q">'2. Head Loss Thru Bar Screens'!$D$9</definedName>
    <definedName name="Tin">'2. Head Loss Thru Bar Screens'!$G$13</definedName>
    <definedName name="TSSin">'2. Head Loss Thru Bar Screens'!$G$9</definedName>
    <definedName name="Vol">'2. Head Loss Thru Bar Screens'!#REF!</definedName>
    <definedName name="VSS_effl">'2. Head Loss Thru Bar Screens'!$F$41</definedName>
    <definedName name="XVSS">'2. Head Loss Thru Bar Screens'!#REF!</definedName>
    <definedName name="YH">'2. Head Loss Thru Bar Screens'!$E$17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" i="2" l="1"/>
  <c r="G17" i="3" l="1"/>
  <c r="F20" i="3" s="1"/>
  <c r="E19" i="4"/>
  <c r="G19" i="4" s="1"/>
  <c r="Z34" i="4"/>
  <c r="Z33" i="4"/>
  <c r="Z32" i="4"/>
  <c r="Z31" i="4"/>
  <c r="E18" i="4"/>
  <c r="G18" i="4" s="1"/>
  <c r="E17" i="4"/>
  <c r="G17" i="4"/>
  <c r="Z19" i="4"/>
  <c r="Z20" i="4"/>
  <c r="Z21" i="4"/>
  <c r="Z22" i="4"/>
  <c r="Z11" i="4"/>
  <c r="Z10" i="4"/>
  <c r="Z9" i="4"/>
  <c r="Z8" i="4"/>
  <c r="E18" i="5"/>
  <c r="G18" i="5" s="1"/>
  <c r="E19" i="5"/>
  <c r="G19" i="5" s="1"/>
  <c r="E20" i="5"/>
  <c r="G20" i="5" s="1"/>
  <c r="AA36" i="5"/>
  <c r="AA35" i="5"/>
  <c r="AA34" i="5"/>
  <c r="AA33" i="5"/>
  <c r="AA23" i="5"/>
  <c r="AA22" i="5"/>
  <c r="AA21" i="5"/>
  <c r="AA20" i="5"/>
  <c r="AA10" i="5"/>
  <c r="AA9" i="5"/>
  <c r="AA8" i="5"/>
  <c r="AA7" i="5"/>
  <c r="D17" i="3"/>
  <c r="D19" i="2" l="1"/>
  <c r="D17" i="2"/>
  <c r="G19" i="2" l="1"/>
  <c r="G17" i="2"/>
  <c r="D21" i="2" l="1"/>
  <c r="G21" i="2" l="1"/>
  <c r="F23" i="2" s="1"/>
  <c r="G47" i="2" s="1"/>
  <c r="G49" i="2" s="1"/>
</calcChain>
</file>

<file path=xl/sharedStrings.xml><?xml version="1.0" encoding="utf-8"?>
<sst xmlns="http://schemas.openxmlformats.org/spreadsheetml/2006/main" count="245" uniqueCount="160">
  <si>
    <t>Workbook Contents</t>
  </si>
  <si>
    <t>Click on tabs at the bottom of the screen to access the following:</t>
  </si>
  <si>
    <t xml:space="preserve">  however, adjust the number of decimal places for any of the cells.</t>
  </si>
  <si>
    <t xml:space="preserve">                        References and Equations</t>
  </si>
  <si>
    <t>CALCULATIONS</t>
  </si>
  <si>
    <r>
      <rPr>
        <b/>
        <sz val="12"/>
        <rFont val="Arial"/>
        <family val="2"/>
      </rPr>
      <t>Tab 1.</t>
    </r>
    <r>
      <rPr>
        <sz val="12"/>
        <rFont val="Arial"/>
        <family val="2"/>
      </rPr>
      <t xml:space="preserve"> Contents (current tab)</t>
    </r>
  </si>
  <si>
    <t xml:space="preserve">  NOTE: The cells containing formulas are locked (protected) to avoid the</t>
  </si>
  <si>
    <t xml:space="preserve">  possibility of inadvertently typing over any of the formulas. You may,</t>
  </si>
  <si>
    <t>USER INPUTS</t>
  </si>
  <si>
    <t xml:space="preserve"> </t>
  </si>
  <si>
    <r>
      <rPr>
        <b/>
        <sz val="12"/>
        <rFont val="Arial"/>
        <family val="2"/>
      </rPr>
      <t>Tab 2.</t>
    </r>
    <r>
      <rPr>
        <sz val="12"/>
        <rFont val="Arial"/>
        <family val="2"/>
      </rPr>
      <t xml:space="preserve"> Head Loss Through Bar Screens</t>
    </r>
  </si>
  <si>
    <r>
      <rPr>
        <b/>
        <sz val="12"/>
        <rFont val="Arial"/>
        <family val="2"/>
      </rPr>
      <t>Tab 3.</t>
    </r>
    <r>
      <rPr>
        <sz val="12"/>
        <rFont val="Arial"/>
        <family val="2"/>
      </rPr>
      <t xml:space="preserve"> Head Loss Through Fine Screens</t>
    </r>
  </si>
  <si>
    <r>
      <rPr>
        <b/>
        <sz val="12"/>
        <rFont val="Arial"/>
        <family val="2"/>
      </rPr>
      <t>Tab 4.</t>
    </r>
    <r>
      <rPr>
        <sz val="12"/>
        <rFont val="Arial"/>
        <family val="2"/>
      </rPr>
      <t xml:space="preserve"> Screening Volume - Bar Screens</t>
    </r>
  </si>
  <si>
    <r>
      <rPr>
        <b/>
        <sz val="12"/>
        <rFont val="Arial"/>
        <family val="2"/>
      </rPr>
      <t>Tab 5.</t>
    </r>
    <r>
      <rPr>
        <sz val="12"/>
        <rFont val="Arial"/>
        <family val="2"/>
      </rPr>
      <t xml:space="preserve"> Screening Volume - Fine Screens</t>
    </r>
  </si>
  <si>
    <t>Copyright © McGraw-Hill, All rights reserved.</t>
  </si>
  <si>
    <t xml:space="preserve">    Design Average</t>
  </si>
  <si>
    <t xml:space="preserve">   Channel</t>
  </si>
  <si>
    <t xml:space="preserve">  Note that an initial assumed value of depth of flow is needed here to start the iterative calculation below.</t>
  </si>
  <si>
    <t>Calculation of Head Loss Across Bar Screen</t>
  </si>
  <si>
    <t>a)  Calculation of depth of flow for specified approach channel width and slope</t>
  </si>
  <si>
    <t>yellow cells only</t>
  </si>
  <si>
    <t>Enter values in</t>
  </si>
  <si>
    <t xml:space="preserve">                           (in cfs)</t>
  </si>
  <si>
    <t>"Goal Seek" (in the "tools" menu of older versions and under "Data - What if Analysis" in newer</t>
  </si>
  <si>
    <t xml:space="preserve">to start the iterative process. </t>
  </si>
  <si>
    <r>
      <t>NOTE:  Use Excel's "Goal Seek" to find y</t>
    </r>
    <r>
      <rPr>
        <b/>
        <sz val="11"/>
        <color indexed="12"/>
        <rFont val="Times New Roman"/>
        <family val="1"/>
      </rPr>
      <t xml:space="preserve"> as follows:  Place the cursor on cell G21 and click on</t>
    </r>
  </si>
  <si>
    <t>versions of Excel).  Enter values to "Set cell:"  G21, "To value:"  0, "By changing cell:" G13, and</t>
  </si>
  <si>
    <r>
      <t>equal zero if the process worked properly.  Note that an initial estimate of y</t>
    </r>
    <r>
      <rPr>
        <b/>
        <sz val="11"/>
        <color indexed="12"/>
        <rFont val="Times New Roman"/>
        <family val="1"/>
      </rPr>
      <t xml:space="preserve"> is needed in cell G13</t>
    </r>
  </si>
  <si>
    <t xml:space="preserve">                                  parameter values shown above =</t>
  </si>
  <si>
    <t xml:space="preserve">   Depth of Flow for channel</t>
  </si>
  <si>
    <r>
      <t>click on "OK".  The calculated value of y</t>
    </r>
    <r>
      <rPr>
        <b/>
        <sz val="11"/>
        <color indexed="12"/>
        <rFont val="Times New Roman"/>
        <family val="1"/>
      </rPr>
      <t xml:space="preserve"> will appear in cells G13 and F 23 above.  Cell G21 should</t>
    </r>
  </si>
  <si>
    <t>b)  Calculation of head loss across bar screen</t>
  </si>
  <si>
    <t xml:space="preserve">    Coefficient</t>
  </si>
  <si>
    <t>3/8</t>
  </si>
  <si>
    <t>1/8</t>
  </si>
  <si>
    <t>1/4</t>
  </si>
  <si>
    <t>1/2</t>
  </si>
  <si>
    <t>5/8</t>
  </si>
  <si>
    <t>3/4</t>
  </si>
  <si>
    <t>7/8</t>
  </si>
  <si>
    <r>
      <t xml:space="preserve">              of Discharge,  </t>
    </r>
    <r>
      <rPr>
        <b/>
        <sz val="12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</si>
  <si>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Width of Bars, </t>
    </r>
    <r>
      <rPr>
        <b/>
        <sz val="12"/>
        <color theme="1"/>
        <rFont val="Calibri"/>
        <family val="2"/>
        <scheme val="minor"/>
      </rPr>
      <t>W</t>
    </r>
    <r>
      <rPr>
        <b/>
        <vertAlign val="subscript"/>
        <sz val="12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</si>
  <si>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Infl.  Flow Rate,  </t>
    </r>
    <r>
      <rPr>
        <b/>
        <sz val="12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</si>
  <si>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bottom slope,  </t>
    </r>
    <r>
      <rPr>
        <b/>
        <sz val="12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</si>
  <si>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Manning roughness, </t>
    </r>
    <r>
      <rPr>
        <b/>
        <sz val="12"/>
        <rFont val="Calibri"/>
        <family val="2"/>
        <scheme val="minor"/>
      </rPr>
      <t>n</t>
    </r>
    <r>
      <rPr>
        <sz val="11"/>
        <rFont val="Calibri"/>
        <family val="2"/>
        <scheme val="minor"/>
      </rPr>
      <t xml:space="preserve"> =</t>
    </r>
  </si>
  <si>
    <r>
      <t xml:space="preserve">             Channel Width, </t>
    </r>
    <r>
      <rPr>
        <b/>
        <sz val="12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=</t>
    </r>
  </si>
  <si>
    <r>
      <t xml:space="preserve">    Initial assumed depth of flow,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y</t>
    </r>
    <r>
      <rPr>
        <sz val="11"/>
        <rFont val="Calibri"/>
        <family val="2"/>
        <scheme val="minor"/>
      </rPr>
      <t xml:space="preserve"> =</t>
    </r>
  </si>
  <si>
    <r>
      <t xml:space="preserve">          Infl.  Flow Rate,  </t>
    </r>
    <r>
      <rPr>
        <b/>
        <sz val="12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</si>
  <si>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                </t>
    </r>
    <r>
      <rPr>
        <b/>
        <sz val="12"/>
        <rFont val="Calibri"/>
        <family val="2"/>
        <scheme val="minor"/>
      </rPr>
      <t>A*R</t>
    </r>
    <r>
      <rPr>
        <b/>
        <vertAlign val="superscript"/>
        <sz val="12"/>
        <rFont val="Calibri"/>
        <family val="2"/>
        <scheme val="minor"/>
      </rPr>
      <t>2/3</t>
    </r>
    <r>
      <rPr>
        <b/>
        <sz val="11"/>
        <rFont val="Arial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</si>
  <si>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                 Area of Flow, </t>
    </r>
    <r>
      <rPr>
        <b/>
        <sz val="12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=</t>
    </r>
  </si>
  <si>
    <r>
      <t xml:space="preserve">       Wetted Perimeter, </t>
    </r>
    <r>
      <rPr>
        <b/>
        <sz val="12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=</t>
    </r>
  </si>
  <si>
    <r>
      <t xml:space="preserve">  Number of Bars, </t>
    </r>
    <r>
      <rPr>
        <b/>
        <sz val="12"/>
        <rFont val="Calibri"/>
        <family val="2"/>
        <scheme val="minor"/>
      </rPr>
      <t>N</t>
    </r>
    <r>
      <rPr>
        <b/>
        <vertAlign val="subscript"/>
        <sz val="12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=</t>
    </r>
  </si>
  <si>
    <r>
      <t xml:space="preserve">    Approach Velocity, </t>
    </r>
    <r>
      <rPr>
        <b/>
        <sz val="12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</si>
  <si>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Velocity thru Screen,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</si>
  <si>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             Headloss across Screen, </t>
    </r>
    <r>
      <rPr>
        <b/>
        <sz val="12"/>
        <color theme="1"/>
        <rFont val="Calibri"/>
        <family val="2"/>
        <scheme val="minor"/>
      </rPr>
      <t>h</t>
    </r>
    <r>
      <rPr>
        <b/>
        <vertAlign val="subscript"/>
        <sz val="12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 =</t>
    </r>
  </si>
  <si>
    <t>CALC'NS</t>
  </si>
  <si>
    <t xml:space="preserve">                              Calculation of Head Loss Across Perforated Fine Screen</t>
  </si>
  <si>
    <r>
      <t xml:space="preserve"> Submerged Screen,  </t>
    </r>
    <r>
      <rPr>
        <b/>
        <sz val="12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 =</t>
    </r>
  </si>
  <si>
    <t xml:space="preserve"> No. of Perforations in</t>
  </si>
  <si>
    <t>mm</t>
  </si>
  <si>
    <t>Diameter</t>
  </si>
  <si>
    <r>
      <t xml:space="preserve">          of Perforations, </t>
    </r>
    <r>
      <rPr>
        <b/>
        <sz val="12"/>
        <rFont val="Calibri"/>
        <family val="2"/>
        <scheme val="minor"/>
      </rPr>
      <t>D</t>
    </r>
    <r>
      <rPr>
        <b/>
        <vertAlign val="subscript"/>
        <sz val="12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=</t>
    </r>
  </si>
  <si>
    <t>INPUTS</t>
  </si>
  <si>
    <t>Enter vaues in yellow cells only</t>
  </si>
  <si>
    <r>
      <t xml:space="preserve">                   Open Area, </t>
    </r>
    <r>
      <rPr>
        <b/>
        <sz val="12"/>
        <rFont val="Calibri"/>
        <family val="2"/>
        <scheme val="minor"/>
      </rPr>
      <t>A</t>
    </r>
    <r>
      <rPr>
        <b/>
        <vertAlign val="subscript"/>
        <sz val="12"/>
        <rFont val="Calibri"/>
        <family val="2"/>
        <scheme val="minor"/>
      </rPr>
      <t>O</t>
    </r>
    <r>
      <rPr>
        <sz val="11"/>
        <rFont val="Calibri"/>
        <family val="2"/>
        <scheme val="minor"/>
      </rPr>
      <t xml:space="preserve"> =</t>
    </r>
  </si>
  <si>
    <t xml:space="preserve">         Submerged</t>
  </si>
  <si>
    <r>
      <t xml:space="preserve">                                               Headloss across screen, </t>
    </r>
    <r>
      <rPr>
        <b/>
        <sz val="12"/>
        <color theme="1"/>
        <rFont val="Calibri"/>
        <family val="2"/>
        <scheme val="minor"/>
      </rPr>
      <t>h</t>
    </r>
    <r>
      <rPr>
        <b/>
        <vertAlign val="subscript"/>
        <sz val="12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</t>
    </r>
  </si>
  <si>
    <t xml:space="preserve">  Introduction to Water Resource Recovery Facility Design, 2nd Ed.</t>
  </si>
  <si>
    <t>1.7  Wastewater Engineering - Sec. 14 Screening Devices</t>
  </si>
  <si>
    <t xml:space="preserve">  Handbook of Environmental Engineering Calculations, 2nd Ed.</t>
  </si>
  <si>
    <t xml:space="preserve">  is available at:</t>
  </si>
  <si>
    <t xml:space="preserve">    For background and descriptive information about Wastewater Screening see:</t>
  </si>
  <si>
    <t xml:space="preserve">   Information about the Manning Equation, used to calculate the depth of flow in the approach channel</t>
  </si>
  <si>
    <t xml:space="preserve">  Water and  Wastewater Calculations Manual, 3rd Ed.</t>
  </si>
  <si>
    <r>
      <t xml:space="preserve">  The values for the Manning Roughness Coefficient, </t>
    </r>
    <r>
      <rPr>
        <b/>
        <sz val="12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in the tables below are from:</t>
    </r>
  </si>
  <si>
    <r>
      <t xml:space="preserve">    The equation used to calculate the headloss across a bar screen is: </t>
    </r>
    <r>
      <rPr>
        <b/>
        <sz val="12"/>
        <color theme="1"/>
        <rFont val="Calibri"/>
        <family val="2"/>
        <scheme val="minor"/>
      </rPr>
      <t xml:space="preserve"> h</t>
    </r>
    <r>
      <rPr>
        <b/>
        <vertAlign val="subscript"/>
        <sz val="12"/>
        <color theme="1"/>
        <rFont val="Calibri"/>
        <family val="2"/>
        <scheme val="minor"/>
      </rPr>
      <t>L</t>
    </r>
    <r>
      <rPr>
        <b/>
        <sz val="12"/>
        <color theme="1"/>
        <rFont val="Calibri"/>
        <family val="2"/>
        <scheme val="minor"/>
      </rPr>
      <t xml:space="preserve"> = (1/C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)[(V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– V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)/2g] </t>
    </r>
    <r>
      <rPr>
        <sz val="11"/>
        <color theme="1"/>
        <rFont val="Calibri"/>
        <family val="2"/>
        <scheme val="minor"/>
      </rPr>
      <t xml:space="preserve"> </t>
    </r>
  </si>
  <si>
    <t>Equation 6-29 in Water and Wastewater Calculations Manual, 3rd Ed.</t>
  </si>
  <si>
    <t xml:space="preserve">              This is: </t>
  </si>
  <si>
    <r>
      <rPr>
        <b/>
        <sz val="12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discharge coefficient (a typical value is 0.84)</t>
    </r>
  </si>
  <si>
    <t xml:space="preserve">   The parameters in Equation 6-29 are:</t>
  </si>
  <si>
    <t>Equation 6-32 in Water and Wastewater Calculations Manual, 3rd Ed.</t>
  </si>
  <si>
    <r>
      <t xml:space="preserve">    The equation used to calculate the headloss across a fine screen is: </t>
    </r>
    <r>
      <rPr>
        <b/>
        <sz val="12"/>
        <color theme="1"/>
        <rFont val="Calibri"/>
        <family val="2"/>
        <scheme val="minor"/>
      </rPr>
      <t xml:space="preserve"> h = (1/2g)(Q/CA)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 </t>
    </r>
  </si>
  <si>
    <t xml:space="preserve">   The parameters in Equation 6-32 are:</t>
  </si>
  <si>
    <r>
      <rPr>
        <b/>
        <sz val="12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coefficient of discharge for the screen</t>
    </r>
  </si>
  <si>
    <t xml:space="preserve">  (a typical value of C for a clean screen is 0.60)</t>
  </si>
  <si>
    <t xml:space="preserve">                              Calculation of Screenings Volume for Bar Screen</t>
  </si>
  <si>
    <t xml:space="preserve">    Width of Openings</t>
  </si>
  <si>
    <t>Figure 9.1 Screenings quantities from coarse screens</t>
  </si>
  <si>
    <t>will be used to</t>
  </si>
  <si>
    <t xml:space="preserve">  calculate the head loss across a bar screen with specified width between bars.</t>
  </si>
  <si>
    <t>Screen</t>
  </si>
  <si>
    <t>Ave Screenings</t>
  </si>
  <si>
    <t>Min Screenings</t>
  </si>
  <si>
    <t>Max Screenings</t>
  </si>
  <si>
    <t xml:space="preserve">    The values in the table below were read from Figure 9.1, which is shown below left.</t>
  </si>
  <si>
    <t>Estimated Volume of Screenings Removed from Wastewater:</t>
  </si>
  <si>
    <t xml:space="preserve">       </t>
  </si>
  <si>
    <t xml:space="preserve">    Estimated Volume of Screenings Removed from Wastewater:</t>
  </si>
  <si>
    <r>
      <t xml:space="preserve">        between Bars,  </t>
    </r>
    <r>
      <rPr>
        <b/>
        <sz val="12"/>
        <rFont val="Calibri"/>
        <family val="2"/>
        <scheme val="minor"/>
      </rPr>
      <t>W</t>
    </r>
    <r>
      <rPr>
        <b/>
        <vertAlign val="subscript"/>
        <sz val="12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=</t>
    </r>
  </si>
  <si>
    <r>
      <t xml:space="preserve">   Estimated Minimum Volume,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</si>
  <si>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     Estimated Average Volume,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ave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</si>
  <si>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 Estimated Maximum Volume, </t>
    </r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=</t>
    </r>
  </si>
  <si>
    <t xml:space="preserve">  From the graphs and equation fitting at the right:</t>
  </si>
  <si>
    <t>Figure 9.2 Screenings quantities from fine screens</t>
  </si>
  <si>
    <t xml:space="preserve">  calculate the head loss across a fine screen with specified opening size.</t>
  </si>
  <si>
    <r>
      <t xml:space="preserve">                  Openings,  </t>
    </r>
    <r>
      <rPr>
        <b/>
        <sz val="12"/>
        <rFont val="Calibri"/>
        <family val="2"/>
        <scheme val="minor"/>
      </rPr>
      <t>D</t>
    </r>
    <r>
      <rPr>
        <b/>
        <vertAlign val="subscript"/>
        <sz val="12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 =</t>
    </r>
  </si>
  <si>
    <t xml:space="preserve">    Diameter of screen</t>
  </si>
  <si>
    <t>Introduction to the Wastewater Screening Calculations worksheets in this workbook:</t>
  </si>
  <si>
    <t xml:space="preserve">    The values in the table below were read from Figure 9.2, which is shown below left.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</si>
  <si>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/d</t>
    </r>
  </si>
  <si>
    <t>m/m</t>
  </si>
  <si>
    <t>m</t>
  </si>
  <si>
    <r>
      <t>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/s</t>
    </r>
  </si>
  <si>
    <r>
      <t xml:space="preserve">                           (in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/s)</t>
    </r>
  </si>
  <si>
    <r>
      <t>m</t>
    </r>
    <r>
      <rPr>
        <vertAlign val="superscript"/>
        <sz val="10"/>
        <rFont val="Arial"/>
        <family val="2"/>
      </rPr>
      <t>2</t>
    </r>
  </si>
  <si>
    <t>m/s</t>
  </si>
  <si>
    <t>Equation 7.34  in the Handbook of Hydraulics, 8th Ed.</t>
  </si>
  <si>
    <r>
      <t xml:space="preserve">  </t>
    </r>
    <r>
      <rPr>
        <sz val="11"/>
        <rFont val="Calibri"/>
        <family val="2"/>
        <scheme val="minor"/>
      </rPr>
      <t xml:space="preserve">The Manning Equation:   </t>
    </r>
    <r>
      <rPr>
        <b/>
        <sz val="12"/>
        <rFont val="Calibri"/>
        <family val="2"/>
        <scheme val="minor"/>
      </rPr>
      <t>Q = (1.0/n)(A)(R</t>
    </r>
    <r>
      <rPr>
        <b/>
        <vertAlign val="superscript"/>
        <sz val="12"/>
        <rFont val="Calibri"/>
        <family val="2"/>
        <scheme val="minor"/>
      </rPr>
      <t>2/3</t>
    </r>
    <r>
      <rPr>
        <b/>
        <sz val="12"/>
        <rFont val="Calibri"/>
        <family val="2"/>
        <scheme val="minor"/>
      </rPr>
      <t>)(S</t>
    </r>
    <r>
      <rPr>
        <b/>
        <vertAlign val="superscript"/>
        <sz val="12"/>
        <rFont val="Calibri"/>
        <family val="2"/>
        <scheme val="minor"/>
      </rPr>
      <t>1/2</t>
    </r>
    <r>
      <rPr>
        <b/>
        <sz val="12"/>
        <rFont val="Calibri"/>
        <family val="2"/>
        <scheme val="minor"/>
      </rPr>
      <t>)</t>
    </r>
    <r>
      <rPr>
        <b/>
        <sz val="11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is given as:</t>
    </r>
  </si>
  <si>
    <r>
      <rPr>
        <b/>
        <sz val="12"/>
        <color theme="1"/>
        <rFont val="Calibri"/>
        <family val="2"/>
        <scheme val="minor"/>
      </rPr>
      <t>h</t>
    </r>
    <r>
      <rPr>
        <b/>
        <vertAlign val="subscript"/>
        <sz val="12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= headloss across bar screen, m</t>
    </r>
  </si>
  <si>
    <r>
      <rPr>
        <b/>
        <sz val="12"/>
        <color theme="1"/>
        <rFont val="Calibri"/>
        <family val="2"/>
        <scheme val="minor"/>
      </rPr>
      <t>V</t>
    </r>
    <r>
      <rPr>
        <b/>
        <vertAlign val="subscript"/>
        <sz val="12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velocity through bar screen, m/s</t>
    </r>
  </si>
  <si>
    <r>
      <rPr>
        <b/>
        <sz val="12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 approach velocity in channel, m/s</t>
    </r>
  </si>
  <si>
    <r>
      <rPr>
        <b/>
        <sz val="12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headloss across screen, m</t>
    </r>
  </si>
  <si>
    <r>
      <rPr>
        <b/>
        <sz val="12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gravitational acceleration, m/s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</si>
  <si>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b/>
        <sz val="12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= discharge through the screen, 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</si>
  <si>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rPr>
        <b/>
        <sz val="12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area of effective opening of submerged screen, 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</si>
  <si>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L/1000 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         or</t>
    </r>
  </si>
  <si>
    <t>L/day</t>
  </si>
  <si>
    <t>Opening, mm</t>
  </si>
  <si>
    <r>
      <t>Vol., L/1000 m</t>
    </r>
    <r>
      <rPr>
        <vertAlign val="superscript"/>
        <sz val="11"/>
        <color theme="1"/>
        <rFont val="Calibri"/>
        <family val="2"/>
        <scheme val="minor"/>
      </rPr>
      <t>3</t>
    </r>
  </si>
  <si>
    <t>Wastewater Screening Calculations - S.I. Units</t>
  </si>
  <si>
    <t xml:space="preserve"> Wastewater Screening Calculations - S.I. Units</t>
  </si>
  <si>
    <r>
      <t xml:space="preserve"> Equation for Min. Screenings Vol.:  </t>
    </r>
    <r>
      <rPr>
        <b/>
        <sz val="12"/>
        <color theme="1"/>
        <rFont val="Calibri"/>
        <family val="2"/>
        <scheme val="minor"/>
      </rPr>
      <t>y = 0.10x + 4.6</t>
    </r>
  </si>
  <si>
    <r>
      <t xml:space="preserve"> Equation for Ave. Screenings Vol.:  </t>
    </r>
    <r>
      <rPr>
        <b/>
        <sz val="12"/>
        <color theme="1"/>
        <rFont val="Calibri"/>
        <family val="2"/>
        <scheme val="minor"/>
      </rPr>
      <t>y = - 0.62x + 10.71</t>
    </r>
  </si>
  <si>
    <r>
      <t xml:space="preserve"> Equation for Max. Screenings Vol.:  </t>
    </r>
    <r>
      <rPr>
        <b/>
        <sz val="12"/>
        <color theme="1"/>
        <rFont val="Calibri"/>
        <family val="2"/>
        <scheme val="minor"/>
      </rPr>
      <t>y =  - 1.5x + 17.75</t>
    </r>
  </si>
  <si>
    <r>
      <t xml:space="preserve"> Equation for Min. Screenings Vol.:  </t>
    </r>
    <r>
      <rPr>
        <b/>
        <sz val="12"/>
        <color theme="1"/>
        <rFont val="Calibri"/>
        <family val="2"/>
        <scheme val="minor"/>
      </rPr>
      <t>y = - (1.6667 x 10</t>
    </r>
    <r>
      <rPr>
        <b/>
        <vertAlign val="superscript"/>
        <sz val="12"/>
        <color theme="1"/>
        <rFont val="Calibri"/>
        <family val="2"/>
        <scheme val="minor"/>
      </rPr>
      <t>-6</t>
    </r>
    <r>
      <rPr>
        <b/>
        <sz val="12"/>
        <color theme="1"/>
        <rFont val="Calibri"/>
        <family val="2"/>
        <scheme val="minor"/>
      </rPr>
      <t>)x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 xml:space="preserve"> + 0.00025x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- 0.01433x + 0.36</t>
    </r>
  </si>
  <si>
    <r>
      <t xml:space="preserve"> Equation for Ave. Screenings Vol.:  </t>
    </r>
    <r>
      <rPr>
        <b/>
        <sz val="12"/>
        <color theme="1"/>
        <rFont val="Calibri"/>
        <family val="2"/>
        <scheme val="minor"/>
      </rPr>
      <t>y = 0.0000417x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- 0.00575x + 0.423</t>
    </r>
  </si>
  <si>
    <r>
      <t xml:space="preserve"> Equation for Max. Screenings Vol.:  </t>
    </r>
    <r>
      <rPr>
        <b/>
        <sz val="12"/>
        <color theme="1"/>
        <rFont val="Calibri"/>
        <family val="2"/>
        <scheme val="minor"/>
      </rPr>
      <t>y =  0.0000333x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- 0.0051x + .645</t>
    </r>
  </si>
  <si>
    <r>
      <t xml:space="preserve">          </t>
    </r>
    <r>
      <rPr>
        <b/>
        <sz val="12"/>
        <rFont val="Calibri"/>
        <family val="2"/>
        <scheme val="minor"/>
      </rPr>
      <t>Q*n/(1.0*S</t>
    </r>
    <r>
      <rPr>
        <b/>
        <vertAlign val="superscript"/>
        <sz val="12"/>
        <rFont val="Calibri"/>
        <family val="2"/>
        <scheme val="minor"/>
      </rPr>
      <t>1/2</t>
    </r>
    <r>
      <rPr>
        <b/>
        <sz val="12"/>
        <rFont val="Calibri"/>
        <family val="2"/>
        <scheme val="minor"/>
      </rPr>
      <t>)</t>
    </r>
    <r>
      <rPr>
        <b/>
        <sz val="12"/>
        <rFont val="Arial"/>
        <family val="2"/>
      </rPr>
      <t xml:space="preserve"> </t>
    </r>
    <r>
      <rPr>
        <sz val="12"/>
        <color theme="1"/>
        <rFont val="Calibri"/>
        <family val="2"/>
        <scheme val="minor"/>
      </rPr>
      <t xml:space="preserve"> =</t>
    </r>
  </si>
  <si>
    <r>
      <rPr>
        <b/>
        <sz val="12"/>
        <rFont val="Calibri"/>
        <family val="2"/>
        <scheme val="minor"/>
      </rPr>
      <t>Q*n/(1*S</t>
    </r>
    <r>
      <rPr>
        <b/>
        <vertAlign val="superscript"/>
        <sz val="12"/>
        <rFont val="Calibri"/>
        <family val="2"/>
        <scheme val="minor"/>
      </rPr>
      <t>1/2</t>
    </r>
    <r>
      <rPr>
        <b/>
        <sz val="12"/>
        <rFont val="Calibri"/>
        <family val="2"/>
        <scheme val="minor"/>
      </rPr>
      <t>) - A*R</t>
    </r>
    <r>
      <rPr>
        <b/>
        <vertAlign val="superscript"/>
        <sz val="12"/>
        <rFont val="Calibri"/>
        <family val="2"/>
        <scheme val="minor"/>
      </rPr>
      <t>2/3</t>
    </r>
    <r>
      <rPr>
        <sz val="11"/>
        <rFont val="Calibri"/>
        <family val="2"/>
        <scheme val="minor"/>
      </rPr>
      <t xml:space="preserve"> =</t>
    </r>
  </si>
  <si>
    <t xml:space="preserve">  mm</t>
  </si>
  <si>
    <t xml:space="preserve">   Coefficient</t>
  </si>
  <si>
    <t>The second worksheet in this Wastewater Screening Calculations workbook is set up to calculate</t>
  </si>
  <si>
    <t xml:space="preserve">  Water and Wastewater Calculations Manual, 3rd Ed.</t>
  </si>
  <si>
    <t>Ch. 6 Wastewater Engineering - Sec. 14 Screening Devices</t>
  </si>
  <si>
    <t>Ch. 4 Preliminary Treatment - Sec. 2.0 Screening</t>
  </si>
  <si>
    <t>1.7 Wastewater Engineering - Sec. 14 Screening Devices</t>
  </si>
  <si>
    <t xml:space="preserve"> the headloss for flow through a bar screen based on the design value of the wastewater flow rate</t>
  </si>
  <si>
    <t>and the bar screen spacing.  The third worksheet is set up to calculate the head loss for flow through</t>
  </si>
  <si>
    <t xml:space="preserve">a fine screen based on the design value of the wastewater flow rate and the diameter of the fine </t>
  </si>
  <si>
    <t xml:space="preserve">screen perforations.  The fourth worksheet is set up to calculate an estimate of the daily rate of </t>
  </si>
  <si>
    <t>screenings collected by a bar screen based on the design value of the wastewater flow rate and the</t>
  </si>
  <si>
    <t xml:space="preserve"> bar spacing.  The fifth worksheet is set up to calculate an estimate of the daily rate of screenings </t>
  </si>
  <si>
    <t xml:space="preserve">collected by a fine screen based on the design value of the wastewater flow rate and the diameter </t>
  </si>
  <si>
    <t>of the fine screen perforations.</t>
  </si>
  <si>
    <t xml:space="preserve">   1.7 Wastewater Engineering - Sec. 14 Screening Devices</t>
  </si>
  <si>
    <t xml:space="preserve">   Ch. 6 Wastewater Engineering - Sec. 14 Screening Devices</t>
  </si>
  <si>
    <t xml:space="preserve">           Design of Water Resource Recovery Facilities, 6th Ed. - Figure 9.2</t>
  </si>
  <si>
    <t xml:space="preserve">           Design of Water Resource Recovery Facilities, 6th Ed. - Figure 9.1</t>
  </si>
  <si>
    <t>Open Channel Hydraulics, 3rd Ed., Table 4.1</t>
  </si>
  <si>
    <t>Open Channel Hydraulics, 3rd Ed, Sec. 4.4 Background of the Chezy and Manning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</si>
</sst>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20"/>
      <color indexed="9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2060"/>
      <name val="Arial"/>
      <family val="2"/>
    </font>
    <font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vertAlign val="superscript"/>
      <sz val="10"/>
      <name val="Arial"/>
      <family val="2"/>
    </font>
    <font>
      <b/>
      <sz val="12"/>
      <color rgb="FF002060"/>
      <name val="Calibri"/>
      <family val="2"/>
      <scheme val="minor"/>
    </font>
    <font>
      <b/>
      <sz val="11"/>
      <color rgb="FF002060"/>
      <name val="Times New Roman"/>
      <family val="1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rgb="FF0000FF"/>
      <name val="Times New Roman"/>
      <family val="1"/>
    </font>
    <font>
      <b/>
      <sz val="11"/>
      <color indexed="12"/>
      <name val="Times New Roman"/>
      <family val="1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b/>
      <sz val="14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/>
    <xf numFmtId="0" fontId="12" fillId="0" borderId="0"/>
  </cellStyleXfs>
  <cellXfs count="169">
    <xf numFmtId="0" fontId="0" fillId="0" borderId="0" xfId="0"/>
    <xf numFmtId="0" fontId="2" fillId="0" borderId="0" xfId="0" applyFont="1"/>
    <xf numFmtId="0" fontId="4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6" fillId="0" borderId="0" xfId="0" applyFont="1"/>
    <xf numFmtId="165" fontId="0" fillId="5" borderId="9" xfId="1" applyNumberFormat="1" applyFont="1" applyFill="1" applyBorder="1" applyAlignment="1" applyProtection="1">
      <alignment horizontal="center"/>
      <protection locked="0"/>
    </xf>
    <xf numFmtId="1" fontId="0" fillId="5" borderId="9" xfId="1" applyNumberFormat="1" applyFont="1" applyFill="1" applyBorder="1" applyAlignment="1" applyProtection="1">
      <alignment horizontal="center"/>
      <protection locked="0"/>
    </xf>
    <xf numFmtId="0" fontId="12" fillId="4" borderId="5" xfId="3" applyFont="1" applyFill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6" fillId="2" borderId="1" xfId="0" applyFont="1" applyFill="1" applyBorder="1" applyProtection="1"/>
    <xf numFmtId="0" fontId="8" fillId="2" borderId="2" xfId="0" applyFont="1" applyFill="1" applyBorder="1" applyProtection="1"/>
    <xf numFmtId="0" fontId="0" fillId="2" borderId="2" xfId="0" applyFill="1" applyBorder="1" applyProtection="1"/>
    <xf numFmtId="0" fontId="0" fillId="2" borderId="3" xfId="0" applyFill="1" applyBorder="1" applyProtection="1"/>
    <xf numFmtId="49" fontId="0" fillId="2" borderId="0" xfId="0" applyNumberFormat="1" applyFill="1" applyBorder="1" applyProtection="1"/>
    <xf numFmtId="0" fontId="0" fillId="2" borderId="0" xfId="0" applyFill="1" applyBorder="1" applyProtection="1"/>
    <xf numFmtId="0" fontId="0" fillId="2" borderId="5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8" fillId="2" borderId="4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7" borderId="1" xfId="0" applyFill="1" applyBorder="1" applyProtection="1"/>
    <xf numFmtId="0" fontId="0" fillId="7" borderId="2" xfId="0" applyFill="1" applyBorder="1" applyProtection="1"/>
    <xf numFmtId="0" fontId="0" fillId="7" borderId="3" xfId="0" applyFill="1" applyBorder="1" applyProtection="1"/>
    <xf numFmtId="0" fontId="12" fillId="4" borderId="0" xfId="3" applyFont="1" applyFill="1" applyBorder="1" applyAlignment="1" applyProtection="1">
      <alignment horizontal="center"/>
    </xf>
    <xf numFmtId="0" fontId="12" fillId="2" borderId="0" xfId="0" applyFont="1" applyFill="1" applyBorder="1" applyAlignment="1" applyProtection="1">
      <alignment horizontal="left"/>
    </xf>
    <xf numFmtId="0" fontId="0" fillId="7" borderId="0" xfId="0" applyFill="1" applyBorder="1" applyProtection="1"/>
    <xf numFmtId="0" fontId="0" fillId="4" borderId="0" xfId="0" applyFill="1" applyBorder="1" applyProtection="1"/>
    <xf numFmtId="0" fontId="0" fillId="4" borderId="0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left"/>
    </xf>
    <xf numFmtId="0" fontId="15" fillId="4" borderId="0" xfId="3" applyFont="1" applyFill="1" applyBorder="1" applyAlignment="1" applyProtection="1">
      <alignment horizontal="left"/>
    </xf>
    <xf numFmtId="0" fontId="15" fillId="4" borderId="5" xfId="3" applyFont="1" applyFill="1" applyBorder="1" applyAlignment="1" applyProtection="1">
      <alignment horizontal="center"/>
    </xf>
    <xf numFmtId="0" fontId="18" fillId="4" borderId="0" xfId="0" applyFont="1" applyFill="1" applyBorder="1" applyProtection="1"/>
    <xf numFmtId="0" fontId="0" fillId="4" borderId="0" xfId="0" applyFill="1" applyBorder="1" applyAlignment="1" applyProtection="1">
      <alignment horizontal="left"/>
    </xf>
    <xf numFmtId="0" fontId="0" fillId="4" borderId="4" xfId="0" applyFill="1" applyBorder="1" applyAlignment="1" applyProtection="1">
      <alignment vertical="center"/>
    </xf>
    <xf numFmtId="0" fontId="0" fillId="4" borderId="0" xfId="0" applyFill="1" applyBorder="1" applyAlignment="1" applyProtection="1">
      <alignment horizontal="center" vertical="center"/>
    </xf>
    <xf numFmtId="0" fontId="12" fillId="2" borderId="4" xfId="0" applyFont="1" applyFill="1" applyBorder="1" applyAlignment="1" applyProtection="1">
      <alignment horizontal="left"/>
    </xf>
    <xf numFmtId="0" fontId="15" fillId="4" borderId="0" xfId="3" applyFont="1" applyFill="1" applyBorder="1" applyAlignment="1" applyProtection="1">
      <alignment horizontal="center"/>
    </xf>
    <xf numFmtId="0" fontId="14" fillId="4" borderId="6" xfId="0" applyFont="1" applyFill="1" applyBorder="1" applyAlignment="1" applyProtection="1">
      <alignment vertical="center"/>
    </xf>
    <xf numFmtId="2" fontId="0" fillId="4" borderId="7" xfId="0" applyNumberFormat="1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left"/>
    </xf>
    <xf numFmtId="0" fontId="0" fillId="4" borderId="7" xfId="0" applyFill="1" applyBorder="1" applyProtection="1"/>
    <xf numFmtId="164" fontId="0" fillId="4" borderId="7" xfId="0" applyNumberFormat="1" applyFill="1" applyBorder="1" applyProtection="1"/>
    <xf numFmtId="0" fontId="0" fillId="4" borderId="8" xfId="0" applyFill="1" applyBorder="1" applyProtection="1"/>
    <xf numFmtId="0" fontId="0" fillId="4" borderId="1" xfId="0" applyFill="1" applyBorder="1" applyAlignment="1" applyProtection="1">
      <alignment vertical="top"/>
    </xf>
    <xf numFmtId="2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left"/>
    </xf>
    <xf numFmtId="0" fontId="0" fillId="4" borderId="3" xfId="0" applyFill="1" applyBorder="1" applyAlignment="1" applyProtection="1">
      <alignment horizontal="left"/>
    </xf>
    <xf numFmtId="2" fontId="11" fillId="4" borderId="9" xfId="0" applyNumberFormat="1" applyFont="1" applyFill="1" applyBorder="1" applyAlignment="1" applyProtection="1">
      <alignment horizontal="center"/>
    </xf>
    <xf numFmtId="166" fontId="11" fillId="4" borderId="9" xfId="0" applyNumberFormat="1" applyFont="1" applyFill="1" applyBorder="1" applyAlignment="1" applyProtection="1">
      <alignment horizontal="center"/>
    </xf>
    <xf numFmtId="0" fontId="0" fillId="4" borderId="4" xfId="0" applyFill="1" applyBorder="1" applyAlignment="1" applyProtection="1"/>
    <xf numFmtId="2" fontId="0" fillId="4" borderId="0" xfId="0" applyNumberFormat="1" applyFill="1" applyBorder="1" applyAlignment="1" applyProtection="1">
      <alignment horizontal="left"/>
    </xf>
    <xf numFmtId="2" fontId="0" fillId="4" borderId="0" xfId="0" applyNumberFormat="1" applyFill="1" applyBorder="1" applyAlignment="1" applyProtection="1">
      <alignment horizontal="center"/>
    </xf>
    <xf numFmtId="0" fontId="0" fillId="4" borderId="6" xfId="0" applyFill="1" applyBorder="1" applyProtection="1"/>
    <xf numFmtId="0" fontId="16" fillId="4" borderId="7" xfId="0" applyFont="1" applyFill="1" applyBorder="1" applyProtection="1"/>
    <xf numFmtId="0" fontId="0" fillId="4" borderId="7" xfId="0" applyFill="1" applyBorder="1" applyAlignment="1" applyProtection="1">
      <alignment horizontal="center"/>
    </xf>
    <xf numFmtId="0" fontId="0" fillId="4" borderId="8" xfId="0" applyFill="1" applyBorder="1" applyAlignment="1" applyProtection="1">
      <alignment horizontal="left"/>
    </xf>
    <xf numFmtId="0" fontId="13" fillId="0" borderId="0" xfId="0" applyFont="1" applyProtection="1"/>
    <xf numFmtId="2" fontId="0" fillId="5" borderId="9" xfId="1" applyNumberFormat="1" applyFont="1" applyFill="1" applyBorder="1" applyAlignment="1" applyProtection="1">
      <alignment horizontal="center"/>
      <protection locked="0"/>
    </xf>
    <xf numFmtId="0" fontId="19" fillId="0" borderId="0" xfId="0" applyFont="1"/>
    <xf numFmtId="0" fontId="20" fillId="2" borderId="4" xfId="0" applyFont="1" applyFill="1" applyBorder="1" applyAlignment="1" applyProtection="1">
      <alignment horizontal="left"/>
    </xf>
    <xf numFmtId="0" fontId="15" fillId="2" borderId="4" xfId="0" applyFont="1" applyFill="1" applyBorder="1" applyAlignment="1" applyProtection="1">
      <alignment horizontal="left"/>
    </xf>
    <xf numFmtId="0" fontId="0" fillId="6" borderId="4" xfId="0" applyFill="1" applyBorder="1"/>
    <xf numFmtId="0" fontId="22" fillId="0" borderId="0" xfId="0" applyFont="1"/>
    <xf numFmtId="0" fontId="21" fillId="2" borderId="4" xfId="0" applyFont="1" applyFill="1" applyBorder="1" applyAlignment="1" applyProtection="1">
      <alignment horizontal="left"/>
    </xf>
    <xf numFmtId="0" fontId="0" fillId="4" borderId="4" xfId="0" applyFill="1" applyBorder="1" applyAlignment="1" applyProtection="1">
      <alignment horizontal="left"/>
    </xf>
    <xf numFmtId="0" fontId="0" fillId="7" borderId="4" xfId="0" applyFill="1" applyBorder="1" applyAlignment="1" applyProtection="1">
      <alignment horizontal="left"/>
    </xf>
    <xf numFmtId="0" fontId="4" fillId="0" borderId="0" xfId="0" applyFont="1" applyFill="1" applyBorder="1"/>
    <xf numFmtId="0" fontId="0" fillId="4" borderId="4" xfId="0" applyFill="1" applyBorder="1" applyProtection="1"/>
    <xf numFmtId="0" fontId="19" fillId="0" borderId="0" xfId="4" applyFont="1" applyAlignment="1">
      <alignment vertical="center"/>
    </xf>
    <xf numFmtId="2" fontId="0" fillId="5" borderId="9" xfId="0" applyNumberFormat="1" applyFill="1" applyBorder="1" applyAlignment="1" applyProtection="1">
      <alignment horizontal="center"/>
      <protection locked="0"/>
    </xf>
    <xf numFmtId="165" fontId="0" fillId="5" borderId="9" xfId="0" applyNumberFormat="1" applyFill="1" applyBorder="1" applyAlignment="1" applyProtection="1">
      <alignment horizontal="center"/>
      <protection locked="0"/>
    </xf>
    <xf numFmtId="164" fontId="0" fillId="5" borderId="9" xfId="1" applyNumberFormat="1" applyFon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</xf>
    <xf numFmtId="0" fontId="23" fillId="2" borderId="6" xfId="0" applyFont="1" applyFill="1" applyBorder="1" applyProtection="1"/>
    <xf numFmtId="0" fontId="23" fillId="2" borderId="7" xfId="0" applyFont="1" applyFill="1" applyBorder="1" applyAlignment="1" applyProtection="1">
      <alignment vertical="center"/>
    </xf>
    <xf numFmtId="0" fontId="16" fillId="7" borderId="6" xfId="0" applyFont="1" applyFill="1" applyBorder="1" applyAlignment="1" applyProtection="1">
      <alignment vertical="center"/>
    </xf>
    <xf numFmtId="164" fontId="11" fillId="4" borderId="9" xfId="0" applyNumberFormat="1" applyFont="1" applyFill="1" applyBorder="1" applyAlignment="1" applyProtection="1">
      <alignment horizontal="center"/>
    </xf>
    <xf numFmtId="166" fontId="0" fillId="5" borderId="9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left" vertical="top"/>
    </xf>
    <xf numFmtId="167" fontId="11" fillId="4" borderId="9" xfId="0" applyNumberFormat="1" applyFont="1" applyFill="1" applyBorder="1" applyAlignment="1" applyProtection="1">
      <alignment horizontal="center"/>
    </xf>
    <xf numFmtId="0" fontId="24" fillId="0" borderId="0" xfId="0" applyFont="1"/>
    <xf numFmtId="0" fontId="24" fillId="0" borderId="0" xfId="4" applyFont="1"/>
    <xf numFmtId="0" fontId="0" fillId="0" borderId="0" xfId="0" applyAlignment="1">
      <alignment horizontal="center"/>
    </xf>
    <xf numFmtId="0" fontId="0" fillId="4" borderId="4" xfId="0" applyFill="1" applyBorder="1" applyAlignment="1" applyProtection="1">
      <alignment horizontal="left" vertical="center"/>
    </xf>
    <xf numFmtId="1" fontId="0" fillId="5" borderId="9" xfId="0" applyNumberFormat="1" applyFill="1" applyBorder="1" applyAlignment="1" applyProtection="1">
      <alignment horizontal="center"/>
      <protection locked="0"/>
    </xf>
    <xf numFmtId="49" fontId="12" fillId="0" borderId="0" xfId="0" applyNumberFormat="1" applyFont="1" applyAlignment="1">
      <alignment horizontal="center"/>
    </xf>
    <xf numFmtId="0" fontId="30" fillId="4" borderId="4" xfId="0" applyFont="1" applyFill="1" applyBorder="1" applyAlignment="1" applyProtection="1">
      <alignment horizontal="left"/>
    </xf>
    <xf numFmtId="0" fontId="0" fillId="4" borderId="2" xfId="0" applyFill="1" applyBorder="1" applyAlignment="1" applyProtection="1"/>
    <xf numFmtId="0" fontId="0" fillId="4" borderId="0" xfId="0" applyFill="1" applyBorder="1" applyAlignment="1" applyProtection="1"/>
    <xf numFmtId="0" fontId="33" fillId="0" borderId="0" xfId="0" applyFont="1"/>
    <xf numFmtId="0" fontId="23" fillId="2" borderId="6" xfId="0" applyFont="1" applyFill="1" applyBorder="1" applyAlignment="1" applyProtection="1">
      <alignment vertical="center"/>
    </xf>
    <xf numFmtId="0" fontId="0" fillId="4" borderId="4" xfId="0" applyFill="1" applyBorder="1" applyAlignment="1" applyProtection="1">
      <alignment horizontal="left" vertical="top"/>
    </xf>
    <xf numFmtId="0" fontId="0" fillId="4" borderId="0" xfId="0" applyFill="1" applyBorder="1" applyAlignment="1" applyProtection="1">
      <alignment horizontal="left" vertical="center"/>
    </xf>
    <xf numFmtId="0" fontId="15" fillId="4" borderId="0" xfId="3" applyFont="1" applyFill="1" applyBorder="1" applyAlignment="1" applyProtection="1">
      <alignment vertical="center"/>
    </xf>
    <xf numFmtId="0" fontId="0" fillId="0" borderId="0" xfId="0" applyFill="1"/>
    <xf numFmtId="0" fontId="0" fillId="6" borderId="4" xfId="0" applyFill="1" applyBorder="1" applyAlignment="1">
      <alignment vertical="top"/>
    </xf>
    <xf numFmtId="49" fontId="0" fillId="0" borderId="0" xfId="0" applyNumberFormat="1" applyBorder="1"/>
    <xf numFmtId="0" fontId="0" fillId="0" borderId="0" xfId="0" applyFill="1" applyBorder="1"/>
    <xf numFmtId="49" fontId="6" fillId="0" borderId="0" xfId="0" applyNumberFormat="1" applyFont="1" applyBorder="1"/>
    <xf numFmtId="0" fontId="0" fillId="0" borderId="0" xfId="0" applyBorder="1"/>
    <xf numFmtId="49" fontId="8" fillId="0" borderId="0" xfId="0" applyNumberFormat="1" applyFont="1" applyBorder="1"/>
    <xf numFmtId="0" fontId="6" fillId="0" borderId="0" xfId="0" applyFont="1" applyBorder="1" applyAlignment="1">
      <alignment horizontal="center"/>
    </xf>
    <xf numFmtId="49" fontId="4" fillId="0" borderId="0" xfId="0" applyNumberFormat="1" applyFont="1" applyBorder="1"/>
    <xf numFmtId="0" fontId="13" fillId="0" borderId="0" xfId="0" applyFont="1" applyFill="1" applyBorder="1"/>
    <xf numFmtId="166" fontId="0" fillId="0" borderId="0" xfId="0" applyNumberFormat="1"/>
    <xf numFmtId="49" fontId="0" fillId="2" borderId="0" xfId="0" applyNumberFormat="1" applyFill="1" applyBorder="1" applyAlignment="1" applyProtection="1">
      <alignment vertical="center"/>
    </xf>
    <xf numFmtId="0" fontId="12" fillId="2" borderId="4" xfId="0" applyFont="1" applyFill="1" applyBorder="1" applyAlignment="1" applyProtection="1">
      <alignment horizontal="left" vertical="top"/>
    </xf>
    <xf numFmtId="0" fontId="8" fillId="2" borderId="6" xfId="0" applyFont="1" applyFill="1" applyBorder="1" applyAlignment="1" applyProtection="1">
      <alignment horizontal="left"/>
    </xf>
    <xf numFmtId="49" fontId="0" fillId="2" borderId="7" xfId="0" applyNumberFormat="1" applyFill="1" applyBorder="1" applyProtection="1"/>
    <xf numFmtId="0" fontId="8" fillId="2" borderId="4" xfId="0" applyFont="1" applyFill="1" applyBorder="1" applyAlignment="1" applyProtection="1">
      <alignment horizontal="left" vertical="top"/>
    </xf>
    <xf numFmtId="0" fontId="8" fillId="2" borderId="0" xfId="0" applyFont="1" applyFill="1" applyBorder="1" applyAlignment="1" applyProtection="1">
      <alignment vertical="top"/>
    </xf>
    <xf numFmtId="0" fontId="0" fillId="7" borderId="4" xfId="0" applyFill="1" applyBorder="1" applyProtection="1"/>
    <xf numFmtId="0" fontId="30" fillId="0" borderId="0" xfId="0" applyFont="1"/>
    <xf numFmtId="0" fontId="21" fillId="2" borderId="4" xfId="0" applyFont="1" applyFill="1" applyBorder="1" applyAlignment="1" applyProtection="1">
      <alignment horizontal="center"/>
    </xf>
    <xf numFmtId="49" fontId="0" fillId="2" borderId="11" xfId="0" applyNumberFormat="1" applyFill="1" applyBorder="1" applyAlignment="1" applyProtection="1">
      <alignment horizontal="center"/>
    </xf>
    <xf numFmtId="49" fontId="0" fillId="2" borderId="12" xfId="0" applyNumberFormat="1" applyFill="1" applyBorder="1" applyAlignment="1" applyProtection="1">
      <alignment horizontal="center"/>
    </xf>
    <xf numFmtId="0" fontId="0" fillId="6" borderId="9" xfId="0" applyFill="1" applyBorder="1" applyAlignment="1">
      <alignment horizontal="center"/>
    </xf>
    <xf numFmtId="0" fontId="0" fillId="6" borderId="9" xfId="0" applyFill="1" applyBorder="1" applyAlignment="1">
      <alignment horizontal="center" vertical="top"/>
    </xf>
    <xf numFmtId="0" fontId="15" fillId="2" borderId="9" xfId="0" applyFont="1" applyFill="1" applyBorder="1" applyAlignment="1" applyProtection="1">
      <alignment horizontal="center"/>
    </xf>
    <xf numFmtId="0" fontId="27" fillId="7" borderId="1" xfId="0" applyFont="1" applyFill="1" applyBorder="1" applyProtection="1"/>
    <xf numFmtId="0" fontId="12" fillId="4" borderId="5" xfId="3" applyFont="1" applyFill="1" applyBorder="1" applyAlignment="1" applyProtection="1">
      <alignment horizontal="center" vertical="center"/>
    </xf>
    <xf numFmtId="0" fontId="21" fillId="2" borderId="13" xfId="0" applyFont="1" applyFill="1" applyBorder="1" applyAlignment="1" applyProtection="1">
      <alignment horizontal="center"/>
    </xf>
    <xf numFmtId="0" fontId="0" fillId="6" borderId="14" xfId="0" applyFill="1" applyBorder="1" applyAlignment="1">
      <alignment horizontal="center" vertical="top"/>
    </xf>
    <xf numFmtId="0" fontId="0" fillId="6" borderId="15" xfId="0" applyFill="1" applyBorder="1" applyAlignment="1">
      <alignment horizontal="center"/>
    </xf>
    <xf numFmtId="0" fontId="0" fillId="6" borderId="15" xfId="0" applyFill="1" applyBorder="1" applyAlignment="1">
      <alignment horizontal="center" vertical="top"/>
    </xf>
    <xf numFmtId="0" fontId="0" fillId="6" borderId="6" xfId="0" applyFill="1" applyBorder="1" applyAlignment="1">
      <alignment vertical="top"/>
    </xf>
    <xf numFmtId="0" fontId="26" fillId="2" borderId="4" xfId="0" applyFont="1" applyFill="1" applyBorder="1" applyAlignment="1" applyProtection="1">
      <alignment horizontal="left"/>
    </xf>
    <xf numFmtId="2" fontId="0" fillId="0" borderId="0" xfId="0" applyNumberFormat="1" applyAlignment="1">
      <alignment horizontal="center"/>
    </xf>
    <xf numFmtId="164" fontId="11" fillId="6" borderId="10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 applyProtection="1">
      <alignment horizontal="center"/>
    </xf>
    <xf numFmtId="1" fontId="15" fillId="2" borderId="15" xfId="0" applyNumberFormat="1" applyFont="1" applyFill="1" applyBorder="1" applyAlignment="1" applyProtection="1">
      <alignment horizontal="center"/>
    </xf>
    <xf numFmtId="1" fontId="0" fillId="6" borderId="15" xfId="0" applyNumberFormat="1" applyFill="1" applyBorder="1" applyAlignment="1">
      <alignment horizontal="center"/>
    </xf>
    <xf numFmtId="0" fontId="23" fillId="2" borderId="6" xfId="0" applyFont="1" applyFill="1" applyBorder="1" applyAlignment="1" applyProtection="1">
      <alignment vertical="top"/>
    </xf>
    <xf numFmtId="164" fontId="0" fillId="0" borderId="0" xfId="0" applyNumberFormat="1" applyAlignment="1">
      <alignment horizontal="center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7" fillId="0" borderId="0" xfId="2" applyFill="1" applyBorder="1" applyAlignment="1" applyProtection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center" vertical="center" textRotation="90"/>
    </xf>
    <xf numFmtId="0" fontId="7" fillId="2" borderId="4" xfId="2" applyFill="1" applyBorder="1" applyAlignment="1" applyProtection="1">
      <alignment horizontal="center"/>
    </xf>
    <xf numFmtId="0" fontId="7" fillId="2" borderId="0" xfId="2" applyFill="1" applyBorder="1" applyAlignment="1" applyProtection="1">
      <alignment horizontal="center"/>
    </xf>
    <xf numFmtId="0" fontId="7" fillId="2" borderId="5" xfId="2" applyFill="1" applyBorder="1" applyAlignment="1" applyProtection="1">
      <alignment horizontal="center"/>
    </xf>
    <xf numFmtId="0" fontId="7" fillId="2" borderId="0" xfId="2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49" fontId="7" fillId="2" borderId="0" xfId="2" applyNumberFormat="1" applyFill="1" applyBorder="1" applyAlignment="1" applyProtection="1">
      <alignment horizontal="center"/>
    </xf>
    <xf numFmtId="49" fontId="7" fillId="6" borderId="0" xfId="2" applyNumberFormat="1" applyFill="1" applyBorder="1" applyAlignment="1" applyProtection="1">
      <alignment horizontal="center"/>
    </xf>
    <xf numFmtId="0" fontId="7" fillId="6" borderId="4" xfId="2" applyFill="1" applyBorder="1" applyAlignment="1">
      <alignment horizontal="left" vertical="top"/>
    </xf>
    <xf numFmtId="0" fontId="7" fillId="6" borderId="0" xfId="2" applyFill="1" applyBorder="1" applyAlignment="1">
      <alignment horizontal="left" vertical="top"/>
    </xf>
    <xf numFmtId="0" fontId="7" fillId="2" borderId="4" xfId="2" applyFill="1" applyBorder="1" applyAlignment="1" applyProtection="1">
      <alignment horizontal="left"/>
    </xf>
    <xf numFmtId="0" fontId="7" fillId="6" borderId="0" xfId="2" applyFill="1" applyBorder="1" applyAlignment="1" applyProtection="1">
      <alignment horizontal="left"/>
    </xf>
    <xf numFmtId="0" fontId="7" fillId="6" borderId="5" xfId="2" applyFill="1" applyBorder="1" applyAlignment="1" applyProtection="1">
      <alignment horizontal="left"/>
    </xf>
  </cellXfs>
  <cellStyles count="5">
    <cellStyle name="Hyperlink" xfId="2" builtinId="8"/>
    <cellStyle name="Normal" xfId="0" builtinId="0"/>
    <cellStyle name="Normal_5. Exit Pressure" xfId="4" xr:uid="{00000000-0005-0000-0000-000002000000}"/>
    <cellStyle name="Normal_Sheet2" xfId="3" xr:uid="{00000000-0005-0000-0000-000003000000}"/>
    <cellStyle name="Percent" xfId="1" builtinId="5"/>
  </cellStyles>
  <dxfs count="0"/>
  <tableStyles count="0" defaultTableStyle="TableStyleMedium2" defaultPivotStyle="PivotStyleLight16"/>
  <colors>
    <mruColors>
      <color rgb="FFFFCC99"/>
      <color rgb="FFFFCC66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</a:t>
            </a:r>
            <a:r>
              <a:rPr lang="en-US" baseline="0"/>
              <a:t> Screenings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1.8940907874585092E-3"/>
                  <c:y val="7.6783946145499521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Screening Vol. - Bar Screens'!$J$20:$J$23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'4. Screening Vol. - Bar Screens'!$K$20:$K$23</c:f>
              <c:numCache>
                <c:formatCode>General</c:formatCode>
                <c:ptCount val="4"/>
                <c:pt idx="0">
                  <c:v>0.24</c:v>
                </c:pt>
                <c:pt idx="1">
                  <c:v>0.16</c:v>
                </c:pt>
                <c:pt idx="2">
                  <c:v>0.08</c:v>
                </c:pt>
                <c:pt idx="3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3-4E37-A086-0C87BC9EE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92591"/>
        <c:axId val="871395087"/>
      </c:scatterChart>
      <c:valAx>
        <c:axId val="87139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Opening,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5087"/>
        <c:crosses val="autoZero"/>
        <c:crossBetween val="midCat"/>
      </c:valAx>
      <c:valAx>
        <c:axId val="8713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Screenings Vol., L/1000 cu m</a:t>
                </a:r>
                <a:endParaRPr lang="en-US" sz="1000">
                  <a:effectLst/>
                </a:endParaRP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3.1814895155459148E-2"/>
              <c:y val="0.110935320188161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Screenings Volume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5680720751832636E-2"/>
                  <c:y val="0.165324391485284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Screening Vol. - Bar Screens'!$X$19:$X$22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'4. Screening Vol. - Bar Screens'!$Y$19:$Y$22</c:f>
              <c:numCache>
                <c:formatCode>General</c:formatCode>
                <c:ptCount val="4"/>
                <c:pt idx="0">
                  <c:v>0.37</c:v>
                </c:pt>
                <c:pt idx="1">
                  <c:v>0.32500000000000001</c:v>
                </c:pt>
                <c:pt idx="2">
                  <c:v>0.26</c:v>
                </c:pt>
                <c:pt idx="3">
                  <c:v>0.24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6-4977-95BB-9452A373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410160"/>
        <c:axId val="1985412656"/>
      </c:scatterChart>
      <c:valAx>
        <c:axId val="19854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Opening,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12656"/>
        <c:crosses val="autoZero"/>
        <c:crossBetween val="midCat"/>
      </c:valAx>
      <c:valAx>
        <c:axId val="1985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Screenings Vol., L/1000 cu m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815639312524897E-2"/>
              <c:y val="0.11498098859315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41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Screenings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664168611417909"/>
                  <c:y val="0.1263906129380885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Screening Vol. - Bar Screens'!$X$31:$X$34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</c:numCache>
            </c:numRef>
          </c:xVal>
          <c:yVal>
            <c:numRef>
              <c:f>'4. Screening Vol. - Bar Screens'!$Y$31:$Y$34</c:f>
              <c:numCache>
                <c:formatCode>General</c:formatCode>
                <c:ptCount val="4"/>
                <c:pt idx="0">
                  <c:v>0.6</c:v>
                </c:pt>
                <c:pt idx="1">
                  <c:v>0.55000000000000004</c:v>
                </c:pt>
                <c:pt idx="2">
                  <c:v>0.5</c:v>
                </c:pt>
                <c:pt idx="3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C-435D-A384-DC5BDA5A2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0416"/>
        <c:axId val="527365008"/>
      </c:scatterChart>
      <c:valAx>
        <c:axId val="5273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Screen Opening, mm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65008"/>
        <c:crosses val="autoZero"/>
        <c:crossBetween val="midCat"/>
      </c:valAx>
      <c:valAx>
        <c:axId val="5273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Screenings Vol., L/1000 cu m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Screenings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70055409740448"/>
                  <c:y val="1.5126702557299697E-2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'5. Screening Vol.- Fine Screens'!$J$21:$J$24</c:f>
              <c:numCache>
                <c:formatCode>0</c:formatCode>
                <c:ptCount val="4"/>
                <c:pt idx="0" formatCode="General">
                  <c:v>2</c:v>
                </c:pt>
                <c:pt idx="1">
                  <c:v>3</c:v>
                </c:pt>
                <c:pt idx="2" formatCode="General">
                  <c:v>5</c:v>
                </c:pt>
                <c:pt idx="3">
                  <c:v>6</c:v>
                </c:pt>
              </c:numCache>
            </c:numRef>
          </c:xVal>
          <c:yVal>
            <c:numRef>
              <c:f>'5. Screening Vol.- Fine Screens'!$K$21:$K$24</c:f>
              <c:numCache>
                <c:formatCode>General</c:formatCode>
                <c:ptCount val="4"/>
                <c:pt idx="0">
                  <c:v>4.8</c:v>
                </c:pt>
                <c:pt idx="1">
                  <c:v>4.9000000000000004</c:v>
                </c:pt>
                <c:pt idx="2">
                  <c:v>5.0999999999999996</c:v>
                </c:pt>
                <c:pt idx="3">
                  <c:v>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3-47F7-B706-A9AD2F4B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220783"/>
        <c:axId val="1729221199"/>
      </c:scatterChart>
      <c:valAx>
        <c:axId val="172922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Opening,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21199"/>
        <c:crosses val="autoZero"/>
        <c:crossBetween val="midCat"/>
      </c:valAx>
      <c:valAx>
        <c:axId val="17292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Screenings</a:t>
                </a:r>
                <a:r>
                  <a:rPr lang="en-US" baseline="0"/>
                  <a:t> Volume, L/1000 cu.m.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59259259259259E-2"/>
              <c:y val="0.14832374332942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22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Screenings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46470019062187"/>
                  <c:y val="0.1142816829796408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'5. Screening Vol.- Fine Screens'!$Y$20:$Y$23</c:f>
              <c:numCache>
                <c:formatCode>0</c:formatCode>
                <c:ptCount val="4"/>
                <c:pt idx="0" formatCode="General">
                  <c:v>2</c:v>
                </c:pt>
                <c:pt idx="1">
                  <c:v>3</c:v>
                </c:pt>
                <c:pt idx="2" formatCode="General">
                  <c:v>5</c:v>
                </c:pt>
                <c:pt idx="3">
                  <c:v>6</c:v>
                </c:pt>
              </c:numCache>
            </c:numRef>
          </c:xVal>
          <c:yVal>
            <c:numRef>
              <c:f>'5. Screening Vol.- Fine Screens'!$Z$20:$Z$23</c:f>
              <c:numCache>
                <c:formatCode>General</c:formatCode>
                <c:ptCount val="4"/>
                <c:pt idx="0">
                  <c:v>9.5</c:v>
                </c:pt>
                <c:pt idx="1">
                  <c:v>8.8000000000000007</c:v>
                </c:pt>
                <c:pt idx="2">
                  <c:v>7.6</c:v>
                </c:pt>
                <c:pt idx="3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E-47A0-8E64-6B6E6F0BD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855695"/>
        <c:axId val="1141854447"/>
      </c:scatterChart>
      <c:valAx>
        <c:axId val="1141855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Opening, mm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54447"/>
        <c:crosses val="autoZero"/>
        <c:crossBetween val="midCat"/>
      </c:valAx>
      <c:valAx>
        <c:axId val="114185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Screenings Vol, cu L/1000 cu m</a:t>
                </a:r>
              </a:p>
            </c:rich>
          </c:tx>
          <c:layout>
            <c:manualLayout>
              <c:xMode val="edge"/>
              <c:yMode val="edge"/>
              <c:x val="3.8263428991905817E-2"/>
              <c:y val="8.92030686732187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85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Screenings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616952292728113"/>
                  <c:y val="0.131210147113087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'5. Screening Vol.- Fine Screens'!$Y$33:$Y$36</c:f>
              <c:numCache>
                <c:formatCode>0</c:formatCode>
                <c:ptCount val="4"/>
                <c:pt idx="0" formatCode="General">
                  <c:v>2</c:v>
                </c:pt>
                <c:pt idx="1">
                  <c:v>3</c:v>
                </c:pt>
                <c:pt idx="2" formatCode="General">
                  <c:v>5</c:v>
                </c:pt>
                <c:pt idx="3">
                  <c:v>6</c:v>
                </c:pt>
              </c:numCache>
            </c:numRef>
          </c:xVal>
          <c:yVal>
            <c:numRef>
              <c:f>'5. Screening Vol.- Fine Screens'!$Z$33:$Z$36</c:f>
              <c:numCache>
                <c:formatCode>General</c:formatCode>
                <c:ptCount val="4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E3-4B61-B378-90410855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393839"/>
        <c:axId val="1151859839"/>
      </c:scatterChart>
      <c:valAx>
        <c:axId val="87139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59839"/>
        <c:crosses val="autoZero"/>
        <c:crossBetween val="midCat"/>
      </c:valAx>
      <c:valAx>
        <c:axId val="11518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9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28575</xdr:rowOff>
    </xdr:from>
    <xdr:to>
      <xdr:col>10</xdr:col>
      <xdr:colOff>104775</xdr:colOff>
      <xdr:row>7</xdr:row>
      <xdr:rowOff>47625</xdr:rowOff>
    </xdr:to>
    <xdr:pic>
      <xdr:nvPicPr>
        <xdr:cNvPr id="2" name="Picture 2" descr="C:\Users\Harlan\Documents\AccessEngineering\AccessEngineering_2013_logo.jpg">
          <a:extLst>
            <a:ext uri="{FF2B5EF4-FFF2-40B4-BE49-F238E27FC236}">
              <a16:creationId xmlns:a16="http://schemas.microsoft.com/office/drawing/2014/main" id="{09761D36-2C09-4DEA-99AB-8BFCFEC43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19075"/>
          <a:ext cx="572452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942976</xdr:colOff>
      <xdr:row>22</xdr:row>
      <xdr:rowOff>209550</xdr:rowOff>
    </xdr:from>
    <xdr:to>
      <xdr:col>14</xdr:col>
      <xdr:colOff>1341947</xdr:colOff>
      <xdr:row>34</xdr:row>
      <xdr:rowOff>171866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FEC802-9120-47C8-BD82-41F846DA7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9976" y="5219700"/>
          <a:ext cx="3564446" cy="2334041"/>
        </a:xfrm>
        <a:prstGeom prst="rect">
          <a:avLst/>
        </a:prstGeom>
      </xdr:spPr>
    </xdr:pic>
    <xdr:clientData/>
  </xdr:twoCellAnchor>
  <xdr:twoCellAnchor editAs="oneCell">
    <xdr:from>
      <xdr:col>9</xdr:col>
      <xdr:colOff>95663</xdr:colOff>
      <xdr:row>21</xdr:row>
      <xdr:rowOff>209550</xdr:rowOff>
    </xdr:from>
    <xdr:to>
      <xdr:col>11</xdr:col>
      <xdr:colOff>865821</xdr:colOff>
      <xdr:row>36</xdr:row>
      <xdr:rowOff>38620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4CE76D-5914-4130-AF81-0FE9D5079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5213" y="4895850"/>
          <a:ext cx="3230783" cy="29723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24</xdr:row>
      <xdr:rowOff>107403</xdr:rowOff>
    </xdr:from>
    <xdr:to>
      <xdr:col>7</xdr:col>
      <xdr:colOff>85726</xdr:colOff>
      <xdr:row>45</xdr:row>
      <xdr:rowOff>104774</xdr:rowOff>
    </xdr:to>
    <xdr:pic>
      <xdr:nvPicPr>
        <xdr:cNvPr id="2" name="Picture 1" descr="09x01">
          <a:extLst>
            <a:ext uri="{FF2B5EF4-FFF2-40B4-BE49-F238E27FC236}">
              <a16:creationId xmlns:a16="http://schemas.microsoft.com/office/drawing/2014/main" id="{97C61660-CBE3-4D1A-8CB0-5804613C8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1" y="5289003"/>
          <a:ext cx="5505450" cy="41312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285750</xdr:colOff>
      <xdr:row>1</xdr:row>
      <xdr:rowOff>33337</xdr:rowOff>
    </xdr:from>
    <xdr:to>
      <xdr:col>22</xdr:col>
      <xdr:colOff>409575</xdr:colOff>
      <xdr:row>12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246B6F-BD92-4E49-8102-5E4E7BB8E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452437</xdr:colOff>
      <xdr:row>13</xdr:row>
      <xdr:rowOff>180975</xdr:rowOff>
    </xdr:from>
    <xdr:to>
      <xdr:col>22</xdr:col>
      <xdr:colOff>447675</xdr:colOff>
      <xdr:row>25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7E07D0-A182-4DBC-8B1A-D14DAB30C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328612</xdr:colOff>
      <xdr:row>26</xdr:row>
      <xdr:rowOff>28574</xdr:rowOff>
    </xdr:from>
    <xdr:to>
      <xdr:col>22</xdr:col>
      <xdr:colOff>438150</xdr:colOff>
      <xdr:row>38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85928-F1D2-4992-B130-10B4E10A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314326</xdr:colOff>
      <xdr:row>26</xdr:row>
      <xdr:rowOff>25710</xdr:rowOff>
    </xdr:from>
    <xdr:to>
      <xdr:col>7</xdr:col>
      <xdr:colOff>342901</xdr:colOff>
      <xdr:row>49</xdr:row>
      <xdr:rowOff>38100</xdr:rowOff>
    </xdr:to>
    <xdr:pic>
      <xdr:nvPicPr>
        <xdr:cNvPr id="2" name="Picture 1" descr="09x02">
          <a:extLst>
            <a:ext uri="{FF2B5EF4-FFF2-40B4-BE49-F238E27FC236}">
              <a16:creationId xmlns:a16="http://schemas.microsoft.com/office/drawing/2014/main" id="{CC4C0160-92F0-4CE5-B35A-B6904AAAB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1" y="5454960"/>
          <a:ext cx="5334000" cy="4431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371475</xdr:colOff>
      <xdr:row>2</xdr:row>
      <xdr:rowOff>147637</xdr:rowOff>
    </xdr:from>
    <xdr:to>
      <xdr:col>22</xdr:col>
      <xdr:colOff>390525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7DF45-19A1-429F-8090-3A9CFDA36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15</xdr:row>
      <xdr:rowOff>209549</xdr:rowOff>
    </xdr:from>
    <xdr:to>
      <xdr:col>22</xdr:col>
      <xdr:colOff>466725</xdr:colOff>
      <xdr:row>26</xdr:row>
      <xdr:rowOff>128586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DF1FC-6C14-4594-90BE-C735F62A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428625</xdr:colOff>
      <xdr:row>27</xdr:row>
      <xdr:rowOff>90487</xdr:rowOff>
    </xdr:from>
    <xdr:to>
      <xdr:col>22</xdr:col>
      <xdr:colOff>533400</xdr:colOff>
      <xdr:row>40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EC8D7A-0220-45DE-9BA3-58F99C02E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cessengineeringlibrary.com/content/book/9781260469707/chapter/chapter4" TargetMode="External"/><Relationship Id="rId3" Type="http://schemas.openxmlformats.org/officeDocument/2006/relationships/hyperlink" Target="https://www.accessengineeringlibrary.com/content/book/9780071850445/chapter/chapter4" TargetMode="External"/><Relationship Id="rId7" Type="http://schemas.openxmlformats.org/officeDocument/2006/relationships/hyperlink" Target="http://accessengineeringlibrary.com/browse/standard-handbook-for-civil-engineers/p2000a1f599721_1001" TargetMode="External"/><Relationship Id="rId2" Type="http://schemas.openxmlformats.org/officeDocument/2006/relationships/hyperlink" Target="https://www.accessengineeringlibrary.com/content/book/9780071819817/chapter/chapter6" TargetMode="External"/><Relationship Id="rId1" Type="http://schemas.openxmlformats.org/officeDocument/2006/relationships/hyperlink" Target="https://www.accessengineeringlibrary.com/content/book/9780071475839/chapter/chapter7" TargetMode="External"/><Relationship Id="rId6" Type="http://schemas.openxmlformats.org/officeDocument/2006/relationships/hyperlink" Target="http://accessengineeringlibrary.com/browse/standard-handbook-for-civil-engineers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https://www.accessengineeringlibrary.com/content/book/9780071819817/chapter/chapter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ccessengineeringlibrary.com/content/book/9781259859687/toc-chapter/chapter7/section/section8" TargetMode="External"/><Relationship Id="rId9" Type="http://schemas.openxmlformats.org/officeDocument/2006/relationships/hyperlink" Target="https://www.accessengineeringlibrary.com/content/book/9781260469707/chapter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cessengineeringlibrary.com/content/book/9780071850445/chapter/chapter4" TargetMode="External"/><Relationship Id="rId2" Type="http://schemas.openxmlformats.org/officeDocument/2006/relationships/hyperlink" Target="https://www.accessengineeringlibrary.com/content/book/9780071819817/chapter/chapter6" TargetMode="External"/><Relationship Id="rId1" Type="http://schemas.openxmlformats.org/officeDocument/2006/relationships/hyperlink" Target="https://www.accessengineeringlibrary.com/content/book/9780071475839/chapter/chapter7" TargetMode="External"/><Relationship Id="rId4" Type="http://schemas.openxmlformats.org/officeDocument/2006/relationships/hyperlink" Target="https://www.accessengineeringlibrary.com/content/book/9780071819817/chapter/chapter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www.accessengineeringlibrary.com/content/book/9780071850445/chapter/chapter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ccessengineeringlibrary.com/content/book/9780071819817/chapter/chapter6" TargetMode="External"/><Relationship Id="rId1" Type="http://schemas.openxmlformats.org/officeDocument/2006/relationships/hyperlink" Target="https://www.accessengineeringlibrary.com/content/book/9780071475839/chapter/chapter7" TargetMode="External"/><Relationship Id="rId6" Type="http://schemas.openxmlformats.org/officeDocument/2006/relationships/hyperlink" Target="https://www.accessengineeringlibrary.com/content/book/9780071819817/chapter/chapter6" TargetMode="External"/><Relationship Id="rId5" Type="http://schemas.openxmlformats.org/officeDocument/2006/relationships/hyperlink" Target="https://www.accessengineeringlibrary.com/content/book/9780071475839/chapter/chapter7" TargetMode="External"/><Relationship Id="rId4" Type="http://schemas.openxmlformats.org/officeDocument/2006/relationships/hyperlink" Target="https://www.accessengineeringlibrary.com/content/book/9781260031188/toc-chapter/chapter9/section/section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ccessengineeringlibrary.com/content/book/9780071850445/chapter/chapter4" TargetMode="External"/><Relationship Id="rId7" Type="http://schemas.openxmlformats.org/officeDocument/2006/relationships/drawing" Target="../drawings/drawing4.xml"/><Relationship Id="rId2" Type="http://schemas.openxmlformats.org/officeDocument/2006/relationships/hyperlink" Target="https://www.accessengineeringlibrary.com/content/book/9780071819817/chapter/chapter6" TargetMode="External"/><Relationship Id="rId1" Type="http://schemas.openxmlformats.org/officeDocument/2006/relationships/hyperlink" Target="https://www.accessengineeringlibrary.com/content/book/9780071475839/chapter/chapter7" TargetMode="External"/><Relationship Id="rId6" Type="http://schemas.openxmlformats.org/officeDocument/2006/relationships/hyperlink" Target="https://www.accessengineeringlibrary.com/content/book/9780071819817/chapter/chapter6" TargetMode="External"/><Relationship Id="rId5" Type="http://schemas.openxmlformats.org/officeDocument/2006/relationships/hyperlink" Target="https://www.accessengineeringlibrary.com/content/book/9780071475839/chapter/chapter7" TargetMode="External"/><Relationship Id="rId4" Type="http://schemas.openxmlformats.org/officeDocument/2006/relationships/hyperlink" Target="https://www.accessengineeringlibrary.com/content/book/9781260031188/toc-chapter/chapter9/section/section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T29"/>
  <sheetViews>
    <sheetView showGridLines="0" workbookViewId="0"/>
  </sheetViews>
  <sheetFormatPr defaultRowHeight="14.5" x14ac:dyDescent="0.35"/>
  <sheetData>
    <row r="9" spans="1:20" ht="23" x14ac:dyDescent="0.5">
      <c r="A9" s="1" t="s">
        <v>130</v>
      </c>
    </row>
    <row r="10" spans="1:20" ht="15" thickBot="1" x14ac:dyDescent="0.4"/>
    <row r="11" spans="1:20" ht="24.75" customHeight="1" thickBot="1" x14ac:dyDescent="0.45">
      <c r="B11" s="148" t="s">
        <v>0</v>
      </c>
      <c r="C11" s="149"/>
      <c r="D11" s="149"/>
      <c r="E11" s="149"/>
      <c r="F11" s="149"/>
      <c r="G11" s="149"/>
      <c r="H11" s="149"/>
      <c r="I11" s="149"/>
      <c r="J11" s="150"/>
    </row>
    <row r="12" spans="1:20" ht="15.5" x14ac:dyDescent="0.35">
      <c r="B12" s="2"/>
      <c r="C12" s="3"/>
      <c r="D12" s="3"/>
      <c r="E12" s="3"/>
      <c r="F12" s="3"/>
      <c r="G12" s="3"/>
      <c r="H12" s="3"/>
      <c r="I12" s="3"/>
      <c r="J12" s="4"/>
      <c r="L12" s="5"/>
      <c r="M12" s="6"/>
      <c r="N12" s="7"/>
      <c r="O12" s="7"/>
      <c r="P12" s="7"/>
      <c r="Q12" s="7"/>
      <c r="R12" s="7"/>
      <c r="S12" s="7"/>
      <c r="T12" s="8"/>
    </row>
    <row r="13" spans="1:20" ht="15.5" x14ac:dyDescent="0.35">
      <c r="B13" s="9" t="s">
        <v>1</v>
      </c>
      <c r="C13" s="3"/>
      <c r="D13" s="3"/>
      <c r="E13" s="3"/>
      <c r="F13" s="3"/>
      <c r="G13" s="3"/>
      <c r="H13" s="3"/>
      <c r="I13" s="3"/>
      <c r="J13" s="4"/>
      <c r="L13" s="2" t="s">
        <v>6</v>
      </c>
      <c r="M13" s="10"/>
      <c r="N13" s="3"/>
      <c r="O13" s="3"/>
      <c r="P13" s="3"/>
      <c r="Q13" s="3"/>
      <c r="R13" s="3"/>
      <c r="S13" s="3"/>
      <c r="T13" s="4"/>
    </row>
    <row r="14" spans="1:20" ht="15.5" x14ac:dyDescent="0.35">
      <c r="B14" s="9"/>
      <c r="C14" s="3"/>
      <c r="D14" s="3"/>
      <c r="E14" s="3"/>
      <c r="F14" s="3"/>
      <c r="G14" s="3"/>
      <c r="H14" s="3"/>
      <c r="I14" s="3"/>
      <c r="J14" s="4"/>
      <c r="L14" s="2" t="s">
        <v>7</v>
      </c>
      <c r="M14" s="3"/>
      <c r="N14" s="3"/>
      <c r="O14" s="3"/>
      <c r="P14" s="3"/>
      <c r="Q14" s="3"/>
      <c r="R14" s="3"/>
      <c r="S14" s="3"/>
      <c r="T14" s="4"/>
    </row>
    <row r="15" spans="1:20" ht="15.5" x14ac:dyDescent="0.35">
      <c r="B15" s="9"/>
      <c r="C15" s="10" t="s">
        <v>5</v>
      </c>
      <c r="D15" s="3"/>
      <c r="E15" s="3"/>
      <c r="F15" s="3"/>
      <c r="G15" s="3"/>
      <c r="H15" s="3"/>
      <c r="I15" s="3"/>
      <c r="J15" s="4"/>
      <c r="L15" s="2" t="s">
        <v>2</v>
      </c>
      <c r="M15" s="3"/>
      <c r="N15" s="3"/>
      <c r="O15" s="3"/>
      <c r="P15" s="3"/>
      <c r="Q15" s="3"/>
      <c r="R15" s="3"/>
      <c r="S15" s="3"/>
      <c r="T15" s="4"/>
    </row>
    <row r="16" spans="1:20" ht="16" thickBot="1" x14ac:dyDescent="0.4">
      <c r="B16" s="9"/>
      <c r="C16" s="3"/>
      <c r="D16" s="3"/>
      <c r="E16" s="3"/>
      <c r="F16" s="3"/>
      <c r="G16" s="3"/>
      <c r="H16" s="3"/>
      <c r="I16" s="3"/>
      <c r="J16" s="4"/>
      <c r="L16" s="11"/>
      <c r="M16" s="12"/>
      <c r="N16" s="12"/>
      <c r="O16" s="12"/>
      <c r="P16" s="12"/>
      <c r="Q16" s="12"/>
      <c r="R16" s="12"/>
      <c r="S16" s="12"/>
      <c r="T16" s="13"/>
    </row>
    <row r="17" spans="2:12" ht="15.5" x14ac:dyDescent="0.35">
      <c r="B17" s="9"/>
      <c r="C17" s="10" t="s">
        <v>10</v>
      </c>
      <c r="D17" s="3"/>
      <c r="E17" s="3"/>
      <c r="F17" s="3"/>
      <c r="G17" s="3"/>
      <c r="H17" s="3"/>
      <c r="I17" s="3"/>
      <c r="J17" s="4"/>
    </row>
    <row r="18" spans="2:12" ht="15.5" x14ac:dyDescent="0.35">
      <c r="B18" s="9"/>
      <c r="C18" s="10"/>
      <c r="D18" s="3"/>
      <c r="E18" s="3"/>
      <c r="F18" s="3"/>
      <c r="G18" s="3"/>
      <c r="H18" s="3"/>
      <c r="I18" s="3"/>
      <c r="J18" s="4"/>
    </row>
    <row r="19" spans="2:12" ht="15.5" x14ac:dyDescent="0.35">
      <c r="B19" s="9"/>
      <c r="C19" s="10" t="s">
        <v>11</v>
      </c>
      <c r="D19" s="3"/>
      <c r="E19" s="3"/>
      <c r="F19" s="3"/>
      <c r="G19" s="3"/>
      <c r="H19" s="3"/>
      <c r="I19" s="3"/>
      <c r="J19" s="4"/>
      <c r="L19" s="78" t="s">
        <v>107</v>
      </c>
    </row>
    <row r="20" spans="2:12" ht="15.5" x14ac:dyDescent="0.35">
      <c r="B20" s="9"/>
      <c r="C20" s="10"/>
      <c r="D20" s="3"/>
      <c r="E20" s="3"/>
      <c r="F20" s="3"/>
      <c r="G20" s="3"/>
      <c r="H20" s="3"/>
      <c r="I20" s="3"/>
      <c r="J20" s="4"/>
    </row>
    <row r="21" spans="2:12" ht="15.5" x14ac:dyDescent="0.35">
      <c r="B21" s="9"/>
      <c r="C21" s="10" t="s">
        <v>12</v>
      </c>
      <c r="D21" s="3"/>
      <c r="E21" s="3"/>
      <c r="F21" s="3"/>
      <c r="G21" s="3"/>
      <c r="H21" s="3"/>
      <c r="I21" s="3"/>
      <c r="J21" s="4"/>
      <c r="L21" t="s">
        <v>141</v>
      </c>
    </row>
    <row r="22" spans="2:12" ht="15.5" x14ac:dyDescent="0.35">
      <c r="B22" s="9"/>
      <c r="C22" s="10"/>
      <c r="D22" s="3"/>
      <c r="E22" s="3"/>
      <c r="F22" s="3"/>
      <c r="G22" s="3"/>
      <c r="H22" s="3"/>
      <c r="I22" s="3"/>
      <c r="J22" s="4"/>
      <c r="L22" t="s">
        <v>146</v>
      </c>
    </row>
    <row r="23" spans="2:12" ht="15.5" x14ac:dyDescent="0.35">
      <c r="B23" s="9"/>
      <c r="C23" s="10" t="s">
        <v>13</v>
      </c>
      <c r="D23" s="3"/>
      <c r="E23" s="3"/>
      <c r="F23" s="3"/>
      <c r="G23" s="3"/>
      <c r="H23" s="3"/>
      <c r="I23" s="3"/>
      <c r="J23" s="4"/>
      <c r="L23" t="s">
        <v>147</v>
      </c>
    </row>
    <row r="24" spans="2:12" ht="15" thickBot="1" x14ac:dyDescent="0.4">
      <c r="B24" s="11"/>
      <c r="C24" s="12"/>
      <c r="D24" s="12"/>
      <c r="E24" s="12"/>
      <c r="F24" s="12"/>
      <c r="G24" s="12"/>
      <c r="H24" s="12"/>
      <c r="I24" s="12"/>
      <c r="J24" s="13"/>
      <c r="L24" t="s">
        <v>148</v>
      </c>
    </row>
    <row r="25" spans="2:12" x14ac:dyDescent="0.35">
      <c r="L25" t="s">
        <v>149</v>
      </c>
    </row>
    <row r="26" spans="2:12" x14ac:dyDescent="0.35">
      <c r="L26" t="s">
        <v>150</v>
      </c>
    </row>
    <row r="27" spans="2:12" x14ac:dyDescent="0.35">
      <c r="B27" s="14" t="s">
        <v>14</v>
      </c>
      <c r="L27" t="s">
        <v>151</v>
      </c>
    </row>
    <row r="28" spans="2:12" x14ac:dyDescent="0.35">
      <c r="L28" t="s">
        <v>152</v>
      </c>
    </row>
    <row r="29" spans="2:12" x14ac:dyDescent="0.35">
      <c r="L29" t="s">
        <v>153</v>
      </c>
    </row>
  </sheetData>
  <sheetProtection sheet="1" formatCells="0"/>
  <mergeCells count="1">
    <mergeCell ref="B11:J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57"/>
  <sheetViews>
    <sheetView showGridLines="0" tabSelected="1" topLeftCell="F8" zoomScaleNormal="100" workbookViewId="0">
      <selection activeCell="J17" sqref="J17:O18"/>
    </sheetView>
  </sheetViews>
  <sheetFormatPr defaultRowHeight="14.5" x14ac:dyDescent="0.35"/>
  <cols>
    <col min="1" max="1" width="7.1796875" customWidth="1"/>
    <col min="2" max="2" width="4.54296875" customWidth="1"/>
    <col min="3" max="3" width="24.1796875" customWidth="1"/>
    <col min="4" max="4" width="13.81640625" customWidth="1"/>
    <col min="5" max="5" width="9.26953125" customWidth="1"/>
    <col min="6" max="6" width="24.81640625" customWidth="1"/>
    <col min="7" max="7" width="12.54296875" customWidth="1"/>
    <col min="8" max="8" width="11.81640625" customWidth="1"/>
    <col min="10" max="10" width="19.26953125" customWidth="1"/>
    <col min="11" max="11" width="17.54296875" customWidth="1"/>
    <col min="12" max="12" width="20.81640625" customWidth="1"/>
    <col min="13" max="13" width="14" customWidth="1"/>
    <col min="14" max="14" width="12.54296875" customWidth="1"/>
    <col min="15" max="15" width="22.1796875" customWidth="1"/>
  </cols>
  <sheetData>
    <row r="1" spans="1:16" ht="15" thickBot="1" x14ac:dyDescent="0.4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ht="9.75" customHeight="1" thickBot="1" x14ac:dyDescent="0.45">
      <c r="A2" s="19"/>
      <c r="B2" s="19"/>
      <c r="C2" s="156"/>
      <c r="D2" s="157"/>
      <c r="E2" s="157"/>
      <c r="F2" s="157"/>
      <c r="G2" s="157"/>
      <c r="H2" s="158"/>
      <c r="I2" s="19"/>
      <c r="P2" s="19"/>
    </row>
    <row r="3" spans="1:16" ht="18" x14ac:dyDescent="0.4">
      <c r="A3" s="19"/>
      <c r="B3" s="19"/>
      <c r="C3" s="159" t="s">
        <v>129</v>
      </c>
      <c r="D3" s="160"/>
      <c r="E3" s="160"/>
      <c r="F3" s="160"/>
      <c r="G3" s="160"/>
      <c r="H3" s="161"/>
      <c r="I3" s="19"/>
      <c r="J3" s="20"/>
      <c r="K3" s="21" t="s">
        <v>3</v>
      </c>
      <c r="L3" s="22"/>
      <c r="M3" s="21"/>
      <c r="N3" s="22"/>
      <c r="O3" s="23"/>
      <c r="P3" s="19"/>
    </row>
    <row r="4" spans="1:16" ht="25.5" customHeight="1" thickBot="1" x14ac:dyDescent="0.4">
      <c r="A4" s="19"/>
      <c r="B4" s="19"/>
      <c r="C4" s="85"/>
      <c r="D4" s="86" t="s">
        <v>18</v>
      </c>
      <c r="E4" s="27"/>
      <c r="F4" s="27"/>
      <c r="G4" s="27"/>
      <c r="H4" s="28"/>
      <c r="I4" s="19"/>
      <c r="J4" s="29" t="s">
        <v>71</v>
      </c>
      <c r="K4" s="24"/>
      <c r="L4" s="25"/>
      <c r="M4" s="25"/>
      <c r="N4" s="25"/>
      <c r="O4" s="26"/>
      <c r="P4" s="19"/>
    </row>
    <row r="5" spans="1:16" ht="18.75" customHeight="1" x14ac:dyDescent="0.35">
      <c r="A5" s="19"/>
      <c r="B5" s="19"/>
      <c r="C5" s="19"/>
      <c r="D5" s="19"/>
      <c r="E5" s="30"/>
      <c r="F5" s="30"/>
      <c r="G5" s="19"/>
      <c r="H5" s="19" t="s">
        <v>21</v>
      </c>
      <c r="I5" s="19"/>
      <c r="J5" s="29"/>
      <c r="K5" s="24"/>
      <c r="L5" s="25"/>
      <c r="M5" s="25"/>
      <c r="N5" s="25"/>
      <c r="O5" s="26"/>
      <c r="P5" s="19"/>
    </row>
    <row r="6" spans="1:16" ht="15.75" customHeight="1" x14ac:dyDescent="0.35">
      <c r="A6" s="151" t="s">
        <v>8</v>
      </c>
      <c r="B6" s="19"/>
      <c r="C6" s="68" t="s">
        <v>19</v>
      </c>
      <c r="D6" s="19"/>
      <c r="E6" s="31"/>
      <c r="H6" s="19" t="s">
        <v>20</v>
      </c>
      <c r="I6" s="19"/>
      <c r="J6" s="29" t="s">
        <v>67</v>
      </c>
      <c r="K6" s="24"/>
      <c r="L6" s="25"/>
      <c r="M6" s="25"/>
      <c r="N6" s="25"/>
      <c r="O6" s="26"/>
      <c r="P6" s="19"/>
    </row>
    <row r="7" spans="1:16" ht="15" thickBot="1" x14ac:dyDescent="0.4">
      <c r="A7" s="151"/>
      <c r="B7" s="19"/>
      <c r="C7" s="19"/>
      <c r="D7" s="19"/>
      <c r="E7" s="19"/>
      <c r="F7" s="19"/>
      <c r="G7" s="19"/>
      <c r="H7" s="19"/>
      <c r="I7" s="19"/>
      <c r="J7" s="152" t="s">
        <v>144</v>
      </c>
      <c r="K7" s="153"/>
      <c r="L7" s="153"/>
      <c r="M7" s="25"/>
      <c r="N7" s="25"/>
      <c r="O7" s="26"/>
      <c r="P7" s="19"/>
    </row>
    <row r="8" spans="1:16" ht="24.75" customHeight="1" x14ac:dyDescent="0.35">
      <c r="A8" s="151"/>
      <c r="B8" s="19"/>
      <c r="C8" s="32" t="s">
        <v>15</v>
      </c>
      <c r="D8" s="33"/>
      <c r="E8" s="33"/>
      <c r="F8" s="33"/>
      <c r="G8" s="33"/>
      <c r="H8" s="34"/>
      <c r="I8" s="19"/>
      <c r="J8" s="29" t="s">
        <v>69</v>
      </c>
      <c r="K8" s="24"/>
      <c r="L8" s="25"/>
      <c r="M8" s="25"/>
      <c r="N8" s="25"/>
      <c r="O8" s="26"/>
      <c r="P8" s="19"/>
    </row>
    <row r="9" spans="1:16" ht="15.5" x14ac:dyDescent="0.35">
      <c r="A9" s="151"/>
      <c r="B9" s="19"/>
      <c r="C9" s="76" t="s">
        <v>42</v>
      </c>
      <c r="D9" s="96">
        <v>7570</v>
      </c>
      <c r="E9" s="35" t="s">
        <v>109</v>
      </c>
      <c r="F9" s="41" t="s">
        <v>44</v>
      </c>
      <c r="G9" s="83">
        <v>1.2999999999999999E-2</v>
      </c>
      <c r="H9" s="17"/>
      <c r="I9" s="19"/>
      <c r="J9" s="152" t="s">
        <v>68</v>
      </c>
      <c r="K9" s="153"/>
      <c r="L9" s="153"/>
      <c r="M9" s="36"/>
      <c r="N9" s="36"/>
      <c r="O9" s="26"/>
      <c r="P9" s="19"/>
    </row>
    <row r="10" spans="1:16" x14ac:dyDescent="0.35">
      <c r="A10" s="151"/>
      <c r="B10" s="19"/>
      <c r="C10" s="77" t="s">
        <v>16</v>
      </c>
      <c r="D10" s="37"/>
      <c r="E10" s="37"/>
      <c r="F10" s="38"/>
      <c r="G10" s="39"/>
      <c r="H10" s="40"/>
      <c r="I10" s="19"/>
      <c r="J10" s="29"/>
      <c r="K10" s="36"/>
      <c r="L10" s="36"/>
      <c r="M10" s="36"/>
      <c r="N10" s="25"/>
      <c r="O10" s="26"/>
      <c r="P10" s="19"/>
    </row>
    <row r="11" spans="1:16" ht="15.5" x14ac:dyDescent="0.35">
      <c r="A11" s="151"/>
      <c r="B11" s="19"/>
      <c r="C11" s="76" t="s">
        <v>43</v>
      </c>
      <c r="D11" s="89">
        <v>8.0000000000000004E-4</v>
      </c>
      <c r="E11" s="35" t="s">
        <v>110</v>
      </c>
      <c r="F11" s="41" t="s">
        <v>45</v>
      </c>
      <c r="G11" s="69">
        <v>0.45</v>
      </c>
      <c r="H11" s="42" t="s">
        <v>111</v>
      </c>
      <c r="I11" s="19"/>
      <c r="J11" s="29" t="s">
        <v>142</v>
      </c>
      <c r="K11" s="24"/>
      <c r="L11" s="25"/>
      <c r="M11" s="25"/>
      <c r="N11" s="25"/>
      <c r="O11" s="26"/>
      <c r="P11" s="19"/>
    </row>
    <row r="12" spans="1:16" ht="15.5" x14ac:dyDescent="0.35">
      <c r="A12" s="151"/>
      <c r="B12" s="19"/>
      <c r="C12" s="77"/>
      <c r="D12" s="37"/>
      <c r="E12" s="38"/>
      <c r="F12" s="43"/>
      <c r="G12" s="39"/>
      <c r="H12" s="40"/>
      <c r="I12" s="19"/>
      <c r="J12" s="152" t="s">
        <v>143</v>
      </c>
      <c r="K12" s="153"/>
      <c r="L12" s="153"/>
      <c r="M12" s="25"/>
      <c r="N12" s="25"/>
      <c r="O12" s="26"/>
      <c r="P12" s="19"/>
    </row>
    <row r="13" spans="1:16" ht="15.5" x14ac:dyDescent="0.35">
      <c r="A13" s="151"/>
      <c r="B13" s="19"/>
      <c r="C13" s="79"/>
      <c r="D13" s="39"/>
      <c r="E13" s="41" t="s">
        <v>46</v>
      </c>
      <c r="F13" s="43"/>
      <c r="G13" s="81">
        <v>0.34</v>
      </c>
      <c r="H13" s="84" t="s">
        <v>111</v>
      </c>
      <c r="I13" s="19"/>
      <c r="J13" s="75"/>
      <c r="K13" s="24"/>
      <c r="L13" s="25"/>
      <c r="M13" s="25"/>
      <c r="N13" s="25"/>
      <c r="O13" s="26"/>
      <c r="P13" s="19"/>
    </row>
    <row r="14" spans="1:16" ht="26.25" customHeight="1" thickBot="1" x14ac:dyDescent="0.4">
      <c r="A14" s="151"/>
      <c r="B14" s="19"/>
      <c r="C14" s="87" t="s">
        <v>17</v>
      </c>
      <c r="D14" s="51"/>
      <c r="E14" s="51"/>
      <c r="F14" s="52"/>
      <c r="G14" s="66"/>
      <c r="H14" s="67"/>
      <c r="I14" s="19"/>
      <c r="J14" s="107" t="s">
        <v>72</v>
      </c>
      <c r="K14" s="24"/>
      <c r="L14" s="25"/>
      <c r="M14" s="25"/>
      <c r="N14" s="25"/>
      <c r="O14" s="26"/>
      <c r="P14" s="19"/>
    </row>
    <row r="15" spans="1:16" ht="15" thickBot="1" x14ac:dyDescent="0.4">
      <c r="B15" s="19"/>
      <c r="G15" s="74"/>
      <c r="I15" s="19"/>
      <c r="J15" s="73" t="s">
        <v>70</v>
      </c>
      <c r="K15" s="167" t="s">
        <v>159</v>
      </c>
      <c r="L15" s="167"/>
      <c r="M15" s="167"/>
      <c r="N15" s="167"/>
      <c r="O15" s="168"/>
      <c r="P15" s="19"/>
    </row>
    <row r="16" spans="1:16" ht="15.75" customHeight="1" x14ac:dyDescent="0.35">
      <c r="A16" s="151" t="s">
        <v>4</v>
      </c>
      <c r="C16" s="32"/>
      <c r="D16" s="33"/>
      <c r="E16" s="33"/>
      <c r="F16" s="33"/>
      <c r="G16" s="33"/>
      <c r="H16" s="34"/>
      <c r="I16" s="19"/>
      <c r="J16" s="29"/>
      <c r="K16" s="24"/>
      <c r="L16" s="25"/>
      <c r="M16" s="25"/>
      <c r="N16" s="25"/>
      <c r="O16" s="26"/>
      <c r="P16" s="19"/>
    </row>
    <row r="17" spans="1:17" ht="17.5" x14ac:dyDescent="0.35">
      <c r="A17" s="151"/>
      <c r="C17" s="76" t="s">
        <v>47</v>
      </c>
      <c r="D17" s="88">
        <f>D9/(24*3600)</f>
        <v>8.7615740740740744E-2</v>
      </c>
      <c r="E17" s="35" t="s">
        <v>112</v>
      </c>
      <c r="F17" s="41" t="s">
        <v>49</v>
      </c>
      <c r="G17" s="59">
        <f>G11*G13</f>
        <v>0.15300000000000002</v>
      </c>
      <c r="H17" s="17" t="s">
        <v>114</v>
      </c>
      <c r="I17" s="19"/>
      <c r="J17" s="75" t="s">
        <v>117</v>
      </c>
      <c r="K17" s="24"/>
      <c r="L17" s="25"/>
      <c r="M17" s="25"/>
      <c r="N17" s="25"/>
      <c r="O17" s="26"/>
      <c r="P17" s="19"/>
    </row>
    <row r="18" spans="1:17" ht="19.5" customHeight="1" x14ac:dyDescent="0.35">
      <c r="A18" s="151"/>
      <c r="C18" s="90" t="s">
        <v>113</v>
      </c>
      <c r="D18" s="37"/>
      <c r="E18" s="38"/>
      <c r="F18" s="43"/>
      <c r="G18" s="39"/>
      <c r="H18" s="40"/>
      <c r="I18" s="19"/>
      <c r="J18" s="73"/>
      <c r="K18" s="24"/>
      <c r="L18" s="153" t="s">
        <v>116</v>
      </c>
      <c r="M18" s="153"/>
      <c r="N18" s="153"/>
      <c r="O18" s="154"/>
      <c r="P18" s="19"/>
    </row>
    <row r="19" spans="1:17" ht="17.5" x14ac:dyDescent="0.35">
      <c r="A19" s="151"/>
      <c r="C19" s="98" t="s">
        <v>137</v>
      </c>
      <c r="D19" s="91">
        <f>D17*G9/(1*D11^0.5)</f>
        <v>4.0269894870699152E-2</v>
      </c>
      <c r="E19" s="38"/>
      <c r="F19" s="41" t="s">
        <v>50</v>
      </c>
      <c r="G19" s="59">
        <f>G11+(2*G13)</f>
        <v>1.1300000000000001</v>
      </c>
      <c r="H19" s="17" t="s">
        <v>111</v>
      </c>
      <c r="I19" s="19"/>
      <c r="J19" s="75"/>
      <c r="K19" s="24"/>
      <c r="L19" s="25"/>
      <c r="M19" s="25"/>
      <c r="N19" s="25"/>
      <c r="O19" s="26"/>
      <c r="P19" s="19"/>
    </row>
    <row r="20" spans="1:17" ht="15.5" x14ac:dyDescent="0.35">
      <c r="A20" s="151"/>
      <c r="C20" s="77"/>
      <c r="D20" s="37"/>
      <c r="E20" s="38"/>
      <c r="F20" s="43"/>
      <c r="G20" s="39"/>
      <c r="H20" s="40"/>
      <c r="I20" s="19"/>
      <c r="J20" s="73" t="s">
        <v>74</v>
      </c>
      <c r="K20" s="24"/>
      <c r="L20" s="25"/>
      <c r="M20" s="25"/>
      <c r="N20" s="25"/>
      <c r="O20" s="26"/>
      <c r="P20" s="19"/>
    </row>
    <row r="21" spans="1:17" ht="17.5" x14ac:dyDescent="0.35">
      <c r="A21" s="151"/>
      <c r="C21" s="76" t="s">
        <v>48</v>
      </c>
      <c r="D21" s="91">
        <f>G17*(G17/G19)^(2/3)</f>
        <v>4.034286674254986E-2</v>
      </c>
      <c r="E21" s="38"/>
      <c r="F21" s="41" t="s">
        <v>138</v>
      </c>
      <c r="G21" s="88">
        <f>D19-D21</f>
        <v>-7.2971871850707748E-5</v>
      </c>
      <c r="H21" s="40"/>
      <c r="I21" s="19"/>
      <c r="J21" s="75"/>
      <c r="K21" s="24"/>
      <c r="L21" s="155" t="s">
        <v>158</v>
      </c>
      <c r="M21" s="155"/>
      <c r="N21" s="155"/>
      <c r="O21" s="26"/>
      <c r="P21" s="147"/>
      <c r="Q21" s="147"/>
    </row>
    <row r="22" spans="1:17" ht="25.5" customHeight="1" thickBot="1" x14ac:dyDescent="0.4">
      <c r="A22" s="151"/>
      <c r="C22" s="77" t="s">
        <v>29</v>
      </c>
      <c r="D22" s="37"/>
      <c r="E22" s="38"/>
      <c r="F22" s="43"/>
      <c r="G22" s="39"/>
      <c r="H22" s="40"/>
      <c r="I22" s="19"/>
      <c r="J22" s="73"/>
      <c r="K22" s="24"/>
      <c r="L22" s="25"/>
      <c r="M22" s="25"/>
      <c r="N22" s="25"/>
      <c r="O22" s="26"/>
      <c r="P22" s="19"/>
    </row>
    <row r="23" spans="1:17" ht="19.5" customHeight="1" thickBot="1" x14ac:dyDescent="0.4">
      <c r="A23" s="151"/>
      <c r="C23" s="90" t="s">
        <v>28</v>
      </c>
      <c r="D23" s="37"/>
      <c r="E23" s="38"/>
      <c r="F23" s="140">
        <f>IF(ABS(G21)&lt;0.001,G13,"Redo Goal Seek")</f>
        <v>0.34</v>
      </c>
      <c r="G23" s="46" t="s">
        <v>111</v>
      </c>
      <c r="H23" s="17"/>
      <c r="I23" s="19"/>
      <c r="J23" s="75"/>
      <c r="K23" s="24"/>
      <c r="L23" s="25"/>
      <c r="M23" s="25"/>
      <c r="N23" s="25"/>
      <c r="O23" s="26"/>
      <c r="P23" s="19"/>
    </row>
    <row r="24" spans="1:17" ht="15" thickBot="1" x14ac:dyDescent="0.4">
      <c r="A24" s="151"/>
      <c r="C24" s="49"/>
      <c r="D24" s="50"/>
      <c r="E24" s="51"/>
      <c r="F24" s="52"/>
      <c r="G24" s="53"/>
      <c r="H24" s="54"/>
      <c r="I24" s="19"/>
      <c r="J24" s="73"/>
      <c r="K24" s="24"/>
      <c r="L24" s="25"/>
      <c r="M24" s="25"/>
      <c r="N24" s="25"/>
      <c r="O24" s="26"/>
      <c r="P24" s="19"/>
    </row>
    <row r="25" spans="1:17" x14ac:dyDescent="0.35">
      <c r="A25" s="151"/>
      <c r="I25" s="19"/>
      <c r="J25" s="75"/>
      <c r="K25" s="24"/>
      <c r="L25" s="25"/>
      <c r="M25" s="25"/>
      <c r="N25" s="25"/>
      <c r="O25" s="26"/>
      <c r="P25" s="19"/>
    </row>
    <row r="26" spans="1:17" ht="14.25" customHeight="1" x14ac:dyDescent="0.35">
      <c r="A26" s="151"/>
      <c r="C26" s="92" t="s">
        <v>25</v>
      </c>
      <c r="I26" s="19"/>
      <c r="J26" s="73"/>
      <c r="K26" s="24"/>
      <c r="L26" s="25"/>
      <c r="M26" s="25"/>
      <c r="N26" s="25"/>
      <c r="O26" s="26"/>
      <c r="P26" s="19"/>
    </row>
    <row r="27" spans="1:17" ht="15" customHeight="1" x14ac:dyDescent="0.35">
      <c r="A27" s="151"/>
      <c r="C27" s="92" t="s">
        <v>23</v>
      </c>
      <c r="I27" s="19"/>
      <c r="J27" s="75"/>
      <c r="K27" s="24"/>
      <c r="L27" s="25"/>
      <c r="M27" s="25"/>
      <c r="N27" s="25"/>
      <c r="O27" s="26"/>
      <c r="P27" s="19"/>
    </row>
    <row r="28" spans="1:17" x14ac:dyDescent="0.35">
      <c r="A28" s="151"/>
      <c r="C28" s="93" t="s">
        <v>26</v>
      </c>
      <c r="I28" s="19"/>
      <c r="J28" s="73"/>
      <c r="K28" s="24"/>
      <c r="L28" s="25"/>
      <c r="M28" s="25"/>
      <c r="N28" s="25"/>
      <c r="O28" s="26"/>
      <c r="P28" s="19"/>
    </row>
    <row r="29" spans="1:17" x14ac:dyDescent="0.35">
      <c r="A29" s="151"/>
      <c r="B29" s="19"/>
      <c r="C29" s="93" t="s">
        <v>30</v>
      </c>
      <c r="I29" s="19"/>
      <c r="J29" s="75"/>
      <c r="K29" s="24"/>
      <c r="L29" s="25"/>
      <c r="M29" s="25"/>
      <c r="N29" s="25"/>
      <c r="O29" s="26"/>
      <c r="P29" s="19"/>
    </row>
    <row r="30" spans="1:17" ht="16.5" customHeight="1" x14ac:dyDescent="0.35">
      <c r="A30" s="151"/>
      <c r="B30" s="19"/>
      <c r="C30" s="93" t="s">
        <v>27</v>
      </c>
      <c r="I30" s="19"/>
      <c r="J30" s="73"/>
      <c r="K30" s="24"/>
      <c r="L30" s="25"/>
      <c r="M30" s="25"/>
      <c r="N30" s="25"/>
      <c r="O30" s="26"/>
      <c r="P30" s="19"/>
    </row>
    <row r="31" spans="1:17" x14ac:dyDescent="0.35">
      <c r="A31" s="151"/>
      <c r="B31" s="19"/>
      <c r="C31" s="93" t="s">
        <v>24</v>
      </c>
      <c r="I31" s="19"/>
      <c r="J31" s="75"/>
      <c r="K31" s="24"/>
      <c r="L31" s="25"/>
      <c r="M31" s="25"/>
      <c r="N31" s="25"/>
      <c r="O31" s="26"/>
      <c r="P31" s="19"/>
    </row>
    <row r="32" spans="1:17" x14ac:dyDescent="0.35">
      <c r="H32" s="116"/>
      <c r="I32" s="19"/>
      <c r="J32" s="73"/>
      <c r="K32" s="24"/>
      <c r="L32" s="25"/>
      <c r="M32" s="25"/>
      <c r="N32" s="25"/>
      <c r="O32" s="26"/>
      <c r="P32" s="19"/>
    </row>
    <row r="33" spans="1:16" ht="15" customHeight="1" x14ac:dyDescent="0.35">
      <c r="A33" s="151" t="s">
        <v>8</v>
      </c>
      <c r="C33" s="68" t="s">
        <v>31</v>
      </c>
      <c r="I33" s="19"/>
      <c r="J33" s="71"/>
      <c r="K33" s="24"/>
      <c r="L33" s="25"/>
      <c r="M33" s="25"/>
      <c r="N33" s="25"/>
      <c r="O33" s="26"/>
      <c r="P33" s="19"/>
    </row>
    <row r="34" spans="1:16" ht="15" thickBot="1" x14ac:dyDescent="0.4">
      <c r="A34" s="151"/>
      <c r="I34" s="19"/>
      <c r="J34" s="75"/>
      <c r="K34" s="24"/>
      <c r="L34" s="25"/>
      <c r="M34" s="25"/>
      <c r="N34" s="25"/>
      <c r="O34" s="26"/>
      <c r="P34" s="19"/>
    </row>
    <row r="35" spans="1:16" ht="20.25" customHeight="1" x14ac:dyDescent="0.35">
      <c r="A35" s="151"/>
      <c r="C35" s="32"/>
      <c r="D35" s="33"/>
      <c r="E35" s="33"/>
      <c r="F35" s="33"/>
      <c r="G35" s="33"/>
      <c r="H35" s="34"/>
      <c r="I35" s="19"/>
      <c r="J35" s="73"/>
      <c r="K35" s="24"/>
      <c r="L35" s="25"/>
      <c r="M35" s="25"/>
      <c r="N35" s="25"/>
      <c r="O35" s="26"/>
      <c r="P35" s="19"/>
    </row>
    <row r="36" spans="1:16" x14ac:dyDescent="0.35">
      <c r="A36" s="151"/>
      <c r="C36" s="61" t="s">
        <v>140</v>
      </c>
      <c r="D36" s="62"/>
      <c r="E36" s="44"/>
      <c r="F36" s="38"/>
      <c r="G36" s="63"/>
      <c r="H36" s="40"/>
      <c r="I36" s="19"/>
      <c r="J36" s="72"/>
      <c r="K36" s="24"/>
      <c r="L36" s="25"/>
      <c r="M36" s="25"/>
      <c r="N36" s="25"/>
      <c r="O36" s="26"/>
      <c r="P36" s="19"/>
    </row>
    <row r="37" spans="1:16" ht="17.5" x14ac:dyDescent="0.45">
      <c r="A37" s="151"/>
      <c r="C37" s="95" t="s">
        <v>40</v>
      </c>
      <c r="D37" s="81">
        <v>0.84</v>
      </c>
      <c r="E37" s="35"/>
      <c r="F37" s="41" t="s">
        <v>51</v>
      </c>
      <c r="G37" s="16">
        <v>6</v>
      </c>
      <c r="H37" s="40"/>
      <c r="I37" s="19"/>
      <c r="J37" s="75"/>
      <c r="K37" s="24"/>
      <c r="L37" s="25"/>
      <c r="M37" s="25"/>
      <c r="N37" s="25"/>
      <c r="O37" s="26"/>
      <c r="P37" s="19"/>
    </row>
    <row r="38" spans="1:16" ht="18.5" x14ac:dyDescent="0.45">
      <c r="A38" s="151"/>
      <c r="C38" s="61"/>
      <c r="D38" s="62"/>
      <c r="E38" s="44"/>
      <c r="F38" s="38"/>
      <c r="G38" s="63"/>
      <c r="H38" s="40"/>
      <c r="I38" s="19"/>
      <c r="J38" s="73" t="s">
        <v>75</v>
      </c>
      <c r="K38" s="24"/>
      <c r="L38" s="25"/>
      <c r="M38" s="25"/>
      <c r="N38" s="25"/>
      <c r="O38" s="26"/>
      <c r="P38" s="19"/>
    </row>
    <row r="39" spans="1:16" x14ac:dyDescent="0.35">
      <c r="A39" s="151"/>
      <c r="C39" s="61"/>
      <c r="D39" s="62"/>
      <c r="E39" s="44"/>
      <c r="F39" s="38"/>
      <c r="G39" s="63"/>
      <c r="H39" s="40"/>
      <c r="I39" s="19"/>
      <c r="J39" s="72"/>
      <c r="K39" s="24"/>
      <c r="L39" s="25"/>
      <c r="M39" s="25"/>
      <c r="N39" s="25"/>
      <c r="O39" s="26"/>
      <c r="P39" s="19"/>
    </row>
    <row r="40" spans="1:16" ht="15.75" customHeight="1" x14ac:dyDescent="0.35">
      <c r="A40" s="151"/>
      <c r="C40" s="45" t="s">
        <v>41</v>
      </c>
      <c r="D40" s="146">
        <v>25.12</v>
      </c>
      <c r="E40" s="44" t="s">
        <v>139</v>
      </c>
      <c r="F40" s="38"/>
      <c r="G40" s="63"/>
      <c r="H40" s="40"/>
      <c r="I40" s="19"/>
      <c r="J40" s="47" t="s">
        <v>77</v>
      </c>
      <c r="K40" s="162" t="s">
        <v>76</v>
      </c>
      <c r="L40" s="162"/>
      <c r="M40" s="162"/>
      <c r="N40" s="162"/>
      <c r="O40" s="26"/>
      <c r="P40" s="19"/>
    </row>
    <row r="41" spans="1:16" ht="18" customHeight="1" thickBot="1" x14ac:dyDescent="0.4">
      <c r="A41" s="151"/>
      <c r="C41" s="49" t="s">
        <v>9</v>
      </c>
      <c r="D41" s="50"/>
      <c r="E41" s="51"/>
      <c r="F41" s="52"/>
      <c r="G41" s="53"/>
      <c r="H41" s="54"/>
      <c r="I41" s="19"/>
      <c r="J41" s="47"/>
      <c r="K41" s="24"/>
      <c r="L41" s="25"/>
      <c r="M41" s="25"/>
      <c r="N41" s="25"/>
      <c r="O41" s="26"/>
      <c r="P41" s="19"/>
    </row>
    <row r="42" spans="1:16" ht="17.5" x14ac:dyDescent="0.45">
      <c r="I42" s="19"/>
      <c r="J42" s="118" t="s">
        <v>79</v>
      </c>
      <c r="K42" s="24"/>
      <c r="L42" s="24" t="s">
        <v>118</v>
      </c>
      <c r="M42" s="25"/>
      <c r="N42" s="25"/>
      <c r="O42" s="26"/>
      <c r="P42" s="19"/>
    </row>
    <row r="43" spans="1:16" ht="15.5" x14ac:dyDescent="0.35">
      <c r="I43" s="19"/>
      <c r="J43" s="29"/>
      <c r="K43" s="24"/>
      <c r="L43" s="117" t="s">
        <v>78</v>
      </c>
      <c r="M43" s="25"/>
      <c r="N43" s="25"/>
      <c r="O43" s="26"/>
      <c r="P43" s="19"/>
    </row>
    <row r="44" spans="1:16" ht="15.75" customHeight="1" thickBot="1" x14ac:dyDescent="0.4">
      <c r="A44" s="151" t="s">
        <v>55</v>
      </c>
      <c r="C44" s="68"/>
      <c r="I44" s="19"/>
      <c r="J44" s="29"/>
      <c r="K44" s="24"/>
      <c r="L44" s="117" t="s">
        <v>119</v>
      </c>
      <c r="M44" s="25"/>
      <c r="N44" s="25"/>
      <c r="O44" s="26"/>
      <c r="P44" s="19"/>
    </row>
    <row r="45" spans="1:16" ht="21" customHeight="1" x14ac:dyDescent="0.35">
      <c r="A45" s="151"/>
      <c r="C45" s="55"/>
      <c r="D45" s="56"/>
      <c r="E45" s="57"/>
      <c r="F45" s="99"/>
      <c r="G45" s="56"/>
      <c r="H45" s="58"/>
      <c r="I45" s="19"/>
      <c r="J45" s="72"/>
      <c r="K45" s="24"/>
      <c r="L45" s="117" t="s">
        <v>120</v>
      </c>
      <c r="M45" s="25"/>
      <c r="N45" s="25"/>
      <c r="O45" s="26"/>
      <c r="P45" s="19"/>
    </row>
    <row r="46" spans="1:16" ht="15" thickBot="1" x14ac:dyDescent="0.4">
      <c r="A46" s="151"/>
      <c r="C46" s="61"/>
      <c r="D46" s="62"/>
      <c r="E46" s="44"/>
      <c r="F46" s="100"/>
      <c r="G46" s="63"/>
      <c r="H46" s="17"/>
      <c r="I46" s="19"/>
      <c r="J46" s="119"/>
      <c r="K46" s="120"/>
      <c r="L46" s="27"/>
      <c r="M46" s="27"/>
      <c r="N46" s="27"/>
      <c r="O46" s="28"/>
      <c r="P46" s="19"/>
    </row>
    <row r="47" spans="1:16" ht="17.25" customHeight="1" x14ac:dyDescent="0.45">
      <c r="A47" s="151"/>
      <c r="C47" s="61"/>
      <c r="D47" s="62"/>
      <c r="E47" s="44"/>
      <c r="F47" s="100" t="s">
        <v>53</v>
      </c>
      <c r="G47" s="59">
        <f>D17/((F23*G11)-(G37*F23*(D40/1000)))</f>
        <v>0.86104435685587299</v>
      </c>
      <c r="H47" s="17" t="s">
        <v>115</v>
      </c>
      <c r="I47" s="19"/>
      <c r="P47" s="19"/>
    </row>
    <row r="48" spans="1:16" ht="16.5" customHeight="1" x14ac:dyDescent="0.35">
      <c r="A48" s="151"/>
      <c r="C48" s="45" t="s">
        <v>52</v>
      </c>
      <c r="D48" s="59">
        <f>D17/(G11*G13)</f>
        <v>0.57265190026627932</v>
      </c>
      <c r="E48" s="48" t="s">
        <v>115</v>
      </c>
      <c r="F48" s="100"/>
      <c r="G48" s="63"/>
      <c r="H48" s="17"/>
      <c r="I48" s="19"/>
    </row>
    <row r="49" spans="1:16" ht="17.5" x14ac:dyDescent="0.45">
      <c r="A49" s="151"/>
      <c r="C49" s="61"/>
      <c r="D49" s="62"/>
      <c r="E49" s="100" t="s">
        <v>54</v>
      </c>
      <c r="F49" s="38"/>
      <c r="G49" s="88">
        <f>(1/(D37^2))*((G47^2-D48^2)/(2*9.81))</f>
        <v>2.98664409490902E-2</v>
      </c>
      <c r="H49" s="17" t="s">
        <v>111</v>
      </c>
      <c r="I49" s="19"/>
      <c r="P49" s="19"/>
    </row>
    <row r="50" spans="1:16" ht="18" customHeight="1" x14ac:dyDescent="0.35">
      <c r="A50" s="151"/>
      <c r="C50" s="61"/>
      <c r="D50" s="62"/>
      <c r="E50" s="48"/>
      <c r="F50" s="100"/>
      <c r="G50" s="63"/>
      <c r="H50" s="17"/>
      <c r="I50" s="19"/>
      <c r="P50" s="19"/>
    </row>
    <row r="51" spans="1:16" ht="15" thickBot="1" x14ac:dyDescent="0.4">
      <c r="A51" s="151"/>
      <c r="C51" s="64"/>
      <c r="D51" s="53"/>
      <c r="E51" s="52"/>
      <c r="F51" s="65"/>
      <c r="G51" s="65"/>
      <c r="H51" s="54"/>
      <c r="O51" s="19"/>
    </row>
    <row r="52" spans="1:16" x14ac:dyDescent="0.35">
      <c r="C52" s="19"/>
      <c r="D52" s="19"/>
      <c r="E52" s="19"/>
      <c r="F52" s="19"/>
      <c r="G52" s="19"/>
      <c r="H52" s="19"/>
      <c r="I52" s="19"/>
      <c r="P52" s="19"/>
    </row>
    <row r="53" spans="1:16" x14ac:dyDescent="0.35">
      <c r="C53" s="14" t="s">
        <v>14</v>
      </c>
      <c r="D53" s="19"/>
      <c r="E53" s="19"/>
      <c r="F53" s="19"/>
      <c r="G53" s="19"/>
      <c r="H53" s="19"/>
      <c r="I53" s="19"/>
      <c r="P53" s="19"/>
    </row>
    <row r="54" spans="1:16" x14ac:dyDescent="0.35">
      <c r="D54" s="19"/>
      <c r="E54" s="19"/>
      <c r="F54" s="19"/>
      <c r="G54" s="19"/>
      <c r="H54" s="19"/>
      <c r="I54" s="19"/>
      <c r="P54" s="19"/>
    </row>
    <row r="55" spans="1:16" ht="15.5" x14ac:dyDescent="0.35">
      <c r="C55" s="114"/>
      <c r="D55" s="114"/>
      <c r="E55" s="106"/>
      <c r="F55" s="106"/>
      <c r="G55" s="106"/>
      <c r="H55" s="106"/>
      <c r="I55" s="106"/>
      <c r="P55" s="19"/>
    </row>
    <row r="56" spans="1:16" x14ac:dyDescent="0.35">
      <c r="C56" s="108"/>
      <c r="D56" s="109"/>
      <c r="E56" s="106"/>
      <c r="F56" s="106"/>
      <c r="G56" s="106"/>
      <c r="H56" s="106"/>
      <c r="I56" s="106"/>
      <c r="P56" s="19"/>
    </row>
    <row r="57" spans="1:16" x14ac:dyDescent="0.35">
      <c r="C57" s="108"/>
      <c r="D57" s="115"/>
      <c r="E57" s="106"/>
      <c r="F57" s="106"/>
      <c r="G57" s="106"/>
      <c r="H57" s="106"/>
      <c r="I57" s="106"/>
      <c r="P57" s="19"/>
    </row>
    <row r="58" spans="1:16" ht="18" customHeight="1" x14ac:dyDescent="0.35">
      <c r="C58" s="108"/>
      <c r="D58" s="109"/>
      <c r="E58" s="106"/>
      <c r="F58" s="106"/>
      <c r="G58" s="106"/>
      <c r="H58" s="106"/>
      <c r="I58" s="106"/>
      <c r="P58" s="19"/>
    </row>
    <row r="59" spans="1:16" x14ac:dyDescent="0.35">
      <c r="B59" s="19"/>
      <c r="C59" s="108"/>
      <c r="D59" s="109"/>
      <c r="E59" s="109"/>
      <c r="F59" s="109"/>
      <c r="G59" s="109"/>
      <c r="H59" s="109"/>
      <c r="I59" s="109"/>
      <c r="P59" s="19"/>
    </row>
    <row r="60" spans="1:16" x14ac:dyDescent="0.35">
      <c r="B60" s="19"/>
      <c r="C60" s="108"/>
      <c r="D60" s="109"/>
      <c r="E60" s="109"/>
      <c r="F60" s="109"/>
      <c r="G60" s="109"/>
      <c r="H60" s="109"/>
      <c r="I60" s="109"/>
      <c r="P60" s="19"/>
    </row>
    <row r="61" spans="1:16" x14ac:dyDescent="0.35">
      <c r="B61" s="19"/>
      <c r="C61" s="108"/>
      <c r="D61" s="109"/>
      <c r="E61" s="109"/>
      <c r="F61" s="109"/>
      <c r="G61" s="109"/>
      <c r="H61" s="109"/>
      <c r="I61" s="109"/>
      <c r="P61" s="19"/>
    </row>
    <row r="62" spans="1:16" x14ac:dyDescent="0.35">
      <c r="B62" s="19"/>
      <c r="C62" s="108"/>
      <c r="D62" s="110"/>
      <c r="E62" s="109"/>
      <c r="F62" s="109"/>
      <c r="G62" s="109"/>
      <c r="H62" s="109"/>
      <c r="I62" s="109"/>
      <c r="P62" s="19"/>
    </row>
    <row r="63" spans="1:16" x14ac:dyDescent="0.35">
      <c r="B63" s="19"/>
      <c r="C63" s="108"/>
      <c r="D63" s="110"/>
      <c r="E63" s="109"/>
      <c r="F63" s="109"/>
      <c r="G63" s="109"/>
      <c r="H63" s="109"/>
      <c r="I63" s="109"/>
      <c r="P63" s="19"/>
    </row>
    <row r="64" spans="1:16" x14ac:dyDescent="0.35">
      <c r="C64" s="108"/>
      <c r="D64" s="110"/>
      <c r="E64" s="109"/>
      <c r="F64" s="109"/>
      <c r="G64" s="109"/>
      <c r="H64" s="109"/>
      <c r="I64" s="109"/>
    </row>
    <row r="65" spans="3:9" x14ac:dyDescent="0.35">
      <c r="C65" s="108"/>
      <c r="D65" s="108"/>
      <c r="E65" s="109"/>
      <c r="F65" s="109"/>
      <c r="G65" s="109"/>
      <c r="H65" s="109"/>
      <c r="I65" s="109"/>
    </row>
    <row r="66" spans="3:9" x14ac:dyDescent="0.35">
      <c r="C66" s="108"/>
      <c r="D66" s="111"/>
      <c r="E66" s="111"/>
      <c r="F66" s="111"/>
      <c r="G66" s="111"/>
      <c r="H66" s="111"/>
      <c r="I66" s="111"/>
    </row>
    <row r="67" spans="3:9" x14ac:dyDescent="0.35">
      <c r="C67" s="108"/>
      <c r="D67" s="112"/>
      <c r="E67" s="111"/>
      <c r="F67" s="111"/>
      <c r="G67" s="113"/>
      <c r="H67" s="113"/>
      <c r="I67" s="113"/>
    </row>
    <row r="68" spans="3:9" x14ac:dyDescent="0.35">
      <c r="C68" s="108"/>
      <c r="D68" s="108"/>
      <c r="E68" s="111"/>
      <c r="F68" s="111"/>
      <c r="G68" s="113"/>
      <c r="H68" s="113"/>
      <c r="I68" s="113"/>
    </row>
    <row r="69" spans="3:9" x14ac:dyDescent="0.35">
      <c r="C69" s="108"/>
      <c r="D69" s="108"/>
      <c r="E69" s="111"/>
      <c r="F69" s="111"/>
      <c r="G69" s="113"/>
      <c r="H69" s="113"/>
      <c r="I69" s="113"/>
    </row>
    <row r="70" spans="3:9" x14ac:dyDescent="0.35">
      <c r="C70" s="108"/>
      <c r="D70" s="108"/>
      <c r="E70" s="111"/>
      <c r="F70" s="111"/>
      <c r="G70" s="113"/>
      <c r="H70" s="113"/>
      <c r="I70" s="113"/>
    </row>
    <row r="71" spans="3:9" x14ac:dyDescent="0.35">
      <c r="C71" s="108"/>
      <c r="D71" s="108"/>
      <c r="E71" s="111"/>
      <c r="F71" s="111"/>
      <c r="G71" s="113"/>
      <c r="H71" s="113"/>
      <c r="I71" s="113"/>
    </row>
    <row r="72" spans="3:9" x14ac:dyDescent="0.35">
      <c r="C72" s="108"/>
      <c r="D72" s="108"/>
      <c r="E72" s="111"/>
      <c r="F72" s="111"/>
      <c r="G72" s="113"/>
      <c r="H72" s="113"/>
      <c r="I72" s="113"/>
    </row>
    <row r="73" spans="3:9" x14ac:dyDescent="0.35">
      <c r="C73" s="108"/>
      <c r="D73" s="108"/>
      <c r="E73" s="111"/>
      <c r="F73" s="111"/>
      <c r="G73" s="113"/>
      <c r="H73" s="113"/>
      <c r="I73" s="113"/>
    </row>
    <row r="74" spans="3:9" x14ac:dyDescent="0.35">
      <c r="C74" s="108"/>
      <c r="D74" s="108"/>
      <c r="E74" s="111"/>
      <c r="F74" s="111"/>
      <c r="G74" s="113"/>
      <c r="H74" s="113"/>
      <c r="I74" s="113"/>
    </row>
    <row r="75" spans="3:9" x14ac:dyDescent="0.35">
      <c r="C75" s="108"/>
      <c r="D75" s="108"/>
      <c r="E75" s="111"/>
      <c r="F75" s="111"/>
      <c r="G75" s="113"/>
      <c r="H75" s="113"/>
      <c r="I75" s="113"/>
    </row>
    <row r="76" spans="3:9" x14ac:dyDescent="0.35">
      <c r="C76" s="108"/>
      <c r="D76" s="108"/>
      <c r="E76" s="111"/>
      <c r="F76" s="111"/>
      <c r="G76" s="113"/>
      <c r="H76" s="113"/>
      <c r="I76" s="113"/>
    </row>
    <row r="77" spans="3:9" x14ac:dyDescent="0.35">
      <c r="C77" s="108"/>
      <c r="D77" s="108"/>
      <c r="E77" s="111"/>
      <c r="F77" s="111"/>
      <c r="G77" s="113"/>
      <c r="H77" s="113"/>
      <c r="I77" s="113"/>
    </row>
    <row r="78" spans="3:9" x14ac:dyDescent="0.35">
      <c r="C78" s="70"/>
    </row>
    <row r="80" spans="3:9" x14ac:dyDescent="0.35">
      <c r="C80" s="70"/>
    </row>
    <row r="81" spans="3:3" x14ac:dyDescent="0.35">
      <c r="C81" s="70"/>
    </row>
    <row r="82" spans="3:3" x14ac:dyDescent="0.35">
      <c r="C82" s="70"/>
    </row>
    <row r="83" spans="3:3" x14ac:dyDescent="0.35">
      <c r="C83" s="70"/>
    </row>
    <row r="85" spans="3:3" x14ac:dyDescent="0.35">
      <c r="C85" s="70"/>
    </row>
    <row r="87" spans="3:3" ht="25.5" customHeight="1" x14ac:dyDescent="0.35">
      <c r="C87" s="70"/>
    </row>
    <row r="88" spans="3:3" x14ac:dyDescent="0.35">
      <c r="C88" s="70"/>
    </row>
    <row r="89" spans="3:3" x14ac:dyDescent="0.35">
      <c r="C89" s="70"/>
    </row>
    <row r="91" spans="3:3" ht="17.25" customHeight="1" x14ac:dyDescent="0.35">
      <c r="C91" s="70"/>
    </row>
    <row r="92" spans="3:3" x14ac:dyDescent="0.35">
      <c r="C92" s="70"/>
    </row>
    <row r="93" spans="3:3" x14ac:dyDescent="0.35">
      <c r="C93" s="70"/>
    </row>
    <row r="94" spans="3:3" x14ac:dyDescent="0.35">
      <c r="C94" s="70"/>
    </row>
    <row r="95" spans="3:3" x14ac:dyDescent="0.35">
      <c r="C95" s="70"/>
    </row>
    <row r="96" spans="3:3" x14ac:dyDescent="0.35">
      <c r="C96" s="70"/>
    </row>
    <row r="97" spans="3:3" x14ac:dyDescent="0.35">
      <c r="C97" s="70"/>
    </row>
    <row r="98" spans="3:3" x14ac:dyDescent="0.35">
      <c r="C98" s="70"/>
    </row>
    <row r="99" spans="3:3" x14ac:dyDescent="0.35">
      <c r="C99" s="70"/>
    </row>
    <row r="100" spans="3:3" x14ac:dyDescent="0.35">
      <c r="C100" s="70"/>
    </row>
    <row r="101" spans="3:3" x14ac:dyDescent="0.35">
      <c r="C101" s="70"/>
    </row>
    <row r="102" spans="3:3" x14ac:dyDescent="0.35">
      <c r="C102" s="70"/>
    </row>
    <row r="150" spans="1:1" x14ac:dyDescent="0.35">
      <c r="A150" s="94">
        <v>0</v>
      </c>
    </row>
    <row r="151" spans="1:1" x14ac:dyDescent="0.35">
      <c r="A151" s="97" t="s">
        <v>34</v>
      </c>
    </row>
    <row r="152" spans="1:1" x14ac:dyDescent="0.35">
      <c r="A152" s="97" t="s">
        <v>35</v>
      </c>
    </row>
    <row r="153" spans="1:1" x14ac:dyDescent="0.35">
      <c r="A153" s="97" t="s">
        <v>33</v>
      </c>
    </row>
    <row r="154" spans="1:1" x14ac:dyDescent="0.35">
      <c r="A154" s="97" t="s">
        <v>36</v>
      </c>
    </row>
    <row r="155" spans="1:1" x14ac:dyDescent="0.35">
      <c r="A155" s="97" t="s">
        <v>37</v>
      </c>
    </row>
    <row r="156" spans="1:1" x14ac:dyDescent="0.35">
      <c r="A156" s="97" t="s">
        <v>38</v>
      </c>
    </row>
    <row r="157" spans="1:1" x14ac:dyDescent="0.35">
      <c r="A157" s="97" t="s">
        <v>39</v>
      </c>
    </row>
  </sheetData>
  <sheetProtection sheet="1" formatCells="0"/>
  <mergeCells count="13">
    <mergeCell ref="C2:H2"/>
    <mergeCell ref="C3:H3"/>
    <mergeCell ref="A16:A31"/>
    <mergeCell ref="K40:N40"/>
    <mergeCell ref="A33:A41"/>
    <mergeCell ref="A44:A51"/>
    <mergeCell ref="J7:L7"/>
    <mergeCell ref="K15:O15"/>
    <mergeCell ref="L18:O18"/>
    <mergeCell ref="J9:L9"/>
    <mergeCell ref="J12:L12"/>
    <mergeCell ref="A6:A14"/>
    <mergeCell ref="L21:N21"/>
  </mergeCells>
  <dataValidations count="2">
    <dataValidation type="decimal" operator="greaterThanOrEqual" allowBlank="1" showInputMessage="1" showErrorMessage="1" errorTitle="Invalid Entry" error="Please enter a value greater than zero._x000a_" sqref="D24" xr:uid="{36E248BE-B1E0-4408-82CF-8B0D040249CD}">
      <formula1>0</formula1>
    </dataValidation>
    <dataValidation operator="greaterThanOrEqual" allowBlank="1" showInputMessage="1" showErrorMessage="1" errorTitle="Invalid Entry" error="Please enter a value greater than zero._x000a_" sqref="C8:H14 C16:H16 E17:F17 D18 F19 E18:E23 F18:H18 D22:D23 G23 D20 F22:G22 F20:G20 F21 H20:H22 C17:C23 C37:G37 C35:H35 D40" xr:uid="{00000000-0002-0000-0100-000001000000}"/>
  </dataValidations>
  <hyperlinks>
    <hyperlink ref="J9:L9" r:id="rId1" location="/p200126969971_487001" display="1.7  Wastewater Engineering - Sec. 14 Screening Devices" xr:uid="{00000000-0004-0000-0100-000000000000}"/>
    <hyperlink ref="J12:L12" r:id="rId2" location="/c9780071819817ch06lev1sec14" display="Ch. 6 Wastewater Engineering - Sec. 14 Screening Devices" xr:uid="{00000000-0004-0000-0100-000001000000}"/>
    <hyperlink ref="J7:L7" r:id="rId3" location="/c9780071850445ch04lev1sec02" display="Ch. 4 Preliminary Treatment - Sec. 2.0 Screening" xr:uid="{8C54E1C6-7FEA-4F23-9974-887FEE1739E5}"/>
    <hyperlink ref="L18:O18" r:id="rId4" location="ch07eqn34" display="Equation 7.34  in the Handbook of Hydraulics, 8th Ed." xr:uid="{E67AC007-D2C7-40FE-B900-186186AE3704}"/>
    <hyperlink ref="K40:N40" r:id="rId5" location="ch06eq29" display="Equation 6-29 in Water and Wastewater Calculations Manual, 3rd Ed." xr:uid="{2B0E3BC2-A655-4B50-B262-F55C516E5A95}"/>
    <hyperlink ref="O21:P21" r:id="rId6" display="Perry's Chemical Engineers' Handbook, 8th Ed. - Chapter 2. Physical and Chemical Data" xr:uid="{305BD93F-4E7D-4FF9-B1D4-5946684EF666}"/>
    <hyperlink ref="N21:P21" r:id="rId7" location="p2000a1f599621_22001" display="Perry's Chemical Engineers' Handbook, 8th Ed. - Chapter 2. Physical and Chemical Data" xr:uid="{56E3C699-7D6B-4E89-AACE-98FEF8817A00}"/>
    <hyperlink ref="L21:N21" r:id="rId8" location="ch04table01" display="Open Channel Hydraulics, 3rd Ed., Table 4.1" xr:uid="{7F858C26-BE50-405D-B86F-B409792166A9}"/>
    <hyperlink ref="K15:O15" r:id="rId9" location="/c9781260469707ch04lev1sec04" display="Open Channel Hydraulics, 3rd Ed, Sec. 4.4 Background of the Chezy and Manning Formulas" xr:uid="{619C8D31-94D3-41A3-B3ED-9170C0DA28C9}"/>
  </hyperlinks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D6E3-2B6E-4179-939A-DEB2ED45F71E}">
  <dimension ref="A1:O64"/>
  <sheetViews>
    <sheetView showGridLines="0" workbookViewId="0">
      <selection activeCell="K15" sqref="K15:N15"/>
    </sheetView>
  </sheetViews>
  <sheetFormatPr defaultRowHeight="14.5" x14ac:dyDescent="0.35"/>
  <cols>
    <col min="1" max="1" width="6.7265625" customWidth="1"/>
    <col min="2" max="2" width="4.453125" customWidth="1"/>
    <col min="3" max="3" width="24.1796875" customWidth="1"/>
    <col min="4" max="4" width="13.81640625" customWidth="1"/>
    <col min="5" max="5" width="9.26953125" customWidth="1"/>
    <col min="6" max="6" width="24.81640625" customWidth="1"/>
    <col min="7" max="7" width="12.54296875" customWidth="1"/>
    <col min="8" max="8" width="11.81640625" customWidth="1"/>
    <col min="10" max="10" width="14.453125" customWidth="1"/>
    <col min="11" max="11" width="22.7265625" customWidth="1"/>
    <col min="12" max="12" width="15.1796875" customWidth="1"/>
    <col min="13" max="13" width="12.81640625" customWidth="1"/>
    <col min="14" max="14" width="16" customWidth="1"/>
    <col min="15" max="15" width="13.453125" customWidth="1"/>
  </cols>
  <sheetData>
    <row r="1" spans="1:15" ht="15" thickBot="1" x14ac:dyDescent="0.4">
      <c r="A1" s="18"/>
      <c r="B1" s="19"/>
      <c r="C1" s="19"/>
      <c r="D1" s="19"/>
      <c r="E1" s="19"/>
      <c r="F1" s="19"/>
      <c r="G1" s="19"/>
      <c r="H1" s="19"/>
      <c r="I1" s="19"/>
    </row>
    <row r="2" spans="1:15" ht="12" customHeight="1" x14ac:dyDescent="0.4">
      <c r="A2" s="19"/>
      <c r="B2" s="19"/>
      <c r="C2" s="156"/>
      <c r="D2" s="157"/>
      <c r="E2" s="157"/>
      <c r="F2" s="157"/>
      <c r="G2" s="157"/>
      <c r="H2" s="158"/>
      <c r="I2" s="19"/>
      <c r="J2" s="20"/>
      <c r="K2" s="21"/>
      <c r="L2" s="22"/>
      <c r="M2" s="21"/>
      <c r="N2" s="22"/>
      <c r="O2" s="23"/>
    </row>
    <row r="3" spans="1:15" ht="18" x14ac:dyDescent="0.4">
      <c r="A3" s="19"/>
      <c r="B3" s="19"/>
      <c r="C3" s="159" t="s">
        <v>129</v>
      </c>
      <c r="D3" s="160"/>
      <c r="E3" s="160"/>
      <c r="F3" s="160"/>
      <c r="G3" s="160"/>
      <c r="H3" s="161"/>
      <c r="I3" s="19"/>
      <c r="J3" s="29"/>
      <c r="K3" s="122" t="s">
        <v>3</v>
      </c>
      <c r="L3" s="25"/>
      <c r="M3" s="25"/>
      <c r="N3" s="25"/>
      <c r="O3" s="26"/>
    </row>
    <row r="4" spans="1:15" ht="27.75" customHeight="1" thickBot="1" x14ac:dyDescent="0.4">
      <c r="A4" s="19"/>
      <c r="B4" s="19"/>
      <c r="C4" s="102" t="s">
        <v>56</v>
      </c>
      <c r="D4" s="86"/>
      <c r="E4" s="27"/>
      <c r="F4" s="27"/>
      <c r="G4" s="27"/>
      <c r="H4" s="28"/>
      <c r="I4" s="19"/>
      <c r="J4" s="121" t="s">
        <v>71</v>
      </c>
      <c r="K4" s="24"/>
      <c r="L4" s="25"/>
      <c r="M4" s="25"/>
      <c r="N4" s="25"/>
      <c r="O4" s="26"/>
    </row>
    <row r="5" spans="1:15" ht="15.5" x14ac:dyDescent="0.35">
      <c r="A5" s="19"/>
      <c r="B5" s="19"/>
      <c r="C5" s="19"/>
      <c r="D5" s="19"/>
      <c r="E5" s="30"/>
      <c r="F5" s="30"/>
      <c r="G5" s="19"/>
      <c r="H5" s="19"/>
      <c r="I5" s="19"/>
      <c r="J5" s="29" t="s">
        <v>67</v>
      </c>
      <c r="K5" s="24"/>
      <c r="L5" s="25"/>
      <c r="M5" s="25"/>
      <c r="N5" s="25"/>
      <c r="O5" s="26"/>
    </row>
    <row r="6" spans="1:15" ht="15.75" customHeight="1" x14ac:dyDescent="0.35">
      <c r="A6" s="151" t="s">
        <v>62</v>
      </c>
      <c r="B6" s="19"/>
      <c r="C6" s="68"/>
      <c r="D6" s="19" t="s">
        <v>63</v>
      </c>
      <c r="E6" s="31"/>
      <c r="I6" s="19"/>
      <c r="J6" s="152" t="s">
        <v>144</v>
      </c>
      <c r="K6" s="153"/>
      <c r="L6" s="153"/>
      <c r="M6" s="25"/>
      <c r="N6" s="25"/>
      <c r="O6" s="26"/>
    </row>
    <row r="7" spans="1:15" ht="15" thickBot="1" x14ac:dyDescent="0.4">
      <c r="A7" s="151"/>
      <c r="B7" s="19"/>
      <c r="C7" s="19"/>
      <c r="D7" s="19"/>
      <c r="E7" s="19"/>
      <c r="F7" s="19"/>
      <c r="G7" s="19"/>
      <c r="H7" s="19"/>
      <c r="I7" s="19"/>
      <c r="J7" s="29" t="s">
        <v>69</v>
      </c>
      <c r="K7" s="24"/>
      <c r="L7" s="25"/>
      <c r="M7" s="25"/>
      <c r="N7" s="25"/>
      <c r="O7" s="26"/>
    </row>
    <row r="8" spans="1:15" ht="21.75" customHeight="1" x14ac:dyDescent="0.35">
      <c r="A8" s="151"/>
      <c r="B8" s="19"/>
      <c r="C8" s="32" t="s">
        <v>15</v>
      </c>
      <c r="D8" s="33"/>
      <c r="E8" s="33"/>
      <c r="F8" s="33" t="s">
        <v>32</v>
      </c>
      <c r="G8" s="33"/>
      <c r="H8" s="34"/>
      <c r="I8" s="19"/>
      <c r="J8" s="152" t="s">
        <v>145</v>
      </c>
      <c r="K8" s="153"/>
      <c r="L8" s="153"/>
      <c r="M8" s="36"/>
      <c r="N8" s="36"/>
      <c r="O8" s="26"/>
    </row>
    <row r="9" spans="1:15" ht="15.5" x14ac:dyDescent="0.35">
      <c r="A9" s="151"/>
      <c r="B9" s="19"/>
      <c r="C9" s="103" t="s">
        <v>42</v>
      </c>
      <c r="D9" s="82">
        <v>7570</v>
      </c>
      <c r="E9" s="35" t="s">
        <v>109</v>
      </c>
      <c r="F9" s="104" t="s">
        <v>40</v>
      </c>
      <c r="G9" s="69">
        <v>0.6</v>
      </c>
      <c r="H9" s="17"/>
      <c r="I9" s="19"/>
      <c r="J9" s="29"/>
      <c r="K9" s="36"/>
      <c r="L9" s="36"/>
      <c r="M9" s="36"/>
      <c r="N9" s="25"/>
      <c r="O9" s="26"/>
    </row>
    <row r="10" spans="1:15" ht="21.75" customHeight="1" x14ac:dyDescent="0.35">
      <c r="A10" s="151"/>
      <c r="B10" s="19"/>
      <c r="C10" s="77" t="s">
        <v>58</v>
      </c>
      <c r="D10" s="37"/>
      <c r="E10" s="37"/>
      <c r="F10" s="38" t="s">
        <v>60</v>
      </c>
      <c r="G10" s="39"/>
      <c r="H10" s="40"/>
      <c r="I10" s="19"/>
      <c r="J10" s="29" t="s">
        <v>142</v>
      </c>
      <c r="K10" s="24"/>
      <c r="L10" s="25"/>
      <c r="M10" s="25"/>
      <c r="N10" s="25"/>
      <c r="O10" s="26"/>
    </row>
    <row r="11" spans="1:15" ht="17.25" customHeight="1" x14ac:dyDescent="0.35">
      <c r="A11" s="151"/>
      <c r="B11" s="19"/>
      <c r="C11" s="103" t="s">
        <v>57</v>
      </c>
      <c r="D11" s="96">
        <v>400</v>
      </c>
      <c r="E11" s="35"/>
      <c r="F11" s="105" t="s">
        <v>61</v>
      </c>
      <c r="G11" s="15">
        <v>6</v>
      </c>
      <c r="H11" s="42" t="s">
        <v>59</v>
      </c>
      <c r="I11" s="19"/>
      <c r="J11" s="152" t="s">
        <v>143</v>
      </c>
      <c r="K11" s="153"/>
      <c r="L11" s="153"/>
      <c r="M11" s="25"/>
      <c r="N11" s="25"/>
      <c r="O11" s="26"/>
    </row>
    <row r="12" spans="1:15" ht="15" thickBot="1" x14ac:dyDescent="0.4">
      <c r="A12" s="151"/>
      <c r="B12" s="19"/>
      <c r="C12" s="87"/>
      <c r="D12" s="51"/>
      <c r="E12" s="51"/>
      <c r="F12" s="52"/>
      <c r="G12" s="66"/>
      <c r="H12" s="67"/>
      <c r="I12" s="19"/>
      <c r="J12" s="75"/>
      <c r="K12" s="24"/>
      <c r="L12" s="25"/>
      <c r="M12" s="25"/>
      <c r="N12" s="25"/>
      <c r="O12" s="26"/>
    </row>
    <row r="13" spans="1:15" x14ac:dyDescent="0.35">
      <c r="B13" s="19"/>
      <c r="G13" s="74"/>
      <c r="I13" s="19"/>
      <c r="J13" s="107"/>
      <c r="K13" s="24"/>
      <c r="L13" s="25"/>
      <c r="M13" s="25"/>
      <c r="N13" s="25"/>
      <c r="O13" s="26"/>
    </row>
    <row r="14" spans="1:15" ht="17.5" x14ac:dyDescent="0.35">
      <c r="B14" s="19"/>
      <c r="G14" s="74"/>
      <c r="I14" s="19"/>
      <c r="J14" s="73" t="s">
        <v>81</v>
      </c>
      <c r="K14" s="24"/>
      <c r="L14" s="25"/>
      <c r="M14" s="25"/>
      <c r="N14" s="25"/>
      <c r="O14" s="26"/>
    </row>
    <row r="15" spans="1:15" ht="15" thickBot="1" x14ac:dyDescent="0.4">
      <c r="A15" s="151" t="s">
        <v>55</v>
      </c>
      <c r="B15" s="19"/>
      <c r="G15" s="74"/>
      <c r="I15" s="19"/>
      <c r="J15" s="47" t="s">
        <v>77</v>
      </c>
      <c r="K15" s="163" t="s">
        <v>80</v>
      </c>
      <c r="L15" s="163"/>
      <c r="M15" s="163"/>
      <c r="N15" s="163"/>
      <c r="O15" s="26"/>
    </row>
    <row r="16" spans="1:15" ht="24.75" customHeight="1" x14ac:dyDescent="0.35">
      <c r="A16" s="151"/>
      <c r="C16" s="32"/>
      <c r="D16" s="33"/>
      <c r="E16" s="33"/>
      <c r="F16" s="33" t="s">
        <v>65</v>
      </c>
      <c r="G16" s="33"/>
      <c r="H16" s="34"/>
      <c r="I16" s="19"/>
      <c r="J16" s="47" t="s">
        <v>82</v>
      </c>
      <c r="K16" s="24"/>
      <c r="L16" s="24" t="s">
        <v>121</v>
      </c>
      <c r="M16" s="25"/>
      <c r="N16" s="25"/>
      <c r="O16" s="26"/>
    </row>
    <row r="17" spans="1:15" ht="17.5" x14ac:dyDescent="0.45">
      <c r="A17" s="151"/>
      <c r="C17" s="76" t="s">
        <v>47</v>
      </c>
      <c r="D17" s="88">
        <f>D9/(24*3600)</f>
        <v>8.7615740740740744E-2</v>
      </c>
      <c r="E17" s="35" t="s">
        <v>112</v>
      </c>
      <c r="F17" s="41" t="s">
        <v>64</v>
      </c>
      <c r="G17" s="60">
        <f>D11*(PI()*(G11/2000)^2)</f>
        <v>1.1309733552923255E-2</v>
      </c>
      <c r="H17" s="17" t="s">
        <v>114</v>
      </c>
      <c r="I17" s="19"/>
      <c r="J17" s="29"/>
      <c r="K17" s="24"/>
      <c r="L17" s="117" t="s">
        <v>83</v>
      </c>
      <c r="M17" s="25"/>
      <c r="N17" s="25"/>
      <c r="O17" s="26"/>
    </row>
    <row r="18" spans="1:15" ht="15.5" x14ac:dyDescent="0.35">
      <c r="A18" s="151"/>
      <c r="C18" s="90" t="s">
        <v>22</v>
      </c>
      <c r="D18" s="37"/>
      <c r="E18" s="38"/>
      <c r="F18" s="43"/>
      <c r="G18" s="39"/>
      <c r="H18" s="40"/>
      <c r="I18" s="19"/>
      <c r="J18" s="29"/>
      <c r="K18" s="24"/>
      <c r="L18" s="117" t="s">
        <v>84</v>
      </c>
      <c r="M18" s="25"/>
      <c r="N18" s="25"/>
      <c r="O18" s="26"/>
    </row>
    <row r="19" spans="1:15" ht="16.5" x14ac:dyDescent="0.35">
      <c r="A19" s="151"/>
      <c r="C19" s="77"/>
      <c r="D19" s="37"/>
      <c r="E19" s="38"/>
      <c r="F19" s="43"/>
      <c r="G19" s="39"/>
      <c r="H19" s="40"/>
      <c r="I19" s="19"/>
      <c r="J19" s="29"/>
      <c r="K19" s="24"/>
      <c r="L19" s="117" t="s">
        <v>122</v>
      </c>
      <c r="M19" s="25"/>
      <c r="N19" s="25"/>
      <c r="O19" s="26"/>
    </row>
    <row r="20" spans="1:15" ht="17.5" x14ac:dyDescent="0.45">
      <c r="A20" s="151"/>
      <c r="C20" s="77" t="s">
        <v>66</v>
      </c>
      <c r="D20" s="41"/>
      <c r="E20" s="38"/>
      <c r="F20" s="59">
        <f>(1/(2*9.81))*(D17/(G9*G17))^2</f>
        <v>8.4968514057072344</v>
      </c>
      <c r="G20" s="48" t="s">
        <v>111</v>
      </c>
      <c r="H20" s="40"/>
      <c r="I20" s="19"/>
      <c r="J20" s="72"/>
      <c r="K20" s="24"/>
      <c r="L20" s="117" t="s">
        <v>123</v>
      </c>
      <c r="M20" s="25"/>
      <c r="N20" s="25"/>
      <c r="O20" s="26"/>
    </row>
    <row r="21" spans="1:15" ht="17" thickBot="1" x14ac:dyDescent="0.4">
      <c r="A21" s="151"/>
      <c r="C21" s="49"/>
      <c r="D21" s="50"/>
      <c r="E21" s="51"/>
      <c r="F21" s="52"/>
      <c r="G21" s="53"/>
      <c r="H21" s="54"/>
      <c r="I21" s="19"/>
      <c r="J21" s="72"/>
      <c r="K21" s="24"/>
      <c r="L21" s="117" t="s">
        <v>124</v>
      </c>
      <c r="M21" s="25"/>
      <c r="N21" s="25"/>
      <c r="O21" s="26"/>
    </row>
    <row r="22" spans="1:15" ht="15" thickBot="1" x14ac:dyDescent="0.4">
      <c r="A22" s="151"/>
      <c r="I22" s="19"/>
      <c r="J22" s="119"/>
      <c r="K22" s="120"/>
      <c r="L22" s="27"/>
      <c r="M22" s="27"/>
      <c r="N22" s="27"/>
      <c r="O22" s="28"/>
    </row>
    <row r="23" spans="1:15" x14ac:dyDescent="0.35">
      <c r="C23" s="92"/>
      <c r="I23" s="19"/>
    </row>
    <row r="24" spans="1:15" x14ac:dyDescent="0.35">
      <c r="C24" s="92"/>
      <c r="I24" s="19"/>
    </row>
    <row r="25" spans="1:15" x14ac:dyDescent="0.35">
      <c r="C25" s="93"/>
      <c r="I25" s="19"/>
    </row>
    <row r="26" spans="1:15" x14ac:dyDescent="0.35">
      <c r="C26" s="14" t="s">
        <v>14</v>
      </c>
      <c r="I26" s="19"/>
    </row>
    <row r="27" spans="1:15" x14ac:dyDescent="0.35">
      <c r="C27" s="92"/>
      <c r="I27" s="19"/>
    </row>
    <row r="28" spans="1:15" x14ac:dyDescent="0.35">
      <c r="C28" s="93"/>
      <c r="I28" s="19"/>
    </row>
    <row r="29" spans="1:15" x14ac:dyDescent="0.35">
      <c r="B29" s="19"/>
      <c r="C29" s="93"/>
      <c r="I29" s="19"/>
    </row>
    <row r="30" spans="1:15" x14ac:dyDescent="0.35">
      <c r="B30" s="19"/>
      <c r="C30" s="93"/>
      <c r="I30" s="19"/>
    </row>
    <row r="31" spans="1:15" x14ac:dyDescent="0.35">
      <c r="B31" s="19"/>
      <c r="C31" s="93"/>
      <c r="I31" s="19"/>
    </row>
    <row r="32" spans="1:15" x14ac:dyDescent="0.35">
      <c r="I32" s="19"/>
    </row>
    <row r="33" spans="3:9" ht="15" customHeight="1" x14ac:dyDescent="0.35">
      <c r="C33" s="68"/>
      <c r="I33" s="19"/>
    </row>
    <row r="34" spans="3:9" x14ac:dyDescent="0.35">
      <c r="C34" s="68"/>
      <c r="I34" s="19"/>
    </row>
    <row r="35" spans="3:9" x14ac:dyDescent="0.35">
      <c r="I35" s="19"/>
    </row>
    <row r="36" spans="3:9" x14ac:dyDescent="0.35">
      <c r="C36" s="68"/>
      <c r="I36" s="19"/>
    </row>
    <row r="37" spans="3:9" x14ac:dyDescent="0.35">
      <c r="I37" s="19"/>
    </row>
    <row r="38" spans="3:9" x14ac:dyDescent="0.35">
      <c r="C38" s="68"/>
      <c r="I38" s="19"/>
    </row>
    <row r="39" spans="3:9" x14ac:dyDescent="0.35">
      <c r="I39" s="19"/>
    </row>
    <row r="40" spans="3:9" x14ac:dyDescent="0.35">
      <c r="C40" s="68"/>
      <c r="I40" s="19"/>
    </row>
    <row r="41" spans="3:9" x14ac:dyDescent="0.35">
      <c r="I41" s="19"/>
    </row>
    <row r="42" spans="3:9" x14ac:dyDescent="0.35">
      <c r="C42" s="68"/>
      <c r="I42" s="19"/>
    </row>
    <row r="43" spans="3:9" x14ac:dyDescent="0.35">
      <c r="I43" s="19"/>
    </row>
    <row r="44" spans="3:9" ht="15" customHeight="1" x14ac:dyDescent="0.35">
      <c r="C44" s="68"/>
      <c r="I44" s="19"/>
    </row>
    <row r="45" spans="3:9" x14ac:dyDescent="0.35">
      <c r="I45" s="19"/>
    </row>
    <row r="46" spans="3:9" x14ac:dyDescent="0.35">
      <c r="C46" s="68"/>
      <c r="I46" s="19"/>
    </row>
    <row r="47" spans="3:9" x14ac:dyDescent="0.35">
      <c r="I47" s="19"/>
    </row>
    <row r="48" spans="3:9" x14ac:dyDescent="0.35">
      <c r="C48" s="68"/>
      <c r="I48" s="19"/>
    </row>
    <row r="49" spans="2:9" x14ac:dyDescent="0.35">
      <c r="I49" s="19"/>
    </row>
    <row r="50" spans="2:9" x14ac:dyDescent="0.35">
      <c r="I50" s="19"/>
    </row>
    <row r="51" spans="2:9" x14ac:dyDescent="0.35">
      <c r="C51" s="68"/>
      <c r="I51" s="19"/>
    </row>
    <row r="52" spans="2:9" x14ac:dyDescent="0.35">
      <c r="C52" s="19"/>
      <c r="D52" s="19"/>
      <c r="E52" s="19"/>
      <c r="F52" s="19"/>
      <c r="G52" s="19"/>
      <c r="H52" s="19"/>
      <c r="I52" s="19"/>
    </row>
    <row r="53" spans="2:9" x14ac:dyDescent="0.35">
      <c r="D53" s="19"/>
      <c r="E53" s="19"/>
      <c r="F53" s="19"/>
      <c r="G53" s="19"/>
      <c r="H53" s="19"/>
      <c r="I53" s="19"/>
    </row>
    <row r="54" spans="2:9" x14ac:dyDescent="0.35">
      <c r="D54" s="19"/>
      <c r="E54" s="19"/>
      <c r="F54" s="19"/>
      <c r="G54" s="19"/>
      <c r="H54" s="19"/>
      <c r="I54" s="19"/>
    </row>
    <row r="55" spans="2:9" x14ac:dyDescent="0.35">
      <c r="C55" s="19"/>
      <c r="D55" s="19"/>
      <c r="E55" s="19"/>
      <c r="F55" s="19"/>
      <c r="G55" s="19"/>
      <c r="H55" s="19"/>
      <c r="I55" s="19"/>
    </row>
    <row r="56" spans="2:9" ht="17.5" x14ac:dyDescent="0.35">
      <c r="C56" s="70"/>
      <c r="F56" s="101"/>
      <c r="I56" s="19"/>
    </row>
    <row r="57" spans="2:9" x14ac:dyDescent="0.35">
      <c r="C57" s="70"/>
      <c r="I57" s="19"/>
    </row>
    <row r="58" spans="2:9" x14ac:dyDescent="0.35">
      <c r="C58" s="70"/>
      <c r="I58" s="19"/>
    </row>
    <row r="59" spans="2:9" x14ac:dyDescent="0.35">
      <c r="B59" s="19"/>
      <c r="C59" s="70"/>
      <c r="I59" s="19"/>
    </row>
    <row r="60" spans="2:9" x14ac:dyDescent="0.35">
      <c r="B60" s="19"/>
      <c r="C60" s="70"/>
      <c r="I60" s="19"/>
    </row>
    <row r="61" spans="2:9" x14ac:dyDescent="0.35">
      <c r="B61" s="19"/>
      <c r="I61" s="19"/>
    </row>
    <row r="62" spans="2:9" x14ac:dyDescent="0.35">
      <c r="B62" s="19"/>
      <c r="C62" s="70"/>
      <c r="I62" s="19"/>
    </row>
    <row r="63" spans="2:9" x14ac:dyDescent="0.35">
      <c r="B63" s="19"/>
      <c r="C63" s="70"/>
      <c r="I63" s="19"/>
    </row>
    <row r="64" spans="2:9" x14ac:dyDescent="0.35">
      <c r="C64" s="80"/>
    </row>
  </sheetData>
  <sheetProtection sheet="1" objects="1" scenarios="1" formatCells="0"/>
  <mergeCells count="8">
    <mergeCell ref="A15:A22"/>
    <mergeCell ref="C2:H2"/>
    <mergeCell ref="C3:H3"/>
    <mergeCell ref="A6:A12"/>
    <mergeCell ref="J6:L6"/>
    <mergeCell ref="J8:L8"/>
    <mergeCell ref="J11:L11"/>
    <mergeCell ref="K15:N15"/>
  </mergeCells>
  <dataValidations count="2">
    <dataValidation operator="greaterThanOrEqual" allowBlank="1" showInputMessage="1" showErrorMessage="1" errorTitle="Invalid Entry" error="Please enter a value greater than zero._x000a_" sqref="D18:G19 C16:H16 E17:F17 C17:C20 D20:E20 H18:H20 C8:H12" xr:uid="{50C2F8CD-886B-4A05-A995-3446F1CB8925}"/>
    <dataValidation type="decimal" operator="greaterThanOrEqual" allowBlank="1" showInputMessage="1" showErrorMessage="1" errorTitle="Invalid Entry" error="Please enter a value greater than zero._x000a_" sqref="D21" xr:uid="{104BA33E-4817-48CC-B6BA-20D724490A57}">
      <formula1>0</formula1>
    </dataValidation>
  </dataValidations>
  <hyperlinks>
    <hyperlink ref="J8:L8" r:id="rId1" location="/p200126969971_487001" display="1.7 Wastewater Engineering - Sec. 14 Screening Devices" xr:uid="{F8A33739-331F-476B-998A-E6E54EA59E5B}"/>
    <hyperlink ref="J11:L11" r:id="rId2" location="/c9780071819817ch06lev1sec14" display="Ch. 6 Wastewater Engineering - Sec. 14 Screening Devices" xr:uid="{B540028E-014E-4F60-9204-D82194907A33}"/>
    <hyperlink ref="J6:L6" r:id="rId3" location="/c9780071850445ch04lev1sec02" display="Ch. 4 Preliminary Treatment - Sec. 2.0 Screening" xr:uid="{355E4FC0-5B90-4A6B-9D67-40347E554837}"/>
    <hyperlink ref="K15:N15" r:id="rId4" location="/ch06eq32" display="Equation 6-32 in Water and Wastewater Calculations Manual, 3rd Ed." xr:uid="{9C7DF6FF-E6D5-4722-A8ED-BE593404BE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FF81-5775-4FFC-866B-98E8125C79DD}">
  <dimension ref="A1:Z34"/>
  <sheetViews>
    <sheetView showGridLines="0" workbookViewId="0">
      <selection activeCell="J13" sqref="J13:M13"/>
    </sheetView>
  </sheetViews>
  <sheetFormatPr defaultRowHeight="14.5" x14ac:dyDescent="0.35"/>
  <cols>
    <col min="1" max="1" width="7.7265625" customWidth="1"/>
    <col min="2" max="2" width="3.81640625" customWidth="1"/>
    <col min="3" max="3" width="24.1796875" customWidth="1"/>
    <col min="4" max="4" width="11" customWidth="1"/>
    <col min="5" max="5" width="13" customWidth="1"/>
    <col min="6" max="6" width="23.453125" customWidth="1"/>
    <col min="7" max="7" width="10.1796875" bestFit="1" customWidth="1"/>
    <col min="10" max="10" width="15.453125" customWidth="1"/>
    <col min="11" max="11" width="15.1796875" customWidth="1"/>
    <col min="12" max="12" width="17.26953125" customWidth="1"/>
    <col min="13" max="13" width="15.54296875" customWidth="1"/>
    <col min="14" max="14" width="11.54296875" customWidth="1"/>
  </cols>
  <sheetData>
    <row r="1" spans="1:26" ht="15" thickBot="1" x14ac:dyDescent="0.4">
      <c r="A1" s="18"/>
      <c r="B1" s="19"/>
      <c r="C1" s="19"/>
      <c r="D1" s="19"/>
      <c r="E1" s="19"/>
      <c r="F1" s="19"/>
      <c r="G1" s="19"/>
      <c r="H1" s="19"/>
      <c r="I1" s="19"/>
    </row>
    <row r="2" spans="1:26" ht="14.25" customHeight="1" x14ac:dyDescent="0.4">
      <c r="A2" s="19"/>
      <c r="B2" s="19"/>
      <c r="C2" s="156"/>
      <c r="D2" s="157"/>
      <c r="E2" s="157"/>
      <c r="F2" s="157"/>
      <c r="G2" s="157"/>
      <c r="H2" s="158"/>
      <c r="I2" s="19"/>
      <c r="J2" s="20"/>
      <c r="K2" s="21"/>
      <c r="L2" s="22"/>
      <c r="M2" s="21"/>
      <c r="N2" s="22"/>
      <c r="O2" s="23"/>
    </row>
    <row r="3" spans="1:26" ht="18" x14ac:dyDescent="0.4">
      <c r="A3" s="19"/>
      <c r="B3" s="19"/>
      <c r="C3" s="159" t="s">
        <v>129</v>
      </c>
      <c r="D3" s="160"/>
      <c r="E3" s="160"/>
      <c r="F3" s="160"/>
      <c r="G3" s="160"/>
      <c r="H3" s="161"/>
      <c r="I3" s="19"/>
      <c r="J3" s="29"/>
      <c r="K3" s="122" t="s">
        <v>3</v>
      </c>
      <c r="L3" s="25"/>
      <c r="M3" s="25"/>
      <c r="N3" s="25"/>
      <c r="O3" s="26"/>
    </row>
    <row r="4" spans="1:26" ht="30" customHeight="1" thickBot="1" x14ac:dyDescent="0.4">
      <c r="A4" s="19"/>
      <c r="B4" s="19"/>
      <c r="C4" s="102" t="s">
        <v>85</v>
      </c>
      <c r="D4" s="86"/>
      <c r="E4" s="27"/>
      <c r="F4" s="27"/>
      <c r="G4" s="27"/>
      <c r="H4" s="28"/>
      <c r="I4" s="19"/>
      <c r="J4" s="121" t="s">
        <v>71</v>
      </c>
      <c r="K4" s="24"/>
      <c r="L4" s="25"/>
      <c r="M4" s="25"/>
      <c r="N4" s="25"/>
      <c r="O4" s="26"/>
    </row>
    <row r="5" spans="1:26" ht="15.5" x14ac:dyDescent="0.35">
      <c r="A5" s="19"/>
      <c r="B5" s="19"/>
      <c r="C5" s="19"/>
      <c r="D5" s="19"/>
      <c r="E5" s="30"/>
      <c r="F5" s="30"/>
      <c r="G5" s="19"/>
      <c r="H5" s="19"/>
      <c r="I5" s="19"/>
      <c r="J5" s="29" t="s">
        <v>67</v>
      </c>
      <c r="K5" s="24"/>
      <c r="L5" s="25"/>
      <c r="M5" s="25"/>
      <c r="N5" s="25"/>
      <c r="O5" s="26"/>
    </row>
    <row r="6" spans="1:26" ht="15.5" x14ac:dyDescent="0.35">
      <c r="A6" s="151" t="s">
        <v>62</v>
      </c>
      <c r="B6" s="19"/>
      <c r="C6" s="68"/>
      <c r="D6" s="19" t="s">
        <v>63</v>
      </c>
      <c r="E6" s="31"/>
      <c r="I6" s="19"/>
      <c r="J6" s="152" t="s">
        <v>144</v>
      </c>
      <c r="K6" s="153"/>
      <c r="L6" s="153"/>
      <c r="M6" s="25"/>
      <c r="N6" s="25"/>
      <c r="O6" s="26"/>
    </row>
    <row r="7" spans="1:26" ht="15" thickBot="1" x14ac:dyDescent="0.4">
      <c r="A7" s="151"/>
      <c r="B7" s="19"/>
      <c r="C7" s="19"/>
      <c r="D7" s="19"/>
      <c r="E7" s="19"/>
      <c r="F7" s="19"/>
      <c r="G7" s="19"/>
      <c r="H7" s="19"/>
      <c r="I7" s="19"/>
      <c r="J7" s="29" t="s">
        <v>69</v>
      </c>
      <c r="K7" s="24"/>
      <c r="L7" s="25"/>
      <c r="M7" s="25"/>
      <c r="N7" s="25"/>
      <c r="O7" s="26"/>
    </row>
    <row r="8" spans="1:26" x14ac:dyDescent="0.35">
      <c r="A8" s="151"/>
      <c r="B8" s="19"/>
      <c r="C8" s="32"/>
      <c r="D8" s="33"/>
      <c r="E8" s="33"/>
      <c r="F8" s="33"/>
      <c r="G8" s="33"/>
      <c r="H8" s="34"/>
      <c r="I8" s="19"/>
      <c r="J8" s="166" t="s">
        <v>154</v>
      </c>
      <c r="K8" s="155"/>
      <c r="L8" s="155"/>
      <c r="M8" s="155"/>
      <c r="N8" s="36"/>
      <c r="O8" s="26"/>
      <c r="X8" s="135">
        <v>10</v>
      </c>
      <c r="Y8" s="128">
        <v>0.24</v>
      </c>
      <c r="Z8" s="139">
        <f>(-0.000001667*(X8^3))+(0.00025*(X8^2))-(0.01433*X8)+0.36</f>
        <v>0.24003299999999997</v>
      </c>
    </row>
    <row r="9" spans="1:26" x14ac:dyDescent="0.35">
      <c r="A9" s="151"/>
      <c r="B9" s="19"/>
      <c r="C9" s="123" t="s">
        <v>15</v>
      </c>
      <c r="D9" s="37"/>
      <c r="E9" s="37"/>
      <c r="F9" s="37" t="s">
        <v>86</v>
      </c>
      <c r="G9" s="39"/>
      <c r="H9" s="40"/>
      <c r="I9" s="19"/>
      <c r="J9" s="29"/>
      <c r="K9" s="36"/>
      <c r="L9" s="36"/>
      <c r="M9" s="36"/>
      <c r="N9" s="25"/>
      <c r="O9" s="26" t="s">
        <v>9</v>
      </c>
      <c r="X9" s="141">
        <v>20</v>
      </c>
      <c r="Y9" s="130">
        <v>0.16</v>
      </c>
      <c r="Z9" s="139">
        <f>(-0.000001667*(X9^3))+(0.00025*(X9^2))-(0.01433*X9)+0.36</f>
        <v>0.16006399999999998</v>
      </c>
    </row>
    <row r="10" spans="1:26" ht="17.5" x14ac:dyDescent="0.35">
      <c r="A10" s="151"/>
      <c r="B10" s="19"/>
      <c r="C10" s="103" t="s">
        <v>42</v>
      </c>
      <c r="D10" s="96">
        <v>7570</v>
      </c>
      <c r="E10" s="35" t="s">
        <v>109</v>
      </c>
      <c r="F10" s="104" t="s">
        <v>98</v>
      </c>
      <c r="G10" s="69">
        <v>34.299999999999997</v>
      </c>
      <c r="H10" s="17" t="s">
        <v>59</v>
      </c>
      <c r="I10" s="19"/>
      <c r="J10" s="29" t="s">
        <v>142</v>
      </c>
      <c r="K10" s="24"/>
      <c r="L10" s="25"/>
      <c r="M10" s="25"/>
      <c r="N10" s="25"/>
      <c r="O10" s="26"/>
      <c r="X10" s="136">
        <v>40</v>
      </c>
      <c r="Y10" s="129">
        <v>0.08</v>
      </c>
      <c r="Z10" s="145">
        <f>(-0.000001667*(X10^3))+(0.00025*(X10^2))-(0.01433*X10)+0.36</f>
        <v>8.0111999999999961E-2</v>
      </c>
    </row>
    <row r="11" spans="1:26" x14ac:dyDescent="0.35">
      <c r="A11" s="151"/>
      <c r="B11" s="19"/>
      <c r="C11" s="77"/>
      <c r="D11" s="37"/>
      <c r="E11" s="37"/>
      <c r="F11" s="38"/>
      <c r="G11" s="39"/>
      <c r="H11" s="40"/>
      <c r="I11" s="19"/>
      <c r="J11" s="166" t="s">
        <v>155</v>
      </c>
      <c r="K11" s="155"/>
      <c r="L11" s="155"/>
      <c r="M11" s="155"/>
      <c r="N11" s="25"/>
      <c r="O11" s="26"/>
      <c r="X11" s="135">
        <v>50</v>
      </c>
      <c r="Y11" s="128">
        <v>0.06</v>
      </c>
      <c r="Z11" s="145">
        <f>(-0.000001667*(X11^3))+(0.00025*(X11^2))-(0.01433*X11)+0.36</f>
        <v>6.0124999999999984E-2</v>
      </c>
    </row>
    <row r="12" spans="1:26" ht="15" thickBot="1" x14ac:dyDescent="0.4">
      <c r="A12" s="151"/>
      <c r="B12" s="19"/>
      <c r="C12" s="87"/>
      <c r="D12" s="51"/>
      <c r="E12" s="51"/>
      <c r="F12" s="52"/>
      <c r="G12" s="66"/>
      <c r="H12" s="67"/>
      <c r="I12" s="19"/>
      <c r="J12" s="75"/>
      <c r="K12" s="24"/>
      <c r="L12" s="25"/>
      <c r="M12" s="25"/>
      <c r="N12" s="25"/>
      <c r="O12" s="26"/>
    </row>
    <row r="13" spans="1:26" x14ac:dyDescent="0.35">
      <c r="B13" s="19"/>
      <c r="G13" s="74"/>
      <c r="I13" s="19"/>
      <c r="J13" s="164" t="s">
        <v>157</v>
      </c>
      <c r="K13" s="165"/>
      <c r="L13" s="165"/>
      <c r="M13" s="165"/>
      <c r="N13" s="25" t="s">
        <v>88</v>
      </c>
      <c r="O13" s="26"/>
    </row>
    <row r="14" spans="1:26" ht="15" thickBot="1" x14ac:dyDescent="0.4">
      <c r="B14" s="19"/>
      <c r="G14" s="74"/>
      <c r="I14" s="19"/>
      <c r="J14" s="73" t="s">
        <v>89</v>
      </c>
      <c r="K14" s="24"/>
      <c r="L14" s="25"/>
      <c r="M14" s="25"/>
      <c r="N14" s="25"/>
      <c r="O14" s="26"/>
      <c r="Z14" s="139"/>
    </row>
    <row r="15" spans="1:26" ht="15.75" customHeight="1" x14ac:dyDescent="0.35">
      <c r="A15" s="151" t="s">
        <v>55</v>
      </c>
      <c r="B15" s="19"/>
      <c r="C15" s="131" t="s">
        <v>97</v>
      </c>
      <c r="D15" s="33"/>
      <c r="E15" s="33"/>
      <c r="F15" s="33"/>
      <c r="G15" s="33"/>
      <c r="H15" s="34"/>
      <c r="I15" s="19"/>
      <c r="J15" s="75"/>
      <c r="K15" s="24"/>
      <c r="L15" s="25"/>
      <c r="M15" s="25"/>
      <c r="N15" s="25"/>
      <c r="O15" s="26"/>
    </row>
    <row r="16" spans="1:26" ht="23.25" customHeight="1" x14ac:dyDescent="0.35">
      <c r="A16" s="151"/>
      <c r="C16" s="77" t="s">
        <v>96</v>
      </c>
      <c r="D16" s="37"/>
      <c r="E16" s="38"/>
      <c r="F16" s="43"/>
      <c r="G16" s="39"/>
      <c r="H16" s="40"/>
      <c r="I16" s="19"/>
      <c r="J16" s="107" t="s">
        <v>94</v>
      </c>
      <c r="K16" s="24"/>
      <c r="L16" s="25"/>
      <c r="M16" s="25"/>
      <c r="N16" s="25"/>
      <c r="O16" s="26"/>
    </row>
    <row r="17" spans="1:26" ht="17.5" x14ac:dyDescent="0.45">
      <c r="A17" s="151"/>
      <c r="C17" s="76" t="s">
        <v>99</v>
      </c>
      <c r="D17" s="37"/>
      <c r="E17" s="88">
        <f>-0.0000016667*G10^3+0.00025*G10^2-0.01433*G10+0.36</f>
        <v>9.5346143213099976E-2</v>
      </c>
      <c r="F17" s="48" t="s">
        <v>125</v>
      </c>
      <c r="G17" s="59">
        <f>E17*D$10/1000</f>
        <v>0.72177030412316689</v>
      </c>
      <c r="H17" s="132" t="s">
        <v>126</v>
      </c>
      <c r="I17" s="19"/>
      <c r="J17" s="73"/>
      <c r="K17" s="24"/>
      <c r="L17" s="25"/>
      <c r="M17" s="25"/>
      <c r="N17" s="25"/>
      <c r="O17" s="26"/>
    </row>
    <row r="18" spans="1:26" ht="17.5" x14ac:dyDescent="0.45">
      <c r="A18" s="151"/>
      <c r="C18" s="76" t="s">
        <v>100</v>
      </c>
      <c r="D18" s="37"/>
      <c r="E18" s="88">
        <f xml:space="preserve"> 0.0000417*G10^2 - 0.00575*G10 + 0.423</f>
        <v>0.27483463299999999</v>
      </c>
      <c r="F18" s="48" t="s">
        <v>125</v>
      </c>
      <c r="G18" s="59">
        <f>E18*D$10/1000</f>
        <v>2.08049817181</v>
      </c>
      <c r="H18" s="132" t="s">
        <v>126</v>
      </c>
      <c r="I18" s="19"/>
      <c r="J18" s="133" t="s">
        <v>90</v>
      </c>
      <c r="K18" s="126" t="s">
        <v>92</v>
      </c>
      <c r="L18" s="126" t="s">
        <v>91</v>
      </c>
      <c r="M18" s="126" t="s">
        <v>93</v>
      </c>
      <c r="N18" s="25"/>
      <c r="O18" s="26"/>
    </row>
    <row r="19" spans="1:26" ht="17.5" x14ac:dyDescent="0.45">
      <c r="A19" s="151"/>
      <c r="C19" s="76" t="s">
        <v>101</v>
      </c>
      <c r="D19" s="37"/>
      <c r="E19" s="88">
        <f>0.0000333*G10^2 - 0.0051*G10 + 0.645</f>
        <v>0.50924711700000003</v>
      </c>
      <c r="F19" s="48" t="s">
        <v>125</v>
      </c>
      <c r="G19" s="59">
        <f>E19*D$10/1000</f>
        <v>3.8550006756900004</v>
      </c>
      <c r="H19" s="132" t="s">
        <v>126</v>
      </c>
      <c r="I19" s="19"/>
      <c r="J19" s="134" t="s">
        <v>127</v>
      </c>
      <c r="K19" s="127" t="s">
        <v>128</v>
      </c>
      <c r="L19" s="127" t="s">
        <v>128</v>
      </c>
      <c r="M19" s="127" t="s">
        <v>128</v>
      </c>
      <c r="N19" s="25"/>
      <c r="O19" s="26"/>
      <c r="X19" s="135">
        <v>10</v>
      </c>
      <c r="Y19" s="128">
        <v>0.37</v>
      </c>
      <c r="Z19">
        <f>(0.0000417*(X19^2))-(0.00575*X19)+0.4233</f>
        <v>0.36997000000000002</v>
      </c>
    </row>
    <row r="20" spans="1:26" ht="15.5" x14ac:dyDescent="0.35">
      <c r="A20" s="151"/>
      <c r="C20" s="77"/>
      <c r="D20" s="37"/>
      <c r="E20" s="38"/>
      <c r="F20" s="43"/>
      <c r="G20" s="39"/>
      <c r="H20" s="40"/>
      <c r="I20" s="19"/>
      <c r="J20" s="135">
        <v>10</v>
      </c>
      <c r="K20" s="128">
        <v>0.24</v>
      </c>
      <c r="L20" s="128">
        <v>0.37</v>
      </c>
      <c r="M20" s="128">
        <v>0.6</v>
      </c>
      <c r="N20" s="25"/>
      <c r="O20" s="26"/>
      <c r="X20" s="141">
        <v>20</v>
      </c>
      <c r="Y20" s="130">
        <v>0.32500000000000001</v>
      </c>
      <c r="Z20">
        <f>(0.0000417*(X20^2))-(0.00575*X20)+0.4233</f>
        <v>0.32498000000000005</v>
      </c>
    </row>
    <row r="21" spans="1:26" ht="15" thickBot="1" x14ac:dyDescent="0.4">
      <c r="A21" s="151"/>
      <c r="C21" s="49"/>
      <c r="D21" s="50"/>
      <c r="E21" s="51"/>
      <c r="F21" s="52"/>
      <c r="G21" s="53"/>
      <c r="H21" s="54"/>
      <c r="I21" s="19"/>
      <c r="J21" s="141">
        <v>20</v>
      </c>
      <c r="K21" s="130">
        <v>0.16</v>
      </c>
      <c r="L21" s="130">
        <v>0.32500000000000001</v>
      </c>
      <c r="M21" s="130">
        <v>0.55000000000000004</v>
      </c>
      <c r="N21" s="25"/>
      <c r="O21" s="26"/>
      <c r="X21" s="136">
        <v>40</v>
      </c>
      <c r="Y21" s="129">
        <v>0.26</v>
      </c>
      <c r="Z21">
        <f>(0.0000417*(X21^2))-(0.00575*X21)+0.4233</f>
        <v>0.26002000000000003</v>
      </c>
    </row>
    <row r="22" spans="1:26" x14ac:dyDescent="0.35">
      <c r="I22" s="19"/>
      <c r="J22" s="136">
        <v>40</v>
      </c>
      <c r="K22" s="129">
        <v>0.08</v>
      </c>
      <c r="L22" s="129">
        <v>0.26</v>
      </c>
      <c r="M22" s="129">
        <v>0.5</v>
      </c>
      <c r="N22" s="25"/>
      <c r="O22" s="26"/>
      <c r="X22" s="135">
        <v>50</v>
      </c>
      <c r="Y22" s="128">
        <v>0.24</v>
      </c>
      <c r="Z22">
        <f>(0.0000417*(X22^2))-(0.00575*X22)+0.4233</f>
        <v>0.24005000000000004</v>
      </c>
    </row>
    <row r="23" spans="1:26" x14ac:dyDescent="0.35">
      <c r="C23" t="s">
        <v>95</v>
      </c>
      <c r="J23" s="135">
        <v>50</v>
      </c>
      <c r="K23" s="128">
        <v>0.06</v>
      </c>
      <c r="L23" s="128">
        <v>0.24</v>
      </c>
      <c r="M23" s="128">
        <v>0.47</v>
      </c>
      <c r="N23" s="25"/>
      <c r="O23" s="26"/>
    </row>
    <row r="24" spans="1:26" ht="15.5" x14ac:dyDescent="0.35">
      <c r="C24" s="124" t="s">
        <v>87</v>
      </c>
      <c r="J24" s="125"/>
      <c r="K24" s="24"/>
      <c r="L24" s="25"/>
      <c r="M24" s="25"/>
      <c r="N24" s="25"/>
      <c r="O24" s="26"/>
    </row>
    <row r="25" spans="1:26" ht="15.5" x14ac:dyDescent="0.35">
      <c r="J25" s="138" t="s">
        <v>102</v>
      </c>
      <c r="K25" s="24"/>
      <c r="L25" s="25"/>
      <c r="M25" s="25"/>
      <c r="N25" s="25"/>
      <c r="O25" s="26"/>
    </row>
    <row r="26" spans="1:26" x14ac:dyDescent="0.35">
      <c r="J26" s="75"/>
      <c r="K26" s="24"/>
      <c r="L26" s="25"/>
      <c r="M26" s="25"/>
      <c r="N26" s="25"/>
      <c r="O26" s="26"/>
    </row>
    <row r="27" spans="1:26" ht="17.5" x14ac:dyDescent="0.35">
      <c r="J27" s="73" t="s">
        <v>134</v>
      </c>
      <c r="K27" s="24"/>
      <c r="L27" s="25"/>
      <c r="M27" s="25"/>
      <c r="N27" s="25"/>
      <c r="O27" s="26"/>
    </row>
    <row r="28" spans="1:26" x14ac:dyDescent="0.35">
      <c r="J28" s="75"/>
      <c r="K28" s="24"/>
      <c r="L28" s="25"/>
      <c r="M28" s="25"/>
      <c r="N28" s="25"/>
      <c r="O28" s="26"/>
    </row>
    <row r="29" spans="1:26" ht="17.5" x14ac:dyDescent="0.35">
      <c r="J29" s="73" t="s">
        <v>135</v>
      </c>
      <c r="K29" s="24"/>
      <c r="L29" s="25"/>
      <c r="M29" s="25"/>
      <c r="N29" s="25"/>
      <c r="O29" s="26"/>
    </row>
    <row r="30" spans="1:26" x14ac:dyDescent="0.35">
      <c r="J30" s="73"/>
      <c r="K30" s="24"/>
      <c r="L30" s="25"/>
      <c r="M30" s="25"/>
      <c r="N30" s="25"/>
      <c r="O30" s="26"/>
    </row>
    <row r="31" spans="1:26" ht="17.5" x14ac:dyDescent="0.35">
      <c r="J31" s="73" t="s">
        <v>136</v>
      </c>
      <c r="K31" s="24"/>
      <c r="L31" s="25"/>
      <c r="M31" s="25"/>
      <c r="N31" s="25"/>
      <c r="O31" s="26"/>
      <c r="X31" s="135">
        <v>10</v>
      </c>
      <c r="Y31" s="128">
        <v>0.6</v>
      </c>
      <c r="Z31" s="145">
        <f>(0.0000333*(X31^2))-(0.0051*X31)+0.645</f>
        <v>0.59733000000000003</v>
      </c>
    </row>
    <row r="32" spans="1:26" x14ac:dyDescent="0.35">
      <c r="J32" s="75"/>
      <c r="K32" s="24"/>
      <c r="L32" s="25"/>
      <c r="M32" s="25"/>
      <c r="N32" s="25"/>
      <c r="O32" s="26"/>
      <c r="X32" s="141">
        <v>20</v>
      </c>
      <c r="Y32" s="130">
        <v>0.55000000000000004</v>
      </c>
      <c r="Z32" s="145">
        <f>(0.0000333*(X32^2))-(0.0051*X32)+0.645</f>
        <v>0.55632000000000004</v>
      </c>
    </row>
    <row r="33" spans="10:26" ht="15" thickBot="1" x14ac:dyDescent="0.4">
      <c r="J33" s="137"/>
      <c r="K33" s="120"/>
      <c r="L33" s="27"/>
      <c r="M33" s="27"/>
      <c r="N33" s="27"/>
      <c r="O33" s="28"/>
      <c r="X33" s="136">
        <v>40</v>
      </c>
      <c r="Y33" s="129">
        <v>0.5</v>
      </c>
      <c r="Z33" s="145">
        <f>(0.0000333*(X33^2))-(0.0051*X33)+0.645</f>
        <v>0.49428</v>
      </c>
    </row>
    <row r="34" spans="10:26" x14ac:dyDescent="0.35">
      <c r="X34" s="135">
        <v>50</v>
      </c>
      <c r="Y34" s="128">
        <v>0.47</v>
      </c>
      <c r="Z34" s="145">
        <f>(0.0000333*(X34^2))-(0.0051*X34)+0.645</f>
        <v>0.47325</v>
      </c>
    </row>
  </sheetData>
  <sheetProtection sheet="1" objects="1" scenarios="1" formatCells="0"/>
  <mergeCells count="8">
    <mergeCell ref="A15:A21"/>
    <mergeCell ref="C2:H2"/>
    <mergeCell ref="C3:H3"/>
    <mergeCell ref="A6:A12"/>
    <mergeCell ref="J6:L6"/>
    <mergeCell ref="J13:M13"/>
    <mergeCell ref="J8:M8"/>
    <mergeCell ref="J11:M11"/>
  </mergeCells>
  <dataValidations count="2">
    <dataValidation type="decimal" operator="greaterThanOrEqual" allowBlank="1" showInputMessage="1" showErrorMessage="1" errorTitle="Invalid Entry" error="Please enter a value greater than zero._x000a_" sqref="D21" xr:uid="{542AE44A-63D4-465D-B8FF-D5FAF47936F4}">
      <formula1>0</formula1>
    </dataValidation>
    <dataValidation operator="greaterThanOrEqual" allowBlank="1" showInputMessage="1" showErrorMessage="1" errorTitle="Invalid Entry" error="Please enter a value greater than zero._x000a_" sqref="C15:H15 D17:D19 H8:H9 H11:H12 C16:C20 D20:H20 D16:H16 C8:G12" xr:uid="{26386A1F-5D65-47E3-8FD5-917B18765E43}"/>
  </dataValidations>
  <hyperlinks>
    <hyperlink ref="J8:L8" r:id="rId1" location="/p200126969971_487001" display="Section 12.5.4  Upflow Anaerobic Sludge Blanket" xr:uid="{C009C542-E4EC-4049-9A84-D80FE9BBE37E}"/>
    <hyperlink ref="J11:L11" r:id="rId2" location="/c9780071819817ch06lev1sec14" display="Chapter 7. The &quot;UASB&quot; and Other Anaerobic Processes" xr:uid="{BA034646-DD4A-4F8C-9EFD-05F4582D3B95}"/>
    <hyperlink ref="J6:L6" r:id="rId3" location="/c9780071850445ch04lev1sec02" display="Ch. 4 Preliminary Treatment - Sec. 2.0 Screening" xr:uid="{25DA0260-2796-49EE-8E28-CC681AFC7A12}"/>
    <hyperlink ref="J13:M13" r:id="rId4" location="ch09fig01" display="           Design of Water Resource Recovery Facilities, 6th Ed. - Figure 9.1" xr:uid="{4E8AD044-383C-47BA-9E81-31602EC6A9EA}"/>
    <hyperlink ref="J8:M8" r:id="rId5" location="/p200126969971_487001" display="   1.7 Wastewater Engineering - Sec. 14 Screening Devices" xr:uid="{EBFFC8C0-777D-4DE6-82E0-52720E344CAA}"/>
    <hyperlink ref="J11:M11" r:id="rId6" location="/c9780071819817ch06lev1sec14" display="   Ch. 6 Wastewater Engineering - Sec. 14 Screening Devices" xr:uid="{CEE472C1-266F-4177-B62A-88AD70743829}"/>
  </hyperlinks>
  <pageMargins left="0.7" right="0.7" top="0.75" bottom="0.75" header="0.3" footer="0.3"/>
  <pageSetup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E18C-AC40-4A99-A9B1-45EC65769617}">
  <dimension ref="A2:AA36"/>
  <sheetViews>
    <sheetView showGridLines="0" zoomScaleNormal="100" workbookViewId="0">
      <selection activeCell="J14" sqref="J14:M14"/>
    </sheetView>
  </sheetViews>
  <sheetFormatPr defaultRowHeight="14.5" x14ac:dyDescent="0.35"/>
  <cols>
    <col min="1" max="1" width="6.7265625" customWidth="1"/>
    <col min="2" max="2" width="4.81640625" customWidth="1"/>
    <col min="3" max="3" width="24.1796875" customWidth="1"/>
    <col min="4" max="4" width="11" customWidth="1"/>
    <col min="5" max="5" width="11.453125" customWidth="1"/>
    <col min="6" max="6" width="23.81640625" customWidth="1"/>
    <col min="10" max="10" width="13.26953125" customWidth="1"/>
    <col min="11" max="11" width="16.7265625" customWidth="1"/>
    <col min="12" max="12" width="16.1796875" customWidth="1"/>
    <col min="13" max="13" width="16.81640625" customWidth="1"/>
    <col min="14" max="14" width="11.81640625" customWidth="1"/>
    <col min="15" max="15" width="8.1796875" customWidth="1"/>
  </cols>
  <sheetData>
    <row r="2" spans="1:27" ht="15" thickBot="1" x14ac:dyDescent="0.4">
      <c r="A2" s="18"/>
      <c r="B2" s="19"/>
      <c r="C2" s="19"/>
      <c r="D2" s="19"/>
      <c r="E2" s="19"/>
      <c r="F2" s="19"/>
      <c r="G2" s="19"/>
      <c r="H2" s="19"/>
    </row>
    <row r="3" spans="1:27" ht="18" x14ac:dyDescent="0.4">
      <c r="A3" s="19"/>
      <c r="B3" s="19"/>
      <c r="C3" s="156"/>
      <c r="D3" s="157"/>
      <c r="E3" s="157"/>
      <c r="F3" s="157"/>
      <c r="G3" s="157"/>
      <c r="H3" s="158"/>
      <c r="J3" s="20"/>
      <c r="K3" s="21"/>
      <c r="L3" s="22"/>
      <c r="M3" s="21"/>
      <c r="N3" s="22"/>
      <c r="O3" s="23"/>
    </row>
    <row r="4" spans="1:27" ht="18" x14ac:dyDescent="0.4">
      <c r="A4" s="19"/>
      <c r="B4" s="19"/>
      <c r="C4" s="159" t="s">
        <v>129</v>
      </c>
      <c r="D4" s="160"/>
      <c r="E4" s="160"/>
      <c r="F4" s="160"/>
      <c r="G4" s="160"/>
      <c r="H4" s="161"/>
      <c r="J4" s="29"/>
      <c r="K4" s="122" t="s">
        <v>3</v>
      </c>
      <c r="L4" s="25"/>
      <c r="M4" s="25"/>
      <c r="N4" s="25"/>
      <c r="O4" s="26"/>
    </row>
    <row r="5" spans="1:27" ht="20.25" customHeight="1" thickBot="1" x14ac:dyDescent="0.4">
      <c r="A5" s="19"/>
      <c r="B5" s="19"/>
      <c r="C5" s="144" t="s">
        <v>85</v>
      </c>
      <c r="D5" s="86"/>
      <c r="E5" s="27"/>
      <c r="F5" s="27"/>
      <c r="G5" s="27"/>
      <c r="H5" s="28"/>
      <c r="J5" s="121" t="s">
        <v>71</v>
      </c>
      <c r="K5" s="24"/>
      <c r="L5" s="25"/>
      <c r="M5" s="25"/>
      <c r="N5" s="25"/>
      <c r="O5" s="26"/>
    </row>
    <row r="6" spans="1:27" ht="15.5" x14ac:dyDescent="0.35">
      <c r="A6" s="19"/>
      <c r="B6" s="19"/>
      <c r="C6" s="19"/>
      <c r="D6" s="19"/>
      <c r="E6" s="30"/>
      <c r="F6" s="30"/>
      <c r="G6" s="19"/>
      <c r="H6" s="19"/>
      <c r="J6" s="29" t="s">
        <v>67</v>
      </c>
      <c r="K6" s="24"/>
      <c r="L6" s="25"/>
      <c r="M6" s="25"/>
      <c r="N6" s="25"/>
      <c r="O6" s="26"/>
    </row>
    <row r="7" spans="1:27" ht="15.5" x14ac:dyDescent="0.35">
      <c r="A7" s="151" t="s">
        <v>62</v>
      </c>
      <c r="B7" s="19"/>
      <c r="C7" s="68"/>
      <c r="D7" s="19" t="s">
        <v>63</v>
      </c>
      <c r="E7" s="31"/>
      <c r="J7" s="152" t="s">
        <v>144</v>
      </c>
      <c r="K7" s="153"/>
      <c r="L7" s="153"/>
      <c r="M7" s="25"/>
      <c r="N7" s="25"/>
      <c r="O7" s="26"/>
      <c r="Y7" s="135">
        <v>2</v>
      </c>
      <c r="Z7" s="128">
        <v>4.8</v>
      </c>
      <c r="AA7" s="94">
        <f>(0.1*Y7)+4.6</f>
        <v>4.8</v>
      </c>
    </row>
    <row r="8" spans="1:27" ht="15" thickBot="1" x14ac:dyDescent="0.4">
      <c r="A8" s="151"/>
      <c r="B8" s="19"/>
      <c r="C8" s="19"/>
      <c r="D8" s="19"/>
      <c r="E8" s="19"/>
      <c r="F8" s="19"/>
      <c r="G8" s="19"/>
      <c r="H8" s="19"/>
      <c r="J8" s="29" t="s">
        <v>69</v>
      </c>
      <c r="K8" s="24"/>
      <c r="L8" s="25"/>
      <c r="M8" s="25"/>
      <c r="N8" s="25"/>
      <c r="O8" s="26"/>
      <c r="Y8" s="142">
        <v>3</v>
      </c>
      <c r="Z8" s="130">
        <v>4.9000000000000004</v>
      </c>
      <c r="AA8" s="94">
        <f>(0.1*Y8)+4.6</f>
        <v>4.8999999999999995</v>
      </c>
    </row>
    <row r="9" spans="1:27" x14ac:dyDescent="0.35">
      <c r="A9" s="151"/>
      <c r="B9" s="19"/>
      <c r="C9" s="32"/>
      <c r="D9" s="33"/>
      <c r="E9" s="33"/>
      <c r="F9" s="33"/>
      <c r="G9" s="33"/>
      <c r="H9" s="34"/>
      <c r="J9" s="166" t="s">
        <v>154</v>
      </c>
      <c r="K9" s="155"/>
      <c r="L9" s="155"/>
      <c r="M9" s="155"/>
      <c r="N9" s="36"/>
      <c r="O9" s="26"/>
      <c r="Y9" s="136">
        <v>5</v>
      </c>
      <c r="Z9" s="129">
        <v>5.0999999999999996</v>
      </c>
      <c r="AA9" s="94">
        <f>(0.1*Y9)+4.6</f>
        <v>5.0999999999999996</v>
      </c>
    </row>
    <row r="10" spans="1:27" x14ac:dyDescent="0.35">
      <c r="A10" s="151"/>
      <c r="B10" s="19"/>
      <c r="C10" s="123" t="s">
        <v>15</v>
      </c>
      <c r="D10" s="37"/>
      <c r="E10" s="37"/>
      <c r="F10" s="37" t="s">
        <v>106</v>
      </c>
      <c r="G10" s="39"/>
      <c r="H10" s="40"/>
      <c r="J10" s="29"/>
      <c r="K10" s="36"/>
      <c r="L10" s="36"/>
      <c r="M10" s="36"/>
      <c r="N10" s="25"/>
      <c r="O10" s="26" t="s">
        <v>9</v>
      </c>
      <c r="Y10" s="143">
        <v>6</v>
      </c>
      <c r="Z10" s="128">
        <v>5.2</v>
      </c>
      <c r="AA10" s="94">
        <f>(0.1*Y10)+4.6</f>
        <v>5.1999999999999993</v>
      </c>
    </row>
    <row r="11" spans="1:27" ht="17.5" x14ac:dyDescent="0.35">
      <c r="A11" s="151"/>
      <c r="B11" s="19"/>
      <c r="C11" s="103" t="s">
        <v>42</v>
      </c>
      <c r="D11" s="82">
        <v>7570</v>
      </c>
      <c r="E11" s="35" t="s">
        <v>109</v>
      </c>
      <c r="F11" s="104" t="s">
        <v>105</v>
      </c>
      <c r="G11" s="69">
        <v>1.4</v>
      </c>
      <c r="H11" s="17" t="s">
        <v>59</v>
      </c>
      <c r="J11" s="29" t="s">
        <v>73</v>
      </c>
      <c r="K11" s="24"/>
      <c r="L11" s="25"/>
      <c r="M11" s="25"/>
      <c r="N11" s="25"/>
      <c r="O11" s="26"/>
    </row>
    <row r="12" spans="1:27" x14ac:dyDescent="0.35">
      <c r="A12" s="151"/>
      <c r="B12" s="19"/>
      <c r="C12" s="77"/>
      <c r="D12" s="37"/>
      <c r="E12" s="37"/>
      <c r="F12" s="38"/>
      <c r="G12" s="39"/>
      <c r="H12" s="40"/>
      <c r="J12" s="166" t="s">
        <v>155</v>
      </c>
      <c r="K12" s="155"/>
      <c r="L12" s="155"/>
      <c r="M12" s="155"/>
      <c r="N12" s="25"/>
      <c r="O12" s="26"/>
    </row>
    <row r="13" spans="1:27" ht="15" thickBot="1" x14ac:dyDescent="0.4">
      <c r="A13" s="151"/>
      <c r="B13" s="19"/>
      <c r="C13" s="87"/>
      <c r="D13" s="51"/>
      <c r="E13" s="51"/>
      <c r="F13" s="52"/>
      <c r="G13" s="66"/>
      <c r="H13" s="67"/>
      <c r="J13" s="75"/>
      <c r="K13" s="24"/>
      <c r="L13" s="25"/>
      <c r="M13" s="25"/>
      <c r="N13" s="25"/>
      <c r="O13" s="26"/>
    </row>
    <row r="14" spans="1:27" x14ac:dyDescent="0.35">
      <c r="B14" s="19"/>
      <c r="G14" s="74"/>
      <c r="J14" s="164" t="s">
        <v>156</v>
      </c>
      <c r="K14" s="165"/>
      <c r="L14" s="165"/>
      <c r="M14" s="165"/>
      <c r="N14" s="25" t="s">
        <v>88</v>
      </c>
      <c r="O14" s="26"/>
    </row>
    <row r="15" spans="1:27" ht="15" thickBot="1" x14ac:dyDescent="0.4">
      <c r="B15" s="19"/>
      <c r="G15" s="74"/>
      <c r="J15" s="73" t="s">
        <v>104</v>
      </c>
      <c r="K15" s="24"/>
      <c r="L15" s="25"/>
      <c r="M15" s="25"/>
      <c r="N15" s="25"/>
      <c r="O15" s="26"/>
    </row>
    <row r="16" spans="1:27" ht="23.25" customHeight="1" x14ac:dyDescent="0.35">
      <c r="A16" s="151" t="s">
        <v>55</v>
      </c>
      <c r="B16" s="19"/>
      <c r="C16" s="131" t="s">
        <v>97</v>
      </c>
      <c r="D16" s="33"/>
      <c r="E16" s="33"/>
      <c r="F16" s="33"/>
      <c r="G16" s="33"/>
      <c r="H16" s="34"/>
      <c r="J16" s="75"/>
      <c r="K16" s="24"/>
      <c r="L16" s="25"/>
      <c r="M16" s="25"/>
      <c r="N16" s="25"/>
      <c r="O16" s="26"/>
    </row>
    <row r="17" spans="1:27" ht="15.5" x14ac:dyDescent="0.35">
      <c r="A17" s="151"/>
      <c r="C17" s="77" t="s">
        <v>96</v>
      </c>
      <c r="D17" s="37"/>
      <c r="E17" s="38"/>
      <c r="F17" s="43"/>
      <c r="G17" s="39"/>
      <c r="H17" s="40"/>
      <c r="J17" s="107" t="s">
        <v>108</v>
      </c>
      <c r="K17" s="24"/>
      <c r="L17" s="25"/>
      <c r="M17" s="25"/>
      <c r="N17" s="25"/>
      <c r="O17" s="26"/>
    </row>
    <row r="18" spans="1:27" ht="17.5" x14ac:dyDescent="0.45">
      <c r="A18" s="151"/>
      <c r="C18" s="76" t="s">
        <v>99</v>
      </c>
      <c r="D18" s="37"/>
      <c r="E18" s="88">
        <f>0.1*G11 + 4.6</f>
        <v>4.7399999999999993</v>
      </c>
      <c r="F18" s="48" t="s">
        <v>125</v>
      </c>
      <c r="G18" s="59">
        <f>E18*D$11/1000</f>
        <v>35.881799999999998</v>
      </c>
      <c r="H18" s="132" t="s">
        <v>126</v>
      </c>
      <c r="J18" s="73"/>
      <c r="K18" s="24"/>
      <c r="L18" s="25"/>
      <c r="M18" s="25"/>
      <c r="N18" s="25"/>
      <c r="O18" s="26"/>
    </row>
    <row r="19" spans="1:27" ht="16.5" x14ac:dyDescent="0.35">
      <c r="A19" s="151"/>
      <c r="C19" s="76"/>
      <c r="D19" s="37"/>
      <c r="E19" s="88">
        <f xml:space="preserve"> - 0.62*G11 + 10.71</f>
        <v>9.8420000000000005</v>
      </c>
      <c r="F19" s="48" t="s">
        <v>125</v>
      </c>
      <c r="G19" s="59">
        <f>E19*D$11/1000</f>
        <v>74.50394</v>
      </c>
      <c r="H19" s="132" t="s">
        <v>126</v>
      </c>
      <c r="J19" s="133" t="s">
        <v>90</v>
      </c>
      <c r="K19" s="126" t="s">
        <v>92</v>
      </c>
      <c r="L19" s="126" t="s">
        <v>91</v>
      </c>
      <c r="M19" s="126" t="s">
        <v>93</v>
      </c>
      <c r="N19" s="25"/>
      <c r="O19" s="26"/>
    </row>
    <row r="20" spans="1:27" ht="17.5" x14ac:dyDescent="0.45">
      <c r="A20" s="151"/>
      <c r="C20" s="76" t="s">
        <v>101</v>
      </c>
      <c r="D20" s="37"/>
      <c r="E20" s="88">
        <f>- -1.5*G11 + 17.75</f>
        <v>19.850000000000001</v>
      </c>
      <c r="F20" s="48" t="s">
        <v>125</v>
      </c>
      <c r="G20" s="59">
        <f>E20*D$11/1000</f>
        <v>150.2645</v>
      </c>
      <c r="H20" s="132" t="s">
        <v>126</v>
      </c>
      <c r="J20" s="134" t="s">
        <v>127</v>
      </c>
      <c r="K20" s="127" t="s">
        <v>128</v>
      </c>
      <c r="L20" s="127" t="s">
        <v>128</v>
      </c>
      <c r="M20" s="127" t="s">
        <v>128</v>
      </c>
      <c r="N20" s="25"/>
      <c r="O20" s="26"/>
      <c r="Y20" s="135">
        <v>2</v>
      </c>
      <c r="Z20" s="128">
        <v>9.5</v>
      </c>
      <c r="AA20">
        <f>(-0.62*Y20)+10.71</f>
        <v>9.4700000000000006</v>
      </c>
    </row>
    <row r="21" spans="1:27" ht="15.5" x14ac:dyDescent="0.35">
      <c r="A21" s="151"/>
      <c r="C21" s="77"/>
      <c r="D21" s="37"/>
      <c r="E21" s="38"/>
      <c r="F21" s="43"/>
      <c r="G21" s="39"/>
      <c r="H21" s="40"/>
      <c r="J21" s="135">
        <v>2</v>
      </c>
      <c r="K21" s="128">
        <v>4.8</v>
      </c>
      <c r="L21" s="128">
        <v>9.5</v>
      </c>
      <c r="M21" s="128">
        <v>15</v>
      </c>
      <c r="N21" s="25"/>
      <c r="O21" s="26"/>
      <c r="Y21" s="142">
        <v>3</v>
      </c>
      <c r="Z21" s="130">
        <v>8.8000000000000007</v>
      </c>
      <c r="AA21">
        <f>(-0.62*Y21)+10.71</f>
        <v>8.8500000000000014</v>
      </c>
    </row>
    <row r="22" spans="1:27" ht="15" thickBot="1" x14ac:dyDescent="0.4">
      <c r="A22" s="151"/>
      <c r="C22" s="49"/>
      <c r="D22" s="50"/>
      <c r="E22" s="51"/>
      <c r="F22" s="52"/>
      <c r="G22" s="53"/>
      <c r="H22" s="54"/>
      <c r="J22" s="142">
        <v>3</v>
      </c>
      <c r="K22" s="130">
        <v>4.9000000000000004</v>
      </c>
      <c r="L22" s="130">
        <v>8.8000000000000007</v>
      </c>
      <c r="M22" s="130">
        <v>13</v>
      </c>
      <c r="N22" s="25"/>
      <c r="O22" s="26"/>
      <c r="Y22" s="136">
        <v>5</v>
      </c>
      <c r="Z22" s="129">
        <v>7.6</v>
      </c>
      <c r="AA22">
        <f>(-0.62*Y22)+10.71</f>
        <v>7.6100000000000012</v>
      </c>
    </row>
    <row r="23" spans="1:27" x14ac:dyDescent="0.35">
      <c r="J23" s="136">
        <v>5</v>
      </c>
      <c r="K23" s="129">
        <v>5.0999999999999996</v>
      </c>
      <c r="L23" s="129">
        <v>7.6</v>
      </c>
      <c r="M23" s="129">
        <v>10</v>
      </c>
      <c r="N23" s="25"/>
      <c r="O23" s="26"/>
      <c r="Y23" s="143">
        <v>6</v>
      </c>
      <c r="Z23" s="128">
        <v>7</v>
      </c>
      <c r="AA23">
        <f>(-0.62*Y23)+10.71</f>
        <v>6.9900000000000011</v>
      </c>
    </row>
    <row r="24" spans="1:27" x14ac:dyDescent="0.35">
      <c r="C24" t="s">
        <v>95</v>
      </c>
      <c r="J24" s="143">
        <v>6</v>
      </c>
      <c r="K24" s="128">
        <v>5.2</v>
      </c>
      <c r="L24" s="128">
        <v>7</v>
      </c>
      <c r="M24" s="128">
        <v>9</v>
      </c>
      <c r="N24" s="25"/>
      <c r="O24" s="26"/>
    </row>
    <row r="25" spans="1:27" ht="15.5" x14ac:dyDescent="0.35">
      <c r="C25" s="124" t="s">
        <v>103</v>
      </c>
      <c r="J25" s="125"/>
      <c r="K25" s="24"/>
      <c r="L25" s="25"/>
      <c r="M25" s="25"/>
      <c r="N25" s="25"/>
      <c r="O25" s="26"/>
    </row>
    <row r="26" spans="1:27" ht="15.5" x14ac:dyDescent="0.35">
      <c r="J26" s="138" t="s">
        <v>102</v>
      </c>
      <c r="K26" s="24"/>
      <c r="L26" s="25"/>
      <c r="M26" s="25"/>
      <c r="N26" s="25"/>
      <c r="O26" s="26"/>
    </row>
    <row r="27" spans="1:27" x14ac:dyDescent="0.35">
      <c r="J27" s="75"/>
      <c r="K27" s="24"/>
      <c r="L27" s="25"/>
      <c r="M27" s="25"/>
      <c r="N27" s="25"/>
      <c r="O27" s="26"/>
    </row>
    <row r="28" spans="1:27" ht="15.5" x14ac:dyDescent="0.35">
      <c r="J28" s="73" t="s">
        <v>131</v>
      </c>
      <c r="K28" s="24"/>
      <c r="L28" s="25"/>
      <c r="M28" s="25"/>
      <c r="N28" s="25"/>
      <c r="O28" s="26"/>
    </row>
    <row r="29" spans="1:27" x14ac:dyDescent="0.35">
      <c r="J29" s="75"/>
      <c r="K29" s="24"/>
      <c r="L29" s="25"/>
      <c r="M29" s="25"/>
      <c r="N29" s="25"/>
      <c r="O29" s="26"/>
    </row>
    <row r="30" spans="1:27" ht="15.5" x14ac:dyDescent="0.35">
      <c r="J30" s="73" t="s">
        <v>132</v>
      </c>
      <c r="K30" s="24"/>
      <c r="L30" s="25"/>
      <c r="M30" s="25"/>
      <c r="N30" s="25"/>
      <c r="O30" s="26"/>
    </row>
    <row r="31" spans="1:27" x14ac:dyDescent="0.35">
      <c r="J31" s="73"/>
      <c r="K31" s="24"/>
      <c r="L31" s="25"/>
      <c r="M31" s="25"/>
      <c r="N31" s="25"/>
      <c r="O31" s="26"/>
    </row>
    <row r="32" spans="1:27" ht="15.5" x14ac:dyDescent="0.35">
      <c r="J32" s="73" t="s">
        <v>133</v>
      </c>
      <c r="K32" s="24"/>
      <c r="L32" s="25"/>
      <c r="M32" s="25"/>
      <c r="N32" s="25"/>
      <c r="O32" s="26"/>
    </row>
    <row r="33" spans="10:27" x14ac:dyDescent="0.35">
      <c r="J33" s="75"/>
      <c r="K33" s="24"/>
      <c r="L33" s="25"/>
      <c r="M33" s="25"/>
      <c r="N33" s="25"/>
      <c r="O33" s="26"/>
      <c r="Y33" s="135">
        <v>2</v>
      </c>
      <c r="Z33" s="128">
        <v>15</v>
      </c>
      <c r="AA33">
        <f>(-1.5*Y33)+17.75</f>
        <v>14.75</v>
      </c>
    </row>
    <row r="34" spans="10:27" ht="15" thickBot="1" x14ac:dyDescent="0.4">
      <c r="J34" s="137"/>
      <c r="K34" s="120"/>
      <c r="L34" s="27"/>
      <c r="M34" s="27"/>
      <c r="N34" s="27"/>
      <c r="O34" s="28"/>
      <c r="Y34" s="142">
        <v>3</v>
      </c>
      <c r="Z34" s="130">
        <v>13</v>
      </c>
      <c r="AA34">
        <f>(-1.5*Y34)+17.75</f>
        <v>13.25</v>
      </c>
    </row>
    <row r="35" spans="10:27" x14ac:dyDescent="0.35">
      <c r="Y35" s="136">
        <v>5</v>
      </c>
      <c r="Z35" s="129">
        <v>10</v>
      </c>
      <c r="AA35">
        <f>(-1.5*Y35)+17.75</f>
        <v>10.25</v>
      </c>
    </row>
    <row r="36" spans="10:27" x14ac:dyDescent="0.35">
      <c r="Y36" s="143">
        <v>6</v>
      </c>
      <c r="Z36" s="128">
        <v>9</v>
      </c>
      <c r="AA36">
        <f>(-1.5*Y36)+17.75</f>
        <v>8.75</v>
      </c>
    </row>
  </sheetData>
  <sheetProtection sheet="1" objects="1" scenarios="1" formatCells="0"/>
  <mergeCells count="8">
    <mergeCell ref="C3:H3"/>
    <mergeCell ref="C4:H4"/>
    <mergeCell ref="A7:A13"/>
    <mergeCell ref="A16:A22"/>
    <mergeCell ref="J7:L7"/>
    <mergeCell ref="J9:M9"/>
    <mergeCell ref="J12:M12"/>
    <mergeCell ref="J14:M14"/>
  </mergeCells>
  <dataValidations count="2">
    <dataValidation operator="greaterThanOrEqual" allowBlank="1" showInputMessage="1" showErrorMessage="1" errorTitle="Invalid Entry" error="Please enter a value greater than zero._x000a_" sqref="C16:H16 D18:D20 H9:H10 H12:H13 C17:C21 D21:H21 D17:H17 C9:G13" xr:uid="{69F99A54-5E98-4465-BA42-DE529A797425}"/>
    <dataValidation type="decimal" operator="greaterThanOrEqual" allowBlank="1" showInputMessage="1" showErrorMessage="1" errorTitle="Invalid Entry" error="Please enter a value greater than zero._x000a_" sqref="D22" xr:uid="{349F2825-8920-446D-B4FF-D49F30061602}">
      <formula1>0</formula1>
    </dataValidation>
  </dataValidations>
  <hyperlinks>
    <hyperlink ref="J9:L9" r:id="rId1" location="/p200126969971_487001" display="Section 12.5.4  Upflow Anaerobic Sludge Blanket" xr:uid="{D7595EDC-B5F2-4EC2-98D0-3DAA66A0B627}"/>
    <hyperlink ref="J12:L12" r:id="rId2" location="/c9780071819817ch06lev1sec14" display="Chapter 7. The &quot;UASB&quot; and Other Anaerobic Processes" xr:uid="{5166E98E-D09B-4596-87F7-A132EDF2E377}"/>
    <hyperlink ref="J7:L7" r:id="rId3" location="/c9780071850445ch04lev1sec02" display="Ch. 4 Preliminary Treatment - Sec. 2.0 Screening" xr:uid="{73CC28AB-D82B-4C10-BAD7-228C85C325E8}"/>
    <hyperlink ref="J14:M14" r:id="rId4" location="ch09fig02" display="           Design of Water Resource Recovery Facilities, 6th Ed. - Figure 9.2" xr:uid="{AC1E8575-42B0-42A0-8ED7-AD18CE980BDE}"/>
    <hyperlink ref="J9:M9" r:id="rId5" location="/p200126969971_487001" display="   1.7 Wastewater Engineering - Sec. 14 Screening Devices" xr:uid="{8C8770FC-4BCB-4E18-8345-06C803B1BC66}"/>
    <hyperlink ref="J12:M12" r:id="rId6" location="/c9780071819817ch06lev1sec14" display="   Ch. 6 Wastewater Engineering - Sec. 14 Screening Devices" xr:uid="{59938527-C054-489F-B425-234AE0D7D5FD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1. Contents</vt:lpstr>
      <vt:lpstr>2. Head Loss Thru Bar Screens</vt:lpstr>
      <vt:lpstr>3. Head Loss Thru Fine Screens</vt:lpstr>
      <vt:lpstr>4. Screening Vol. - Bar Screens</vt:lpstr>
      <vt:lpstr>5. Screening Vol.- Fine Screens</vt:lpstr>
      <vt:lpstr>ALKin</vt:lpstr>
      <vt:lpstr>bH</vt:lpstr>
      <vt:lpstr>CODin</vt:lpstr>
      <vt:lpstr>fD</vt:lpstr>
      <vt:lpstr>nbVSSin</vt:lpstr>
      <vt:lpstr>PerCentMethane</vt:lpstr>
      <vt:lpstr>Q</vt:lpstr>
      <vt:lpstr>Tin</vt:lpstr>
      <vt:lpstr>TSSin</vt:lpstr>
      <vt:lpstr>VSS_effl</vt:lpstr>
      <vt:lpstr>YH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Bengtson</dc:creator>
  <cp:lastModifiedBy>Higgins, Olivia</cp:lastModifiedBy>
  <dcterms:created xsi:type="dcterms:W3CDTF">2018-02-12T22:22:26Z</dcterms:created>
  <dcterms:modified xsi:type="dcterms:W3CDTF">2022-12-06T23:24:58Z</dcterms:modified>
</cp:coreProperties>
</file>