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Model One Excel Challange/"/>
    </mc:Choice>
  </mc:AlternateContent>
  <xr:revisionPtr revIDLastSave="0" documentId="13_ncr:1_{53F22071-0B68-5C40-9A8C-530F82E4E63F}" xr6:coauthVersionLast="47" xr6:coauthVersionMax="47" xr10:uidLastSave="{00000000-0000-0000-0000-000000000000}"/>
  <bookViews>
    <workbookView xWindow="3540" yWindow="760" windowWidth="26700" windowHeight="18880" activeTab="3" xr2:uid="{00000000-000D-0000-FFFF-FFFF00000000}"/>
  </bookViews>
  <sheets>
    <sheet name="Parent Category" sheetId="5" r:id="rId1"/>
    <sheet name="Sub-Category" sheetId="6" r:id="rId2"/>
    <sheet name="Count of Outcome" sheetId="12" r:id="rId3"/>
    <sheet name="Crowdfunding" sheetId="1" r:id="rId4"/>
    <sheet name="Statistical Analysis" sheetId="14" r:id="rId5"/>
    <sheet name="Goal Outcomes" sheetId="13" r:id="rId6"/>
  </sheets>
  <definedNames>
    <definedName name="_xlnm._FilterDatabase" localSheetId="3" hidden="1">Crowdfunding!$A$1:$T$1001</definedName>
    <definedName name="_xlnm._FilterDatabase" localSheetId="4" hidden="1">'Statistical Analysis'!$C$3:$C$568</definedName>
    <definedName name="_xlchart.v1.0" hidden="1">'Statistical Analysis'!$E$4:$E$367</definedName>
    <definedName name="_xlchart.v1.1" hidden="1">'Statistical Analysis'!$F$3</definedName>
    <definedName name="_xlchart.v1.10" hidden="1">'Statistical Analysis'!$F$3</definedName>
    <definedName name="_xlchart.v1.11" hidden="1">'Statistical Analysis'!$F$4:$F$367</definedName>
    <definedName name="_xlchart.v1.12" hidden="1">'Statistical Analysis'!$E$4:$E$367</definedName>
    <definedName name="_xlchart.v1.13" hidden="1">'Statistical Analysis'!$F$3</definedName>
    <definedName name="_xlchart.v1.14" hidden="1">'Statistical Analysis'!$F$4:$F$367</definedName>
    <definedName name="_xlchart.v1.15" hidden="1">'Statistical Analysis'!$B$4:$B$568</definedName>
    <definedName name="_xlchart.v1.16" hidden="1">'Statistical Analysis'!$C$3</definedName>
    <definedName name="_xlchart.v1.17" hidden="1">'Statistical Analysis'!$C$4:$C$568</definedName>
    <definedName name="_xlchart.v1.18" hidden="1">'Statistical Analysis'!$B$4:$B$568</definedName>
    <definedName name="_xlchart.v1.19" hidden="1">'Statistical Analysis'!$C$3</definedName>
    <definedName name="_xlchart.v1.2" hidden="1">'Statistical Analysis'!$F$4:$F$367</definedName>
    <definedName name="_xlchart.v1.20" hidden="1">'Statistical Analysis'!$C$4:$C$568</definedName>
    <definedName name="_xlchart.v1.21" hidden="1">'Statistical Analysis'!$E$4:$E$367</definedName>
    <definedName name="_xlchart.v1.22" hidden="1">'Statistical Analysis'!$F$3</definedName>
    <definedName name="_xlchart.v1.23" hidden="1">'Statistical Analysis'!$F$4:$F$367</definedName>
    <definedName name="_xlchart.v1.24" hidden="1">'Statistical Analysis'!$E$4:$E$367</definedName>
    <definedName name="_xlchart.v1.25" hidden="1">'Statistical Analysis'!$F$3</definedName>
    <definedName name="_xlchart.v1.26" hidden="1">'Statistical Analysis'!$F$4:$F$367</definedName>
    <definedName name="_xlchart.v1.3" hidden="1">'Statistical Analysis'!$E$4:$E$367</definedName>
    <definedName name="_xlchart.v1.4" hidden="1">'Statistical Analysis'!$F$3</definedName>
    <definedName name="_xlchart.v1.5" hidden="1">'Statistical Analysis'!$F$4:$F$367</definedName>
    <definedName name="_xlchart.v1.6" hidden="1">'Statistical Analysis'!$E$4:$E$367</definedName>
    <definedName name="_xlchart.v1.7" hidden="1">'Statistical Analysis'!$F$3</definedName>
    <definedName name="_xlchart.v1.8" hidden="1">'Statistical Analysis'!$F$4:$F$367</definedName>
    <definedName name="_xlchart.v1.9" hidden="1">'Statistical Analysis'!$E$4:$E$367</definedName>
  </definedNames>
  <calcPr calcId="191029"/>
  <pivotCaches>
    <pivotCache cacheId="44" r:id="rId7"/>
    <pivotCache cacheId="4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4" l="1"/>
  <c r="I10" i="14"/>
  <c r="L9" i="14"/>
  <c r="L8" i="14"/>
  <c r="L7" i="14"/>
  <c r="L6" i="14"/>
  <c r="L5" i="14"/>
  <c r="I9" i="14"/>
  <c r="I8" i="14"/>
  <c r="I7" i="14"/>
  <c r="I6" i="14"/>
  <c r="I5" i="14"/>
  <c r="D4" i="13"/>
  <c r="B4" i="13"/>
  <c r="D13" i="13"/>
  <c r="D12" i="13"/>
  <c r="D11" i="13"/>
  <c r="D10" i="13"/>
  <c r="D9" i="13"/>
  <c r="D8" i="13"/>
  <c r="D7" i="13"/>
  <c r="D6" i="13"/>
  <c r="D5" i="13"/>
  <c r="D3" i="13"/>
  <c r="B3" i="13"/>
  <c r="D2" i="13"/>
  <c r="B11" i="13"/>
  <c r="B13" i="13"/>
  <c r="B12" i="13"/>
  <c r="B10" i="13"/>
  <c r="B9" i="13"/>
  <c r="B8" i="13"/>
  <c r="B7" i="13"/>
  <c r="B6" i="13"/>
  <c r="B5" i="13"/>
  <c r="B2" i="13"/>
  <c r="C2" i="13"/>
  <c r="C13" i="13"/>
  <c r="C12" i="13"/>
  <c r="C11" i="13"/>
  <c r="C10" i="13"/>
  <c r="C9" i="13"/>
  <c r="C8" i="13"/>
  <c r="C7" i="13"/>
  <c r="C6" i="13"/>
  <c r="C5" i="13"/>
  <c r="C4" i="13"/>
  <c r="C3" i="13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2" i="1" a="1"/>
  <c r="Q2" i="1" s="1"/>
  <c r="P2" i="1" a="1"/>
  <c r="P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E8" i="13" l="1"/>
  <c r="H8" i="13" s="1"/>
  <c r="E5" i="13"/>
  <c r="H5" i="13" s="1"/>
  <c r="E6" i="13"/>
  <c r="H6" i="13" s="1"/>
  <c r="E7" i="13"/>
  <c r="H7" i="13" s="1"/>
  <c r="E10" i="13"/>
  <c r="G10" i="13" s="1"/>
  <c r="E11" i="13"/>
  <c r="H11" i="13" s="1"/>
  <c r="E2" i="13"/>
  <c r="F2" i="13" s="1"/>
  <c r="E12" i="13"/>
  <c r="G12" i="13" s="1"/>
  <c r="E3" i="13"/>
  <c r="H3" i="13" s="1"/>
  <c r="E13" i="13"/>
  <c r="G13" i="13" s="1"/>
  <c r="E4" i="13"/>
  <c r="G4" i="13" s="1"/>
  <c r="E9" i="13"/>
  <c r="G9" i="13" s="1"/>
  <c r="F8" i="13" l="1"/>
  <c r="F12" i="13"/>
  <c r="F6" i="13"/>
  <c r="G8" i="13"/>
  <c r="H13" i="13"/>
  <c r="F13" i="13"/>
  <c r="G3" i="13"/>
  <c r="F3" i="13"/>
  <c r="G2" i="13"/>
  <c r="F7" i="13"/>
  <c r="H12" i="13"/>
  <c r="H2" i="13"/>
  <c r="G7" i="13"/>
  <c r="G5" i="13"/>
  <c r="H10" i="13"/>
  <c r="G6" i="13"/>
  <c r="F5" i="13"/>
  <c r="H4" i="13"/>
  <c r="H9" i="13"/>
  <c r="F10" i="13"/>
  <c r="F11" i="13"/>
  <c r="G11" i="13"/>
  <c r="F4" i="13"/>
  <c r="F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<sst xmlns="http://schemas.openxmlformats.org/spreadsheetml/2006/main" count="7069" uniqueCount="2114">
  <si>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</si>
  <si>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</si>
  <si>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</si>
  <si>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</si>
  <si>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</si>
  <si>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</si>
  <si>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</si>
  <si>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</si>
  <si>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</si>
  <si>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</si>
  <si>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</si>
  <si>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</si>
  <si>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</si>
  <si>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</si>
  <si>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</si>
  <si>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</si>
  <si>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</si>
  <si>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</si>
  <si>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</si>
  <si>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</si>
  <si>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</si>
  <si>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</si>
  <si>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</si>
  <si>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</si>
  <si>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</si>
  <si>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</si>
  <si>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</si>
  <si>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</si>
  <si>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</si>
  <si>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</si>
  <si>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</si>
  <si>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</si>
  <si>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</si>
  <si>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</si>
  <si>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</si>
  <si>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</si>
  <si>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</si>
  <si>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</si>
  <si>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</si>
  <si>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</si>
  <si>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</si>
  <si>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</si>
  <si>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</si>
  <si>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</si>
  <si>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</si>
  <si>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</si>
  <si>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</si>
  <si>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</si>
  <si>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</si>
  <si>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</si>
  <si>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</si>
  <si>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</si>
  <si>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</si>
  <si>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</si>
  <si>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</si>
  <si>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</si>
  <si>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</si>
  <si>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</si>
  <si>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</si>
  <si>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</si>
  <si>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</si>
  <si>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</si>
  <si>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</si>
  <si>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</si>
  <si>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</si>
  <si>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</si>
  <si>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</si>
  <si>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</si>
  <si>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</si>
  <si>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</si>
  <si>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</si>
  <si>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</si>
  <si>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</si>
  <si>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</si>
  <si>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</si>
  <si>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</si>
  <si>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</si>
  <si>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</si>
  <si>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</si>
  <si>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</si>
  <si>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</si>
  <si>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</si>
  <si>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</si>
  <si>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</si>
  <si>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</si>
  <si>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</si>
  <si>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</si>
  <si>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</si>
  <si>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</si>
  <si>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</si>
  <si>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</si>
  <si>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</si>
  <si>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</si>
  <si>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</si>
  <si>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</si>
  <si>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</si>
  <si>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</si>
  <si>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</si>
  <si>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</si>
  <si>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</si>
  <si>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</si>
  <si>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</si>
  <si>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</si>
  <si>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</si>
  <si>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</si>
  <si>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</si>
  <si>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</si>
  <si>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</si>
  <si>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</si>
  <si>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</si>
  <si>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</si>
  <si>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</si>
  <si>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</si>
  <si>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</si>
  <si>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</si>
  <si>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</si>
  <si>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</si>
  <si>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</si>
  <si>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</si>
  <si>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</si>
  <si>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</si>
  <si>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</si>
  <si>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</si>
  <si>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</si>
  <si>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</si>
  <si>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</si>
  <si>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</si>
  <si>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</si>
  <si>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</si>
  <si>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</si>
  <si>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</si>
  <si>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</si>
  <si>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</si>
  <si>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</si>
  <si>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</si>
  <si>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</si>
  <si>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</si>
  <si>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</si>
  <si>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</si>
  <si>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</si>
  <si>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</si>
  <si>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</si>
  <si>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</si>
  <si>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</si>
  <si>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</si>
  <si>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</si>
  <si>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</si>
  <si>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</si>
  <si>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</si>
  <si>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</si>
  <si>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</si>
  <si>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</si>
  <si>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</si>
  <si>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</si>
  <si>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</si>
  <si>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</si>
  <si>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</si>
  <si>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</si>
  <si>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</si>
  <si>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</si>
  <si>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</si>
  <si>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</si>
  <si>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</si>
  <si>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</si>
  <si>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</si>
  <si>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</si>
  <si>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</si>
  <si>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</si>
  <si>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</si>
  <si>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</si>
  <si>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</si>
  <si>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</si>
  <si>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</si>
  <si>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</si>
  <si>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</si>
  <si>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</si>
  <si>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</si>
  <si>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</si>
  <si>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</si>
  <si>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</si>
  <si>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</si>
  <si>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</si>
  <si>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</si>
  <si>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</si>
  <si>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</si>
  <si>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</si>
  <si>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</si>
  <si>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</si>
  <si>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</si>
  <si>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</si>
  <si>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</si>
  <si>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</si>
  <si>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</si>
  <si>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</si>
  <si>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</si>
  <si>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</si>
  <si>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</si>
  <si>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</si>
  <si>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</si>
  <si>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</si>
  <si>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</si>
  <si>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</si>
  <si>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</si>
  <si>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</si>
  <si>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</si>
  <si>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</si>
  <si>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</si>
  <si>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</si>
  <si>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</si>
  <si>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</si>
  <si>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</si>
  <si>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</si>
  <si>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</si>
  <si>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</si>
  <si>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</si>
  <si>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</si>
  <si>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</si>
  <si>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</si>
  <si>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</si>
  <si>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</si>
  <si>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</si>
  <si>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</si>
  <si>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</si>
  <si>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</si>
  <si>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</si>
  <si>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</si>
  <si>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</si>
  <si>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</si>
  <si>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</si>
  <si>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</si>
  <si>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</si>
  <si>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</si>
  <si>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</si>
  <si>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</si>
  <si>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</si>
  <si>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</si>
  <si>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</si>
  <si>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</si>
  <si>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</si>
  <si>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</si>
  <si>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</si>
  <si>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</si>
  <si>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</si>
  <si>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</si>
  <si>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</si>
  <si>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</si>
  <si>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</si>
  <si>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</si>
  <si>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</si>
  <si>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</si>
  <si>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</si>
  <si>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</si>
  <si>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</si>
  <si>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</si>
  <si>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</si>
  <si>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</si>
  <si>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</si>
  <si>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</si>
  <si>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</si>
  <si>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</si>
  <si>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</si>
  <si>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</si>
  <si>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</si>
  <si>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</si>
  <si>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</si>
  <si>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</si>
  <si>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</si>
  <si>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</si>
  <si>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</si>
  <si>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</si>
  <si>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</si>
  <si>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</si>
  <si>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</si>
  <si>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</si>
  <si>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</si>
  <si>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</si>
  <si>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</si>
  <si>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</si>
  <si>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</si>
  <si>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</si>
  <si>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</si>
  <si>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</si>
  <si>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</si>
  <si>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</si>
  <si>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</si>
  <si>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</si>
  <si>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</si>
  <si>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</si>
  <si>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</si>
  <si>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</si>
  <si>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</si>
  <si>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</si>
  <si>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</si>
  <si>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</si>
  <si>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</si>
  <si>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</si>
  <si>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</si>
  <si>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</si>
  <si>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</si>
  <si>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</si>
  <si>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</si>
  <si>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</si>
  <si>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</si>
  <si>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</si>
  <si>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</si>
  <si>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</si>
  <si>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</si>
  <si>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</si>
  <si>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</si>
  <si>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</si>
  <si>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</si>
  <si>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</si>
  <si>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</si>
  <si>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</si>
  <si>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</si>
  <si>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</si>
  <si>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</si>
  <si>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</si>
  <si>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</si>
  <si>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</si>
  <si>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</si>
  <si>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</si>
  <si>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</si>
  <si>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</si>
  <si>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</si>
  <si>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</si>
  <si>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</si>
  <si>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</si>
  <si>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</si>
  <si>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</si>
  <si>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</si>
  <si>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</si>
  <si>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</si>
  <si>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</si>
  <si>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</si>
  <si>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</si>
  <si>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</si>
  <si>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</si>
  <si>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</si>
  <si>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</si>
  <si>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</si>
  <si>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</si>
  <si>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</si>
  <si>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</si>
  <si>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</si>
  <si>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</si>
  <si>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</si>
  <si>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</si>
  <si>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</si>
  <si>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</si>
  <si>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</si>
  <si>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</si>
  <si>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</si>
  <si>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</si>
  <si>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</si>
  <si>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</si>
  <si>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</si>
  <si>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</si>
  <si>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</si>
  <si>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</si>
  <si>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</si>
  <si>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</si>
  <si>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</si>
  <si>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</si>
  <si>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</si>
  <si>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</si>
  <si>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</si>
  <si>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</si>
  <si>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</si>
  <si>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</si>
  <si>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</si>
  <si>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</si>
  <si>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</si>
  <si>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</si>
  <si>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</si>
  <si>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</si>
  <si>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</si>
  <si>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</si>
  <si>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</si>
  <si>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</si>
  <si>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</si>
  <si>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</si>
  <si>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</si>
  <si>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</si>
  <si>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</si>
  <si>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</si>
  <si>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</si>
  <si>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</si>
  <si>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</si>
  <si>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</si>
  <si>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</si>
  <si>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</si>
  <si>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</si>
  <si>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</si>
  <si>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</si>
  <si>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</si>
  <si>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</si>
  <si>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</si>
  <si>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</si>
  <si>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</si>
  <si>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</si>
  <si>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</si>
  <si>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</si>
  <si>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</si>
  <si>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</si>
  <si>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</si>
  <si>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</si>
  <si>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</si>
  <si>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</si>
  <si>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</si>
  <si>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</si>
  <si>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</si>
  <si>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</si>
  <si>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</si>
  <si>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</si>
  <si>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</si>
  <si>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</si>
  <si>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</si>
  <si>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</si>
  <si>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</si>
  <si>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</si>
  <si>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</si>
  <si>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</si>
  <si>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</si>
  <si>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</si>
  <si>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</si>
  <si>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</si>
  <si>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</si>
  <si>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</si>
  <si>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</si>
  <si>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</si>
  <si>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</si>
  <si>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</si>
  <si>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</si>
  <si>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</si>
  <si>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</si>
  <si>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</si>
  <si>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</si>
  <si>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</si>
  <si>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</si>
  <si>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</si>
  <si>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</si>
  <si>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</si>
  <si>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</si>
  <si>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</si>
  <si>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</si>
  <si>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</si>
  <si>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</si>
  <si>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</si>
  <si>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</si>
  <si>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</si>
  <si>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</si>
  <si>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</si>
  <si>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</si>
  <si>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</si>
  <si>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</si>
  <si>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</si>
  <si>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</si>
  <si>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</si>
  <si>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</si>
  <si>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</si>
  <si>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</si>
  <si>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</si>
  <si>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</si>
  <si>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</si>
  <si>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</si>
  <si>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</si>
  <si>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</si>
  <si>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</si>
  <si>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</si>
  <si>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</si>
  <si>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</si>
  <si>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</si>
  <si>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</si>
  <si>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</si>
  <si>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</si>
  <si>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</si>
  <si>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</si>
  <si>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</si>
  <si>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</si>
  <si>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</si>
  <si>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</si>
  <si>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</si>
  <si>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</si>
  <si>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</si>
  <si>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</si>
  <si>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</si>
  <si>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</si>
  <si>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</si>
  <si>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</si>
  <si>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</si>
  <si>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</si>
  <si>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</si>
  <si>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</si>
  <si>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</si>
  <si>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</si>
  <si>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</si>
  <si>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</si>
  <si>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</si>
  <si>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</si>
  <si>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</si>
  <si>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</si>
  <si>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</si>
  <si>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</si>
  <si>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</si>
  <si>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</si>
  <si>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</si>
  <si>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</si>
  <si>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</si>
  <si>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</si>
  <si>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</si>
  <si>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</si>
  <si>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</si>
  <si>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</si>
  <si>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</si>
  <si>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</si>
  <si>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</si>
  <si>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</si>
  <si>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</si>
  <si>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</si>
  <si>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</si>
  <si>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</si>
  <si>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</si>
  <si>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</si>
  <si>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</si>
  <si>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</si>
  <si>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</si>
  <si>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</si>
  <si>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</si>
  <si>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</si>
  <si>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</si>
  <si>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</si>
  <si>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</si>
  <si>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</si>
  <si>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</si>
  <si>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</si>
  <si>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</si>
  <si>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</si>
  <si>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</si>
  <si>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</si>
  <si>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</si>
  <si>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</si>
  <si>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</si>
  <si>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</si>
  <si>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</si>
  <si>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</si>
  <si>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</si>
  <si>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</si>
  <si>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</si>
  <si>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</si>
  <si>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</si>
  <si>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</si>
  <si>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</si>
  <si>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</si>
  <si>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</si>
  <si>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</si>
  <si>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</si>
  <si>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</si>
  <si>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</si>
  <si>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</si>
  <si>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</si>
  <si>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</si>
  <si>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</si>
  <si>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</si>
  <si>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</si>
  <si>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</si>
  <si>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</si>
  <si>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</si>
  <si>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</si>
  <si>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</si>
  <si>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</si>
  <si>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</si>
  <si>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</si>
  <si>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</si>
  <si>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</si>
  <si>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</si>
  <si>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</si>
  <si>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</si>
  <si>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</si>
  <si>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</si>
  <si>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</si>
  <si>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</si>
  <si>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</si>
  <si>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</si>
  <si>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</si>
  <si>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</si>
  <si>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</si>
  <si>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</si>
  <si>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</si>
  <si>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</si>
  <si>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</si>
  <si>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</si>
  <si>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</si>
  <si>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</si>
  <si>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</si>
  <si>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</si>
  <si>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</si>
  <si>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</si>
  <si>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</si>
  <si>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</si>
  <si>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</si>
  <si>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</si>
  <si>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</si>
  <si>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</si>
  <si>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</si>
  <si>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</si>
  <si>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</si>
  <si>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</si>
  <si>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</si>
  <si>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</si>
  <si>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</si>
  <si>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</si>
  <si>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</si>
  <si>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</si>
  <si>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</si>
  <si>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</si>
  <si>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</si>
  <si>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</si>
  <si>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</si>
  <si>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</si>
  <si>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</si>
  <si>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</si>
  <si>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</si>
  <si>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</si>
  <si>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</si>
  <si>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</si>
  <si>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</si>
  <si>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</si>
  <si>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</si>
  <si>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</si>
  <si>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</si>
  <si>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</si>
  <si>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</si>
  <si>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</si>
  <si>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</si>
  <si>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</si>
  <si>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</si>
  <si>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</si>
  <si>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</si>
  <si>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</si>
  <si>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</si>
  <si>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</si>
  <si>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</si>
  <si>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</si>
  <si>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</si>
  <si>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</si>
  <si>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</si>
  <si>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</si>
  <si>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</si>
  <si>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</si>
  <si>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</si>
  <si>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</si>
  <si>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</si>
  <si>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</si>
  <si>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</si>
  <si>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</si>
  <si>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</si>
  <si>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</si>
  <si>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</si>
  <si>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</si>
  <si>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</si>
  <si>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</si>
  <si>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</si>
  <si>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</si>
  <si>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</si>
  <si>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</si>
  <si>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</si>
  <si>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</si>
  <si>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</si>
  <si>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</si>
  <si>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</si>
  <si>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</si>
  <si>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</si>
  <si>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</si>
  <si>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</si>
  <si>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</si>
  <si>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</si>
  <si>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</si>
  <si>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</si>
  <si>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</si>
  <si>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</si>
  <si>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</si>
  <si>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</si>
  <si>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</si>
  <si>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</si>
  <si>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</si>
  <si>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</si>
  <si>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</si>
  <si>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</si>
  <si>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</si>
  <si>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</si>
  <si>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</si>
  <si>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</si>
  <si>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</si>
  <si>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</si>
  <si>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</si>
  <si>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</si>
  <si>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</si>
  <si>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</si>
  <si>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</si>
  <si>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</si>
  <si>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</si>
  <si>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</si>
  <si>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</si>
  <si>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</si>
  <si>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</si>
  <si>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</si>
  <si>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</si>
  <si>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</si>
  <si>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</si>
  <si>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</si>
  <si>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</si>
  <si>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</si>
  <si>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</si>
  <si>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</si>
  <si>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</si>
  <si>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</si>
  <si>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</si>
  <si>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</si>
  <si>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</si>
  <si>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</si>
  <si>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</si>
  <si>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</si>
  <si>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</si>
  <si>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</si>
  <si>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</si>
  <si>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</si>
  <si>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</si>
  <si>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</si>
  <si>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</si>
  <si>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</si>
  <si>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</si>
  <si>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</si>
  <si>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</si>
  <si>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</si>
  <si>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</si>
  <si>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</si>
  <si>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</si>
  <si>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</si>
  <si>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</si>
  <si>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</si>
  <si>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</si>
  <si>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</si>
  <si>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</si>
  <si>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</si>
  <si>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</si>
  <si>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</si>
  <si>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</si>
  <si>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</si>
  <si>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</si>
  <si>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</si>
  <si>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</si>
  <si>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</si>
  <si>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</si>
  <si>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</si>
  <si>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</si>
  <si>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</si>
  <si>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</si>
  <si>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</si>
  <si>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</si>
  <si>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</si>
  <si>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</si>
  <si>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</si>
  <si>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</si>
  <si>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</si>
  <si>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</si>
  <si>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</si>
  <si>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</si>
  <si>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</si>
  <si>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</si>
  <si>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</si>
  <si>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</si>
  <si>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</si>
  <si>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</si>
  <si>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</si>
  <si>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</si>
  <si>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</si>
  <si>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</si>
  <si>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</si>
  <si>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</si>
  <si>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</si>
  <si>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</si>
  <si>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</si>
  <si>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</si>
  <si>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</si>
  <si>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</si>
  <si>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</si>
  <si>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</si>
  <si>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</si>
  <si>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</si>
  <si>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</si>
  <si>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</si>
  <si>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</si>
  <si>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</si>
  <si>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</si>
  <si>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</si>
  <si>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</si>
  <si>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</si>
  <si>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</si>
  <si>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</si>
  <si>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</si>
  <si>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</si>
  <si>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</si>
  <si>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</si>
  <si>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</si>
  <si>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</si>
  <si>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</si>
  <si>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</si>
  <si>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</si>
  <si>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</si>
  <si>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</si>
  <si>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</si>
  <si>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</si>
  <si>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</si>
  <si>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</si>
  <si>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</si>
  <si>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</si>
  <si>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</si>
  <si>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</si>
  <si>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</si>
  <si>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</si>
  <si>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</si>
  <si>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</si>
  <si>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</si>
  <si>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</si>
  <si>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</si>
  <si>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</si>
  <si>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</si>
  <si>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</si>
  <si>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</si>
  <si>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</si>
  <si>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</si>
  <si>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</si>
  <si>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</si>
  <si>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</si>
  <si>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</si>
  <si>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</si>
  <si>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</si>
  <si>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</si>
  <si>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</si>
  <si>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</si>
  <si>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</si>
  <si>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</si>
  <si>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</si>
  <si>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</si>
  <si>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</si>
  <si>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</si>
  <si>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</si>
  <si>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</si>
  <si>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</si>
  <si>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</si>
  <si>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</si>
  <si>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</si>
  <si>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</si>
  <si>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</si>
  <si>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</si>
  <si>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</si>
  <si>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</si>
  <si>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</si>
  <si>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</si>
  <si>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</si>
  <si>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</si>
  <si>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</si>
  <si>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</si>
  <si>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</si>
  <si>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</si>
  <si>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</si>
  <si>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</si>
  <si>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</si>
  <si>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</si>
  <si>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</si>
  <si>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</si>
  <si>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</si>
  <si>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</si>
  <si>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</si>
  <si>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</si>
  <si>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</si>
  <si>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</si>
  <si>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</si>
  <si>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</si>
  <si>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</si>
  <si>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</si>
  <si>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</si>
  <si>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</si>
  <si>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</si>
  <si>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</si>
  <si>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</si>
  <si>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</si>
  <si>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</si>
  <si>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</si>
  <si>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</si>
  <si>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</si>
  <si>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</si>
  <si>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</si>
  <si>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</si>
  <si>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</si>
  <si>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</si>
  <si>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</si>
  <si>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</si>
  <si>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</si>
  <si>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</si>
  <si>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</si>
  <si>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</si>
  <si>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</si>
  <si>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</si>
  <si>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</si>
  <si>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</si>
  <si>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</si>
  <si>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</si>
  <si>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</si>
  <si>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</si>
  <si>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</si>
  <si>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</si>
  <si>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</si>
  <si>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</si>
  <si>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</si>
  <si>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</si>
  <si>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</si>
  <si>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</si>
  <si>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</si>
  <si>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</si>
  <si>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</si>
  <si>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</si>
  <si>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</si>
  <si>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</si>
  <si>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</si>
  <si>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</si>
  <si>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</si>
  <si>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</si>
  <si>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</si>
  <si>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</si>
  <si>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</si>
  <si>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</si>
  <si>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</si>
  <si>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</si>
  <si>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</si>
  <si>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</si>
  <si>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</si>
  <si>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</si>
  <si>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</si>
  <si>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</si>
  <si>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</si>
  <si>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</si>
  <si>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</si>
  <si>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</si>
  <si>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</si>
  <si>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</si>
  <si>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</si>
  <si>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</si>
  <si>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</si>
  <si>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</si>
  <si>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</si>
  <si>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</si>
  <si>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</si>
  <si>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</si>
  <si>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</si>
  <si>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</si>
  <si>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</si>
  <si>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</si>
  <si>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</si>
  <si>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</si>
  <si>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</si>
  <si>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</si>
  <si>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</si>
  <si>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</si>
  <si>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</si>
  <si>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</si>
  <si>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</si>
  <si>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</si>
  <si>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</si>
  <si>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</si>
  <si>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</si>
  <si>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</si>
  <si>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</si>
  <si>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</si>
  <si>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</si>
  <si>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</si>
  <si>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</si>
  <si>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</si>
  <si>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</si>
  <si>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</si>
  <si>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</si>
  <si>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</si>
  <si>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</si>
  <si>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</si>
  <si>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</si>
  <si>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</si>
  <si>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</si>
  <si>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</si>
  <si>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</si>
  <si>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</si>
  <si>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</si>
  <si>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</si>
  <si>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</si>
  <si>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</si>
  <si>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</si>
  <si>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</si>
  <si>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</si>
  <si>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</si>
  <si>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</si>
  <si>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</si>
  <si>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</si>
  <si>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</si>
  <si>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</si>
  <si>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</si>
  <si>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</si>
  <si>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</si>
  <si>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</si>
  <si>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</si>
  <si>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</si>
  <si>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</si>
  <si>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</si>
  <si>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</si>
  <si>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</si>
  <si>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</si>
  <si>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</si>
  <si>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</si>
  <si>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</si>
  <si>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</si>
  <si>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</si>
  <si>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</si>
  <si>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</si>
  <si>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</si>
  <si>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</si>
  <si>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</si>
  <si>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</si>
  <si>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</si>
  <si>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</si>
  <si>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</si>
  <si>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</si>
  <si>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</si>
  <si>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</si>
  <si>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</si>
  <si>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</si>
  <si>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</si>
  <si>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</si>
  <si>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</si>
  <si>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</si>
  <si>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</si>
  <si>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</si>
  <si>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</si>
  <si>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</si>
  <si>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</si>
  <si>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</si>
  <si>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</si>
  <si>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</si>
  <si>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</si>
  <si>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</si>
  <si>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</si>
  <si>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</si>
  <si>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</si>
  <si>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</si>
  <si>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</si>
  <si>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</si>
  <si>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</si>
  <si>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</si>
  <si>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</si>
  <si>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</si>
  <si>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</si>
  <si>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</si>
  <si>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</si>
  <si>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</si>
  <si>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</si>
  <si>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</si>
  <si>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</si>
  <si>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</si>
  <si>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</si>
  <si>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</si>
  <si>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</si>
  <si>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</si>
  <si>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</si>
  <si>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</si>
  <si>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</si>
  <si>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</si>
  <si>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</si>
  <si>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</si>
  <si>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</si>
  <si>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</si>
  <si>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</si>
  <si>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</si>
  <si>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</si>
  <si>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</si>
  <si>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</si>
  <si>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</si>
  <si>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</si>
  <si>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</si>
  <si>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</si>
  <si>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</si>
  <si>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</si>
  <si>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</si>
  <si>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</si>
  <si>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</si>
  <si>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</si>
  <si>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</si>
  <si>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</si>
  <si>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</si>
  <si>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</si>
  <si>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</si>
  <si>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</si>
  <si>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</si>
  <si>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</si>
  <si>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</si>
  <si>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</si>
  <si>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</si>
  <si>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</si>
  <si>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</si>
  <si>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</si>
  <si>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</si>
  <si>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</si>
  <si>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</si>
  <si>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</si>
  <si>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</si>
  <si>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</si>
  <si>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</si>
  <si>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</si>
  <si>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</si>
  <si>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</si>
  <si>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</si>
  <si>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</si>
  <si>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</si>
  <si>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</si>
  <si>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</si>
  <si>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</si>
  <si>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</si>
  <si>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</si>
  <si>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</si>
  <si>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</si>
  <si>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</si>
  <si>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</si>
  <si>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</si>
  <si>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</si>
  <si>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</si>
  <si>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</si>
  <si>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</si>
  <si>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</si>
  <si>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</si>
  <si>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</si>
  <si>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</si>
  <si>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</si>
  <si>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</si>
  <si>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</si>
  <si>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</si>
  <si>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</si>
  <si>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</si>
  <si>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</si>
  <si>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</si>
  <si>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</si>
  <si>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</si>
  <si>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</si>
  <si>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</si>
  <si>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</si>
  <si>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</si>
  <si>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</si>
  <si>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</si>
  <si>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</si>
  <si>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</si>
  <si>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</si>
  <si>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</si>
  <si>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</si>
  <si>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</si>
  <si>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</si>
  <si>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</si>
  <si>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</si>
  <si>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</si>
  <si>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</si>
  <si>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</si>
  <si>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</si>
  <si>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</si>
  <si>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</si>
  <si>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</si>
  <si>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</si>
  <si>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</si>
  <si>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</si>
  <si>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</si>
  <si>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</si>
  <si>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</si>
  <si>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</si>
  <si>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</si>
  <si>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</si>
  <si>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</si>
  <si>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</si>
  <si>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</si>
  <si>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</si>
  <si>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</si>
  <si>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</si>
  <si>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</si>
  <si>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</si>
  <si>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</si>
  <si>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</si>
  <si>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</si>
  <si>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</si>
  <si>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</si>
  <si>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</si>
  <si>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</si>
  <si>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</si>
  <si>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</si>
  <si>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</si>
  <si>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</si>
  <si>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</si>
  <si>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</si>
  <si>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</si>
  <si>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</si>
  <si>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</si>
  <si>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</si>
  <si>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</si>
  <si>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</si>
  <si>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</si>
  <si>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</si>
  <si>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</si>
  <si>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</si>
  <si>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</si>
  <si>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</si>
  <si>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</si>
  <si>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</si>
  <si>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</si>
  <si>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</si>
  <si>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</si>
  <si>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</si>
  <si>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</si>
  <si>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</si>
  <si>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</si>
  <si>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</si>
  <si>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</si>
  <si>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</si>
  <si>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</si>
  <si>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</si>
  <si>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</si>
  <si>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</si>
  <si>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</si>
  <si>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</si>
  <si>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</si>
  <si>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</si>
  <si>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</si>
  <si>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</si>
  <si>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</si>
  <si>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</si>
  <si>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</si>
  <si>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</si>
  <si>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</si>
  <si>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</si>
  <si>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</si>
  <si>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</si>
  <si>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</si>
  <si>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</si>
  <si>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</si>
  <si>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</si>
  <si>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</si>
  <si>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</si>
  <si>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</si>
  <si>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</si>
  <si>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</si>
  <si>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</si>
  <si>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</si>
  <si>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</si>
  <si>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</si>
  <si>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</si>
  <si>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</si>
  <si>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</si>
  <si>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</si>
  <si>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</si>
  <si>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</si>
  <si>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</si>
  <si>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</si>
  <si>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</si>
  <si>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</si>
  <si>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</si>
  <si>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</si>
  <si>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</si>
  <si>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</si>
  <si>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</si>
  <si>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</si>
  <si>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</si>
  <si>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</si>
  <si>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</si>
  <si>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</si>
  <si>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</si>
  <si>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</si>
  <si>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</si>
  <si>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</si>
  <si>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</si>
  <si>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</si>
  <si>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</si>
  <si>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</si>
  <si>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</si>
  <si>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</si>
  <si>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</si>
  <si>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</si>
  <si>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</si>
  <si>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</si>
  <si>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</si>
  <si>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</si>
  <si>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</si>
  <si>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</si>
  <si>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</si>
  <si>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</si>
  <si>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</si>
  <si>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</si>
  <si>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</si>
  <si>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</si>
  <si>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</si>
  <si>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</si>
  <si>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</si>
  <si>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</si>
  <si>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</si>
  <si>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</si>
  <si>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</si>
  <si>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</si>
  <si>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</si>
  <si>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</si>
  <si>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</si>
  <si>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</si>
  <si>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</si>
  <si>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</si>
  <si>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</si>
  <si>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</si>
  <si>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</si>
  <si>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</si>
  <si>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</si>
  <si>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</si>
  <si>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</si>
  <si>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</si>
  <si>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</si>
  <si>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</si>
  <si>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</si>
  <si>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</si>
  <si>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</si>
  <si>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</si>
  <si>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</si>
  <si>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</si>
  <si>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</si>
  <si>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</si>
  <si>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</si>
  <si>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</si>
  <si>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</si>
  <si>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</si>
  <si>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</si>
  <si>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</si>
  <si>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</si>
  <si>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</si>
  <si>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</si>
  <si>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</si>
  <si>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</si>
  <si>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</si>
  <si>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</si>
  <si>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</si>
  <si>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</si>
  <si>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</si>
  <si>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</si>
  <si>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</si>
  <si>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</si>
  <si>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</si>
  <si>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</si>
  <si>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</si>
  <si>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</si>
  <si>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</si>
  <si>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</si>
  <si>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</si>
  <si>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</si>
  <si>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</si>
  <si>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</si>
  <si>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</si>
  <si>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</si>
  <si>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</si>
  <si>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</si>
  <si>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</si>
  <si>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</si>
  <si>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</si>
  <si>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</si>
  <si>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</si>
  <si>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</si>
  <si>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</si>
  <si>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</si>
  <si>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</si>
  <si>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</si>
  <si>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</si>
  <si>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</si>
  <si>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</si>
  <si>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</si>
  <si>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</si>
  <si>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</si>
  <si>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</si>
  <si>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</si>
  <si>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</si>
  <si>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</si>
  <si>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</si>
  <si>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</si>
  <si>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</si>
  <si>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</si>
  <si>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</si>
  <si>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</si>
  <si>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</si>
  <si>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</si>
  <si>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</si>
  <si>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</si>
  <si>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</si>
  <si>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</si>
  <si>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</si>
  <si>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</si>
  <si>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</si>
  <si>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</si>
  <si>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</si>
  <si>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</si>
  <si>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</si>
  <si>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</si>
  <si>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</si>
  <si>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</si>
  <si>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</si>
  <si>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</si>
  <si>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</si>
  <si>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</si>
  <si>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</si>
  <si>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</si>
  <si>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</si>
  <si>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</si>
  <si>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</si>
  <si>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</si>
  <si>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</si>
  <si>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</si>
  <si>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</si>
  <si>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</si>
  <si>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</si>
  <si>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</si>
  <si>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</si>
  <si>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</si>
  <si>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</si>
  <si>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</si>
  <si>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</si>
  <si>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</si>
  <si>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</si>
  <si>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</si>
  <si>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</si>
  <si>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</si>
  <si>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</si>
  <si>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</si>
  <si>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</si>
  <si>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</si>
  <si>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</si>
  <si>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</si>
  <si>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</si>
  <si>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</si>
  <si>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</si>
  <si>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</si>
  <si>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</si>
  <si>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</si>
  <si>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</si>
  <si>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</si>
  <si>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</si>
  <si>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</si>
  <si>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</si>
  <si>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</si>
  <si>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</si>
  <si>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</si>
  <si>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</si>
  <si>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</si>
  <si>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</si>
  <si>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</si>
  <si>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</si>
  <si>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</si>
  <si>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</si>
  <si>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</si>
  <si>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</si>
  <si>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</si>
  <si>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</si>
  <si>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</si>
  <si>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</si>
  <si>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</si>
  <si>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</si>
  <si>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</si>
  <si>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</si>
  <si>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</si>
  <si>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</si>
  <si>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</si>
  <si>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</si>
  <si>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</si>
  <si>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</si>
  <si>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</si>
  <si>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</si>
  <si>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</si>
  <si>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</si>
  <si>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</si>
  <si>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</si>
  <si>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</si>
  <si>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</si>
  <si>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</si>
  <si>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</si>
  <si>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</si>
  <si>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</si>
  <si>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</si>
  <si>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</si>
  <si>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</si>
  <si>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</si>
  <si>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</si>
  <si>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</si>
  <si>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</si>
  <si>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</si>
  <si>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</si>
  <si>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</si>
  <si>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</si>
  <si>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</si>
  <si>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</si>
  <si>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</si>
  <si>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</si>
  <si>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</si>
  <si>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</si>
  <si>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</si>
  <si>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</si>
  <si>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</si>
  <si>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</si>
  <si>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</si>
  <si>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</si>
  <si>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</si>
  <si>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</si>
  <si>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</si>
  <si>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</si>
  <si>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</si>
  <si>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</si>
  <si>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</si>
  <si>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</si>
  <si>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</si>
  <si>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</si>
  <si>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</si>
  <si>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</si>
  <si>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</si>
  <si>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</si>
  <si>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</si>
  <si>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</si>
  <si>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</si>
  <si>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</si>
  <si>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</si>
  <si>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</si>
  <si>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</si>
  <si>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</si>
  <si>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</si>
  <si>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</si>
  <si>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</si>
  <si>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</si>
  <si>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</si>
  <si>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</si>
  <si>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</si>
  <si>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</si>
  <si>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</si>
  <si>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</si>
  <si>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</si>
  <si>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</si>
  <si>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</si>
  <si>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</si>
  <si>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</si>
  <si>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</si>
  <si>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</si>
  <si>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</si>
  <si>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</si>
  <si>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</si>
  <si>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</si>
  <si>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</si>
  <si>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</si>
  <si>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</si>
  <si>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</si>
  <si>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</si>
  <si>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</si>
  <si>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</si>
  <si>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</si>
  <si>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</si>
  <si>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</si>
  <si>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</si>
  <si>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</si>
  <si>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</si>
  <si>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</si>
  <si>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</si>
  <si>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</si>
  <si>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</si>
  <si>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</si>
  <si>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</si>
  <si>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</si>
  <si>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</si>
  <si>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</si>
  <si>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</si>
  <si>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</si>
  <si>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</si>
  <si>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</si>
  <si>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</si>
  <si>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</si>
  <si>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</si>
  <si>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</si>
  <si>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</si>
  <si>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</si>
  <si>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</si>
  <si>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</si>
  <si>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</si>
  <si>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</si>
  <si>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</si>
  <si>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</si>
  <si>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</si>
  <si>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</si>
  <si>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</si>
  <si>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</si>
  <si>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</si>
  <si>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</si>
  <si>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</si>
  <si>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</si>
  <si>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</si>
  <si>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</si>
  <si>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</si>
  <si>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</si>
  <si>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</si>
  <si>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</si>
  <si>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</si>
  <si>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</si>
  <si>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</si>
  <si>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</si>
  <si>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</si>
  <si>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</si>
  <si>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</si>
  <si>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</si>
  <si>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</si>
  <si>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</si>
  <si>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</si>
  <si>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</si>
  <si>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</si>
  <si>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</si>
  <si>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</si>
  <si>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</si>
  <si>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</si>
  <si>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</si>
  <si>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</si>
  <si>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</si>
  <si>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</si>
  <si>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</si>
  <si>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</si>
  <si>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</si>
  <si>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</si>
  <si>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</si>
  <si>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</si>
  <si>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</si>
  <si>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</si>
  <si>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</si>
  <si>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</si>
  <si>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</si>
  <si>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</si>
  <si>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</si>
  <si>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</si>
  <si>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</si>
  <si>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</si>
  <si>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</si>
  <si>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</si>
  <si>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</si>
  <si>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</si>
  <si>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</si>
  <si>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</si>
  <si>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</si>
  <si>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</si>
  <si>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</si>
  <si>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</si>
  <si>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</si>
  <si>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</si>
  <si>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</si>
  <si>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</si>
  <si>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</si>
  <si>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</si>
  <si>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</si>
  <si>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</si>
  <si>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</si>
  <si>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</si>
  <si>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</si>
  <si>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</si>
  <si>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</si>
  <si>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</si>
  <si>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</si>
  <si>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</si>
  <si>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</si>
  <si>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</si>
  <si>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</si>
  <si>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</si>
  <si>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</si>
  <si>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</si>
  <si>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</si>
  <si>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</si>
  <si>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</si>
  <si>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</si>
  <si>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</si>
  <si>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</si>
  <si>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</si>
  <si>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</si>
  <si>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</si>
  <si>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</si>
  <si>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</si>
  <si>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</si>
  <si>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</si>
  <si>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</si>
  <si>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</si>
  <si>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</si>
  <si>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</si>
  <si>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</si>
  <si>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</si>
  <si>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</si>
  <si>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</si>
  <si>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</si>
  <si>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</si>
  <si>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</si>
  <si>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</si>
  <si>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</si>
  <si>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</si>
  <si>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</si>
  <si>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</si>
  <si>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</si>
  <si>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</si>
  <si>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</si>
  <si>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</si>
  <si>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</si>
  <si>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</si>
  <si>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</si>
  <si>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</si>
  <si>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</si>
  <si>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</si>
  <si>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</si>
  <si>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</si>
  <si>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</si>
  <si>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</si>
  <si>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</si>
  <si>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</si>
  <si>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</si>
  <si>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</si>
  <si>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</si>
  <si>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</si>
  <si>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</si>
  <si>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</si>
  <si>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</si>
  <si>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</si>
  <si>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</si>
  <si>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</si>
  <si>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</si>
  <si>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</si>
  <si>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</si>
  <si>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</si>
  <si>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</si>
  <si>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</si>
  <si>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</si>
  <si>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</si>
  <si>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</si>
  <si>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</si>
  <si>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</si>
  <si>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</si>
  <si>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</si>
  <si>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</si>
  <si>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</si>
  <si>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</si>
  <si>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</si>
  <si>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</si>
  <si>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</si>
  <si>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</si>
  <si>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</si>
  <si>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</si>
  <si>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</si>
  <si>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</si>
  <si>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</si>
  <si>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</si>
  <si>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</si>
  <si>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</si>
  <si>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</si>
  <si>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</si>
  <si>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</si>
  <si>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</si>
  <si>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</si>
  <si>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</si>
  <si>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</si>
  <si>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</si>
  <si>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</si>
  <si>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</si>
  <si>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</si>
  <si>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</si>
  <si>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</si>
  <si>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</si>
  <si>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</si>
  <si>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</si>
  <si>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</si>
  <si>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</si>
  <si>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</si>
  <si>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</si>
  <si>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</si>
  <si>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</si>
  <si>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</si>
  <si>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</si>
  <si>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</si>
  <si>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</si>
  <si>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</si>
  <si>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</si>
  <si>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</si>
  <si>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</si>
  <si>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</si>
  <si>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</si>
  <si>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</si>
  <si>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</si>
  <si>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</si>
  <si>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</si>
  <si>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</si>
  <si>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</si>
  <si>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</si>
  <si>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</si>
  <si>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</si>
  <si>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</si>
  <si>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</si>
  <si>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</si>
  <si>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</si>
  <si>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</si>
  <si>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</si>
  <si>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</si>
  <si>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</si>
  <si>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</si>
  <si>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</si>
  <si>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</si>
  <si>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</si>
  <si>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</si>
  <si>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</si>
  <si>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</si>
  <si>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</si>
  <si>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</si>
  <si>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</si>
  <si>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</si>
  <si>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</si>
  <si>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</si>
  <si>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</si>
  <si>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</si>
  <si>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</si>
  <si>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</si>
  <si>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</si>
  <si>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</si>
  <si>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</si>
  <si>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</si>
  <si>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</si>
  <si>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</si>
  <si>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</si>
  <si>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</si>
  <si>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</si>
  <si>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</si>
  <si>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</si>
  <si>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</si>
  <si>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</si>
  <si>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</si>
  <si>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</si>
  <si>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</si>
  <si>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</si>
  <si>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</si>
  <si>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</si>
  <si>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</si>
  <si>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</si>
  <si>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</si>
  <si>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</si>
  <si>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</si>
  <si>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</si>
  <si>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</si>
  <si>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</si>
  <si>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</si>
  <si>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</si>
  <si>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</si>
  <si>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</si>
  <si>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</si>
  <si>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</si>
  <si>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</si>
  <si>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</si>
  <si>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</si>
  <si>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</si>
  <si>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</si>
  <si>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</si>
  <si>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</si>
  <si>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</si>
  <si>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</si>
  <si>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</si>
  <si>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</si>
  <si>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</si>
  <si>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</si>
  <si>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</si>
  <si>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</si>
  <si>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</si>
  <si>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</si>
  <si>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</si>
  <si>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</si>
  <si>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</si>
  <si>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</si>
  <si>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</si>
  <si>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</si>
  <si>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</si>
  <si>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</si>
  <si>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</si>
  <si>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</si>
  <si>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</si>
  <si>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</si>
  <si>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</si>
  <si>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</si>
  <si>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</si>
  <si>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</si>
  <si>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</si>
  <si>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</si>
  <si>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</si>
  <si>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</si>
  <si>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</si>
  <si>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</si>
  <si>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</si>
  <si>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</si>
  <si>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</si>
  <si>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</si>
  <si>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</si>
  <si>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</si>
  <si>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</si>
  <si>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</si>
  <si>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</si>
  <si>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</si>
  <si>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</si>
  <si>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</si>
  <si>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</si>
  <si>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</si>
  <si>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</si>
  <si>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</si>
  <si>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</si>
  <si>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</si>
  <si>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</si>
  <si>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</si>
  <si>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</si>
  <si>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</si>
  <si>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</si>
  <si>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</si>
  <si>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</si>
  <si>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</si>
  <si>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</si>
  <si>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</si>
  <si>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</si>
  <si>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</si>
  <si>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</si>
  <si>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</si>
  <si>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</si>
  <si>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</si>
  <si>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</si>
  <si>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</si>
  <si>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</si>
  <si>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</si>
  <si>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</si>
  <si>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</si>
  <si>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</si>
  <si>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</si>
  <si>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</si>
  <si>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</si>
  <si>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</si>
  <si>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</si>
  <si>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</si>
  <si>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</si>
  <si>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</si>
  <si>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</si>
  <si>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</si>
  <si>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</si>
  <si>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</si>
  <si>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</si>
  <si>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</si>
  <si>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</si>
  <si>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</si>
  <si>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</si>
  <si>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</si>
  <si>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</si>
  <si>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</si>
  <si>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</si>
  <si>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</si>
  <si>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</si>
  <si>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</si>
  <si>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</si>
  <si>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</si>
  <si>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</si>
  <si>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</si>
  <si>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</si>
  <si>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</si>
  <si>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</si>
  <si>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</si>
  <si>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</si>
  <si>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</si>
  <si>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</si>
  <si>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</si>
  <si>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</si>
  <si>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</si>
  <si>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</si>
  <si>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</si>
  <si>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</si>
  <si>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</si>
  <si>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</si>
  <si>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</si>
  <si>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</si>
  <si>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</si>
  <si>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</si>
  <si>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</si>
  <si>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</si>
  <si>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</si>
  <si>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</si>
  <si>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</si>
  <si>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</si>
  <si>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</si>
  <si>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</si>
  <si>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</si>
  <si>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</si>
  <si>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</si>
  <si>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</si>
  <si>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</si>
  <si>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</si>
  <si>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</si>
  <si>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</si>
  <si>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</si>
  <si>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</si>
  <si>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</si>
  <si>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</si>
  <si>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</si>
  <si>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</si>
  <si>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</si>
  <si>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</si>
  <si>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</si>
  <si>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</si>
  <si>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</si>
  <si>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</si>
  <si>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</si>
  <si>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</si>
  <si>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</si>
  <si>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</si>
  <si>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</si>
  <si>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</si>
  <si>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</si>
  <si>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</si>
  <si>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</si>
  <si>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</si>
  <si>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</si>
  <si>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</si>
  <si>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</si>
  <si>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</si>
  <si>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</si>
  <si>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</si>
  <si>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</si>
  <si>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</si>
  <si>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</si>
  <si>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</si>
  <si>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</si>
  <si>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</si>
  <si>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</si>
  <si>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</si>
  <si>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</si>
  <si>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</si>
  <si>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</si>
  <si>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</si>
  <si>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</si>
  <si>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</si>
  <si>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</si>
  <si>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</si>
  <si>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</si>
  <si>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</si>
  <si>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</si>
  <si>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</si>
  <si>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</si>
  <si>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</si>
  <si>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</si>
  <si>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</si>
  <si>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</si>
  <si>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</si>
  <si>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</si>
  <si>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</si>
  <si>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</si>
  <si>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</si>
  <si>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</si>
  <si>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</si>
  <si>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</si>
  <si>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</si>
  <si>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</si>
  <si>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</si>
  <si>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</si>
  <si>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</si>
  <si>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</si>
  <si>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</si>
  <si>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</si>
  <si>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</si>
  <si>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</si>
  <si>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</si>
  <si>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</si>
  <si>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</si>
  <si>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</si>
  <si>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</si>
  <si>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</si>
  <si>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</si>
  <si>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</si>
  <si>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</si>
  <si>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</si>
  <si>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</si>
  <si>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</si>
  <si>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</si>
  <si>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</si>
  <si>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</si>
  <si>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</si>
  <si>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</si>
  <si>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</si>
  <si>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</si>
  <si>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</si>
  <si>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</si>
  <si>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</si>
  <si>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</si>
  <si>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</si>
  <si>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</si>
  <si>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1000 - 4999</t>
  </si>
  <si>
    <t>5000 - 9999</t>
  </si>
  <si>
    <t>10000 - 14999</t>
  </si>
  <si>
    <t>15000 - 19999</t>
  </si>
  <si>
    <t>20000 - 24999</t>
  </si>
  <si>
    <t>25000 - 29999</t>
  </si>
  <si>
    <t>30000 - 34999</t>
  </si>
  <si>
    <t>35000 - 39999</t>
  </si>
  <si>
    <t>40000 - 44999</t>
  </si>
  <si>
    <t>45000 - 49999</t>
  </si>
  <si>
    <t>Greater than/= 50000</t>
  </si>
  <si>
    <t>Mean</t>
  </si>
  <si>
    <t>Median</t>
  </si>
  <si>
    <t>Minimum</t>
  </si>
  <si>
    <t>Maximum</t>
  </si>
  <si>
    <t>Varience</t>
  </si>
  <si>
    <t>Standard Deviation</t>
  </si>
  <si>
    <t>Succesful Outcomes</t>
  </si>
  <si>
    <t>Failed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</si>
</sst>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7F7F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42" applyNumberFormat="1" applyFont="1" applyAlignment="1">
      <alignment horizontal="center" vertical="center"/>
    </xf>
    <xf numFmtId="2" fontId="0" fillId="0" borderId="0" xfId="42" applyNumberFormat="1" applyFont="1" applyAlignment="1">
      <alignment horizontal="center" vertical="center"/>
    </xf>
    <xf numFmtId="1" fontId="0" fillId="0" borderId="0" xfId="42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0" fontId="16" fillId="34" borderId="0" xfId="0" applyFont="1" applyFill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59996337778862885"/>
        </patternFill>
      </fill>
    </dxf>
    <dxf>
      <fill>
        <patternFill>
          <bgColor rgb="FFFE7F7F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E7F7F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E7F7F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E7F7F"/>
      <color rgb="FFE05646"/>
      <color rgb="FF80D17E"/>
      <color rgb="FFFE39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[CrowdfundingBook1.xlsx]Parent Category!PivotTable4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10</c:v>
                </c:pt>
                <c:pt idx="7">
                  <c:v>11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7-0448-9227-AA9824E23415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1">
                  <c:v>11</c:v>
                </c:pt>
                <c:pt idx="2">
                  <c:v>20</c:v>
                </c:pt>
                <c:pt idx="3">
                  <c:v>23</c:v>
                </c:pt>
                <c:pt idx="4">
                  <c:v>24</c:v>
                </c:pt>
                <c:pt idx="5">
                  <c:v>28</c:v>
                </c:pt>
                <c:pt idx="6">
                  <c:v>66</c:v>
                </c:pt>
                <c:pt idx="7">
                  <c:v>60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A7-0448-9227-AA9824E23415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1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A7-0448-9227-AA9824E23415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4</c:v>
                </c:pt>
                <c:pt idx="1">
                  <c:v>26</c:v>
                </c:pt>
                <c:pt idx="2">
                  <c:v>22</c:v>
                </c:pt>
                <c:pt idx="3">
                  <c:v>21</c:v>
                </c:pt>
                <c:pt idx="4">
                  <c:v>40</c:v>
                </c:pt>
                <c:pt idx="5">
                  <c:v>64</c:v>
                </c:pt>
                <c:pt idx="6">
                  <c:v>99</c:v>
                </c:pt>
                <c:pt idx="7">
                  <c:v>102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A7-0448-9227-AA9824E23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501872"/>
        <c:axId val="109840016"/>
      </c:barChart>
      <c:catAx>
        <c:axId val="10950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40016"/>
        <c:crosses val="autoZero"/>
        <c:auto val="1"/>
        <c:lblAlgn val="ctr"/>
        <c:lblOffset val="100"/>
        <c:noMultiLvlLbl val="0"/>
      </c:catAx>
      <c:valAx>
        <c:axId val="1098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0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1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C-F64C-80BF-F2D9C291FCD5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  <c:pt idx="13">
                  <c:v>10</c:v>
                </c:pt>
                <c:pt idx="14">
                  <c:v>15</c:v>
                </c:pt>
                <c:pt idx="15">
                  <c:v>12</c:v>
                </c:pt>
                <c:pt idx="16">
                  <c:v>11</c:v>
                </c:pt>
                <c:pt idx="17">
                  <c:v>16</c:v>
                </c:pt>
                <c:pt idx="18">
                  <c:v>19</c:v>
                </c:pt>
                <c:pt idx="19">
                  <c:v>20</c:v>
                </c:pt>
                <c:pt idx="20">
                  <c:v>12</c:v>
                </c:pt>
                <c:pt idx="21">
                  <c:v>21</c:v>
                </c:pt>
                <c:pt idx="22">
                  <c:v>30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C-F64C-80BF-F2D9C291FCD5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4">
                  <c:v>1</c:v>
                </c:pt>
                <c:pt idx="6">
                  <c:v>1</c:v>
                </c:pt>
                <c:pt idx="11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C-F64C-80BF-F2D9C291FCD5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9</c:v>
                </c:pt>
                <c:pt idx="10">
                  <c:v>10</c:v>
                </c:pt>
                <c:pt idx="11">
                  <c:v>13</c:v>
                </c:pt>
                <c:pt idx="12">
                  <c:v>14</c:v>
                </c:pt>
                <c:pt idx="13">
                  <c:v>21</c:v>
                </c:pt>
                <c:pt idx="14">
                  <c:v>17</c:v>
                </c:pt>
                <c:pt idx="15">
                  <c:v>22</c:v>
                </c:pt>
                <c:pt idx="16">
                  <c:v>26</c:v>
                </c:pt>
                <c:pt idx="17">
                  <c:v>28</c:v>
                </c:pt>
                <c:pt idx="18">
                  <c:v>23</c:v>
                </c:pt>
                <c:pt idx="19">
                  <c:v>22</c:v>
                </c:pt>
                <c:pt idx="20">
                  <c:v>36</c:v>
                </c:pt>
                <c:pt idx="21">
                  <c:v>34</c:v>
                </c:pt>
                <c:pt idx="22">
                  <c:v>49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5C-F64C-80BF-F2D9C291F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3124016"/>
        <c:axId val="843491840"/>
      </c:barChart>
      <c:catAx>
        <c:axId val="84312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91840"/>
        <c:crosses val="autoZero"/>
        <c:auto val="1"/>
        <c:lblAlgn val="ctr"/>
        <c:lblOffset val="100"/>
        <c:noMultiLvlLbl val="0"/>
      </c:catAx>
      <c:valAx>
        <c:axId val="84349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12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[CrowdfundingBook1.xlsx]Count of Outcome!PivotTable11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E-7B41-BD63-AE680EB7F18E}"/>
            </c:ext>
          </c:extLst>
        </c:ser>
        <c:ser>
          <c:idx val="1"/>
          <c:order val="1"/>
          <c:tx>
            <c:strRef>
              <c:f>'Count of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E-7B41-BD63-AE680EB7F18E}"/>
            </c:ext>
          </c:extLst>
        </c:ser>
        <c:ser>
          <c:idx val="2"/>
          <c:order val="2"/>
          <c:tx>
            <c:strRef>
              <c:f>'Count of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AE-7B41-BD63-AE680EB7F18E}"/>
            </c:ext>
          </c:extLst>
        </c:ser>
        <c:ser>
          <c:idx val="3"/>
          <c:order val="3"/>
          <c:tx>
            <c:strRef>
              <c:f>'Count of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AE-7B41-BD63-AE680EB7F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982192"/>
        <c:axId val="1154636464"/>
      </c:lineChart>
      <c:catAx>
        <c:axId val="11549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636464"/>
        <c:crosses val="autoZero"/>
        <c:auto val="1"/>
        <c:lblAlgn val="ctr"/>
        <c:lblOffset val="100"/>
        <c:noMultiLvlLbl val="0"/>
      </c:catAx>
      <c:valAx>
        <c:axId val="11546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98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1000 - 4999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Greater than/=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72-1748-9F99-45DA82ECD5ED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1000 - 4999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Greater than/=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2-1748-9F99-45DA82ECD5ED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1000 - 4999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Greater than/=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72-1748-9F99-45DA82EC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305552"/>
        <c:axId val="329210464"/>
      </c:lineChart>
      <c:catAx>
        <c:axId val="68430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10464"/>
        <c:crosses val="autoZero"/>
        <c:auto val="1"/>
        <c:lblAlgn val="ctr"/>
        <c:lblOffset val="100"/>
        <c:noMultiLvlLbl val="0"/>
      </c:catAx>
      <c:valAx>
        <c:axId val="32921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0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Successful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Successful</a:t>
          </a:r>
        </a:p>
      </cx:txPr>
    </cx:title>
    <cx:plotArea>
      <cx:plotAreaRegion>
        <cx:series layoutId="waterfall" uniqueId="{38DAA92D-8762-5D49-971A-5D6FD8F409CD}">
          <cx:tx>
            <cx:txData>
              <cx:f>_xlchart.v1.16</cx:f>
              <cx:v>backers_count</cx:v>
            </cx:txData>
          </cx:tx>
          <cx:dataId val="0"/>
          <cx:layoutPr>
            <cx:subtotals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Failed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Failed</a:t>
          </a:r>
        </a:p>
      </cx:txPr>
    </cx:title>
    <cx:plotArea>
      <cx:plotAreaRegion>
        <cx:series layoutId="waterfall" uniqueId="{488C4BCB-A878-904B-9613-3C0EA1866E1F}">
          <cx:tx>
            <cx:txData>
              <cx:f>_xlchart.v1.7</cx:f>
              <cx:v>backers_count</cx:v>
            </cx:txData>
          </cx:tx>
          <cx:dataId val="0"/>
          <cx:layoutPr>
            <cx:subtotals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7</xdr:row>
      <xdr:rowOff>0</xdr:rowOff>
    </xdr:from>
    <xdr:to>
      <xdr:col>18</xdr:col>
      <xdr:colOff>774700</xdr:colOff>
      <xdr:row>41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B18666-EE59-F7C6-FA1D-276D93490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3</xdr:row>
      <xdr:rowOff>114300</xdr:rowOff>
    </xdr:from>
    <xdr:to>
      <xdr:col>18</xdr:col>
      <xdr:colOff>431800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E72BBF-6257-4A04-B6FD-1F6F64C8D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4</xdr:row>
      <xdr:rowOff>165100</xdr:rowOff>
    </xdr:from>
    <xdr:to>
      <xdr:col>17</xdr:col>
      <xdr:colOff>812800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E4A56-A14A-F561-B87E-73F952B76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158750</xdr:colOff>
      <xdr:row>14</xdr:row>
      <xdr:rowOff>25400</xdr:rowOff>
    </xdr:from>
    <xdr:to>
      <xdr:col>11</xdr:col>
      <xdr:colOff>552450</xdr:colOff>
      <xdr:row>27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22C45E-E749-C658-B53A-A69CB86AC3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50" y="2870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14</xdr:row>
      <xdr:rowOff>0</xdr:rowOff>
    </xdr:from>
    <xdr:to>
      <xdr:col>17</xdr:col>
      <xdr:colOff>444500</xdr:colOff>
      <xdr:row>27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645E79B-3BE2-7B47-802F-F82C8A989DB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41100" y="2844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14</xdr:row>
      <xdr:rowOff>120650</xdr:rowOff>
    </xdr:from>
    <xdr:to>
      <xdr:col>10</xdr:col>
      <xdr:colOff>736600</xdr:colOff>
      <xdr:row>38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D713FE-F759-9AD6-EA68-115469CED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Morante" refreshedDate="44976.831438425928" createdVersion="8" refreshedVersion="8" minRefreshableVersion="3" recordCount="1000" xr:uid="{E36E481A-20B7-F546-9F82-CBD0C5A874B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Average Donation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Morante" refreshedDate="44976.885198611111" createdVersion="8" refreshedVersion="8" minRefreshableVersion="3" recordCount="1000" xr:uid="{577909EA-4595-7742-9A6F-E6BED771377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Average Donation" numFmtId="0">
      <sharedItems containsSemiMixedTypes="0" containsString="0" containsNumber="1" minValue="0" maxValue="1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x v="0"/>
    <x v="0"/>
    <n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x v="1"/>
    <x v="1"/>
    <n v="1.0851648351648351E-2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x v="2"/>
    <x v="2"/>
    <n v="9.9983862253811666E-3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x v="1"/>
    <x v="1"/>
    <n v="9.6891400888171175E-3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x v="3"/>
    <x v="3"/>
    <n v="1.00664767331434E-2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x v="3"/>
    <x v="3"/>
    <n v="1.3186813186813187E-2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x v="4"/>
    <x v="4"/>
    <n v="1.6513761467889909E-2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x v="3"/>
    <x v="3"/>
    <n v="1.539922664676752E-2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x v="3"/>
    <x v="3"/>
    <n v="3.2261004283240684E-2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x v="1"/>
    <x v="5"/>
    <n v="1.3715710723192019E-2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x v="4"/>
    <x v="6"/>
    <n v="1.5898251192368838E-2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x v="3"/>
    <x v="3"/>
    <n v="8.9108910891089101E-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x v="4"/>
    <x v="6"/>
    <n v="9.7708296322615035E-3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x v="1"/>
    <x v="7"/>
    <n v="9.5191840699368618E-3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x v="1"/>
    <x v="7"/>
    <n v="1.0621913006532476E-2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x v="2"/>
    <x v="8"/>
    <n v="1.1766543447701359E-2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x v="5"/>
    <x v="9"/>
    <n v="9.0571506204148167E-3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x v="4"/>
    <x v="10"/>
    <n v="9.2624865586414026E-3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x v="3"/>
    <x v="3"/>
    <n v="2.2171128264082771E-2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x v="3"/>
    <x v="3"/>
    <n v="2.2221489565131383E-2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x v="4"/>
    <x v="6"/>
    <n v="9.4365130867402128E-3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x v="3"/>
    <x v="3"/>
    <n v="1.4481094127111826E-2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x v="3"/>
    <x v="3"/>
    <n v="1.1758488571806051E-2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x v="4"/>
    <x v="4"/>
    <n v="9.5034131976977649E-3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x v="2"/>
    <x v="8"/>
    <n v="2.5638566235360694E-2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x v="6"/>
    <x v="11"/>
    <n v="1.3692876344086021E-2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x v="3"/>
    <x v="3"/>
    <n v="2.8563708650171767E-2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x v="1"/>
    <x v="1"/>
    <n v="9.3808630393996256E-3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x v="3"/>
    <x v="3"/>
    <n v="1.6129618193046827E-2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x v="4"/>
    <x v="12"/>
    <n v="1.0638227403702846E-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x v="4"/>
    <x v="10"/>
    <n v="8.9242476651677626E-3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x v="6"/>
    <x v="11"/>
    <n v="2.0829493087557605E-2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x v="4"/>
    <x v="4"/>
    <n v="2.6312787992152926E-2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x v="3"/>
    <x v="3"/>
    <n v="2.8571277930678138E-2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x v="4"/>
    <x v="4"/>
    <n v="1.1764705882352941E-2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x v="4"/>
    <x v="6"/>
    <n v="1.041732934665055E-2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x v="3"/>
    <x v="3"/>
    <n v="1.4532243415077202E-2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x v="5"/>
    <x v="13"/>
    <n v="9.4364582414675022E-3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x v="7"/>
    <x v="14"/>
    <n v="1.3287059990084284E-2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x v="3"/>
    <x v="3"/>
    <n v="1.7505470459518599E-2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x v="2"/>
    <x v="8"/>
    <n v="1.3308240354886409E-2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x v="1"/>
    <x v="1"/>
    <n v="9.3089567259308954E-3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x v="0"/>
    <x v="0"/>
    <n v="2.7781253910649482E-2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x v="5"/>
    <x v="15"/>
    <n v="3.7038582850873795E-2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x v="5"/>
    <x v="13"/>
    <n v="9.297030642254055E-3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x v="3"/>
    <x v="3"/>
    <n v="1.0596026490066225E-2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x v="1"/>
    <x v="1"/>
    <n v="2.1662349894042855E-2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x v="3"/>
    <x v="3"/>
    <n v="2.0900547061298919E-2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x v="3"/>
    <x v="3"/>
    <n v="1.8865142555602118E-2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x v="1"/>
    <x v="1"/>
    <n v="2.2192924631949024E-2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x v="1"/>
    <x v="16"/>
    <n v="0.5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x v="2"/>
    <x v="8"/>
    <n v="1.0100314645111986E-2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x v="3"/>
    <x v="3"/>
    <n v="3.0500203334688898E-2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x v="4"/>
    <x v="6"/>
    <n v="1.691485917772742E-2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x v="2"/>
    <x v="8"/>
    <n v="2.2255192878338281E-2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x v="1"/>
    <x v="17"/>
    <n v="1.1152732845223907E-2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x v="2"/>
    <x v="8"/>
    <n v="1.4269555381536587E-2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x v="6"/>
    <x v="11"/>
    <n v="3.2196059586737144E-2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x v="3"/>
    <x v="3"/>
    <n v="3.4409654272667969E-2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x v="3"/>
    <x v="3"/>
    <n v="3.3238119968839262E-2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x v="3"/>
    <x v="3"/>
    <n v="1.176496540364861E-2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x v="3"/>
    <x v="3"/>
    <n v="1.2194857916102841E-2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x v="2"/>
    <x v="2"/>
    <n v="1.7229449211181844E-2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x v="3"/>
    <x v="3"/>
    <n v="8.9766606822262122E-3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x v="2"/>
    <x v="2"/>
    <n v="1.3899049012435992E-2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x v="3"/>
    <x v="3"/>
    <n v="1.6383200277681361E-2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x v="3"/>
    <x v="3"/>
    <n v="9.181331293037491E-3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x v="2"/>
    <x v="8"/>
    <n v="3.4480711159366198E-2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x v="3"/>
    <x v="3"/>
    <n v="1.695616211745244E-2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x v="3"/>
    <x v="3"/>
    <n v="8.9426617569700155E-3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x v="3"/>
    <x v="3"/>
    <n v="1.5626085144801724E-2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x v="3"/>
    <x v="3"/>
    <n v="1.1721159777914868E-2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x v="4"/>
    <x v="10"/>
    <n v="1.3426156141223273E-2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x v="1"/>
    <x v="17"/>
    <n v="9.5104290500378254E-3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x v="1"/>
    <x v="16"/>
    <n v="1.7797319932998323E-2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x v="7"/>
    <x v="14"/>
    <n v="1.1639052444201013E-2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x v="3"/>
    <x v="3"/>
    <n v="1.754294583980082E-2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x v="4"/>
    <x v="10"/>
    <n v="1.2556053811659192E-2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x v="5"/>
    <x v="18"/>
    <n v="2.4379432624113476E-2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x v="3"/>
    <x v="3"/>
    <n v="2.0831261807696132E-2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x v="6"/>
    <x v="11"/>
    <n v="1.8111808328579577E-2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x v="1"/>
    <x v="1"/>
    <n v="1.0856644742055631E-2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x v="6"/>
    <x v="11"/>
    <n v="1.2021638950110198E-2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x v="1"/>
    <x v="5"/>
    <n v="2.5002500250025001E-2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x v="2"/>
    <x v="8"/>
    <n v="8.9981714945626019E-3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x v="1"/>
    <x v="7"/>
    <n v="1.104199066874028E-2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x v="3"/>
    <x v="3"/>
    <n v="1.6364369205965335E-2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x v="1"/>
    <x v="1"/>
    <n v="1.2044863459037712E-2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x v="5"/>
    <x v="18"/>
    <n v="9.0284435922019807E-3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x v="3"/>
    <x v="3"/>
    <n v="1.1178388448998603E-2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x v="3"/>
    <x v="3"/>
    <n v="1.7286366601435094E-2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x v="5"/>
    <x v="18"/>
    <n v="9.0911525278491861E-3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x v="6"/>
    <x v="11"/>
    <n v="9.6185417672621926E-3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x v="3"/>
    <x v="3"/>
    <n v="9.2596809205033621E-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x v="2"/>
    <x v="2"/>
    <n v="2.0438287725672761E-2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x v="4"/>
    <x v="4"/>
    <n v="2.6548672566371681E-2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x v="3"/>
    <x v="3"/>
    <n v="1.5384818464422195E-2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x v="0"/>
    <x v="0"/>
    <n v="9.3799286129326795E-3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x v="6"/>
    <x v="11"/>
    <n v="3.7024672999301997E-2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x v="3"/>
    <x v="3"/>
    <n v="1.0969165942077454E-2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x v="3"/>
    <x v="3"/>
    <n v="1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x v="1"/>
    <x v="5"/>
    <n v="1.7839660611334712E-2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x v="2"/>
    <x v="8"/>
    <n v="3.223949337938975E-2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x v="1"/>
    <x v="5"/>
    <n v="1.5034538805363673E-2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x v="1"/>
    <x v="7"/>
    <n v="1.1235296530948348E-2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x v="2"/>
    <x v="2"/>
    <n v="9.6652762234204909E-3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x v="3"/>
    <x v="3"/>
    <n v="1.0495501927745251E-2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x v="3"/>
    <x v="3"/>
    <n v="1.3176037996016547E-2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x v="4"/>
    <x v="4"/>
    <n v="9.2955538134169551E-3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x v="4"/>
    <x v="19"/>
    <n v="1.948684637869438E-2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x v="0"/>
    <x v="0"/>
    <n v="1.389214812033604E-2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x v="5"/>
    <x v="15"/>
    <n v="9.1781733262732007E-3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x v="2"/>
    <x v="2"/>
    <n v="2.8571428571428571E-2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x v="0"/>
    <x v="0"/>
    <n v="1.0533086757256574E-2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x v="2"/>
    <x v="8"/>
    <n v="9.1198610306890554E-3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x v="5"/>
    <x v="13"/>
    <n v="2.2726334759461283E-2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x v="3"/>
    <x v="3"/>
    <n v="1.1521464646464646E-2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x v="4"/>
    <x v="19"/>
    <n v="3.226563416637334E-2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x v="7"/>
    <x v="14"/>
    <n v="1.0549519760667611E-2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x v="4"/>
    <x v="4"/>
    <n v="1.4328247115742463E-2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x v="6"/>
    <x v="20"/>
    <n v="1.5872167592988456E-2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x v="6"/>
    <x v="11"/>
    <n v="9.088072785096768E-3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x v="5"/>
    <x v="13"/>
    <n v="3.8464595991141902E-2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x v="3"/>
    <x v="3"/>
    <n v="2.000483500543938E-2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x v="7"/>
    <x v="14"/>
    <n v="9.8305793766994345E-3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x v="3"/>
    <x v="3"/>
    <n v="2.1238938053097345E-2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x v="3"/>
    <x v="3"/>
    <n v="1.1117974058060531E-2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x v="3"/>
    <x v="3"/>
    <n v="1.2663237039968342E-2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x v="1"/>
    <x v="1"/>
    <n v="1.2489435627758476E-2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x v="0"/>
    <x v="0"/>
    <n v="1.1564339781328847E-2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x v="4"/>
    <x v="6"/>
    <n v="3.5711892797319934E-2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x v="2"/>
    <x v="2"/>
    <n v="1.4706590575260661E-2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x v="3"/>
    <x v="3"/>
    <n v="2.3213354199269693E-2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x v="1"/>
    <x v="21"/>
    <n v="1.136932427601001E-2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x v="4"/>
    <x v="4"/>
    <n v="1.0527730490099453E-2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x v="3"/>
    <x v="3"/>
    <n v="2.131924198250729E-2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x v="4"/>
    <x v="6"/>
    <n v="2.1315692760014701E-2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x v="5"/>
    <x v="9"/>
    <n v="1.0611205432937181E-2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x v="6"/>
    <x v="20"/>
    <n v="1.2478298611111112E-2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x v="2"/>
    <x v="8"/>
    <n v="1.6938584640964358E-2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x v="4"/>
    <x v="4"/>
    <n v="1.5153984031285645E-2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x v="2"/>
    <x v="2"/>
    <n v="1.6395450300812884E-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x v="2"/>
    <x v="2"/>
    <n v="1.0172143974960876E-2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x v="1"/>
    <x v="7"/>
    <n v="9.5602294455066923E-3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x v="3"/>
    <x v="3"/>
    <n v="1.1618900077459334E-2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x v="2"/>
    <x v="8"/>
    <n v="1.298877012582871E-2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x v="3"/>
    <x v="3"/>
    <n v="3.3596837944664032E-2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x v="3"/>
    <x v="3"/>
    <n v="2.1313055585305773E-2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x v="2"/>
    <x v="8"/>
    <n v="9.506885828520658E-3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x v="1"/>
    <x v="7"/>
    <n v="1.4304577464788732E-2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x v="1"/>
    <x v="1"/>
    <n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x v="1"/>
    <x v="5"/>
    <n v="1.666344832286425E-2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x v="1"/>
    <x v="7"/>
    <n v="1.9228469069845593E-2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x v="3"/>
    <x v="3"/>
    <n v="3.2257881348232945E-2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x v="1"/>
    <x v="7"/>
    <n v="1.052160953800298E-2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x v="3"/>
    <x v="3"/>
    <n v="1.3163407051352723E-2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x v="1"/>
    <x v="1"/>
    <n v="1.4081890465928512E-2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x v="7"/>
    <x v="14"/>
    <n v="1.3562386980108499E-2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x v="1"/>
    <x v="1"/>
    <n v="8.8362068965517244E-3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x v="3"/>
    <x v="3"/>
    <n v="9.5229628390038797E-3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x v="2"/>
    <x v="8"/>
    <n v="1.2629957643434732E-2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x v="2"/>
    <x v="2"/>
    <n v="1.7441860465116279E-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x v="1"/>
    <x v="1"/>
    <n v="1.7188526384935406E-2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x v="7"/>
    <x v="14"/>
    <n v="2.7752707581227436E-2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x v="3"/>
    <x v="3"/>
    <n v="9.2600577095287052E-3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x v="2"/>
    <x v="2"/>
    <n v="2.2724181394463135E-2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x v="7"/>
    <x v="14"/>
    <n v="1.8156112806012353E-2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x v="3"/>
    <x v="3"/>
    <n v="1.3513513513513514E-2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x v="1"/>
    <x v="7"/>
    <n v="2.3811304759767622E-2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x v="4"/>
    <x v="12"/>
    <n v="1.2822459037961361E-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x v="1"/>
    <x v="7"/>
    <n v="1.2120115774240232E-2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x v="5"/>
    <x v="18"/>
    <n v="9.5969289827255271E-3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x v="4"/>
    <x v="4"/>
    <n v="3.9215686274509803E-2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x v="3"/>
    <x v="3"/>
    <n v="9.9026231484124726E-3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x v="2"/>
    <x v="8"/>
    <n v="8.9418777943368107E-3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x v="3"/>
    <x v="3"/>
    <n v="2.3810025495691018E-2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x v="3"/>
    <x v="3"/>
    <n v="9.0866837090402049E-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x v="3"/>
    <x v="3"/>
    <n v="1.6949991645677721E-2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x v="0"/>
    <x v="0"/>
    <n v="3.0316154179298397E-2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x v="3"/>
    <x v="3"/>
    <n v="2.2219430222696863E-2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x v="2"/>
    <x v="8"/>
    <n v="1.2197804742497221E-2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x v="2"/>
    <x v="2"/>
    <n v="2.5587958607714015E-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x v="3"/>
    <x v="3"/>
    <n v="1.6950191570881228E-2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x v="1"/>
    <x v="1"/>
    <n v="2.4397163120567375E-2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x v="3"/>
    <x v="3"/>
    <n v="3.2227488151658767E-2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x v="4"/>
    <x v="19"/>
    <n v="2.6462395543175487E-2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x v="3"/>
    <x v="3"/>
    <n v="3.1243388109175541E-2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x v="4"/>
    <x v="12"/>
    <n v="1.0420279801133079E-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x v="3"/>
    <x v="3"/>
    <n v="1.3333333333333334E-2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x v="3"/>
    <x v="3"/>
    <n v="9.7991289663141058E-3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x v="3"/>
    <x v="3"/>
    <n v="9.4562647754137114E-3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x v="3"/>
    <x v="3"/>
    <n v="2.6976160602258468E-2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x v="1"/>
    <x v="1"/>
    <n v="2.8531172948221203E-2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x v="1"/>
    <x v="7"/>
    <n v="2.158034528552457E-2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x v="1"/>
    <x v="16"/>
    <n v="1.445617255621845E-2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x v="1"/>
    <x v="5"/>
    <n v="9.1677309865808212E-3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x v="2"/>
    <x v="8"/>
    <n v="1.9312475859405175E-2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x v="4"/>
    <x v="6"/>
    <n v="1.2193626699689795E-2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x v="1"/>
    <x v="5"/>
    <n v="2.7809965237543453E-2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x v="1"/>
    <x v="1"/>
    <n v="1.3429752066115703E-2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x v="3"/>
    <x v="3"/>
    <n v="0.5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x v="2"/>
    <x v="2"/>
    <n v="1.0975183502271934E-2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x v="0"/>
    <x v="0"/>
    <n v="1.2532477456824087E-2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x v="3"/>
    <x v="3"/>
    <n v="2.3255934192634414E-2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x v="1"/>
    <x v="17"/>
    <n v="1.5816528272044286E-2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x v="3"/>
    <x v="3"/>
    <n v="1.4250089063056644E-2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x v="5"/>
    <x v="13"/>
    <n v="1.6304347826086956E-2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x v="1"/>
    <x v="1"/>
    <n v="1.0101010101010102E-2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x v="4"/>
    <x v="4"/>
    <n v="1.0310883431269147E-2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x v="4"/>
    <x v="4"/>
    <n v="1.9605940017470638E-2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x v="4"/>
    <x v="22"/>
    <n v="3.5657936257494478E-2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x v="3"/>
    <x v="3"/>
    <n v="1.6397578203834511E-2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x v="3"/>
    <x v="3"/>
    <n v="1.3658536585365854E-2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x v="1"/>
    <x v="7"/>
    <n v="2.5001603040530694E-2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x v="1"/>
    <x v="1"/>
    <n v="1.1519128734990227E-2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x v="3"/>
    <x v="3"/>
    <n v="2.3738379814077025E-2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x v="3"/>
    <x v="3"/>
    <n v="9.6173716756481793E-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x v="4"/>
    <x v="22"/>
    <n v="1.6128196715649877E-2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x v="4"/>
    <x v="12"/>
    <n v="3.2252823137541638E-2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x v="4"/>
    <x v="10"/>
    <n v="1.1112154053878423E-2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x v="3"/>
    <x v="3"/>
    <n v="2.5487256371814093E-2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x v="0"/>
    <x v="0"/>
    <n v="1.8184094133355588E-2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x v="7"/>
    <x v="14"/>
    <n v="2.0836478937037595E-2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x v="3"/>
    <x v="3"/>
    <n v="1.1367937775498492E-2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x v="4"/>
    <x v="22"/>
    <n v="1.9231077935628862E-2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x v="1"/>
    <x v="1"/>
    <n v="3.3333711266567645E-2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x v="7"/>
    <x v="14"/>
    <n v="1.0182743885807801E-2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x v="6"/>
    <x v="20"/>
    <n v="9.1775262527858618E-3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x v="4"/>
    <x v="10"/>
    <n v="1.4925734191300982E-2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x v="6"/>
    <x v="20"/>
    <n v="1.5386192837066793E-2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x v="6"/>
    <x v="11"/>
    <n v="1.0015866719555733E-2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x v="3"/>
    <x v="3"/>
    <n v="1.2131088176715554E-2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x v="3"/>
    <x v="3"/>
    <n v="1.5799416108535119E-2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x v="4"/>
    <x v="10"/>
    <n v="1.0333333333333333E-2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x v="6"/>
    <x v="11"/>
    <n v="1.8212932404351546E-2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x v="4"/>
    <x v="10"/>
    <n v="2.5633881303984397E-2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x v="1"/>
    <x v="1"/>
    <n v="1.31852879944483E-2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x v="4"/>
    <x v="10"/>
    <n v="2.2196734583726892E-2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x v="3"/>
    <x v="3"/>
    <n v="9.567962122706648E-3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x v="2"/>
    <x v="8"/>
    <n v="1.311160857051487E-2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x v="3"/>
    <x v="3"/>
    <n v="1.4489457782398232E-2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x v="5"/>
    <x v="9"/>
    <n v="9.8061480588601813E-3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x v="1"/>
    <x v="1"/>
    <n v="2.3301332836238232E-2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x v="3"/>
    <x v="3"/>
    <n v="2.3242187500000001E-2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x v="3"/>
    <x v="3"/>
    <n v="1.328986960882648E-2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x v="3"/>
    <x v="3"/>
    <n v="1.4487847809897772E-2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x v="2"/>
    <x v="2"/>
    <n v="1.5154618062666393E-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x v="5"/>
    <x v="13"/>
    <n v="1.0202644889471348E-2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x v="6"/>
    <x v="20"/>
    <n v="1.6637411279859574E-2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x v="5"/>
    <x v="18"/>
    <n v="3.8460394419822123E-2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x v="1"/>
    <x v="1"/>
    <n v="0.33333333333333331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x v="3"/>
    <x v="3"/>
    <n v="2.6302083333333334E-2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x v="3"/>
    <x v="3"/>
    <n v="9.4204055564426001E-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x v="4"/>
    <x v="6"/>
    <n v="1.2342711328482541E-2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x v="5"/>
    <x v="9"/>
    <n v="1.0346854791299235E-2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x v="1"/>
    <x v="1"/>
    <n v="1.7542771489119761E-2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x v="1"/>
    <x v="1"/>
    <n v="1.5641293013555789E-2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x v="3"/>
    <x v="3"/>
    <n v="1.1055034847392453E-2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x v="3"/>
    <x v="3"/>
    <n v="1.3855780691299165E-2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x v="7"/>
    <x v="14"/>
    <n v="1.2831241283124128E-2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x v="1"/>
    <x v="1"/>
    <n v="2.6270759939607449E-2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x v="1"/>
    <x v="1"/>
    <n v="1.7260388548834733E-2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x v="1"/>
    <x v="7"/>
    <n v="2.0082582582582581E-2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x v="7"/>
    <x v="14"/>
    <n v="1.8501301599107473E-2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x v="3"/>
    <x v="3"/>
    <n v="3.3330309901738471E-2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x v="3"/>
    <x v="3"/>
    <n v="1.4259658431437573E-2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x v="1"/>
    <x v="17"/>
    <n v="3.7042210891480992E-2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x v="3"/>
    <x v="3"/>
    <n v="1.9234243624487526E-2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x v="4"/>
    <x v="4"/>
    <n v="1.7725258493353029E-2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x v="4"/>
    <x v="19"/>
    <n v="9.8394028500339292E-3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x v="6"/>
    <x v="11"/>
    <n v="3.9991536182818449E-2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x v="7"/>
    <x v="14"/>
    <n v="3.1233998975934461E-2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x v="3"/>
    <x v="3"/>
    <n v="1.2191903391718002E-2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x v="3"/>
    <x v="3"/>
    <n v="2.6345291479820628E-2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x v="3"/>
    <x v="3"/>
    <n v="1.9404915912031046E-2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x v="5"/>
    <x v="18"/>
    <n v="1.2315532434441024E-2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x v="6"/>
    <x v="11"/>
    <n v="2.4981217129977459E-2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x v="3"/>
    <x v="3"/>
    <n v="1.1118553248492967E-2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x v="2"/>
    <x v="2"/>
    <n v="1.0342084327764518E-2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x v="3"/>
    <x v="3"/>
    <n v="3.9982425307557121E-2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x v="4"/>
    <x v="10"/>
    <n v="2.7036323610346726E-2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x v="3"/>
    <x v="3"/>
    <n v="1.3696264413624528E-2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x v="4"/>
    <x v="19"/>
    <n v="1.4654032613486117E-2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x v="1"/>
    <x v="1"/>
    <n v="1.9116677653263019E-2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x v="2"/>
    <x v="2"/>
    <n v="1.6190359376916472E-2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x v="3"/>
    <x v="3"/>
    <n v="3.9955954066383512E-2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x v="3"/>
    <x v="3"/>
    <n v="9.4083959707521609E-3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x v="1"/>
    <x v="5"/>
    <n v="1.3320214939831983E-2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x v="1"/>
    <x v="16"/>
    <n v="2.501826150474799E-2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x v="3"/>
    <x v="3"/>
    <n v="2.5011132551580821E-2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x v="4"/>
    <x v="4"/>
    <n v="9.8994788600335806E-3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x v="2"/>
    <x v="2"/>
    <n v="1.3018615403333739E-2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x v="0"/>
    <x v="0"/>
    <n v="1.3947001394700139E-2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x v="3"/>
    <x v="3"/>
    <n v="3.0046948356807511E-2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x v="3"/>
    <x v="3"/>
    <n v="2.2766857427220701E-2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x v="3"/>
    <x v="3"/>
    <n v="2.7774142418822433E-2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x v="3"/>
    <x v="3"/>
    <n v="1.1336515513126491E-2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x v="3"/>
    <x v="3"/>
    <n v="1.5327929255711128E-2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x v="1"/>
    <x v="1"/>
    <n v="1.4294222751637879E-2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x v="0"/>
    <x v="0"/>
    <n v="2.5076765609007165E-2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x v="5"/>
    <x v="9"/>
    <n v="0.2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x v="4"/>
    <x v="4"/>
    <n v="2.4376136175838704E-2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x v="3"/>
    <x v="3"/>
    <n v="1.0109763142692086E-2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x v="1"/>
    <x v="7"/>
    <n v="1.1391954432182272E-2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x v="4"/>
    <x v="4"/>
    <n v="1.238120149969483E-2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x v="3"/>
    <x v="3"/>
    <n v="1.0606438732218617E-2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x v="3"/>
    <x v="3"/>
    <n v="1.3618677042801557E-2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x v="5"/>
    <x v="13"/>
    <n v="1.5158834218940492E-2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x v="3"/>
    <x v="3"/>
    <n v="9.1708542713567834E-3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x v="1"/>
    <x v="7"/>
    <n v="2.4295432458697766E-2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x v="6"/>
    <x v="11"/>
    <n v="1.0088272383354351E-2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x v="3"/>
    <x v="3"/>
    <n v="9.4442709959413045E-3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x v="3"/>
    <x v="3"/>
    <n v="2.0409610297526522E-2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x v="1"/>
    <x v="1"/>
    <n v="2.564102564102564E-2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x v="4"/>
    <x v="4"/>
    <n v="3.2234609791565678E-2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x v="3"/>
    <x v="3"/>
    <n v="9.6273291925465833E-3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x v="0"/>
    <x v="0"/>
    <n v="1.6872363693172941E-2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x v="3"/>
    <x v="3"/>
    <n v="2.3640661938534278E-2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x v="1"/>
    <x v="1"/>
    <n v="1.8826135105204873E-2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x v="2"/>
    <x v="2"/>
    <n v="1.9686250384497079E-2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x v="5"/>
    <x v="13"/>
    <n v="9.8863074641621362E-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x v="4"/>
    <x v="12"/>
    <n v="1.5384423582800365E-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x v="3"/>
    <x v="3"/>
    <n v="2.6316727519006808E-2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x v="4"/>
    <x v="4"/>
    <n v="1.2104283054003724E-2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x v="3"/>
    <x v="3"/>
    <n v="2.6356456043956044E-2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x v="3"/>
    <x v="3"/>
    <n v="1.2379175852128201E-2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x v="4"/>
    <x v="10"/>
    <n v="3.8484666265784728E-2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x v="3"/>
    <x v="3"/>
    <n v="3.2934131736526949E-2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x v="1"/>
    <x v="1"/>
    <n v="1.8516832794744587E-2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x v="6"/>
    <x v="11"/>
    <n v="9.8244633794291568E-3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x v="4"/>
    <x v="4"/>
    <n v="2.2220439595700303E-2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x v="0"/>
    <x v="0"/>
    <n v="1.2975483166017893E-2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x v="2"/>
    <x v="8"/>
    <n v="1.1353753985892357E-2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x v="3"/>
    <x v="3"/>
    <n v="2.1260504201680672E-2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x v="1"/>
    <x v="1"/>
    <n v="9.0093736340235396E-3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x v="1"/>
    <x v="1"/>
    <n v="1.1493847795879735E-2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x v="1"/>
    <x v="1"/>
    <n v="1.562636657823387E-2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x v="3"/>
    <x v="3"/>
    <n v="9.4344499586435076E-3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x v="3"/>
    <x v="3"/>
    <n v="1.3515458805841237E-2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x v="3"/>
    <x v="3"/>
    <n v="1.1901921559271019E-2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x v="7"/>
    <x v="14"/>
    <n v="1.1240132707928155E-2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x v="1"/>
    <x v="7"/>
    <n v="1.2988623329923432E-2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x v="3"/>
    <x v="3"/>
    <n v="1.0293748430831032E-2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x v="3"/>
    <x v="3"/>
    <n v="3.0290541932825057E-2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x v="6"/>
    <x v="11"/>
    <n v="1.0004942200364035E-2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x v="4"/>
    <x v="6"/>
    <n v="1.429249967615182E-2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x v="1"/>
    <x v="7"/>
    <n v="9.0645395213923129E-3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x v="2"/>
    <x v="2"/>
    <n v="1.5150313317997937E-2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x v="0"/>
    <x v="0"/>
    <n v="2.4386828452000027E-2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x v="3"/>
    <x v="3"/>
    <n v="9.6187915546384877E-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x v="1"/>
    <x v="17"/>
    <n v="0.2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x v="1"/>
    <x v="1"/>
    <n v="2.1272098995043908E-2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x v="3"/>
    <x v="3"/>
    <n v="3.3776867963152504E-2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x v="3"/>
    <x v="3"/>
    <n v="1.2344068251172433E-2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x v="4"/>
    <x v="4"/>
    <n v="1.0598834128245893E-2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x v="2"/>
    <x v="8"/>
    <n v="3.8375725122713075E-2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x v="3"/>
    <x v="3"/>
    <n v="1.1658408627222384E-2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x v="6"/>
    <x v="11"/>
    <n v="9.6402539383964262E-3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x v="7"/>
    <x v="14"/>
    <n v="2.006980802792321E-2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x v="4"/>
    <x v="10"/>
    <n v="1.5651155005021761E-2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x v="3"/>
    <x v="3"/>
    <n v="2.1275493591451321E-2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x v="3"/>
    <x v="3"/>
    <n v="9.2185208464278228E-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x v="1"/>
    <x v="1"/>
    <n v="1.3885859687386405E-2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x v="1"/>
    <x v="1"/>
    <n v="1.6686674669867948E-2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x v="1"/>
    <x v="7"/>
    <n v="1.278614147246855E-2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x v="3"/>
    <x v="3"/>
    <n v="9.5440988495952284E-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x v="3"/>
    <x v="3"/>
    <n v="9.4764496153124413E-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x v="3"/>
    <x v="3"/>
    <n v="4.0106951871657755E-2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x v="4"/>
    <x v="4"/>
    <n v="1.4311518688342365E-2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x v="4"/>
    <x v="19"/>
    <n v="1.0445635216713016E-2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x v="3"/>
    <x v="3"/>
    <n v="3.3336127175704749E-2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x v="3"/>
    <x v="3"/>
    <n v="1.6945720738260259E-2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x v="4"/>
    <x v="4"/>
    <n v="1.1798380340686958E-2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x v="3"/>
    <x v="3"/>
    <n v="1.281871800646414E-2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x v="4"/>
    <x v="4"/>
    <n v="1.9979160059801569E-2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x v="1"/>
    <x v="7"/>
    <n v="1.6903313049357674E-2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x v="1"/>
    <x v="1"/>
    <n v="1.0672097759674135E-2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x v="3"/>
    <x v="3"/>
    <n v="2.4911730090231465E-2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x v="4"/>
    <x v="4"/>
    <n v="1.426734185354875E-2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x v="3"/>
    <x v="3"/>
    <n v="1.510989010989011E-2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x v="3"/>
    <x v="3"/>
    <n v="2.0958083832335328E-2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x v="3"/>
    <x v="3"/>
    <n v="1.5899066570930351E-2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x v="7"/>
    <x v="14"/>
    <n v="1.154575219713941E-2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x v="0"/>
    <x v="0"/>
    <n v="1.3310796534967251E-2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x v="4"/>
    <x v="4"/>
    <n v="2.4387764954593733E-2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x v="5"/>
    <x v="9"/>
    <n v="1.9996834274257372E-2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x v="3"/>
    <x v="3"/>
    <n v="1.0313459644243583E-2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x v="2"/>
    <x v="8"/>
    <n v="9.9076994976048608E-3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x v="1"/>
    <x v="7"/>
    <n v="1.1207296336373473E-2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x v="3"/>
    <x v="3"/>
    <n v="1.1366327255505565E-2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x v="7"/>
    <x v="14"/>
    <n v="1.1168192986374805E-2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x v="5"/>
    <x v="9"/>
    <n v="3.4372865923059416E-2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x v="2"/>
    <x v="8"/>
    <n v="2.3805998874840851E-2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x v="1"/>
    <x v="17"/>
    <n v="2.1274376164909448E-2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x v="4"/>
    <x v="4"/>
    <n v="9.054593874833556E-3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x v="3"/>
    <x v="3"/>
    <n v="2.3814678501840224E-2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x v="4"/>
    <x v="6"/>
    <n v="2.0827922921103206E-2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x v="1"/>
    <x v="1"/>
    <n v="3.223744940708656E-2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x v="4"/>
    <x v="10"/>
    <n v="1.0080314702507786E-2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x v="1"/>
    <x v="7"/>
    <n v="1.5146393677467123E-2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x v="7"/>
    <x v="14"/>
    <n v="0.5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x v="3"/>
    <x v="3"/>
    <n v="2.1710717397618356E-2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x v="4"/>
    <x v="12"/>
    <n v="1.3577732518669382E-2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x v="3"/>
    <x v="3"/>
    <n v="1.7859258381708328E-2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x v="3"/>
    <x v="3"/>
    <n v="1.4495758840339292E-2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x v="3"/>
    <x v="3"/>
    <n v="1.6398386549553286E-2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x v="4"/>
    <x v="4"/>
    <n v="9.0105192573655749E-3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x v="3"/>
    <x v="3"/>
    <n v="0.04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x v="4"/>
    <x v="4"/>
    <n v="1.2696842278835848E-2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x v="1"/>
    <x v="1"/>
    <n v="1.1368702630405706E-2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x v="6"/>
    <x v="20"/>
    <n v="2.0005041774704697E-2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x v="3"/>
    <x v="3"/>
    <n v="1.0047788261242495E-2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x v="5"/>
    <x v="13"/>
    <n v="9.5400825857895489E-3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x v="4"/>
    <x v="10"/>
    <n v="9.2579997959669463E-3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x v="0"/>
    <x v="0"/>
    <n v="3.44844891941909E-2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x v="3"/>
    <x v="3"/>
    <n v="3.3301465901848314E-2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x v="4"/>
    <x v="4"/>
    <n v="2.4386937143050826E-2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x v="3"/>
    <x v="3"/>
    <n v="1.5906680805938492E-2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x v="4"/>
    <x v="4"/>
    <n v="2.1274331385758224E-2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x v="2"/>
    <x v="2"/>
    <n v="3.704020104079904E-2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x v="3"/>
    <x v="3"/>
    <n v="1.4634905807255176E-2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x v="2"/>
    <x v="8"/>
    <n v="1.9617622610141314E-2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x v="3"/>
    <x v="3"/>
    <n v="1.8510158013544019E-2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x v="0"/>
    <x v="0"/>
    <n v="1.0303377218088151E-2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x v="1"/>
    <x v="7"/>
    <n v="4.0213178294573645E-2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x v="7"/>
    <x v="14"/>
    <n v="1.1844985193768507E-2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x v="3"/>
    <x v="3"/>
    <n v="2.1235334044409967E-2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x v="3"/>
    <x v="3"/>
    <n v="1.2821163548508258E-2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x v="4"/>
    <x v="10"/>
    <n v="1.5881114867019579E-2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x v="7"/>
    <x v="14"/>
    <n v="1.234475232546726E-2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x v="3"/>
    <x v="3"/>
    <n v="1.530891197375615E-2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x v="3"/>
    <x v="3"/>
    <n v="9.5752266476520319E-3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x v="3"/>
    <x v="3"/>
    <n v="1.4287957293138641E-2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x v="4"/>
    <x v="4"/>
    <n v="1.2044711428788685E-2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x v="3"/>
    <x v="3"/>
    <n v="1.1074197120708749E-2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x v="3"/>
    <x v="3"/>
    <n v="9.6171120592858754E-3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x v="1"/>
    <x v="17"/>
    <n v="1.8204415850270508E-2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x v="4"/>
    <x v="10"/>
    <n v="1.9259705085765876E-2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x v="3"/>
    <x v="3"/>
    <n v="1.6658798138531057E-2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x v="4"/>
    <x v="22"/>
    <n v="2.2725470763131812E-2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x v="4"/>
    <x v="19"/>
    <n v="1.8866673897586079E-2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x v="2"/>
    <x v="8"/>
    <n v="1.834862385321101E-2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x v="3"/>
    <x v="3"/>
    <n v="1.3325878296524089E-2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x v="3"/>
    <x v="3"/>
    <n v="2.7846534653465347E-2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x v="1"/>
    <x v="7"/>
    <n v="2.7061620040226733E-2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x v="3"/>
    <x v="3"/>
    <n v="1.5830151783220038E-2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x v="2"/>
    <x v="8"/>
    <n v="3.333930811973472E-2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x v="4"/>
    <x v="19"/>
    <n v="1.1627906976744186E-2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x v="6"/>
    <x v="11"/>
    <n v="1.3330689229684471E-2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x v="6"/>
    <x v="11"/>
    <n v="9.8816500057451462E-3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x v="4"/>
    <x v="10"/>
    <n v="0.25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x v="1"/>
    <x v="1"/>
    <n v="3.4481245405974699E-2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x v="4"/>
    <x v="6"/>
    <n v="1.0180623973727421E-2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x v="4"/>
    <x v="22"/>
    <n v="1.1494029138969722E-2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x v="4"/>
    <x v="6"/>
    <n v="2.2121384004537718E-2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x v="3"/>
    <x v="3"/>
    <n v="2.7026047105232626E-2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x v="1"/>
    <x v="7"/>
    <n v="1.0528870754011467E-2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x v="3"/>
    <x v="3"/>
    <n v="3.4534534534534533E-2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x v="3"/>
    <x v="3"/>
    <n v="1.7859248900645292E-2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x v="4"/>
    <x v="4"/>
    <n v="1.8505463517800493E-2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x v="3"/>
    <x v="3"/>
    <n v="1.2138868657441126E-2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x v="4"/>
    <x v="6"/>
    <n v="1.4926015758428175E-2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x v="6"/>
    <x v="20"/>
    <n v="9.2666366439186614E-3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x v="4"/>
    <x v="10"/>
    <n v="1.4490758269369772E-2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x v="3"/>
    <x v="3"/>
    <n v="2.5636708061460744E-2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x v="5"/>
    <x v="18"/>
    <n v="9.0610488164004979E-3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x v="2"/>
    <x v="8"/>
    <n v="1.0542168674698794E-2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x v="2"/>
    <x v="2"/>
    <n v="1.7260648205637649E-2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x v="3"/>
    <x v="3"/>
    <n v="9.876543209876543E-3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x v="4"/>
    <x v="6"/>
    <n v="1.5395042602633618E-2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x v="2"/>
    <x v="8"/>
    <n v="3.7029837690737678E-2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x v="0"/>
    <x v="0"/>
    <n v="1.9617757103852766E-2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x v="1"/>
    <x v="1"/>
    <n v="9.529017931125915E-3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x v="1"/>
    <x v="5"/>
    <n v="1.1900752217357135E-2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x v="4"/>
    <x v="19"/>
    <n v="9.7220320416267283E-3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x v="5"/>
    <x v="18"/>
    <n v="2.502371916508539E-2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x v="5"/>
    <x v="13"/>
    <n v="1.9607156612163439E-2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x v="4"/>
    <x v="22"/>
    <n v="2.4495989594623888E-2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x v="2"/>
    <x v="8"/>
    <n v="1.694925677878022E-2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x v="0"/>
    <x v="0"/>
    <n v="1.4053614947197401E-2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x v="7"/>
    <x v="14"/>
    <n v="1.0050831792975971E-2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x v="3"/>
    <x v="3"/>
    <n v="9.6166471790959853E-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x v="5"/>
    <x v="13"/>
    <n v="1.3062409288824383E-2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x v="3"/>
    <x v="3"/>
    <n v="1.1485197777593499E-2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x v="0"/>
    <x v="0"/>
    <n v="2.0410018047026135E-2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x v="3"/>
    <x v="3"/>
    <n v="2.3272518316333861E-2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x v="5"/>
    <x v="18"/>
    <n v="2.9914529914529916E-2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x v="3"/>
    <x v="3"/>
    <n v="1.1907178820854313E-2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x v="3"/>
    <x v="3"/>
    <n v="9.8602417902769433E-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x v="2"/>
    <x v="8"/>
    <n v="9.101616875468465E-3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x v="8"/>
    <x v="23"/>
    <n v="3.1331592689295036E-2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x v="0"/>
    <x v="0"/>
    <n v="1.4085806373495852E-2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x v="4"/>
    <x v="12"/>
    <n v="1.2982479108027318E-2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x v="7"/>
    <x v="14"/>
    <n v="9.8249923242247472E-3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x v="2"/>
    <x v="8"/>
    <n v="1.9584916691026015E-2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x v="3"/>
    <x v="3"/>
    <n v="1.4701447527141134E-2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x v="4"/>
    <x v="10"/>
    <n v="3.239352129574085E-2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x v="2"/>
    <x v="8"/>
    <n v="3.5831591519856675E-2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x v="2"/>
    <x v="2"/>
    <n v="1.2500809637929917E-2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x v="4"/>
    <x v="4"/>
    <n v="2.6313450084451951E-2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x v="3"/>
    <x v="3"/>
    <n v="0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x v="4"/>
    <x v="4"/>
    <n v="1.666929638120342E-2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x v="6"/>
    <x v="11"/>
    <n v="2.6999564523152851E-2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x v="4"/>
    <x v="6"/>
    <n v="1.0003697018463344E-2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x v="1"/>
    <x v="1"/>
    <n v="8.9543616406701325E-3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x v="5"/>
    <x v="15"/>
    <n v="2.7766663999359845E-2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x v="3"/>
    <x v="3"/>
    <n v="1.5149154451861884E-2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x v="2"/>
    <x v="2"/>
    <n v="2.2700119474313024E-2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x v="3"/>
    <x v="3"/>
    <n v="1.8868021875967391E-2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x v="3"/>
    <x v="3"/>
    <n v="1.0526315789473684E-2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x v="4"/>
    <x v="6"/>
    <n v="1.4102702120788029E-2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x v="3"/>
    <x v="3"/>
    <n v="1.0197757620147614E-2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x v="6"/>
    <x v="11"/>
    <n v="1.8851553872850608E-2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x v="4"/>
    <x v="19"/>
    <n v="1.0736196319018405E-2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x v="1"/>
    <x v="1"/>
    <n v="1.6964945538669153E-2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x v="3"/>
    <x v="3"/>
    <n v="2.7725661872003336E-2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x v="5"/>
    <x v="9"/>
    <n v="1.586527642337409E-2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x v="0"/>
    <x v="0"/>
    <n v="1.1803874092009685E-2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x v="4"/>
    <x v="10"/>
    <n v="1.607717041800643E-2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x v="1"/>
    <x v="1"/>
    <n v="9.8063074523511914E-3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x v="3"/>
    <x v="3"/>
    <n v="9.3951849677040514E-3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x v="4"/>
    <x v="6"/>
    <n v="3.3360455655004069E-2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x v="4"/>
    <x v="12"/>
    <n v="1.1654158276893038E-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x v="4"/>
    <x v="12"/>
    <n v="1.4120260193558623E-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x v="3"/>
    <x v="3"/>
    <n v="2.4391145730625122E-2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x v="2"/>
    <x v="8"/>
    <n v="3.5633484162895926E-2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x v="3"/>
    <x v="3"/>
    <n v="1.1356613102595798E-2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x v="4"/>
    <x v="10"/>
    <n v="3.2258064516129031E-2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x v="1"/>
    <x v="7"/>
    <n v="1.1069600110696002E-2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x v="6"/>
    <x v="11"/>
    <n v="1.5679442508710801E-2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x v="5"/>
    <x v="13"/>
    <n v="1.8520056473714807E-2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x v="6"/>
    <x v="11"/>
    <n v="2.0410680841996657E-2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x v="3"/>
    <x v="3"/>
    <n v="1.5659955257270694E-2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x v="1"/>
    <x v="7"/>
    <n v="1.204871636083135E-2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x v="4"/>
    <x v="6"/>
    <n v="1.8154650728427344E-2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x v="3"/>
    <x v="3"/>
    <n v="1.6117449932179048E-2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x v="5"/>
    <x v="13"/>
    <n v="9.5257535551473097E-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x v="4"/>
    <x v="4"/>
    <n v="1.0633244049123162E-2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x v="6"/>
    <x v="20"/>
    <n v="2.2723287863379737E-2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x v="0"/>
    <x v="0"/>
    <n v="1.0814606741573033E-2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x v="7"/>
    <x v="14"/>
    <n v="1.7521458466340355E-2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x v="6"/>
    <x v="20"/>
    <n v="9.1677110894490092E-3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x v="1"/>
    <x v="7"/>
    <n v="2.5388601036269429E-2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x v="6"/>
    <x v="11"/>
    <n v="1.2983266012694748E-2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x v="1"/>
    <x v="1"/>
    <n v="1.0849909584086799E-2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x v="3"/>
    <x v="3"/>
    <n v="1.639154464410849E-2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x v="3"/>
    <x v="3"/>
    <n v="1.2809315866084425E-2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x v="4"/>
    <x v="6"/>
    <n v="1.238390092879257E-2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x v="3"/>
    <x v="3"/>
    <n v="1.6669086522889977E-2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x v="2"/>
    <x v="8"/>
    <n v="9.0884152523168296E-3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x v="1"/>
    <x v="7"/>
    <n v="0.25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x v="2"/>
    <x v="2"/>
    <n v="2.6316786302770886E-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x v="3"/>
    <x v="3"/>
    <n v="1.0376720054139409E-2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x v="1"/>
    <x v="1"/>
    <n v="1.3702647223481112E-2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x v="1"/>
    <x v="7"/>
    <n v="3.8450860632981677E-2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x v="1"/>
    <x v="1"/>
    <n v="9.5819433600681375E-3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x v="5"/>
    <x v="18"/>
    <n v="9.7858346033528523E-3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x v="4"/>
    <x v="22"/>
    <n v="1.8478260869565218E-2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x v="3"/>
    <x v="3"/>
    <n v="1.5817223198594025E-2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x v="3"/>
    <x v="3"/>
    <n v="9.6124001843474003E-3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x v="4"/>
    <x v="10"/>
    <n v="2.0002266545784225E-2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x v="3"/>
    <x v="3"/>
    <n v="1.7852312685961592E-2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x v="1"/>
    <x v="1"/>
    <n v="2.048857368006304E-2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x v="4"/>
    <x v="4"/>
    <n v="1.6643822204816919E-2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x v="3"/>
    <x v="3"/>
    <n v="1.2659749775448573E-2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x v="3"/>
    <x v="3"/>
    <n v="1.8520235262610343E-2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x v="1"/>
    <x v="5"/>
    <n v="8.971871968962172E-3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x v="1"/>
    <x v="1"/>
    <n v="1.641439623276152E-2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x v="3"/>
    <x v="3"/>
    <n v="3.8459253979567593E-2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x v="4"/>
    <x v="10"/>
    <n v="1.2346714180903469E-2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x v="1"/>
    <x v="1"/>
    <n v="2.8574724214588315E-2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x v="4"/>
    <x v="12"/>
    <n v="1.0622154779969651E-2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x v="1"/>
    <x v="1"/>
    <n v="1.9199346405228759E-2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x v="8"/>
    <x v="23"/>
    <n v="4.0021344717182494E-2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x v="0"/>
    <x v="0"/>
    <n v="1.444767733520618E-2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x v="3"/>
    <x v="3"/>
    <n v="1.0644589000591367E-2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x v="3"/>
    <x v="3"/>
    <n v="1.0161956176563989E-2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x v="1"/>
    <x v="17"/>
    <n v="2.3932729624838292E-2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x v="4"/>
    <x v="22"/>
    <n v="1.5153389411182583E-2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x v="1"/>
    <x v="17"/>
    <n v="1.3877811453182325E-2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x v="3"/>
    <x v="3"/>
    <n v="2.0831940526013185E-2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x v="2"/>
    <x v="2"/>
    <n v="1.8484769591252278E-2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x v="6"/>
    <x v="11"/>
    <n v="9.2694769366585741E-3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x v="4"/>
    <x v="4"/>
    <n v="1.4917779892998983E-2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x v="2"/>
    <x v="2"/>
    <n v="1.5621519539005375E-2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x v="5"/>
    <x v="18"/>
    <n v="1.0409491006505931E-2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x v="1"/>
    <x v="1"/>
    <n v="1.9537120529005109E-2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x v="0"/>
    <x v="0"/>
    <n v="2.276707530647986E-2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x v="3"/>
    <x v="3"/>
    <n v="1.0986451649172403E-2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x v="4"/>
    <x v="4"/>
    <n v="1.9949149227459419E-2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x v="5"/>
    <x v="15"/>
    <n v="1.4766483516483516E-2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x v="6"/>
    <x v="11"/>
    <n v="1.6382910375843239E-2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x v="3"/>
    <x v="3"/>
    <n v="1.2498147507780468E-2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x v="4"/>
    <x v="10"/>
    <n v="2.127591774303195E-2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x v="3"/>
    <x v="3"/>
    <n v="1.4059281812483209E-2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x v="3"/>
    <x v="3"/>
    <n v="1.1112248030287528E-2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x v="4"/>
    <x v="6"/>
    <n v="2.3238095238095238E-2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x v="3"/>
    <x v="3"/>
    <n v="1.4706376571962441E-2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x v="1"/>
    <x v="1"/>
    <n v="1.3697773329997498E-2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x v="4"/>
    <x v="4"/>
    <n v="1.6040688575899843E-2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x v="0"/>
    <x v="0"/>
    <n v="0.2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x v="2"/>
    <x v="8"/>
    <n v="1.4902442771547088E-2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x v="3"/>
    <x v="3"/>
    <n v="1.2503290339563043E-2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x v="3"/>
    <x v="3"/>
    <n v="1.6083254493850521E-2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x v="3"/>
    <x v="3"/>
    <n v="1.8865806468653837E-2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x v="5"/>
    <x v="9"/>
    <n v="1.7319520880543865E-2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x v="1"/>
    <x v="1"/>
    <n v="2.4980483996877439E-2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x v="0"/>
    <x v="0"/>
    <n v="1.234315065839362E-2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x v="1"/>
    <x v="17"/>
    <n v="2.8532731376975169E-2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x v="4"/>
    <x v="22"/>
    <n v="9.7159940209267555E-3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x v="3"/>
    <x v="3"/>
    <n v="3.5716675215771987E-2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x v="3"/>
    <x v="3"/>
    <n v="1.3204225352112676E-2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x v="1"/>
    <x v="5"/>
    <n v="2.2209369577790631E-2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x v="3"/>
    <x v="3"/>
    <n v="1.3584117032392894E-2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x v="3"/>
    <x v="3"/>
    <n v="1.7546414270112852E-2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x v="3"/>
    <x v="3"/>
    <n v="1.1733848702374379E-2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x v="1"/>
    <x v="7"/>
    <n v="1.9622392612746311E-2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x v="3"/>
    <x v="3"/>
    <n v="1.5732265446224258E-2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x v="5"/>
    <x v="9"/>
    <n v="1.2345806238857343E-2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x v="3"/>
    <x v="3"/>
    <n v="1.1621859138762847E-2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x v="7"/>
    <x v="14"/>
    <n v="1.1106290672451193E-2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x v="3"/>
    <x v="3"/>
    <n v="1.3512406330159011E-2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x v="1"/>
    <x v="7"/>
    <n v="1.0818120351588911E-2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x v="3"/>
    <x v="3"/>
    <n v="1.7857379679853586E-2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x v="7"/>
    <x v="14"/>
    <n v="3.0317917046810302E-2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x v="3"/>
    <x v="3"/>
    <n v="1.0684128898845425E-2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x v="3"/>
    <x v="3"/>
    <n v="1.431276031806134E-2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x v="0"/>
    <x v="0"/>
    <n v="1.386388188692834E-2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x v="1"/>
    <x v="7"/>
    <n v="3.3287101248266296E-2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x v="3"/>
    <x v="3"/>
    <n v="1.3519359723123512E-2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x v="3"/>
    <x v="3"/>
    <n v="1.4565544952285283E-2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x v="3"/>
    <x v="3"/>
    <n v="1.6668843466335792E-2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x v="3"/>
    <x v="3"/>
    <n v="8.9961814769270593E-3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x v="4"/>
    <x v="10"/>
    <n v="1.8854372418746632E-2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x v="4"/>
    <x v="19"/>
    <n v="1.7861759889683703E-2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x v="4"/>
    <x v="19"/>
    <n v="1.4288416671921307E-2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x v="4"/>
    <x v="10"/>
    <n v="2.0408963014632693E-2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x v="3"/>
    <x v="3"/>
    <n v="9.6296296296296303E-3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x v="3"/>
    <x v="3"/>
    <n v="1.0088001717106675E-2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x v="4"/>
    <x v="6"/>
    <n v="9.3129139072847689E-3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x v="3"/>
    <x v="3"/>
    <n v="1.3000151752744195E-2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x v="3"/>
    <x v="3"/>
    <n v="1.7203156867961339E-2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x v="2"/>
    <x v="8"/>
    <n v="9.6398146764310275E-3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x v="3"/>
    <x v="3"/>
    <n v="1.1368459346389378E-2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x v="3"/>
    <x v="3"/>
    <n v="3.5714285714285712E-2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x v="1"/>
    <x v="1"/>
    <n v="2.6316231797986363E-2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x v="6"/>
    <x v="11"/>
    <n v="3.3334095691153601E-2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x v="5"/>
    <x v="18"/>
    <n v="9.6618357487922701E-3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x v="0"/>
    <x v="0"/>
    <n v="1.1628655064818092E-2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x v="3"/>
    <x v="3"/>
    <n v="1.020287104045557E-2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x v="1"/>
    <x v="17"/>
    <n v="0.5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x v="4"/>
    <x v="12"/>
    <n v="2.2224903613557882E-2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x v="2"/>
    <x v="2"/>
    <n v="3.2245348470514031E-2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x v="2"/>
    <x v="2"/>
    <n v="1.6674980403334996E-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x v="1"/>
    <x v="16"/>
    <n v="1.6949914576027337E-2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x v="7"/>
    <x v="14"/>
    <n v="1.9981834695731154E-2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x v="0"/>
    <x v="0"/>
    <n v="1.0104452775717235E-2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x v="4"/>
    <x v="22"/>
    <n v="1.6990291262135922E-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x v="1"/>
    <x v="1"/>
    <n v="1.2344115971386972E-2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x v="4"/>
    <x v="4"/>
    <n v="1.3155586739168567E-2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x v="3"/>
    <x v="3"/>
    <n v="1.0352245227211615E-2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x v="1"/>
    <x v="17"/>
    <n v="1.2994194083494609E-2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x v="3"/>
    <x v="3"/>
    <n v="1.4709184819222995E-2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x v="3"/>
    <x v="3"/>
    <n v="1.1263593992749871E-2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x v="1"/>
    <x v="17"/>
    <n v="4.0006021602498963E-2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x v="4"/>
    <x v="4"/>
    <n v="2.2260414109174238E-2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x v="3"/>
    <x v="3"/>
    <n v="1.2594458438287154E-2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x v="8"/>
    <x v="23"/>
    <n v="3.4471410941999174E-2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x v="3"/>
    <x v="3"/>
    <n v="1.3588414089039871E-2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x v="3"/>
    <x v="3"/>
    <n v="9.2617986515826766E-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x v="1"/>
    <x v="7"/>
    <n v="1.449542492265157E-2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x v="3"/>
    <x v="3"/>
    <n v="9.0071940030387737E-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x v="3"/>
    <x v="3"/>
    <n v="4.0003975101410259E-2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x v="1"/>
    <x v="7"/>
    <n v="2.3721881390593048E-2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x v="7"/>
    <x v="14"/>
    <n v="2.1275109170305676E-2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x v="8"/>
    <x v="23"/>
    <n v="2.7747506077625952E-2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x v="7"/>
    <x v="14"/>
    <n v="9.8973048877459523E-3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x v="5"/>
    <x v="13"/>
    <n v="2.5045126353790612E-2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x v="4"/>
    <x v="6"/>
    <n v="1.2025281055987472E-2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x v="0"/>
    <x v="0"/>
    <n v="2.5015505478602439E-2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x v="6"/>
    <x v="20"/>
    <n v="2.0835977492913653E-2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x v="3"/>
    <x v="3"/>
    <n v="1.041895911014418E-2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x v="3"/>
    <x v="3"/>
    <n v="1.2701936120360094E-2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x v="3"/>
    <x v="3"/>
    <n v="1.7831149927219795E-2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x v="5"/>
    <x v="9"/>
    <n v="1.4473684210526316E-2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x v="3"/>
    <x v="3"/>
    <n v="9.7988381075332538E-3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x v="2"/>
    <x v="8"/>
    <n v="9.3178499408942354E-3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x v="3"/>
    <x v="3"/>
    <n v="1.9241773962804007E-2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x v="4"/>
    <x v="19"/>
    <n v="1.4057354004337698E-2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x v="2"/>
    <x v="2"/>
    <n v="9.3903102885138819E-3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x v="4"/>
    <x v="4"/>
    <n v="2.329002206423143E-2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x v="4"/>
    <x v="4"/>
    <n v="3.3291192583227984E-2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x v="1"/>
    <x v="1"/>
    <n v="1.4159617506436189E-2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x v="3"/>
    <x v="3"/>
    <n v="1.5147838746577004E-2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x v="3"/>
    <x v="3"/>
    <n v="1.0318704284221526E-2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x v="1"/>
    <x v="1"/>
    <n v="1.590650868365525E-2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x v="3"/>
    <x v="3"/>
    <n v="9.1755428948889443E-3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x v="1"/>
    <x v="5"/>
    <n v="3.7037977254264824E-2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x v="2"/>
    <x v="8"/>
    <n v="1.5383633685531514E-2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x v="4"/>
    <x v="6"/>
    <n v="8.967173738991193E-3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x v="2"/>
    <x v="8"/>
    <n v="0.33333333333333331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x v="3"/>
    <x v="3"/>
    <n v="9.0096029182323602E-3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x v="2"/>
    <x v="8"/>
    <n v="1.762208067940552E-2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x v="5"/>
    <x v="18"/>
    <n v="1.03070885256514E-2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x v="4"/>
    <x v="10"/>
    <n v="1.0859389627410598E-2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x v="5"/>
    <x v="9"/>
    <n v="1.205012853470437E-2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x v="2"/>
    <x v="2"/>
    <n v="9.7051650238840857E-3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x v="4"/>
    <x v="6"/>
    <n v="1.4509024958977459E-2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x v="3"/>
    <x v="3"/>
    <n v="1.1397670549084858E-2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x v="3"/>
    <x v="3"/>
    <n v="1.332951125125412E-2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x v="3"/>
    <x v="3"/>
    <n v="1.9660270525322428E-2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x v="3"/>
    <x v="3"/>
    <n v="1.1111111111111112E-2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x v="3"/>
    <x v="3"/>
    <n v="1.3718166383701189E-2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x v="5"/>
    <x v="15"/>
    <n v="9.2178270986218013E-3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x v="1"/>
    <x v="1"/>
    <n v="9.8057527082555107E-3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x v="6"/>
    <x v="20"/>
    <n v="2.2722549359196396E-2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x v="3"/>
    <x v="3"/>
    <n v="1.5164686564280884E-2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x v="4"/>
    <x v="4"/>
    <n v="4.002019036631093E-2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x v="2"/>
    <x v="8"/>
    <n v="3.5709991583503665E-2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x v="5"/>
    <x v="13"/>
    <n v="1.1651037226484797E-2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x v="3"/>
    <x v="3"/>
    <n v="1.1775643012085528E-2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x v="1"/>
    <x v="1"/>
    <n v="1.1051759071652238E-2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x v="4"/>
    <x v="4"/>
    <n v="3.999683819460912E-2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x v="3"/>
    <x v="3"/>
    <n v="1.0867924528301888E-2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x v="3"/>
    <x v="3"/>
    <n v="1.0745049285143415E-2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x v="6"/>
    <x v="20"/>
    <n v="1.6391253889841736E-2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x v="3"/>
    <x v="3"/>
    <n v="1.0865282932796981E-2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x v="2"/>
    <x v="2"/>
    <n v="1.2325502213142662E-2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x v="3"/>
    <x v="3"/>
    <n v="1.3605442176870748E-2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x v="4"/>
    <x v="6"/>
    <n v="1.1734154082908531E-2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x v="2"/>
    <x v="8"/>
    <n v="9.0115863252753538E-3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x v="2"/>
    <x v="2"/>
    <n v="3.0332409972299169E-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x v="1"/>
    <x v="1"/>
    <n v="1.041608593038598E-2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x v="1"/>
    <x v="16"/>
    <n v="1.1769368417260138E-2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x v="3"/>
    <x v="3"/>
    <n v="3.9988063264697109E-2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x v="7"/>
    <x v="14"/>
    <n v="1.5151745761164044E-2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x v="5"/>
    <x v="9"/>
    <n v="1.1448874851954205E-2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x v="1"/>
    <x v="7"/>
    <n v="3.5799522673031027E-2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x v="3"/>
    <x v="3"/>
    <n v="9.6339113680154135E-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x v="1"/>
    <x v="7"/>
    <n v="3.1311475409836066E-2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x v="3"/>
    <x v="3"/>
    <n v="1.0050251256281407E-2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x v="3"/>
    <x v="3"/>
    <n v="9.1872791519434626E-3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x v="1"/>
    <x v="5"/>
    <n v="9.0283430770369266E-3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x v="3"/>
    <x v="3"/>
    <n v="3.3730158730158728E-2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x v="3"/>
    <x v="3"/>
    <n v="9.8314606741573031E-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x v="2"/>
    <x v="8"/>
    <n v="1.6260162601626018E-2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x v="2"/>
    <x v="2"/>
    <n v="2.8571428571428571E-2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x v="3"/>
    <x v="3"/>
    <n v="2.4968789013732832E-2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x v="4"/>
    <x v="10"/>
    <n v="9.0112567327589998E-3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x v="2"/>
    <x v="8"/>
    <n v="2.7056997116877358E-2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x v="1"/>
    <x v="5"/>
    <n v="1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x v="5"/>
    <x v="9"/>
    <n v="3.2285065168001913E-2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x v="3"/>
    <x v="3"/>
    <n v="2.1260723610593061E-2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x v="7"/>
    <x v="14"/>
    <n v="1.1355159552424368E-2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x v="3"/>
    <x v="3"/>
    <n v="2.7022925221115823E-2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x v="3"/>
    <x v="3"/>
    <n v="3.8420490928495199E-2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x v="3"/>
    <x v="3"/>
    <n v="1.4745441865099133E-2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x v="4"/>
    <x v="6"/>
    <n v="2.0014044943820225E-2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x v="1"/>
    <x v="1"/>
    <n v="9.0895482171192473E-3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x v="1"/>
    <x v="5"/>
    <n v="1.1115473541857523E-2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x v="6"/>
    <x v="11"/>
    <n v="1.2656702025072323E-2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x v="1"/>
    <x v="1"/>
    <n v="1.1511789181692095E-2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x v="1"/>
    <x v="17"/>
    <n v="1.6118633139909737E-2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x v="3"/>
    <x v="3"/>
    <n v="3.7077942568633636E-2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x v="1"/>
    <x v="1"/>
    <n v="1.8476903870162296E-2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x v="1"/>
    <x v="7"/>
    <n v="2.4369230769230768E-2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x v="4"/>
    <x v="22"/>
    <n v="1.8164505969384018E-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x v="5"/>
    <x v="18"/>
    <n v="9.2646102723398099E-3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x v="3"/>
    <x v="3"/>
    <n v="1.3528138528138528E-2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x v="6"/>
    <x v="11"/>
    <n v="3.1254009861969093E-2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x v="3"/>
    <x v="3"/>
    <n v="1.855351314207181E-2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x v="3"/>
    <x v="3"/>
    <n v="9.3896713615023476E-3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x v="1"/>
    <x v="7"/>
    <n v="3.0303208991308245E-2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x v="3"/>
    <x v="3"/>
    <n v="2.3254434945891189E-2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x v="2"/>
    <x v="2"/>
    <n v="1.1512915129151291E-2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x v="1"/>
    <x v="1"/>
    <n v="1.0330578512396695E-2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x v="3"/>
    <x v="3"/>
    <n v="3.0307202952232763E-2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x v="3"/>
    <x v="3"/>
    <n v="1.4699806467045034E-2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x v="4"/>
    <x v="10"/>
    <n v="1.6987210778092357E-2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x v="3"/>
    <x v="3"/>
    <n v="9.5196636614619731E-3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x v="4"/>
    <x v="6"/>
    <n v="3.0252720900202916E-2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x v="3"/>
    <x v="3"/>
    <n v="1.2686905301314002E-2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x v="4"/>
    <x v="10"/>
    <n v="1.466168837082233E-2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x v="1"/>
    <x v="1"/>
    <n v="1.3204478040378911E-2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x v="2"/>
    <x v="2"/>
    <n v="3.2262154386307113E-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x v="4"/>
    <x v="10"/>
    <n v="9.8152871164695881E-3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x v="1"/>
    <x v="17"/>
    <n v="1.8911017723369266E-2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x v="1"/>
    <x v="1"/>
    <n v="1.4083352460897793E-2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x v="4"/>
    <x v="10"/>
    <n v="9.766855702583491E-3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x v="3"/>
    <x v="3"/>
    <n v="1.342882721575649E-2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x v="3"/>
    <x v="3"/>
    <n v="1.9604044104695812E-2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x v="0"/>
    <x v="0"/>
    <n v="1.1111111111111112E-2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x v="3"/>
    <x v="3"/>
    <n v="1.0294117647058823E-2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x v="5"/>
    <x v="9"/>
    <n v="1.3875047911077042E-2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x v="1"/>
    <x v="1"/>
    <n v="1.3291445142580956E-2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x v="4"/>
    <x v="6"/>
    <n v="3.0332681017612523E-2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x v="6"/>
    <x v="20"/>
    <n v="1.8245614035087718E-2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x v="2"/>
    <x v="2"/>
    <n v="2.2203552568410945E-2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x v="3"/>
    <x v="3"/>
    <n v="1.8882646691635457E-2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x v="3"/>
    <x v="3"/>
    <n v="1.6661679497293327E-2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x v="1"/>
    <x v="1"/>
    <n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x v="7"/>
    <x v="14"/>
    <n v="2.2712663381187059E-2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x v="7"/>
    <x v="14"/>
    <n v="1.1624099541584807E-2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x v="3"/>
    <x v="3"/>
    <n v="3.5697870384556456E-2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x v="1"/>
    <x v="1"/>
    <n v="3.1200801488478602E-2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x v="4"/>
    <x v="4"/>
    <n v="1.3584752635847526E-2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x v="4"/>
    <x v="6"/>
    <n v="9.198741224885015E-3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x v="3"/>
    <x v="3"/>
    <n v="2.3268398268398268E-2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x v="0"/>
    <x v="0"/>
    <n v="1.2002526847757423E-2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x v="4"/>
    <x v="4"/>
    <n v="2.3809523809523808E-2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x v="3"/>
    <x v="3"/>
    <n v="1.7880258899676375E-2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x v="6"/>
    <x v="11"/>
    <n v="9.5204711160964666E-3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x v="5"/>
    <x v="9"/>
    <n v="2.0833333333333332E-2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x v="6"/>
    <x v="11"/>
    <n v="8.8761258321367973E-3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x v="1"/>
    <x v="1"/>
    <n v="1.2203389830508475E-2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x v="1"/>
    <x v="1"/>
    <n v="1.5613002303557716E-2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x v="3"/>
    <x v="3"/>
    <n v="9.399293286219081E-3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x v="5"/>
    <x v="9"/>
    <n v="1.3155947397352954E-2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x v="3"/>
    <x v="3"/>
    <n v="9.0031315240083499E-3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x v="6"/>
    <x v="11"/>
    <n v="1.0423597249944556E-2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x v="1"/>
    <x v="1"/>
    <n v="2.3232575568323758E-2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x v="4"/>
    <x v="4"/>
    <n v="1.4713094654242276E-2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x v="1"/>
    <x v="1"/>
    <n v="1.1112169412959965E-2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x v="1"/>
    <x v="1"/>
    <n v="1.7213114754098362E-2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x v="5"/>
    <x v="9"/>
    <n v="1.190520480672644E-2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x v="4"/>
    <x v="12"/>
    <n v="1.1254480286738351E-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x v="3"/>
    <x v="3"/>
    <n v="1.5159803078846604E-2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x v="4"/>
    <x v="6"/>
    <n v="1.3368112161721553E-2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x v="3"/>
    <x v="3"/>
    <n v="1.4288630332720964E-2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x v="3"/>
    <x v="3"/>
    <n v="3.1243659971596671E-2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x v="3"/>
    <x v="3"/>
    <n v="1.5449438202247191E-2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x v="7"/>
    <x v="14"/>
    <n v="4.0003024088757007E-2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x v="5"/>
    <x v="18"/>
    <n v="9.5258380093422249E-3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x v="5"/>
    <x v="18"/>
    <n v="1.5387484845658864E-2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x v="3"/>
    <x v="3"/>
    <n v="1.059850374064838E-2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x v="2"/>
    <x v="2"/>
    <n v="2.2726391312778746E-2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x v="1"/>
    <x v="7"/>
    <n v="1.5445284258954979E-2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x v="1"/>
    <x v="17"/>
    <n v="1.1903815580286168E-2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x v="3"/>
    <x v="3"/>
    <n v="2.935883014623172E-2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x v="4"/>
    <x v="4"/>
    <n v="1.0721114449603933E-2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x v="3"/>
    <x v="3"/>
    <n v="3.0304589863016047E-2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x v="2"/>
    <x v="2"/>
    <n v="1.1931337079516588E-2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x v="2"/>
    <x v="8"/>
    <n v="1.5626849769148809E-2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x v="7"/>
    <x v="14"/>
    <n v="1.2208657047724751E-2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x v="4"/>
    <x v="4"/>
    <n v="1.0746541671430205E-2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x v="2"/>
    <x v="2"/>
    <n v="9.8054125297819487E-3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x v="2"/>
    <x v="2"/>
    <n v="9.4395280235988199E-3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x v="0"/>
    <x v="0"/>
    <n v="9.844281367460175E-3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x v="4"/>
    <x v="6"/>
    <n v="1.588034345859108E-2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x v="1"/>
    <x v="7"/>
    <n v="3.4428619490860152E-2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x v="1"/>
    <x v="1"/>
    <n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x v="1"/>
    <x v="5"/>
    <n v="1.2832852101379532E-2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x v="6"/>
    <x v="11"/>
    <n v="1.2375249500998005E-2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x v="1"/>
    <x v="7"/>
    <n v="1.3156714677763628E-2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x v="5"/>
    <x v="13"/>
    <n v="1.3699828623481156E-2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x v="3"/>
    <x v="3"/>
    <n v="1.8867924528301886E-2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x v="0"/>
    <x v="0"/>
    <n v="1.8462257536807667E-2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x v="4"/>
    <x v="12"/>
    <n v="3.0352084176446782E-2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x v="0"/>
    <x v="0"/>
    <n v="1.259899208063355E-2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x v="3"/>
    <x v="3"/>
    <n v="2.4286815728604472E-2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x v="2"/>
    <x v="8"/>
    <n v="1.2914762567057422E-2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x v="3"/>
    <x v="3"/>
    <n v="1.7494901792422454E-2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x v="3"/>
    <x v="3"/>
    <n v="1.2957317073170731E-2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x v="4"/>
    <x v="19"/>
    <n v="4.0073868882733149E-2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x v="4"/>
    <x v="12"/>
    <n v="1.0290183165260341E-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x v="3"/>
    <x v="3"/>
    <n v="2.1738697139819952E-2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x v="7"/>
    <x v="14"/>
    <n v="1.1360617369852615E-2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x v="0"/>
    <x v="0"/>
    <n v="3.8476337052712584E-2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x v="3"/>
    <x v="3"/>
    <n v="9.738001391143055E-3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x v="4"/>
    <x v="6"/>
    <n v="1.3706483218678341E-2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x v="3"/>
    <x v="3"/>
    <n v="1.7485549132947979E-2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x v="3"/>
    <x v="3"/>
    <n v="1.1902807420784764E-2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x v="4"/>
    <x v="22"/>
    <n v="1.0135135135135136E-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x v="7"/>
    <x v="14"/>
    <n v="2.3805318665791997E-2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x v="7"/>
    <x v="14"/>
    <n v="3.1247311211173891E-2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x v="1"/>
    <x v="1"/>
    <n v="1.2259835315645014E-2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x v="7"/>
    <x v="14"/>
    <n v="2.700142112742776E-2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x v="0"/>
    <x v="0"/>
    <n v="9.7055943393246358E-3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x v="1"/>
    <x v="16"/>
    <n v="1.1857707509881422E-2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x v="5"/>
    <x v="9"/>
    <n v="9.7462302317028321E-3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x v="1"/>
    <x v="5"/>
    <n v="1.2501229926307995E-2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x v="3"/>
    <x v="3"/>
    <n v="1.4274435496605084E-2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x v="3"/>
    <x v="3"/>
    <n v="2.7027027027027029E-2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x v="4"/>
    <x v="12"/>
    <n v="2.3859562368648782E-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x v="3"/>
    <x v="3"/>
    <n v="1.7243586227074077E-2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x v="3"/>
    <x v="3"/>
    <n v="2.4424612494128698E-2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x v="1"/>
    <x v="7"/>
    <n v="1.4286273435359506E-2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x v="3"/>
    <x v="3"/>
    <n v="1.3543031891655745E-2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x v="3"/>
    <x v="3"/>
    <n v="2.3821258419582717E-2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x v="1"/>
    <x v="5"/>
    <n v="1.2831299957930165E-2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x v="1"/>
    <x v="7"/>
    <n v="9.4322068155714821E-3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x v="4"/>
    <x v="4"/>
    <n v="2.1268368136117557E-2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x v="5"/>
    <x v="18"/>
    <n v="1.315504156125768E-2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x v="4"/>
    <x v="4"/>
    <n v="1.8477251624883936E-2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x v="4"/>
    <x v="19"/>
    <n v="1.7456359102244388E-2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x v="3"/>
    <x v="3"/>
    <n v="9.6326971552034568E-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x v="0"/>
    <x v="0"/>
    <n v="9.5214493471937802E-3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x v="3"/>
    <x v="3"/>
    <n v="1.107919573245794E-2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x v="4"/>
    <x v="4"/>
    <n v="1.2990605483503739E-2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x v="1"/>
    <x v="17"/>
    <n v="9.7464342313787634E-3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x v="2"/>
    <x v="2"/>
    <n v="0.5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x v="1"/>
    <x v="1"/>
    <n v="1.8179739309398583E-2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x v="2"/>
    <x v="2"/>
    <n v="3.1126202603282398E-2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x v="5"/>
    <x v="9"/>
    <n v="1.9746121297602257E-2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x v="5"/>
    <x v="15"/>
    <n v="2.0125786163522012E-2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x v="3"/>
    <x v="3"/>
    <n v="1.821690467001158E-2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x v="4"/>
    <x v="4"/>
    <n v="2.1307452030343597E-2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x v="3"/>
    <x v="3"/>
    <n v="2.2246337493217579E-2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x v="6"/>
    <x v="11"/>
    <n v="3.225912259122591E-2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x v="3"/>
    <x v="3"/>
    <n v="9.2796659320264468E-3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x v="3"/>
    <x v="3"/>
    <n v="9.7964587125599859E-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x v="2"/>
    <x v="2"/>
    <n v="4.0038131553860823E-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x v="4"/>
    <x v="6"/>
    <n v="1.2508735150244584E-2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x v="4"/>
    <x v="6"/>
    <n v="1.4717469608284557E-2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x v="3"/>
    <x v="3"/>
    <n v="3.8356909684439611E-2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x v="4"/>
    <x v="19"/>
    <n v="9.5235178833904949E-3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x v="7"/>
    <x v="14"/>
    <n v="3.8719285182427399E-2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x v="4"/>
    <x v="12"/>
    <n v="1.2875536480686695E-2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x v="5"/>
    <x v="15"/>
    <n v="1.7292983039574328E-2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x v="3"/>
    <x v="3"/>
    <n v="1.0757829309108296E-2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x v="4"/>
    <x v="10"/>
    <n v="2.635386523356759E-2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x v="2"/>
    <x v="2"/>
    <n v="3.1404958677685953E-2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x v="1"/>
    <x v="21"/>
    <n v="2.5000000000000001E-2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x v="3"/>
    <x v="3"/>
    <n v="9.8911968348170121E-3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x v="3"/>
    <x v="3"/>
    <n v="1.1903771347741976E-2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x v="3"/>
    <x v="3"/>
    <n v="9.6697411484677181E-3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x v="0"/>
    <x v="0"/>
    <n v="9.5117311350665819E-3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x v="3"/>
    <x v="3"/>
    <n v="1.1208724628900333E-2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x v="2"/>
    <x v="2"/>
    <n v="1.9232531850539244E-2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x v="3"/>
    <x v="3"/>
    <n v="1.5394912985274432E-2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x v="3"/>
    <x v="3"/>
    <n v="2.1628498727735368E-2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x v="3"/>
    <x v="3"/>
    <n v="1.9549659626461862E-2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x v="1"/>
    <x v="1"/>
    <n v="2.9490067581404874E-2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x v="3"/>
    <x v="3"/>
    <n v="1.0867639916578579E-2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x v="3"/>
    <x v="3"/>
    <n v="9.3085106382978719E-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x v="3"/>
    <x v="3"/>
    <n v="1.3184178985217739E-2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x v="3"/>
    <x v="3"/>
    <n v="1.242603550295858E-2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x v="4"/>
    <x v="4"/>
    <n v="1.1497096276401502E-2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x v="5"/>
    <x v="13"/>
    <n v="9.5115426533240854E-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x v="6"/>
    <x v="11"/>
    <n v="1.7452461578536076E-2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x v="2"/>
    <x v="2"/>
    <n v="1.0712546664502515E-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x v="3"/>
    <x v="3"/>
    <n v="1.3891362422083704E-2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x v="3"/>
    <x v="3"/>
    <n v="1.0797743755036261E-2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x v="0"/>
    <x v="0"/>
    <n v="9.5246052301779602E-3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x v="7"/>
    <x v="14"/>
    <n v="3.2301645787275853E-2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x v="7"/>
    <x v="14"/>
    <n v="3.0301944270226682E-2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x v="3"/>
    <x v="3"/>
    <n v="1.1878199238745241E-2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x v="3"/>
    <x v="3"/>
    <n v="1.3527575442247659E-2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x v="4"/>
    <x v="4"/>
    <n v="2.7036160865157147E-2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x v="2"/>
    <x v="2"/>
    <n v="2.1323529411764706E-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x v="3"/>
    <x v="3"/>
    <n v="0.2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x v="1"/>
    <x v="1"/>
    <n v="9.8015793179760582E-3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x v="4"/>
    <x v="4"/>
    <n v="2.2218518046417682E-2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x v="4"/>
    <x v="22"/>
    <n v="1.0606060606060607E-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x v="2"/>
    <x v="2"/>
    <n v="9.898710865561695E-3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x v="3"/>
    <x v="3"/>
    <n v="1.0305294344969728E-2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x v="4"/>
    <x v="22"/>
    <n v="2.3250602274637235E-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x v="3"/>
    <x v="3"/>
    <n v="1.0535628116454882E-2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x v="4"/>
    <x v="10"/>
    <n v="1.385967083281772E-2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x v="5"/>
    <x v="18"/>
    <n v="1.9604886140853567E-2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x v="2"/>
    <x v="2"/>
    <n v="1.1757161179991449E-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x v="5"/>
    <x v="18"/>
    <n v="2.2794117647058822E-2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x v="0"/>
    <x v="0"/>
    <n v="2.4960120108848644E-2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x v="7"/>
    <x v="14"/>
    <n v="2.2813688212927757E-2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x v="3"/>
    <x v="3"/>
    <n v="1.1774536615010635E-2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x v="1"/>
    <x v="1"/>
    <n v="2.4350076461592755E-2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x v="3"/>
    <x v="3"/>
    <n v="1.8191268191268192E-2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x v="1"/>
    <x v="21"/>
    <n v="1.298519044395648E-2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x v="0"/>
    <x v="0"/>
    <n v="1.4044597757792288E-2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x v="3"/>
    <x v="3"/>
    <n v="1.087719298245614E-2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x v="3"/>
    <x v="3"/>
    <n v="1.0301947657781092E-2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x v="4"/>
    <x v="19"/>
    <n v="1.6973125884016973E-2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x v="2"/>
    <x v="2"/>
    <n v="1.7236782740658711E-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x v="3"/>
    <x v="3"/>
    <n v="9.6271393643031777E-3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x v="1"/>
    <x v="7"/>
    <n v="1.0698762955533266E-2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x v="3"/>
    <x v="3"/>
    <n v="1.6136743963662444E-2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x v="3"/>
    <x v="3"/>
    <n v="1.0864504112990843E-2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x v="0"/>
    <x v="0"/>
    <n v="1.2941858219045779E-2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x v="6"/>
    <x v="11"/>
    <n v="1.0646915866219188E-2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x v="3"/>
    <x v="3"/>
    <n v="1.1768934650526414E-2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x v="5"/>
    <x v="9"/>
    <n v="9.4366018059264915E-3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x v="2"/>
    <x v="2"/>
    <n v="2.7049660832426096E-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x v="4"/>
    <x v="4"/>
    <n v="1.2264922322158627E-2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x v="4"/>
    <x v="4"/>
    <n v="1.23458100677268E-2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x v="3"/>
    <x v="3"/>
    <n v="3.8446014127144296E-2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x v="1"/>
    <x v="1"/>
    <n v="3.8463889349737608E-2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x v="1"/>
    <x v="1"/>
    <n v="2.9262086513994912E-2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x v="4"/>
    <x v="4"/>
    <n v="3.5711628599062573E-2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x v="5"/>
    <x v="15"/>
    <n v="1.306389058991631E-2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x v="5"/>
    <x v="18"/>
    <n v="1.8849040867389491E-2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x v="4"/>
    <x v="6"/>
    <n v="9.3580932884924691E-3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x v="1"/>
    <x v="1"/>
    <n v="2.1729330087458299E-2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x v="4"/>
    <x v="6"/>
    <n v="9.9826060651894422E-3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x v="7"/>
    <x v="14"/>
    <n v="9.8580441640378543E-3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x v="5"/>
    <x v="18"/>
    <n v="1.1367164823889947E-2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x v="0"/>
    <x v="0"/>
    <n v="1.3334116541353384E-2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x v="3"/>
    <x v="3"/>
    <n v="2.3265475695886995E-2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x v="3"/>
    <x v="3"/>
    <n v="3.0197697154029979E-2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x v="1"/>
    <x v="7"/>
    <n v="9.8881632868889294E-3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x v="0"/>
    <x v="0"/>
    <n v="1.7860838281411676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x v="0"/>
    <s v="food trucks"/>
    <n v="0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x v="1"/>
    <s v="rock"/>
    <n v="1.0851648351648351E-2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x v="2"/>
    <s v="web"/>
    <n v="9.9983862253811666E-3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x v="1"/>
    <s v="rock"/>
    <n v="9.6891400888171175E-3"/>
    <x v="3"/>
    <d v="2019-09-20T05:00:00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x v="3"/>
    <s v="plays"/>
    <n v="1.00664767331434E-2"/>
    <x v="4"/>
    <d v="2019-01-24T06:00:00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x v="3"/>
    <s v="plays"/>
    <n v="1.3186813186813187E-2"/>
    <x v="5"/>
    <d v="2012-09-08T05:00:00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x v="4"/>
    <s v="documentary"/>
    <n v="1.6513761467889909E-2"/>
    <x v="6"/>
    <d v="2017-09-14T05:00:0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x v="3"/>
    <s v="plays"/>
    <n v="1.539922664676752E-2"/>
    <x v="7"/>
    <d v="2015-08-15T05:00:00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x v="3"/>
    <s v="plays"/>
    <n v="3.2261004283240684E-2"/>
    <x v="8"/>
    <d v="2010-08-11T05:00:00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x v="1"/>
    <s v="electric music"/>
    <n v="1.3715710723192019E-2"/>
    <x v="9"/>
    <d v="2013-11-07T06:00:00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x v="4"/>
    <s v="drama"/>
    <n v="1.5898251192368838E-2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x v="3"/>
    <s v="plays"/>
    <n v="8.9108910891089101E-3"/>
    <x v="11"/>
    <d v="2010-09-27T05:00:0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x v="4"/>
    <s v="drama"/>
    <n v="9.7708296322615035E-3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x v="1"/>
    <s v="indie rock"/>
    <n v="9.5191840699368618E-3"/>
    <x v="13"/>
    <d v="2016-06-23T05:00:00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x v="1"/>
    <s v="indie rock"/>
    <n v="1.0621913006532476E-2"/>
    <x v="14"/>
    <d v="2012-04-02T05:00:00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x v="2"/>
    <s v="wearables"/>
    <n v="1.1766543447701359E-2"/>
    <x v="15"/>
    <d v="2019-12-14T06:00:00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x v="5"/>
    <s v="nonfiction"/>
    <n v="9.0571506204148167E-3"/>
    <x v="16"/>
    <d v="2014-02-13T06:00:00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x v="4"/>
    <s v="animation"/>
    <n v="9.2624865586414026E-3"/>
    <x v="17"/>
    <d v="2011-01-13T06:00:00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x v="3"/>
    <s v="plays"/>
    <n v="2.2171128264082771E-2"/>
    <x v="18"/>
    <d v="2018-09-16T05:00:00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x v="3"/>
    <s v="plays"/>
    <n v="2.2221489565131383E-2"/>
    <x v="19"/>
    <d v="2019-03-25T05:00:00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x v="4"/>
    <s v="drama"/>
    <n v="9.4365130867402128E-3"/>
    <x v="20"/>
    <d v="2014-07-28T05:00:00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x v="3"/>
    <s v="plays"/>
    <n v="1.4481094127111826E-2"/>
    <x v="21"/>
    <d v="2011-09-18T05:00:00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x v="3"/>
    <s v="plays"/>
    <n v="1.1758488571806051E-2"/>
    <x v="22"/>
    <d v="2018-04-18T05:00:0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x v="4"/>
    <s v="documentary"/>
    <n v="9.5034131976977649E-3"/>
    <x v="23"/>
    <d v="2019-04-08T05:00:00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x v="2"/>
    <s v="wearables"/>
    <n v="2.5638566235360694E-2"/>
    <x v="24"/>
    <d v="2014-06-23T05:00:00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x v="6"/>
    <s v="video games"/>
    <n v="1.3692876344086021E-2"/>
    <x v="25"/>
    <d v="2011-06-07T05:00:00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x v="3"/>
    <s v="plays"/>
    <n v="2.8563708650171767E-2"/>
    <x v="26"/>
    <d v="2018-08-27T05:00:00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x v="1"/>
    <s v="rock"/>
    <n v="9.3808630393996256E-3"/>
    <x v="27"/>
    <d v="2015-10-11T05:00:00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x v="3"/>
    <s v="plays"/>
    <n v="1.6129618193046827E-2"/>
    <x v="28"/>
    <d v="2010-03-04T06:00:00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x v="4"/>
    <s v="shorts"/>
    <n v="1.0638227403702846E-2"/>
    <x v="29"/>
    <d v="2018-08-29T05:00:00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x v="4"/>
    <s v="animation"/>
    <n v="8.9242476651677626E-3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x v="6"/>
    <s v="video games"/>
    <n v="2.0829493087557605E-2"/>
    <x v="31"/>
    <d v="2016-02-02T06:00:0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x v="4"/>
    <s v="documentary"/>
    <n v="2.6312787992152926E-2"/>
    <x v="32"/>
    <d v="2018-02-06T06:00:00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x v="3"/>
    <s v="plays"/>
    <n v="2.8571277930678138E-2"/>
    <x v="33"/>
    <d v="2014-11-11T06:00:00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x v="4"/>
    <s v="documentary"/>
    <n v="1.1764705882352941E-2"/>
    <x v="34"/>
    <d v="2017-03-28T05:00:00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x v="4"/>
    <s v="drama"/>
    <n v="1.041732934665055E-2"/>
    <x v="35"/>
    <d v="2019-03-02T06:00:00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x v="3"/>
    <s v="plays"/>
    <n v="1.4532243415077202E-2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x v="5"/>
    <s v="fiction"/>
    <n v="9.4364582414675022E-3"/>
    <x v="37"/>
    <d v="2019-11-08T06:00:00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x v="7"/>
    <s v="photography books"/>
    <n v="1.3287059990084284E-2"/>
    <x v="38"/>
    <d v="2010-10-23T05:00:00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x v="3"/>
    <s v="plays"/>
    <n v="1.7505470459518599E-2"/>
    <x v="39"/>
    <d v="2013-03-11T05:00:00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x v="2"/>
    <s v="wearables"/>
    <n v="1.3308240354886409E-2"/>
    <x v="40"/>
    <d v="2010-06-24T05:00:00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x v="1"/>
    <s v="rock"/>
    <n v="9.3089567259308954E-3"/>
    <x v="41"/>
    <d v="2012-09-30T05:00:00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x v="0"/>
    <s v="food trucks"/>
    <n v="2.7781253910649482E-2"/>
    <x v="42"/>
    <d v="2011-07-13T05:00:0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x v="5"/>
    <s v="radio &amp; podcasts"/>
    <n v="3.7038582850873795E-2"/>
    <x v="43"/>
    <d v="2014-08-09T05:00:00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x v="5"/>
    <s v="fiction"/>
    <n v="9.297030642254055E-3"/>
    <x v="44"/>
    <d v="2019-03-18T05:00:00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x v="3"/>
    <s v="plays"/>
    <n v="1.0596026490066225E-2"/>
    <x v="45"/>
    <d v="2016-11-17T06:00:0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x v="1"/>
    <s v="rock"/>
    <n v="2.1662349894042855E-2"/>
    <x v="46"/>
    <d v="2010-07-31T05:00:00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x v="3"/>
    <s v="plays"/>
    <n v="2.0900547061298919E-2"/>
    <x v="47"/>
    <d v="2014-04-28T05:00:00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x v="3"/>
    <s v="plays"/>
    <n v="1.8865142555602118E-2"/>
    <x v="48"/>
    <d v="2015-07-07T05:00:00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x v="1"/>
    <s v="rock"/>
    <n v="2.2192924631949024E-2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x v="1"/>
    <s v="metal"/>
    <n v="0.5"/>
    <x v="50"/>
    <d v="2013-08-29T05:00:00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x v="2"/>
    <s v="wearables"/>
    <n v="1.0100314645111986E-2"/>
    <x v="51"/>
    <d v="2012-04-12T05:00:00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x v="3"/>
    <s v="plays"/>
    <n v="3.0500203334688898E-2"/>
    <x v="52"/>
    <d v="2010-09-19T05:00:00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x v="4"/>
    <s v="drama"/>
    <n v="1.691485917772742E-2"/>
    <x v="53"/>
    <d v="2014-06-28T05:00:00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x v="2"/>
    <s v="wearables"/>
    <n v="2.2255192878338281E-2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x v="1"/>
    <s v="jazz"/>
    <n v="1.1152732845223907E-2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x v="2"/>
    <s v="wearables"/>
    <n v="1.4269555381536587E-2"/>
    <x v="56"/>
    <d v="2015-01-17T06:00:00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x v="6"/>
    <s v="video games"/>
    <n v="3.2196059586737144E-2"/>
    <x v="57"/>
    <d v="2017-09-13T05:00:00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x v="3"/>
    <s v="plays"/>
    <n v="3.4409654272667969E-2"/>
    <x v="58"/>
    <d v="2015-10-04T05:00:00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x v="3"/>
    <s v="plays"/>
    <n v="3.3238119968839262E-2"/>
    <x v="59"/>
    <d v="2017-06-27T05:00:00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x v="3"/>
    <s v="plays"/>
    <n v="1.176496540364861E-2"/>
    <x v="60"/>
    <d v="2012-07-20T05:00:00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x v="3"/>
    <s v="plays"/>
    <n v="1.2194857916102841E-2"/>
    <x v="61"/>
    <d v="2011-04-02T05:00:0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x v="2"/>
    <s v="web"/>
    <n v="1.7229449211181844E-2"/>
    <x v="62"/>
    <d v="2015-06-06T05:00:00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x v="3"/>
    <s v="plays"/>
    <n v="8.9766606822262122E-3"/>
    <x v="63"/>
    <d v="2017-05-04T05:00:00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x v="2"/>
    <s v="web"/>
    <n v="1.3899049012435992E-2"/>
    <x v="64"/>
    <d v="2018-07-17T05:00:00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x v="3"/>
    <s v="plays"/>
    <n v="1.6383200277681361E-2"/>
    <x v="65"/>
    <d v="2011-02-03T06:00:00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x v="3"/>
    <s v="plays"/>
    <n v="9.181331293037491E-3"/>
    <x v="66"/>
    <d v="2015-04-13T05:00:00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x v="2"/>
    <s v="wearables"/>
    <n v="3.4480711159366198E-2"/>
    <x v="67"/>
    <d v="2010-01-30T06:00:00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x v="3"/>
    <s v="plays"/>
    <n v="1.695616211745244E-2"/>
    <x v="68"/>
    <d v="2017-09-12T05:00:00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x v="3"/>
    <s v="plays"/>
    <n v="8.9426617569700155E-3"/>
    <x v="69"/>
    <d v="2011-01-22T06:00:00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x v="3"/>
    <s v="plays"/>
    <n v="1.5626085144801724E-2"/>
    <x v="70"/>
    <d v="2010-12-21T06:00:00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x v="3"/>
    <s v="plays"/>
    <n v="1.1721159777914868E-2"/>
    <x v="71"/>
    <d v="2019-12-04T06:00:00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x v="4"/>
    <s v="animation"/>
    <n v="1.3426156141223273E-2"/>
    <x v="72"/>
    <d v="2015-08-06T05:00:00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x v="1"/>
    <s v="jazz"/>
    <n v="9.5104290500378254E-3"/>
    <x v="73"/>
    <d v="2016-11-30T06:00:00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x v="1"/>
    <s v="metal"/>
    <n v="1.7797319932998323E-2"/>
    <x v="74"/>
    <d v="2016-03-28T05:00:00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x v="7"/>
    <s v="photography books"/>
    <n v="1.1639052444201013E-2"/>
    <x v="75"/>
    <d v="2018-07-23T05:00:00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x v="3"/>
    <s v="plays"/>
    <n v="1.754294583980082E-2"/>
    <x v="76"/>
    <d v="2015-03-13T05:00:00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x v="4"/>
    <s v="animation"/>
    <n v="1.2556053811659192E-2"/>
    <x v="77"/>
    <d v="2010-10-11T05:00:0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x v="5"/>
    <s v="translations"/>
    <n v="2.4379432624113476E-2"/>
    <x v="78"/>
    <d v="2018-04-17T05:00:00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x v="3"/>
    <s v="plays"/>
    <n v="2.0831261807696132E-2"/>
    <x v="79"/>
    <d v="2018-06-21T05:00:00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x v="6"/>
    <s v="video games"/>
    <n v="1.8111808328579577E-2"/>
    <x v="80"/>
    <d v="2017-09-28T05:00:00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x v="1"/>
    <s v="rock"/>
    <n v="1.0856644742055631E-2"/>
    <x v="81"/>
    <d v="2017-12-18T06:00:00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x v="6"/>
    <s v="video games"/>
    <n v="1.2021638950110198E-2"/>
    <x v="82"/>
    <d v="2019-01-24T06:00:00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x v="1"/>
    <s v="electric music"/>
    <n v="2.5002500250025001E-2"/>
    <x v="83"/>
    <d v="2016-08-19T05:00:00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x v="2"/>
    <s v="wearables"/>
    <n v="8.9981714945626019E-3"/>
    <x v="84"/>
    <d v="2012-08-07T05:00:00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x v="1"/>
    <s v="indie rock"/>
    <n v="1.104199066874028E-2"/>
    <x v="85"/>
    <d v="2011-09-19T05:00:0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x v="3"/>
    <s v="plays"/>
    <n v="1.6364369205965335E-2"/>
    <x v="86"/>
    <d v="2015-05-17T05:00:00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x v="1"/>
    <s v="rock"/>
    <n v="1.2044863459037712E-2"/>
    <x v="87"/>
    <d v="2011-03-19T05:00:0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x v="5"/>
    <s v="translations"/>
    <n v="9.0284435922019807E-3"/>
    <x v="88"/>
    <d v="2015-05-08T05:00:00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x v="3"/>
    <s v="plays"/>
    <n v="1.1178388448998603E-2"/>
    <x v="89"/>
    <d v="2010-04-17T05:00:00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x v="3"/>
    <s v="plays"/>
    <n v="1.7286366601435094E-2"/>
    <x v="90"/>
    <d v="2016-02-25T06:00:00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x v="5"/>
    <s v="translations"/>
    <n v="9.0911525278491861E-3"/>
    <x v="91"/>
    <d v="2016-09-03T05:00:00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x v="6"/>
    <s v="video games"/>
    <n v="9.6185417672621926E-3"/>
    <x v="92"/>
    <d v="2010-06-24T05:00:00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x v="3"/>
    <s v="plays"/>
    <n v="9.2596809205033621E-3"/>
    <x v="93"/>
    <d v="2012-10-24T05:00:00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x v="2"/>
    <s v="web"/>
    <n v="2.0438287725672761E-2"/>
    <x v="94"/>
    <d v="2019-04-18T05:00:00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x v="4"/>
    <s v="documentary"/>
    <n v="2.6548672566371681E-2"/>
    <x v="95"/>
    <d v="2019-10-21T05:00:00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x v="3"/>
    <s v="plays"/>
    <n v="1.5384818464422195E-2"/>
    <x v="96"/>
    <d v="2011-03-23T05:00:00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x v="0"/>
    <s v="food trucks"/>
    <n v="9.3799286129326795E-3"/>
    <x v="48"/>
    <d v="2015-08-18T05:00:0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x v="6"/>
    <s v="video games"/>
    <n v="3.7024672999301997E-2"/>
    <x v="97"/>
    <d v="2015-07-31T05:00:00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x v="3"/>
    <s v="plays"/>
    <n v="1.0969165942077454E-2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x v="3"/>
    <s v="plays"/>
    <n v="1"/>
    <x v="99"/>
    <d v="2011-11-06T05:00:00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x v="1"/>
    <s v="electric music"/>
    <n v="1.7839660611334712E-2"/>
    <x v="100"/>
    <d v="2015-02-28T06:00:00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x v="2"/>
    <s v="wearables"/>
    <n v="3.223949337938975E-2"/>
    <x v="101"/>
    <d v="2018-05-21T05:00:00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x v="1"/>
    <s v="electric music"/>
    <n v="1.5034538805363673E-2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x v="1"/>
    <s v="indie rock"/>
    <n v="1.1235296530948348E-2"/>
    <x v="103"/>
    <d v="2017-05-24T05:00:00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x v="2"/>
    <s v="web"/>
    <n v="9.6652762234204909E-3"/>
    <x v="104"/>
    <d v="2013-04-20T05:00:00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x v="3"/>
    <s v="plays"/>
    <n v="1.0495501927745251E-2"/>
    <x v="105"/>
    <d v="2019-09-13T05:00:00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x v="3"/>
    <s v="plays"/>
    <n v="1.3176037996016547E-2"/>
    <x v="106"/>
    <d v="2018-05-10T05:00:00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x v="4"/>
    <s v="documentary"/>
    <n v="9.2955538134169551E-3"/>
    <x v="107"/>
    <d v="2012-05-13T05:00:00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x v="4"/>
    <s v="television"/>
    <n v="1.948684637869438E-2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x v="0"/>
    <s v="food trucks"/>
    <n v="1.389214812033604E-2"/>
    <x v="109"/>
    <d v="2018-09-30T05:00:0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x v="5"/>
    <s v="radio &amp; podcasts"/>
    <n v="9.1781733262732007E-3"/>
    <x v="110"/>
    <d v="2012-09-28T05:00:00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x v="2"/>
    <s v="web"/>
    <n v="2.8571428571428571E-2"/>
    <x v="111"/>
    <d v="2014-09-08T05:00:00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x v="0"/>
    <s v="food trucks"/>
    <n v="1.0533086757256574E-2"/>
    <x v="112"/>
    <d v="2017-09-19T05:00:0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x v="2"/>
    <s v="wearables"/>
    <n v="9.1198610306890554E-3"/>
    <x v="113"/>
    <d v="2019-04-10T05:00:00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x v="5"/>
    <s v="fiction"/>
    <n v="2.2726334759461283E-2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x v="3"/>
    <s v="plays"/>
    <n v="1.1521464646464646E-2"/>
    <x v="115"/>
    <d v="2015-09-19T05:00:00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x v="4"/>
    <s v="television"/>
    <n v="3.226563416637334E-2"/>
    <x v="116"/>
    <d v="2011-09-28T05:00:00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x v="7"/>
    <s v="photography books"/>
    <n v="1.0549519760667611E-2"/>
    <x v="117"/>
    <d v="2014-02-01T06:00:00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x v="4"/>
    <s v="documentary"/>
    <n v="1.4328247115742463E-2"/>
    <x v="118"/>
    <d v="2014-07-03T05:00:00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x v="6"/>
    <s v="mobile games"/>
    <n v="1.5872167592988456E-2"/>
    <x v="119"/>
    <d v="2015-04-21T05:00:00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x v="6"/>
    <s v="video games"/>
    <n v="9.088072785096768E-3"/>
    <x v="33"/>
    <d v="2014-10-18T05:00:00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x v="5"/>
    <s v="fiction"/>
    <n v="3.8464595991141902E-2"/>
    <x v="120"/>
    <d v="2014-12-24T06:00:00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x v="3"/>
    <s v="plays"/>
    <n v="2.000483500543938E-2"/>
    <x v="121"/>
    <d v="2015-11-27T06:00:00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x v="7"/>
    <s v="photography books"/>
    <n v="9.8305793766994345E-3"/>
    <x v="122"/>
    <d v="2019-07-05T05:00:00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x v="3"/>
    <s v="plays"/>
    <n v="2.1238938053097345E-2"/>
    <x v="123"/>
    <d v="2018-09-23T05:00:00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x v="3"/>
    <s v="plays"/>
    <n v="1.1117974058060531E-2"/>
    <x v="124"/>
    <d v="2016-09-11T05:00:00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x v="3"/>
    <s v="plays"/>
    <n v="1.2663237039968342E-2"/>
    <x v="125"/>
    <d v="2010-05-15T05:00:00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x v="1"/>
    <s v="rock"/>
    <n v="1.2489435627758476E-2"/>
    <x v="126"/>
    <d v="2010-09-09T05:00:00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x v="0"/>
    <s v="food trucks"/>
    <n v="1.1564339781328847E-2"/>
    <x v="127"/>
    <d v="2015-02-28T06:00:0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x v="4"/>
    <s v="drama"/>
    <n v="3.5711892797319934E-2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x v="2"/>
    <s v="web"/>
    <n v="1.4706590575260661E-2"/>
    <x v="129"/>
    <d v="2013-12-12T06:00:00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x v="3"/>
    <s v="plays"/>
    <n v="2.3213354199269693E-2"/>
    <x v="130"/>
    <d v="2018-01-28T06:00:00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x v="1"/>
    <s v="world music"/>
    <n v="1.136932427601001E-2"/>
    <x v="131"/>
    <d v="2011-09-03T05:00:00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x v="4"/>
    <s v="documentary"/>
    <n v="1.0527730490099453E-2"/>
    <x v="132"/>
    <d v="2011-08-07T05:00:00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x v="3"/>
    <s v="plays"/>
    <n v="2.131924198250729E-2"/>
    <x v="133"/>
    <d v="2013-03-12T05:00:00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x v="4"/>
    <s v="drama"/>
    <n v="2.1315692760014701E-2"/>
    <x v="134"/>
    <d v="2014-06-19T05:00:00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x v="5"/>
    <s v="nonfiction"/>
    <n v="1.0611205432937181E-2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x v="6"/>
    <s v="mobile games"/>
    <n v="1.2478298611111112E-2"/>
    <x v="136"/>
    <d v="2012-10-04T05:00:00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x v="2"/>
    <s v="wearables"/>
    <n v="1.6938584640964358E-2"/>
    <x v="137"/>
    <d v="2015-05-07T05:00:00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x v="4"/>
    <s v="documentary"/>
    <n v="1.5153984031285645E-2"/>
    <x v="138"/>
    <d v="2018-03-02T06:00:00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x v="2"/>
    <s v="web"/>
    <n v="1.6395450300812884E-2"/>
    <x v="139"/>
    <d v="2015-06-18T05:00:00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x v="2"/>
    <s v="web"/>
    <n v="1.0172143974960876E-2"/>
    <x v="107"/>
    <d v="2012-05-17T05:00:00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x v="1"/>
    <s v="indie rock"/>
    <n v="9.5602294455066923E-3"/>
    <x v="140"/>
    <d v="2010-07-18T05:00:00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x v="3"/>
    <s v="plays"/>
    <n v="1.1618900077459334E-2"/>
    <x v="141"/>
    <d v="2019-06-25T05:00:00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x v="2"/>
    <s v="wearables"/>
    <n v="1.298877012582871E-2"/>
    <x v="142"/>
    <d v="2014-09-12T05:00:00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x v="3"/>
    <s v="plays"/>
    <n v="3.3596837944664032E-2"/>
    <x v="143"/>
    <d v="2011-11-28T06:00:00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x v="3"/>
    <s v="plays"/>
    <n v="2.1313055585305773E-2"/>
    <x v="144"/>
    <d v="2016-06-19T05:00:00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x v="2"/>
    <s v="wearables"/>
    <n v="9.506885828520658E-3"/>
    <x v="145"/>
    <d v="2017-08-03T05:00:00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x v="1"/>
    <s v="indie rock"/>
    <n v="1.4304577464788732E-2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x v="1"/>
    <s v="rock"/>
    <n v="1"/>
    <x v="147"/>
    <d v="2018-12-17T06:00:00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x v="1"/>
    <s v="electric music"/>
    <n v="1.666344832286425E-2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x v="1"/>
    <s v="indie rock"/>
    <n v="1.9228469069845593E-2"/>
    <x v="149"/>
    <d v="2017-02-24T06:00:00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x v="3"/>
    <s v="plays"/>
    <n v="3.2257881348232945E-2"/>
    <x v="150"/>
    <d v="2012-10-25T05:00:00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x v="1"/>
    <s v="indie rock"/>
    <n v="1.052160953800298E-2"/>
    <x v="151"/>
    <d v="2016-06-04T05:00:0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x v="3"/>
    <s v="plays"/>
    <n v="1.3163407051352723E-2"/>
    <x v="152"/>
    <d v="2010-04-09T05:00:00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x v="1"/>
    <s v="rock"/>
    <n v="1.4081890465928512E-2"/>
    <x v="153"/>
    <d v="2019-10-29T05:00:00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x v="7"/>
    <s v="photography books"/>
    <n v="1.3562386980108499E-2"/>
    <x v="154"/>
    <d v="2014-01-11T06:00:00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x v="1"/>
    <s v="rock"/>
    <n v="8.8362068965517244E-3"/>
    <x v="155"/>
    <d v="2015-12-09T06:00:0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x v="3"/>
    <s v="plays"/>
    <n v="9.5229628390038797E-3"/>
    <x v="156"/>
    <d v="2019-04-14T05:00:00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x v="2"/>
    <s v="wearables"/>
    <n v="1.2629957643434732E-2"/>
    <x v="157"/>
    <d v="2019-05-13T05:00:00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x v="2"/>
    <s v="web"/>
    <n v="1.7441860465116279E-2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x v="1"/>
    <s v="rock"/>
    <n v="1.7188526384935406E-2"/>
    <x v="159"/>
    <d v="2019-01-07T06:00:00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x v="7"/>
    <s v="photography books"/>
    <n v="2.7752707581227436E-2"/>
    <x v="160"/>
    <d v="2017-12-08T06:00:00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x v="3"/>
    <s v="plays"/>
    <n v="9.2600577095287052E-3"/>
    <x v="161"/>
    <d v="2017-10-09T05:00:00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x v="2"/>
    <s v="web"/>
    <n v="2.2724181394463135E-2"/>
    <x v="162"/>
    <d v="2017-09-02T05:00:00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x v="7"/>
    <s v="photography books"/>
    <n v="1.8156112806012353E-2"/>
    <x v="163"/>
    <d v="2010-12-26T06:00:00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x v="3"/>
    <s v="plays"/>
    <n v="1.3513513513513514E-2"/>
    <x v="164"/>
    <d v="2013-06-20T05:00:00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x v="1"/>
    <s v="indie rock"/>
    <n v="2.3811304759767622E-2"/>
    <x v="165"/>
    <d v="2019-03-17T05:00:00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x v="4"/>
    <s v="shorts"/>
    <n v="1.2822459037961361E-2"/>
    <x v="166"/>
    <d v="2012-07-15T05:00:00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x v="1"/>
    <s v="indie rock"/>
    <n v="1.2120115774240232E-2"/>
    <x v="167"/>
    <d v="2017-08-10T05:00:00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x v="5"/>
    <s v="translations"/>
    <n v="9.5969289827255271E-3"/>
    <x v="168"/>
    <d v="2014-04-11T05:00:00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x v="4"/>
    <s v="documentary"/>
    <n v="3.9215686274509803E-2"/>
    <x v="169"/>
    <d v="2014-08-03T05:00:00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x v="3"/>
    <s v="plays"/>
    <n v="9.9026231484124726E-3"/>
    <x v="170"/>
    <d v="2013-05-24T05:00:00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x v="2"/>
    <s v="wearables"/>
    <n v="8.9418777943368107E-3"/>
    <x v="171"/>
    <d v="2015-10-06T05:00:00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x v="3"/>
    <s v="plays"/>
    <n v="2.3810025495691018E-2"/>
    <x v="172"/>
    <d v="2016-09-19T05:00:00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x v="3"/>
    <s v="plays"/>
    <n v="9.0866837090402049E-3"/>
    <x v="173"/>
    <d v="2016-09-12T05:00:0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x v="3"/>
    <s v="plays"/>
    <n v="1.6949991645677721E-2"/>
    <x v="174"/>
    <d v="2010-12-10T06:00:00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x v="0"/>
    <s v="food trucks"/>
    <n v="3.0316154179298397E-2"/>
    <x v="175"/>
    <d v="2017-09-30T05:00:0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x v="3"/>
    <s v="plays"/>
    <n v="2.2219430222696863E-2"/>
    <x v="176"/>
    <d v="2013-03-18T05:00:00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x v="2"/>
    <s v="wearables"/>
    <n v="1.2197804742497221E-2"/>
    <x v="177"/>
    <d v="2010-03-27T05:00:00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x v="2"/>
    <s v="web"/>
    <n v="2.5587958607714015E-2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x v="3"/>
    <s v="plays"/>
    <n v="1.6950191570881228E-2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x v="1"/>
    <s v="rock"/>
    <n v="2.4397163120567375E-2"/>
    <x v="180"/>
    <d v="2010-09-22T05:00:00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x v="3"/>
    <s v="plays"/>
    <n v="3.2227488151658767E-2"/>
    <x v="181"/>
    <d v="2019-05-04T05:00:0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x v="4"/>
    <s v="television"/>
    <n v="2.6462395543175487E-2"/>
    <x v="182"/>
    <d v="2018-05-24T05:00:00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x v="3"/>
    <s v="plays"/>
    <n v="3.1243388109175541E-2"/>
    <x v="183"/>
    <d v="2014-06-07T05:00:00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x v="4"/>
    <s v="shorts"/>
    <n v="1.0420279801133079E-2"/>
    <x v="184"/>
    <d v="2013-03-23T05:00:00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x v="3"/>
    <s v="plays"/>
    <n v="1.3333333333333334E-2"/>
    <x v="185"/>
    <d v="2014-12-03T06:00:00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x v="3"/>
    <s v="plays"/>
    <n v="9.7991289663141058E-3"/>
    <x v="186"/>
    <d v="2016-03-04T06:00:00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x v="3"/>
    <s v="plays"/>
    <n v="9.4562647754137114E-3"/>
    <x v="187"/>
    <d v="2013-06-05T05:00:00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x v="3"/>
    <s v="plays"/>
    <n v="2.6976160602258468E-2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x v="1"/>
    <s v="rock"/>
    <n v="2.8531172948221203E-2"/>
    <x v="189"/>
    <d v="2014-07-01T05:00:00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x v="1"/>
    <s v="indie rock"/>
    <n v="2.158034528552457E-2"/>
    <x v="190"/>
    <d v="2018-04-12T05:00:00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x v="1"/>
    <s v="metal"/>
    <n v="1.445617255621845E-2"/>
    <x v="191"/>
    <d v="2015-09-30T05:00:00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x v="1"/>
    <s v="electric music"/>
    <n v="9.1677309865808212E-3"/>
    <x v="192"/>
    <d v="2018-08-05T05:00:00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x v="2"/>
    <s v="wearables"/>
    <n v="1.9312475859405175E-2"/>
    <x v="173"/>
    <d v="2016-09-22T05:00:00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x v="4"/>
    <s v="drama"/>
    <n v="1.2193626699689795E-2"/>
    <x v="193"/>
    <d v="2017-07-07T05:00:00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x v="1"/>
    <s v="electric music"/>
    <n v="2.7809965237543453E-2"/>
    <x v="194"/>
    <d v="2010-09-04T05:00:00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x v="1"/>
    <s v="rock"/>
    <n v="1.3429752066115703E-2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x v="3"/>
    <s v="plays"/>
    <n v="0.5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x v="2"/>
    <s v="web"/>
    <n v="1.0975183502271934E-2"/>
    <x v="196"/>
    <d v="2014-08-12T05:00:00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x v="0"/>
    <s v="food trucks"/>
    <n v="1.2532477456824087E-2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x v="3"/>
    <s v="plays"/>
    <n v="2.3255934192634414E-2"/>
    <x v="198"/>
    <d v="2017-01-19T06:00:00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x v="1"/>
    <s v="jazz"/>
    <n v="1.5816528272044286E-2"/>
    <x v="199"/>
    <d v="2011-04-13T05:00:00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x v="3"/>
    <s v="plays"/>
    <n v="1.4250089063056644E-2"/>
    <x v="200"/>
    <d v="2018-10-29T05:00:00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x v="5"/>
    <s v="fiction"/>
    <n v="1.6304347826086956E-2"/>
    <x v="201"/>
    <d v="2010-03-08T06:00:00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x v="1"/>
    <s v="rock"/>
    <n v="1.0101010101010102E-2"/>
    <x v="202"/>
    <d v="2018-09-17T05:00:00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x v="4"/>
    <s v="documentary"/>
    <n v="1.0310883431269147E-2"/>
    <x v="203"/>
    <d v="2017-12-03T06:00:0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x v="4"/>
    <s v="documentary"/>
    <n v="1.9605940017470638E-2"/>
    <x v="204"/>
    <d v="2016-05-13T05:00:00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x v="4"/>
    <s v="science fiction"/>
    <n v="3.5657936257494478E-2"/>
    <x v="205"/>
    <d v="2017-03-30T05:00:00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x v="3"/>
    <s v="plays"/>
    <n v="1.6397578203834511E-2"/>
    <x v="206"/>
    <d v="2013-09-20T05:00: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x v="3"/>
    <s v="plays"/>
    <n v="1.3658536585365854E-2"/>
    <x v="207"/>
    <d v="2020-01-30T06:00:00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x v="1"/>
    <s v="indie rock"/>
    <n v="2.5001603040530694E-2"/>
    <x v="208"/>
    <d v="2010-11-14T06:00:00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x v="1"/>
    <s v="rock"/>
    <n v="1.1519128734990227E-2"/>
    <x v="209"/>
    <d v="2010-08-25T05:00:00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x v="3"/>
    <s v="plays"/>
    <n v="2.3738379814077025E-2"/>
    <x v="210"/>
    <d v="2019-02-15T06:00:00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x v="3"/>
    <s v="plays"/>
    <n v="9.6173716756481793E-3"/>
    <x v="211"/>
    <d v="2011-11-24T06:00:00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x v="4"/>
    <s v="science fiction"/>
    <n v="1.6128196715649877E-2"/>
    <x v="212"/>
    <d v="2019-05-07T05:00:00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x v="4"/>
    <s v="shorts"/>
    <n v="3.2252823137541638E-2"/>
    <x v="213"/>
    <d v="2011-12-15T06:00:00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x v="4"/>
    <s v="animation"/>
    <n v="1.1112154053878423E-2"/>
    <x v="214"/>
    <d v="2012-08-28T05:00:00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x v="3"/>
    <s v="plays"/>
    <n v="2.5487256371814093E-2"/>
    <x v="215"/>
    <d v="2011-07-19T05:00:00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x v="0"/>
    <s v="food trucks"/>
    <n v="1.8184094133355588E-2"/>
    <x v="216"/>
    <d v="2012-06-23T05:00:0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x v="7"/>
    <s v="photography books"/>
    <n v="2.0836478937037595E-2"/>
    <x v="217"/>
    <d v="2014-10-03T05:00:00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x v="3"/>
    <s v="plays"/>
    <n v="1.1367937775498492E-2"/>
    <x v="218"/>
    <d v="2016-03-30T05:00:00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x v="4"/>
    <s v="science fiction"/>
    <n v="1.9231077935628862E-2"/>
    <x v="219"/>
    <d v="2014-11-08T06:00:00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x v="1"/>
    <s v="rock"/>
    <n v="3.3333711266567645E-2"/>
    <x v="220"/>
    <d v="2014-05-03T05:00:00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x v="7"/>
    <s v="photography books"/>
    <n v="1.0182743885807801E-2"/>
    <x v="221"/>
    <d v="2010-05-15T05:00:00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x v="6"/>
    <s v="mobile games"/>
    <n v="9.1775262527858618E-3"/>
    <x v="222"/>
    <d v="2015-05-21T05:00:00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x v="4"/>
    <s v="animation"/>
    <n v="1.4925734191300982E-2"/>
    <x v="172"/>
    <d v="2016-09-25T05:00:00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x v="6"/>
    <s v="mobile games"/>
    <n v="1.5386192837066793E-2"/>
    <x v="223"/>
    <d v="2017-07-19T05:00:00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x v="6"/>
    <s v="video games"/>
    <n v="1.0015866719555733E-2"/>
    <x v="224"/>
    <d v="2019-12-06T06:00:00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x v="3"/>
    <s v="plays"/>
    <n v="1.2131088176715554E-2"/>
    <x v="225"/>
    <d v="2013-07-18T05:00:00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x v="3"/>
    <s v="plays"/>
    <n v="1.5799416108535119E-2"/>
    <x v="226"/>
    <d v="2016-07-26T05:00: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x v="4"/>
    <s v="animation"/>
    <n v="1.0333333333333333E-2"/>
    <x v="227"/>
    <d v="2011-06-28T05:00:00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x v="6"/>
    <s v="video games"/>
    <n v="1.8212932404351546E-2"/>
    <x v="228"/>
    <d v="2017-08-29T05:00:00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x v="4"/>
    <s v="animation"/>
    <n v="2.5633881303984397E-2"/>
    <x v="229"/>
    <d v="2017-02-18T06:00:00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x v="1"/>
    <s v="rock"/>
    <n v="1.31852879944483E-2"/>
    <x v="230"/>
    <d v="2019-07-02T05:00:00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x v="4"/>
    <s v="animation"/>
    <n v="2.2196734583726892E-2"/>
    <x v="231"/>
    <d v="2014-04-27T05:00:00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x v="3"/>
    <s v="plays"/>
    <n v="9.567962122706648E-3"/>
    <x v="232"/>
    <d v="2018-01-08T06:00:00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x v="2"/>
    <s v="wearables"/>
    <n v="1.311160857051487E-2"/>
    <x v="233"/>
    <d v="2015-09-02T05:00:00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x v="3"/>
    <s v="plays"/>
    <n v="1.4489457782398232E-2"/>
    <x v="194"/>
    <d v="2010-08-07T05:00:00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x v="5"/>
    <s v="nonfiction"/>
    <n v="9.8061480588601813E-3"/>
    <x v="234"/>
    <d v="2014-04-23T05:00:00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x v="1"/>
    <s v="rock"/>
    <n v="2.3301332836238232E-2"/>
    <x v="235"/>
    <d v="2017-05-20T05:00:0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x v="3"/>
    <s v="plays"/>
    <n v="2.3242187500000001E-2"/>
    <x v="236"/>
    <d v="2018-03-07T06:00:00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x v="3"/>
    <s v="plays"/>
    <n v="1.328986960882648E-2"/>
    <x v="237"/>
    <d v="2014-09-04T05:00:00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x v="3"/>
    <s v="plays"/>
    <n v="1.4487847809897772E-2"/>
    <x v="238"/>
    <d v="2014-04-08T05:00:00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x v="2"/>
    <s v="web"/>
    <n v="1.5154618062666393E-2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x v="5"/>
    <s v="fiction"/>
    <n v="1.0202644889471348E-2"/>
    <x v="240"/>
    <d v="2017-01-06T06:00:00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x v="6"/>
    <s v="mobile games"/>
    <n v="1.6637411279859574E-2"/>
    <x v="241"/>
    <d v="2015-01-05T06:00:00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x v="5"/>
    <s v="translations"/>
    <n v="3.8460394419822123E-2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x v="1"/>
    <s v="rock"/>
    <n v="0.33333333333333331"/>
    <x v="67"/>
    <d v="2010-03-01T06:00:0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x v="3"/>
    <s v="plays"/>
    <n v="2.6302083333333334E-2"/>
    <x v="243"/>
    <d v="2012-12-11T06:00:00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x v="3"/>
    <s v="plays"/>
    <n v="9.4204055564426001E-3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x v="4"/>
    <s v="drama"/>
    <n v="1.2342711328482541E-2"/>
    <x v="245"/>
    <d v="2011-04-20T05:00:00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x v="5"/>
    <s v="nonfiction"/>
    <n v="1.0346854791299235E-2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x v="1"/>
    <s v="rock"/>
    <n v="1.7542771489119761E-2"/>
    <x v="247"/>
    <d v="2011-02-21T06:00:00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x v="1"/>
    <s v="rock"/>
    <n v="1.5641293013555789E-2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x v="3"/>
    <s v="plays"/>
    <n v="1.1055034847392453E-2"/>
    <x v="249"/>
    <d v="2013-03-19T05:00:00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x v="3"/>
    <s v="plays"/>
    <n v="1.3855780691299165E-2"/>
    <x v="250"/>
    <d v="2016-12-28T06:00:00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x v="7"/>
    <s v="photography books"/>
    <n v="1.2831241283124128E-2"/>
    <x v="251"/>
    <d v="2012-12-27T06:00:00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x v="1"/>
    <s v="rock"/>
    <n v="2.6270759939607449E-2"/>
    <x v="136"/>
    <d v="2012-10-10T05:00:00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x v="1"/>
    <s v="rock"/>
    <n v="1.7260388548834733E-2"/>
    <x v="252"/>
    <d v="2010-08-29T05:00:00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x v="1"/>
    <s v="indie rock"/>
    <n v="2.0082582582582581E-2"/>
    <x v="253"/>
    <d v="2011-05-01T05:00:00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x v="7"/>
    <s v="photography books"/>
    <n v="1.8501301599107473E-2"/>
    <x v="254"/>
    <d v="2010-01-09T06:00:00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x v="3"/>
    <s v="plays"/>
    <n v="3.3330309901738471E-2"/>
    <x v="255"/>
    <d v="2013-02-28T06:00:00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x v="3"/>
    <s v="plays"/>
    <n v="1.4259658431437573E-2"/>
    <x v="256"/>
    <d v="2016-02-16T06:00:00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x v="1"/>
    <s v="jazz"/>
    <n v="3.7042210891480992E-2"/>
    <x v="257"/>
    <d v="2014-12-10T06:00:0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x v="3"/>
    <s v="plays"/>
    <n v="1.9234243624487526E-2"/>
    <x v="258"/>
    <d v="2012-11-09T06:00:00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x v="4"/>
    <s v="documentary"/>
    <n v="1.7725258493353029E-2"/>
    <x v="259"/>
    <d v="2012-11-19T06:00:00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x v="4"/>
    <s v="television"/>
    <n v="9.8394028500339292E-3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x v="6"/>
    <s v="video games"/>
    <n v="3.9991536182818449E-2"/>
    <x v="261"/>
    <d v="2010-12-04T06:00:00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x v="7"/>
    <s v="photography books"/>
    <n v="3.1233998975934461E-2"/>
    <x v="262"/>
    <d v="2016-01-07T06:00:00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x v="3"/>
    <s v="plays"/>
    <n v="1.2191903391718002E-2"/>
    <x v="263"/>
    <d v="2019-08-04T05:00:00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x v="3"/>
    <s v="plays"/>
    <n v="2.6345291479820628E-2"/>
    <x v="264"/>
    <d v="2017-09-20T05:00:00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x v="3"/>
    <s v="plays"/>
    <n v="1.9404915912031046E-2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x v="5"/>
    <s v="translations"/>
    <n v="1.2315532434441024E-2"/>
    <x v="266"/>
    <d v="2019-04-14T05:00:00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x v="6"/>
    <s v="video games"/>
    <n v="2.4981217129977459E-2"/>
    <x v="267"/>
    <d v="2012-04-24T05:00:00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x v="3"/>
    <s v="plays"/>
    <n v="1.1118553248492967E-2"/>
    <x v="268"/>
    <d v="2010-07-21T05:00:00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x v="2"/>
    <s v="web"/>
    <n v="1.0342084327764518E-2"/>
    <x v="269"/>
    <d v="2012-12-21T06:00:00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x v="3"/>
    <s v="plays"/>
    <n v="3.9982425307557121E-2"/>
    <x v="270"/>
    <d v="2018-09-06T05:00:00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x v="4"/>
    <s v="animation"/>
    <n v="2.7036323610346726E-2"/>
    <x v="271"/>
    <d v="2017-11-27T06:00:00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x v="3"/>
    <s v="plays"/>
    <n v="1.3696264413624528E-2"/>
    <x v="272"/>
    <d v="2012-04-01T05:00:00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x v="4"/>
    <s v="television"/>
    <n v="1.4654032613486117E-2"/>
    <x v="73"/>
    <d v="2016-12-03T06:00:00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x v="1"/>
    <s v="rock"/>
    <n v="1.9116677653263019E-2"/>
    <x v="273"/>
    <d v="2016-06-04T05:00:00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x v="2"/>
    <s v="web"/>
    <n v="1.6190359376916472E-2"/>
    <x v="274"/>
    <d v="2012-05-06T05:00:00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x v="3"/>
    <s v="plays"/>
    <n v="3.9955954066383512E-2"/>
    <x v="275"/>
    <d v="2016-10-18T05:00:00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x v="3"/>
    <s v="plays"/>
    <n v="9.4083959707521609E-3"/>
    <x v="276"/>
    <d v="2016-11-30T06:00:00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x v="1"/>
    <s v="electric music"/>
    <n v="1.3320214939831983E-2"/>
    <x v="277"/>
    <d v="2015-04-28T05:00:00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x v="1"/>
    <s v="metal"/>
    <n v="2.501826150474799E-2"/>
    <x v="278"/>
    <d v="2012-03-15T05:00:00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x v="3"/>
    <s v="plays"/>
    <n v="2.5011132551580821E-2"/>
    <x v="279"/>
    <d v="2015-08-06T05:00:00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x v="4"/>
    <s v="documentary"/>
    <n v="9.8994788600335806E-3"/>
    <x v="280"/>
    <d v="2013-06-11T05:00:00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x v="2"/>
    <s v="web"/>
    <n v="1.3018615403333739E-2"/>
    <x v="281"/>
    <d v="2011-10-19T05:00:00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x v="0"/>
    <s v="food trucks"/>
    <n v="1.3947001394700139E-2"/>
    <x v="282"/>
    <d v="2012-04-03T05:00:0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x v="3"/>
    <s v="plays"/>
    <n v="3.0046948356807511E-2"/>
    <x v="283"/>
    <d v="2010-10-14T05:00:00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x v="3"/>
    <s v="plays"/>
    <n v="2.2766857427220701E-2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x v="3"/>
    <s v="plays"/>
    <n v="2.7774142418822433E-2"/>
    <x v="285"/>
    <d v="2013-11-09T06:00:00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x v="3"/>
    <s v="plays"/>
    <n v="1.1336515513126491E-2"/>
    <x v="286"/>
    <d v="2019-02-19T06:00:00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x v="3"/>
    <s v="plays"/>
    <n v="1.5327929255711128E-2"/>
    <x v="287"/>
    <d v="2014-01-23T06:00:00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x v="1"/>
    <s v="rock"/>
    <n v="1.4294222751637879E-2"/>
    <x v="288"/>
    <d v="2016-03-15T05:00:00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x v="0"/>
    <s v="food trucks"/>
    <n v="2.5076765609007165E-2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x v="5"/>
    <s v="nonfiction"/>
    <n v="0.2"/>
    <x v="290"/>
    <d v="2017-08-31T05:00:00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x v="4"/>
    <s v="documentary"/>
    <n v="2.4376136175838704E-2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x v="3"/>
    <s v="plays"/>
    <n v="1.0109763142692086E-2"/>
    <x v="292"/>
    <d v="2018-09-16T05:00:00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x v="1"/>
    <s v="indie rock"/>
    <n v="1.1391954432182272E-2"/>
    <x v="293"/>
    <d v="2016-01-12T06:00:00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x v="4"/>
    <s v="documentary"/>
    <n v="1.238120149969483E-2"/>
    <x v="294"/>
    <d v="2016-09-17T05:00:00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x v="3"/>
    <s v="plays"/>
    <n v="1.0606438732218617E-2"/>
    <x v="295"/>
    <d v="2016-04-29T05:00:00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x v="3"/>
    <s v="plays"/>
    <n v="1.3618677042801557E-2"/>
    <x v="296"/>
    <d v="2017-07-17T05:00:00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x v="5"/>
    <s v="fiction"/>
    <n v="1.5158834218940492E-2"/>
    <x v="297"/>
    <d v="2012-06-26T05:00:00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x v="3"/>
    <s v="plays"/>
    <n v="9.1708542713567834E-3"/>
    <x v="298"/>
    <d v="2011-04-19T05:00:00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x v="1"/>
    <s v="indie rock"/>
    <n v="2.4295432458697766E-2"/>
    <x v="299"/>
    <d v="2011-10-11T05:00:00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x v="6"/>
    <s v="video games"/>
    <n v="1.0088272383354351E-2"/>
    <x v="300"/>
    <d v="2010-04-25T05:00:00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x v="3"/>
    <s v="plays"/>
    <n v="9.4442709959413045E-3"/>
    <x v="247"/>
    <d v="2011-02-28T06:00:00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x v="3"/>
    <s v="plays"/>
    <n v="2.0409610297526522E-2"/>
    <x v="244"/>
    <d v="2013-11-01T05:00:00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x v="1"/>
    <s v="rock"/>
    <n v="2.564102564102564E-2"/>
    <x v="301"/>
    <d v="2012-02-29T06:00:00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x v="4"/>
    <s v="documentary"/>
    <n v="3.2234609791565678E-2"/>
    <x v="188"/>
    <d v="2019-03-17T05:00:0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x v="3"/>
    <s v="plays"/>
    <n v="9.6273291925465833E-3"/>
    <x v="302"/>
    <d v="2014-06-22T05:00:00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x v="0"/>
    <s v="food trucks"/>
    <n v="1.6872363693172941E-2"/>
    <x v="303"/>
    <d v="2019-11-20T06:00:0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x v="3"/>
    <s v="plays"/>
    <n v="2.3640661938534278E-2"/>
    <x v="304"/>
    <d v="2017-05-27T05:00:00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x v="1"/>
    <s v="rock"/>
    <n v="1.8826135105204873E-2"/>
    <x v="305"/>
    <d v="2014-02-16T06:00:00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x v="2"/>
    <s v="web"/>
    <n v="1.9686250384497079E-2"/>
    <x v="306"/>
    <d v="2010-09-05T05:00:00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x v="5"/>
    <s v="fiction"/>
    <n v="9.8863074641621362E-3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x v="4"/>
    <s v="shorts"/>
    <n v="1.5384423582800365E-2"/>
    <x v="308"/>
    <d v="2011-04-09T05:00:00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x v="3"/>
    <s v="plays"/>
    <n v="2.6316727519006808E-2"/>
    <x v="309"/>
    <d v="2010-12-08T06:00:00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x v="4"/>
    <s v="documentary"/>
    <n v="1.2104283054003724E-2"/>
    <x v="310"/>
    <d v="2014-03-29T05:00:00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x v="3"/>
    <s v="plays"/>
    <n v="2.6356456043956044E-2"/>
    <x v="311"/>
    <d v="2015-07-03T05:00:00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x v="3"/>
    <s v="plays"/>
    <n v="1.2379175852128201E-2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x v="4"/>
    <s v="animation"/>
    <n v="3.8484666265784728E-2"/>
    <x v="312"/>
    <d v="2016-01-01T06:00:00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x v="3"/>
    <s v="plays"/>
    <n v="3.2934131736526949E-2"/>
    <x v="313"/>
    <d v="2019-09-01T05:00:00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x v="1"/>
    <s v="rock"/>
    <n v="1.8516832794744587E-2"/>
    <x v="314"/>
    <d v="2018-12-11T06:00:00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x v="6"/>
    <s v="video games"/>
    <n v="9.8244633794291568E-3"/>
    <x v="315"/>
    <d v="2016-12-23T06:00:0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x v="4"/>
    <s v="documentary"/>
    <n v="2.2220439595700303E-2"/>
    <x v="316"/>
    <d v="2017-12-09T06:00:00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x v="0"/>
    <s v="food trucks"/>
    <n v="1.2975483166017893E-2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x v="2"/>
    <s v="wearables"/>
    <n v="1.1353753985892357E-2"/>
    <x v="318"/>
    <d v="2013-03-29T05:00: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x v="3"/>
    <s v="plays"/>
    <n v="2.1260504201680672E-2"/>
    <x v="319"/>
    <d v="2018-12-18T06:00:00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x v="1"/>
    <s v="rock"/>
    <n v="9.0093736340235396E-3"/>
    <x v="32"/>
    <d v="2018-01-17T06:00:00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x v="1"/>
    <s v="rock"/>
    <n v="1.1493847795879735E-2"/>
    <x v="320"/>
    <d v="2019-11-28T06:00:00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x v="1"/>
    <s v="rock"/>
    <n v="1.562636657823387E-2"/>
    <x v="321"/>
    <d v="2010-12-16T06:00:00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x v="3"/>
    <s v="plays"/>
    <n v="9.4344499586435076E-3"/>
    <x v="322"/>
    <d v="2019-11-12T06:00:00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x v="3"/>
    <s v="plays"/>
    <n v="1.3515458805841237E-2"/>
    <x v="323"/>
    <d v="2011-11-04T05:00:00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x v="3"/>
    <s v="plays"/>
    <n v="1.1901921559271019E-2"/>
    <x v="324"/>
    <d v="2017-08-16T05:00:00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x v="7"/>
    <s v="photography books"/>
    <n v="1.1240132707928155E-2"/>
    <x v="325"/>
    <d v="2011-12-13T06:00:00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x v="1"/>
    <s v="indie rock"/>
    <n v="1.2988623329923432E-2"/>
    <x v="326"/>
    <d v="2015-09-04T05:00:00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x v="3"/>
    <s v="plays"/>
    <n v="1.0293748430831032E-2"/>
    <x v="327"/>
    <d v="2013-08-01T05:00:00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x v="3"/>
    <s v="plays"/>
    <n v="3.0290541932825057E-2"/>
    <x v="328"/>
    <d v="2014-01-11T06:00:00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x v="6"/>
    <s v="video games"/>
    <n v="1.0004942200364035E-2"/>
    <x v="329"/>
    <d v="2018-03-03T06:00:00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x v="4"/>
    <s v="drama"/>
    <n v="1.429249967615182E-2"/>
    <x v="330"/>
    <d v="2015-07-10T05:00:00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x v="1"/>
    <s v="indie rock"/>
    <n v="9.0645395213923129E-3"/>
    <x v="331"/>
    <d v="2017-10-18T05:00:00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x v="2"/>
    <s v="web"/>
    <n v="1.5150313317997937E-2"/>
    <x v="332"/>
    <d v="2015-03-07T06:00:00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x v="0"/>
    <s v="food trucks"/>
    <n v="2.4386828452000027E-2"/>
    <x v="333"/>
    <d v="2017-03-01T06:00:0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x v="3"/>
    <s v="plays"/>
    <n v="9.6187915546384877E-3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x v="1"/>
    <s v="jazz"/>
    <n v="0.2"/>
    <x v="334"/>
    <d v="2015-06-07T05:00:00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x v="1"/>
    <s v="rock"/>
    <n v="2.1272098995043908E-2"/>
    <x v="335"/>
    <d v="2015-09-07T05:00:00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x v="3"/>
    <s v="plays"/>
    <n v="3.3776867963152504E-2"/>
    <x v="336"/>
    <d v="2015-11-15T06:00:00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x v="3"/>
    <s v="plays"/>
    <n v="1.2344068251172433E-2"/>
    <x v="337"/>
    <d v="2019-07-06T05:00:00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x v="4"/>
    <s v="documentary"/>
    <n v="1.0598834128245893E-2"/>
    <x v="338"/>
    <d v="2013-09-10T05:00:00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x v="2"/>
    <s v="wearables"/>
    <n v="3.8375725122713075E-2"/>
    <x v="339"/>
    <d v="2017-03-03T06:00:00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x v="3"/>
    <s v="plays"/>
    <n v="1.1658408627222384E-2"/>
    <x v="340"/>
    <d v="2012-01-23T06:00:00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x v="6"/>
    <s v="video games"/>
    <n v="9.6402539383964262E-3"/>
    <x v="341"/>
    <d v="2015-09-28T05:00:00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x v="7"/>
    <s v="photography books"/>
    <n v="2.006980802792321E-2"/>
    <x v="342"/>
    <d v="2018-08-13T05:00:00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x v="4"/>
    <s v="animation"/>
    <n v="1.5651155005021761E-2"/>
    <x v="343"/>
    <d v="2011-09-03T05:00:00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x v="3"/>
    <s v="plays"/>
    <n v="2.1275493591451321E-2"/>
    <x v="344"/>
    <d v="2011-01-15T06:00:00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x v="3"/>
    <s v="plays"/>
    <n v="9.2185208464278228E-3"/>
    <x v="345"/>
    <d v="2017-10-31T05:00:00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x v="1"/>
    <s v="rock"/>
    <n v="1.3885859687386405E-2"/>
    <x v="65"/>
    <d v="2011-03-06T06:00:0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x v="1"/>
    <s v="rock"/>
    <n v="1.6686674669867948E-2"/>
    <x v="346"/>
    <d v="2011-12-28T06:00:00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x v="1"/>
    <s v="indie rock"/>
    <n v="1.278614147246855E-2"/>
    <x v="347"/>
    <d v="2018-04-04T05:00:00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x v="3"/>
    <s v="plays"/>
    <n v="9.5440988495952284E-3"/>
    <x v="348"/>
    <d v="2017-01-25T06:00:00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x v="3"/>
    <s v="plays"/>
    <n v="9.4764496153124413E-3"/>
    <x v="349"/>
    <d v="2011-01-04T06:00:0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x v="3"/>
    <s v="plays"/>
    <n v="4.0106951871657755E-2"/>
    <x v="350"/>
    <d v="2014-11-11T06:00:00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x v="4"/>
    <s v="documentary"/>
    <n v="1.4311518688342365E-2"/>
    <x v="351"/>
    <d v="2010-11-05T05:00:00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x v="4"/>
    <s v="television"/>
    <n v="1.0445635216713016E-2"/>
    <x v="352"/>
    <d v="2013-03-14T05:00:00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x v="3"/>
    <s v="plays"/>
    <n v="3.3336127175704749E-2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x v="3"/>
    <s v="plays"/>
    <n v="1.6945720738260259E-2"/>
    <x v="354"/>
    <d v="2015-03-31T05:00:00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x v="4"/>
    <s v="documentary"/>
    <n v="1.1798380340686958E-2"/>
    <x v="355"/>
    <d v="2015-01-28T06:00:00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x v="3"/>
    <s v="plays"/>
    <n v="1.281871800646414E-2"/>
    <x v="356"/>
    <d v="2017-08-25T05:00:00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x v="4"/>
    <s v="documentary"/>
    <n v="1.9979160059801569E-2"/>
    <x v="357"/>
    <d v="2019-01-16T06:00:00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x v="1"/>
    <s v="indie rock"/>
    <n v="1.6903313049357674E-2"/>
    <x v="358"/>
    <d v="2015-12-12T06:00:00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x v="1"/>
    <s v="rock"/>
    <n v="1.0672097759674135E-2"/>
    <x v="359"/>
    <d v="2014-07-12T05:00:00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x v="3"/>
    <s v="plays"/>
    <n v="2.4911730090231465E-2"/>
    <x v="12"/>
    <d v="2019-11-05T06:00:00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x v="4"/>
    <s v="documentary"/>
    <n v="1.426734185354875E-2"/>
    <x v="360"/>
    <d v="2018-06-28T05:00:00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x v="3"/>
    <s v="plays"/>
    <n v="1.510989010989011E-2"/>
    <x v="361"/>
    <d v="2011-11-10T06:00:00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x v="3"/>
    <s v="plays"/>
    <n v="2.0958083832335328E-2"/>
    <x v="362"/>
    <d v="2013-06-28T05:00:00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x v="3"/>
    <s v="plays"/>
    <n v="1.5899066570930351E-2"/>
    <x v="363"/>
    <d v="2015-07-24T05:00:00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x v="7"/>
    <s v="photography books"/>
    <n v="1.154575219713941E-2"/>
    <x v="364"/>
    <d v="2017-11-04T05:00:00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x v="0"/>
    <s v="food trucks"/>
    <n v="1.3310796534967251E-2"/>
    <x v="210"/>
    <d v="2019-02-19T06:00:0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x v="4"/>
    <s v="documentary"/>
    <n v="2.4387764954593733E-2"/>
    <x v="365"/>
    <d v="2017-03-09T06:00:00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x v="5"/>
    <s v="nonfiction"/>
    <n v="1.9996834274257372E-2"/>
    <x v="366"/>
    <d v="2019-04-30T05:00:00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x v="3"/>
    <s v="plays"/>
    <n v="1.0313459644243583E-2"/>
    <x v="367"/>
    <d v="2010-07-08T05:00:00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x v="2"/>
    <s v="wearables"/>
    <n v="9.9076994976048608E-3"/>
    <x v="368"/>
    <d v="2012-06-17T05:00:00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x v="1"/>
    <s v="indie rock"/>
    <n v="1.1207296336373473E-2"/>
    <x v="369"/>
    <d v="2012-01-06T06:00:00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x v="3"/>
    <s v="plays"/>
    <n v="1.1366327255505565E-2"/>
    <x v="370"/>
    <d v="2010-11-24T06:00:00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x v="7"/>
    <s v="photography books"/>
    <n v="1.1168192986374805E-2"/>
    <x v="371"/>
    <d v="2013-09-28T05:00:00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x v="5"/>
    <s v="nonfiction"/>
    <n v="3.4372865923059416E-2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x v="2"/>
    <s v="wearables"/>
    <n v="2.3805998874840851E-2"/>
    <x v="372"/>
    <d v="2011-01-08T06:00:00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x v="1"/>
    <s v="jazz"/>
    <n v="2.1274376164909448E-2"/>
    <x v="373"/>
    <d v="2017-07-18T05:00:00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x v="4"/>
    <s v="documentary"/>
    <n v="9.054593874833556E-3"/>
    <x v="374"/>
    <d v="2013-08-08T05:00:00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x v="3"/>
    <s v="plays"/>
    <n v="2.3814678501840224E-2"/>
    <x v="375"/>
    <d v="2011-12-09T06:00:00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x v="4"/>
    <s v="drama"/>
    <n v="2.0827922921103206E-2"/>
    <x v="376"/>
    <d v="2018-10-13T05:00:00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x v="1"/>
    <s v="rock"/>
    <n v="3.223744940708656E-2"/>
    <x v="377"/>
    <d v="2013-05-29T05:00:00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x v="4"/>
    <s v="animation"/>
    <n v="1.0080314702507786E-2"/>
    <x v="378"/>
    <d v="2018-05-10T05:00:00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x v="1"/>
    <s v="indie rock"/>
    <n v="1.5146393677467123E-2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x v="7"/>
    <s v="photography books"/>
    <n v="0.5"/>
    <x v="380"/>
    <d v="2013-09-07T05:00:00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x v="3"/>
    <s v="plays"/>
    <n v="2.1710717397618356E-2"/>
    <x v="381"/>
    <d v="2019-10-27T05:00:0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x v="4"/>
    <s v="shorts"/>
    <n v="1.3577732518669382E-2"/>
    <x v="382"/>
    <d v="2012-02-22T06:00:00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x v="3"/>
    <s v="plays"/>
    <n v="1.7859258381708328E-2"/>
    <x v="125"/>
    <d v="2010-06-17T05:00:00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x v="3"/>
    <s v="plays"/>
    <n v="1.4495758840339292E-2"/>
    <x v="383"/>
    <d v="2017-11-17T06:00:00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x v="3"/>
    <s v="plays"/>
    <n v="1.6398386549553286E-2"/>
    <x v="384"/>
    <d v="2018-07-24T05:00: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x v="4"/>
    <s v="documentary"/>
    <n v="9.0105192573655749E-3"/>
    <x v="385"/>
    <d v="2013-02-11T06:00:00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x v="3"/>
    <s v="plays"/>
    <n v="0.04"/>
    <x v="386"/>
    <d v="2019-10-20T05:00:00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x v="4"/>
    <s v="documentary"/>
    <n v="1.2696842278835848E-2"/>
    <x v="387"/>
    <d v="2016-07-10T05:00:00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x v="1"/>
    <s v="rock"/>
    <n v="1.1368702630405706E-2"/>
    <x v="388"/>
    <d v="2017-04-22T05:00:00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x v="6"/>
    <s v="mobile games"/>
    <n v="2.0005041774704697E-2"/>
    <x v="277"/>
    <d v="2015-04-28T05:00:00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x v="3"/>
    <s v="plays"/>
    <n v="1.0047788261242495E-2"/>
    <x v="389"/>
    <d v="2017-05-31T05:00:00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x v="5"/>
    <s v="fiction"/>
    <n v="9.5400825857895489E-3"/>
    <x v="390"/>
    <d v="2014-01-13T06:00:00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x v="4"/>
    <s v="animation"/>
    <n v="9.2579997959669463E-3"/>
    <x v="391"/>
    <d v="2018-12-24T06:00:00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x v="0"/>
    <s v="food trucks"/>
    <n v="3.44844891941909E-2"/>
    <x v="392"/>
    <d v="2010-04-28T05:00:0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x v="3"/>
    <s v="plays"/>
    <n v="3.3301465901848314E-2"/>
    <x v="393"/>
    <d v="2012-01-30T06:00:00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x v="4"/>
    <s v="documentary"/>
    <n v="2.4386937143050826E-2"/>
    <x v="394"/>
    <d v="2011-01-26T06:00:00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x v="3"/>
    <s v="plays"/>
    <n v="1.5906680805938492E-2"/>
    <x v="395"/>
    <d v="2018-11-27T06:00:00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x v="4"/>
    <s v="documentary"/>
    <n v="2.1274331385758224E-2"/>
    <x v="396"/>
    <d v="2012-05-07T05:00:00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x v="2"/>
    <s v="web"/>
    <n v="3.704020104079904E-2"/>
    <x v="397"/>
    <d v="2011-12-28T06:00:00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x v="3"/>
    <s v="plays"/>
    <n v="1.4634905807255176E-2"/>
    <x v="398"/>
    <d v="2017-07-09T05:00:00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x v="2"/>
    <s v="wearables"/>
    <n v="1.9617622610141314E-2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x v="3"/>
    <s v="plays"/>
    <n v="1.8510158013544019E-2"/>
    <x v="400"/>
    <d v="2010-05-07T05:00:00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x v="0"/>
    <s v="food trucks"/>
    <n v="1.0303377218088151E-2"/>
    <x v="116"/>
    <d v="2011-09-24T05:00:0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x v="1"/>
    <s v="indie rock"/>
    <n v="4.0213178294573645E-2"/>
    <x v="401"/>
    <d v="2018-04-24T05:00:00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x v="7"/>
    <s v="photography books"/>
    <n v="1.1844985193768507E-2"/>
    <x v="402"/>
    <d v="2015-08-03T05:00:00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x v="3"/>
    <s v="plays"/>
    <n v="2.1235334044409967E-2"/>
    <x v="403"/>
    <d v="2013-03-06T06:00:00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x v="3"/>
    <s v="plays"/>
    <n v="1.2821163548508258E-2"/>
    <x v="404"/>
    <d v="2014-10-15T05:00:00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x v="4"/>
    <s v="animation"/>
    <n v="1.5881114867019579E-2"/>
    <x v="405"/>
    <d v="2011-02-18T06:00:00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x v="7"/>
    <s v="photography books"/>
    <n v="1.234475232546726E-2"/>
    <x v="406"/>
    <d v="2014-03-10T05:00:00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x v="3"/>
    <s v="plays"/>
    <n v="1.530891197375615E-2"/>
    <x v="407"/>
    <d v="2019-11-02T05:00:00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x v="3"/>
    <s v="plays"/>
    <n v="9.5752266476520319E-3"/>
    <x v="408"/>
    <d v="2018-07-09T05:00:0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x v="3"/>
    <s v="plays"/>
    <n v="1.4287957293138641E-2"/>
    <x v="409"/>
    <d v="2014-05-22T05:00:00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x v="4"/>
    <s v="documentary"/>
    <n v="1.2044711428788685E-2"/>
    <x v="410"/>
    <d v="2013-12-11T06:00:00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x v="3"/>
    <s v="plays"/>
    <n v="1.1074197120708749E-2"/>
    <x v="411"/>
    <d v="2016-12-15T06:00:00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x v="3"/>
    <s v="plays"/>
    <n v="9.6171120592858754E-3"/>
    <x v="412"/>
    <d v="2014-12-27T06:00: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x v="1"/>
    <s v="jazz"/>
    <n v="1.8204415850270508E-2"/>
    <x v="413"/>
    <d v="2019-04-21T05:00:00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x v="4"/>
    <s v="animation"/>
    <n v="1.9259705085765876E-2"/>
    <x v="414"/>
    <d v="2015-09-16T05:00:00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x v="3"/>
    <s v="plays"/>
    <n v="1.6658798138531057E-2"/>
    <x v="415"/>
    <d v="2013-04-03T05:00:00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x v="4"/>
    <s v="science fiction"/>
    <n v="2.2725470763131812E-2"/>
    <x v="416"/>
    <d v="2016-11-13T06:00:00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x v="4"/>
    <s v="television"/>
    <n v="1.8866673897586079E-2"/>
    <x v="417"/>
    <d v="2017-07-10T05:00:00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x v="2"/>
    <s v="wearables"/>
    <n v="1.834862385321101E-2"/>
    <x v="418"/>
    <d v="2012-05-24T05:00:00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x v="3"/>
    <s v="plays"/>
    <n v="1.3325878296524089E-2"/>
    <x v="419"/>
    <d v="2017-09-18T05:00:00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x v="3"/>
    <s v="plays"/>
    <n v="2.7846534653465347E-2"/>
    <x v="420"/>
    <d v="2010-10-19T05:00:00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x v="1"/>
    <s v="indie rock"/>
    <n v="2.7061620040226733E-2"/>
    <x v="421"/>
    <d v="2011-07-26T05:00:00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x v="3"/>
    <s v="plays"/>
    <n v="1.5830151783220038E-2"/>
    <x v="422"/>
    <d v="2010-12-24T06:00:00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x v="2"/>
    <s v="wearables"/>
    <n v="3.333930811973472E-2"/>
    <x v="423"/>
    <d v="2012-12-20T06:00:00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x v="4"/>
    <s v="television"/>
    <n v="1.1627906976744186E-2"/>
    <x v="424"/>
    <d v="2018-01-04T06:00:00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x v="6"/>
    <s v="video games"/>
    <n v="1.3330689229684471E-2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x v="6"/>
    <s v="video games"/>
    <n v="9.8816500057451462E-3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x v="4"/>
    <s v="animation"/>
    <n v="0.25"/>
    <x v="427"/>
    <d v="2018-11-13T06:00:00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x v="1"/>
    <s v="rock"/>
    <n v="3.4481245405974699E-2"/>
    <x v="428"/>
    <d v="2017-08-19T05:00:00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x v="4"/>
    <s v="drama"/>
    <n v="1.0180623973727421E-2"/>
    <x v="429"/>
    <d v="2010-07-07T05:00:00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x v="4"/>
    <s v="science fiction"/>
    <n v="1.1494029138969722E-2"/>
    <x v="411"/>
    <d v="2017-01-11T06:00:00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x v="4"/>
    <s v="drama"/>
    <n v="2.2121384004537718E-2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x v="3"/>
    <s v="plays"/>
    <n v="2.7026047105232626E-2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x v="1"/>
    <s v="indie rock"/>
    <n v="1.0528870754011467E-2"/>
    <x v="432"/>
    <d v="2018-02-10T06:00:00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x v="3"/>
    <s v="plays"/>
    <n v="3.4534534534534533E-2"/>
    <x v="433"/>
    <d v="2016-10-16T05:00:00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x v="3"/>
    <s v="plays"/>
    <n v="1.7859248900645292E-2"/>
    <x v="434"/>
    <d v="2010-05-11T05:00:00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x v="4"/>
    <s v="documentary"/>
    <n v="1.8505463517800493E-2"/>
    <x v="435"/>
    <d v="2015-01-22T06:00:0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x v="3"/>
    <s v="plays"/>
    <n v="1.2138868657441126E-2"/>
    <x v="8"/>
    <d v="2010-08-12T05:00:00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x v="4"/>
    <s v="drama"/>
    <n v="1.4926015758428175E-2"/>
    <x v="436"/>
    <d v="2014-05-18T05:00:00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x v="6"/>
    <s v="mobile games"/>
    <n v="9.2666366439186614E-3"/>
    <x v="385"/>
    <d v="2013-03-09T06:00:00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x v="4"/>
    <s v="animation"/>
    <n v="1.4490758269369772E-2"/>
    <x v="437"/>
    <d v="2014-01-04T06:00:0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x v="3"/>
    <s v="plays"/>
    <n v="2.5636708061460744E-2"/>
    <x v="438"/>
    <d v="2018-02-25T06:00:00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x v="5"/>
    <s v="translations"/>
    <n v="9.0610488164004979E-3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x v="2"/>
    <s v="wearables"/>
    <n v="1.0542168674698794E-2"/>
    <x v="440"/>
    <d v="2013-06-07T05:00:00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x v="2"/>
    <s v="web"/>
    <n v="1.7260648205637649E-2"/>
    <x v="441"/>
    <d v="2015-11-30T06:00:00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x v="3"/>
    <s v="plays"/>
    <n v="9.876543209876543E-3"/>
    <x v="442"/>
    <d v="2019-04-30T05:00:00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x v="4"/>
    <s v="drama"/>
    <n v="1.5395042602633618E-2"/>
    <x v="443"/>
    <d v="2015-05-20T05:00:00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x v="2"/>
    <s v="wearables"/>
    <n v="3.7029837690737678E-2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x v="0"/>
    <s v="food trucks"/>
    <n v="1.9617757103852766E-2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x v="1"/>
    <s v="rock"/>
    <n v="9.529017931125915E-3"/>
    <x v="445"/>
    <d v="2019-05-04T05:00:00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x v="1"/>
    <s v="electric music"/>
    <n v="1.1900752217357135E-2"/>
    <x v="446"/>
    <d v="2018-06-27T05:00:0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x v="4"/>
    <s v="television"/>
    <n v="9.7220320416267283E-3"/>
    <x v="447"/>
    <d v="2014-12-17T06:00:00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x v="5"/>
    <s v="translations"/>
    <n v="2.502371916508539E-2"/>
    <x v="448"/>
    <d v="2013-06-29T05:00:00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x v="5"/>
    <s v="fiction"/>
    <n v="1.9607156612163439E-2"/>
    <x v="342"/>
    <d v="2018-08-16T05:00:00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x v="4"/>
    <s v="science fiction"/>
    <n v="2.4495989594623888E-2"/>
    <x v="449"/>
    <d v="2011-07-23T05:00:00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x v="2"/>
    <s v="wearables"/>
    <n v="1.694925677878022E-2"/>
    <x v="450"/>
    <d v="2015-03-21T05:00:00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x v="0"/>
    <s v="food trucks"/>
    <n v="1.4053614947197401E-2"/>
    <x v="451"/>
    <d v="2017-07-31T05:00:0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x v="7"/>
    <s v="photography books"/>
    <n v="1.0050831792975971E-2"/>
    <x v="452"/>
    <d v="2010-03-20T05:00:00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x v="3"/>
    <s v="plays"/>
    <n v="9.6166471790959853E-3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x v="5"/>
    <s v="fiction"/>
    <n v="1.3062409288824383E-2"/>
    <x v="454"/>
    <d v="2012-03-06T06:00:00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x v="3"/>
    <s v="plays"/>
    <n v="1.1485197777593499E-2"/>
    <x v="455"/>
    <d v="2019-12-19T06:00:00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x v="0"/>
    <s v="food trucks"/>
    <n v="2.0410018047026135E-2"/>
    <x v="456"/>
    <d v="2014-09-22T05:00:0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x v="3"/>
    <s v="plays"/>
    <n v="2.3272518316333861E-2"/>
    <x v="457"/>
    <d v="2019-07-21T05:00:00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x v="5"/>
    <s v="translations"/>
    <n v="2.9914529914529916E-2"/>
    <x v="458"/>
    <d v="2018-03-24T05:00:00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x v="3"/>
    <s v="plays"/>
    <n v="1.1907178820854313E-2"/>
    <x v="459"/>
    <d v="2017-05-23T05:00:00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x v="3"/>
    <s v="plays"/>
    <n v="9.8602417902769433E-3"/>
    <x v="460"/>
    <d v="2016-02-20T06:00:00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x v="2"/>
    <s v="wearables"/>
    <n v="9.101616875468465E-3"/>
    <x v="461"/>
    <d v="2010-08-21T05:00:00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x v="8"/>
    <s v="audio"/>
    <n v="3.1331592689295036E-2"/>
    <x v="462"/>
    <d v="2019-11-24T06:00:00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x v="0"/>
    <s v="food trucks"/>
    <n v="1.4085806373495852E-2"/>
    <x v="463"/>
    <d v="2013-07-27T05:00:0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x v="4"/>
    <s v="shorts"/>
    <n v="1.2982479108027318E-2"/>
    <x v="464"/>
    <d v="2010-07-12T05:00:00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x v="7"/>
    <s v="photography books"/>
    <n v="9.8249923242247472E-3"/>
    <x v="465"/>
    <d v="2019-07-12T05:00:00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x v="2"/>
    <s v="wearables"/>
    <n v="1.9584916691026015E-2"/>
    <x v="466"/>
    <d v="2012-03-23T05:00:0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x v="3"/>
    <s v="plays"/>
    <n v="1.4701447527141134E-2"/>
    <x v="467"/>
    <d v="2014-06-14T05:00:00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x v="4"/>
    <s v="animation"/>
    <n v="3.239352129574085E-2"/>
    <x v="468"/>
    <d v="2017-06-07T05:00:00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x v="2"/>
    <s v="wearables"/>
    <n v="3.5831591519856675E-2"/>
    <x v="469"/>
    <d v="2016-12-20T06:00:00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x v="2"/>
    <s v="web"/>
    <n v="1.2500809637929917E-2"/>
    <x v="470"/>
    <d v="2015-01-03T06:00:00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x v="4"/>
    <s v="documentary"/>
    <n v="2.6313450084451951E-2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x v="3"/>
    <s v="plays"/>
    <n v="0"/>
    <x v="472"/>
    <d v="2013-05-29T05:00:00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x v="4"/>
    <s v="documentary"/>
    <n v="1.666929638120342E-2"/>
    <x v="473"/>
    <d v="2013-03-14T05:00:0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x v="6"/>
    <s v="video games"/>
    <n v="2.6999564523152851E-2"/>
    <x v="474"/>
    <d v="2012-08-25T05:00:00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x v="4"/>
    <s v="drama"/>
    <n v="1.0003697018463344E-2"/>
    <x v="72"/>
    <d v="2015-07-21T05:00:00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x v="1"/>
    <s v="rock"/>
    <n v="8.9543616406701325E-3"/>
    <x v="443"/>
    <d v="2015-05-19T05:00:00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x v="5"/>
    <s v="radio &amp; podcasts"/>
    <n v="2.7766663999359845E-2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x v="3"/>
    <s v="plays"/>
    <n v="1.5149154451861884E-2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x v="2"/>
    <s v="web"/>
    <n v="2.2700119474313024E-2"/>
    <x v="476"/>
    <d v="2013-05-28T05:00:00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x v="3"/>
    <s v="plays"/>
    <n v="1.8868021875967391E-2"/>
    <x v="192"/>
    <d v="2018-08-19T05:00:00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x v="3"/>
    <s v="plays"/>
    <n v="1.0526315789473684E-2"/>
    <x v="477"/>
    <d v="2012-05-15T05:00:00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x v="4"/>
    <s v="drama"/>
    <n v="1.4102702120788029E-2"/>
    <x v="478"/>
    <d v="2018-06-24T05:00:00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x v="3"/>
    <s v="plays"/>
    <n v="1.0197757620147614E-2"/>
    <x v="479"/>
    <d v="2019-08-04T05:00:00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x v="6"/>
    <s v="video games"/>
    <n v="1.8851553872850608E-2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x v="4"/>
    <s v="television"/>
    <n v="1.0736196319018405E-2"/>
    <x v="180"/>
    <d v="2010-09-11T05:00:00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x v="1"/>
    <s v="rock"/>
    <n v="1.6964945538669153E-2"/>
    <x v="481"/>
    <d v="2013-12-11T06:00:00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x v="3"/>
    <s v="plays"/>
    <n v="2.7725661872003336E-2"/>
    <x v="482"/>
    <d v="2011-12-25T06:00:00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x v="5"/>
    <s v="nonfiction"/>
    <n v="1.586527642337409E-2"/>
    <x v="194"/>
    <d v="2010-09-13T05:00:00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x v="0"/>
    <s v="food trucks"/>
    <n v="1.1803874092009685E-2"/>
    <x v="483"/>
    <d v="2017-05-10T05:00:0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x v="4"/>
    <s v="animation"/>
    <n v="1.607717041800643E-2"/>
    <x v="484"/>
    <d v="2018-02-25T06:00:00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x v="1"/>
    <s v="rock"/>
    <n v="9.8063074523511914E-3"/>
    <x v="355"/>
    <d v="2015-01-22T06:00:0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x v="3"/>
    <s v="plays"/>
    <n v="9.3951849677040514E-3"/>
    <x v="485"/>
    <d v="2019-04-22T05:00:00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x v="4"/>
    <s v="drama"/>
    <n v="3.3360455655004069E-2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x v="4"/>
    <s v="shorts"/>
    <n v="1.1654158276893038E-2"/>
    <x v="487"/>
    <d v="2012-07-15T05:00:00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x v="4"/>
    <s v="shorts"/>
    <n v="1.4120260193558623E-2"/>
    <x v="488"/>
    <d v="2010-03-09T06:00:00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x v="3"/>
    <s v="plays"/>
    <n v="2.4391145730625122E-2"/>
    <x v="489"/>
    <d v="2010-05-09T05:00:00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x v="2"/>
    <s v="wearables"/>
    <n v="3.5633484162895926E-2"/>
    <x v="490"/>
    <d v="2010-11-27T06:00:00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x v="3"/>
    <s v="plays"/>
    <n v="1.1356613102595798E-2"/>
    <x v="312"/>
    <d v="2016-02-01T06:00:00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x v="4"/>
    <s v="animation"/>
    <n v="3.2258064516129031E-2"/>
    <x v="491"/>
    <d v="2016-03-12T06:00:00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x v="1"/>
    <s v="indie rock"/>
    <n v="1.1069600110696002E-2"/>
    <x v="492"/>
    <d v="2014-01-07T06:00:00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x v="6"/>
    <s v="video games"/>
    <n v="1.5679442508710801E-2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x v="5"/>
    <s v="fiction"/>
    <n v="1.8520056473714807E-2"/>
    <x v="494"/>
    <d v="2010-09-14T05:00:00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x v="6"/>
    <s v="video games"/>
    <n v="2.0410680841996657E-2"/>
    <x v="495"/>
    <d v="2014-01-06T06:00:0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x v="3"/>
    <s v="plays"/>
    <n v="1.5659955257270694E-2"/>
    <x v="496"/>
    <d v="2018-01-26T06:00:00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x v="1"/>
    <s v="indie rock"/>
    <n v="1.204871636083135E-2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x v="4"/>
    <s v="drama"/>
    <n v="1.8154650728427344E-2"/>
    <x v="498"/>
    <d v="2018-08-18T05:00:0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x v="3"/>
    <s v="plays"/>
    <n v="1.6117449932179048E-2"/>
    <x v="499"/>
    <d v="2018-06-10T05:00:00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x v="5"/>
    <s v="fiction"/>
    <n v="9.5257535551473097E-3"/>
    <x v="500"/>
    <d v="2010-09-19T05:00:00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x v="4"/>
    <s v="documentary"/>
    <n v="1.0633244049123162E-2"/>
    <x v="501"/>
    <d v="2018-09-22T05:00:00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x v="6"/>
    <s v="mobile games"/>
    <n v="2.2723287863379737E-2"/>
    <x v="502"/>
    <d v="2013-10-08T05:00:0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x v="0"/>
    <s v="food trucks"/>
    <n v="1.0814606741573033E-2"/>
    <x v="503"/>
    <d v="2019-07-07T05:00:0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x v="7"/>
    <s v="photography books"/>
    <n v="1.7521458466340355E-2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x v="6"/>
    <s v="mobile games"/>
    <n v="9.1677110894490092E-3"/>
    <x v="505"/>
    <d v="2015-07-06T05:00:00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x v="1"/>
    <s v="indie rock"/>
    <n v="2.5388601036269429E-2"/>
    <x v="506"/>
    <d v="2016-02-21T06:00:00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x v="6"/>
    <s v="video games"/>
    <n v="1.2983266012694748E-2"/>
    <x v="507"/>
    <d v="2013-09-26T05:00:00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x v="1"/>
    <s v="rock"/>
    <n v="1.0849909584086799E-2"/>
    <x v="508"/>
    <d v="2016-01-21T06:00:00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x v="3"/>
    <s v="plays"/>
    <n v="1.639154464410849E-2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x v="3"/>
    <s v="plays"/>
    <n v="1.2809315866084425E-2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x v="4"/>
    <s v="drama"/>
    <n v="1.238390092879257E-2"/>
    <x v="511"/>
    <d v="2015-02-06T06:00:00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x v="3"/>
    <s v="plays"/>
    <n v="1.6669086522889977E-2"/>
    <x v="512"/>
    <d v="2016-04-14T05:00:0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x v="2"/>
    <s v="wearables"/>
    <n v="9.0884152523168296E-3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x v="1"/>
    <s v="indie rock"/>
    <n v="0.25"/>
    <x v="514"/>
    <d v="2012-03-21T05:00:00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x v="2"/>
    <s v="web"/>
    <n v="2.6316786302770886E-2"/>
    <x v="515"/>
    <d v="2015-01-29T06:00:00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x v="3"/>
    <s v="plays"/>
    <n v="1.0376720054139409E-2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x v="1"/>
    <s v="rock"/>
    <n v="1.3702647223481112E-2"/>
    <x v="517"/>
    <d v="2011-01-03T06:00:00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x v="1"/>
    <s v="indie rock"/>
    <n v="3.8450860632981677E-2"/>
    <x v="518"/>
    <d v="2016-12-25T06:00:00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x v="1"/>
    <s v="rock"/>
    <n v="9.5819433600681375E-3"/>
    <x v="519"/>
    <d v="2014-05-03T05:00:00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x v="5"/>
    <s v="translations"/>
    <n v="9.7858346033528523E-3"/>
    <x v="520"/>
    <d v="2011-09-13T05:00:00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x v="4"/>
    <s v="science fiction"/>
    <n v="1.8478260869565218E-2"/>
    <x v="521"/>
    <d v="2015-10-05T05:00:00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x v="3"/>
    <s v="plays"/>
    <n v="1.5817223198594025E-2"/>
    <x v="522"/>
    <d v="2016-04-07T05:00:00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x v="3"/>
    <s v="plays"/>
    <n v="9.6124001843474003E-3"/>
    <x v="523"/>
    <d v="2016-08-09T05:00:00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x v="4"/>
    <s v="animation"/>
    <n v="2.0002266545784225E-2"/>
    <x v="524"/>
    <d v="2011-12-28T06:00:00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x v="3"/>
    <s v="plays"/>
    <n v="1.7852312685961592E-2"/>
    <x v="525"/>
    <d v="2011-10-19T05:00:00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x v="1"/>
    <s v="rock"/>
    <n v="2.048857368006304E-2"/>
    <x v="188"/>
    <d v="2019-03-14T05:00:00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x v="4"/>
    <s v="documentary"/>
    <n v="1.6643822204816919E-2"/>
    <x v="526"/>
    <d v="2018-12-03T06:00:00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x v="3"/>
    <s v="plays"/>
    <n v="1.2659749775448573E-2"/>
    <x v="527"/>
    <d v="2015-03-23T05:00:00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x v="3"/>
    <s v="plays"/>
    <n v="1.8520235262610343E-2"/>
    <x v="528"/>
    <d v="2011-12-05T06:00:00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x v="1"/>
    <s v="electric music"/>
    <n v="8.971871968962172E-3"/>
    <x v="522"/>
    <d v="2016-03-18T05:00:00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x v="1"/>
    <s v="rock"/>
    <n v="1.641439623276152E-2"/>
    <x v="529"/>
    <d v="2014-07-12T05:00:00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x v="3"/>
    <s v="plays"/>
    <n v="3.8459253979567593E-2"/>
    <x v="530"/>
    <d v="2010-08-29T05:00:00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x v="4"/>
    <s v="animation"/>
    <n v="1.2346714180903469E-2"/>
    <x v="531"/>
    <d v="2011-01-23T06:00:00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x v="1"/>
    <s v="rock"/>
    <n v="2.8574724214588315E-2"/>
    <x v="515"/>
    <d v="2014-12-26T06:00:00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x v="4"/>
    <s v="shorts"/>
    <n v="1.0622154779969651E-2"/>
    <x v="532"/>
    <d v="2015-08-05T05:00:00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x v="1"/>
    <s v="rock"/>
    <n v="1.9199346405228759E-2"/>
    <x v="533"/>
    <d v="2015-10-14T05:00:00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x v="8"/>
    <s v="audio"/>
    <n v="4.0021344717182494E-2"/>
    <x v="409"/>
    <d v="2014-05-04T05:00:00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x v="0"/>
    <s v="food trucks"/>
    <n v="1.444767733520618E-2"/>
    <x v="534"/>
    <d v="2019-12-17T06:00:0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x v="3"/>
    <s v="plays"/>
    <n v="1.0644589000591367E-2"/>
    <x v="53"/>
    <d v="2014-05-23T05:00:00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x v="3"/>
    <s v="plays"/>
    <n v="1.0161956176563989E-2"/>
    <x v="535"/>
    <d v="2017-11-18T06:00:00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x v="1"/>
    <s v="jazz"/>
    <n v="2.3932729624838292E-2"/>
    <x v="536"/>
    <d v="2011-04-06T05:00:00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x v="4"/>
    <s v="science fiction"/>
    <n v="1.5153389411182583E-2"/>
    <x v="537"/>
    <d v="2011-12-04T06:00:00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x v="1"/>
    <s v="jazz"/>
    <n v="1.3877811453182325E-2"/>
    <x v="538"/>
    <d v="2011-08-19T05:00:00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x v="3"/>
    <s v="plays"/>
    <n v="2.0831940526013185E-2"/>
    <x v="539"/>
    <d v="2014-03-06T06:00:00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x v="2"/>
    <s v="web"/>
    <n v="1.8484769591252278E-2"/>
    <x v="540"/>
    <d v="2011-05-14T05:00:00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x v="6"/>
    <s v="video games"/>
    <n v="9.2694769366585741E-3"/>
    <x v="505"/>
    <d v="2015-06-15T05:00:00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x v="4"/>
    <s v="documentary"/>
    <n v="1.4917779892998983E-2"/>
    <x v="541"/>
    <d v="2012-03-08T06:00:00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x v="2"/>
    <s v="web"/>
    <n v="1.5621519539005375E-2"/>
    <x v="542"/>
    <d v="2012-05-09T05:00:00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x v="5"/>
    <s v="translations"/>
    <n v="1.0409491006505931E-2"/>
    <x v="543"/>
    <d v="2010-03-28T05:00:00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x v="1"/>
    <s v="rock"/>
    <n v="1.9537120529005109E-2"/>
    <x v="544"/>
    <d v="2010-12-06T06:00:00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x v="0"/>
    <s v="food trucks"/>
    <n v="2.276707530647986E-2"/>
    <x v="35"/>
    <d v="2019-03-12T05:00:0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x v="3"/>
    <s v="plays"/>
    <n v="1.0986451649172403E-2"/>
    <x v="152"/>
    <d v="2010-04-25T05:00:00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x v="4"/>
    <s v="documentary"/>
    <n v="1.9949149227459419E-2"/>
    <x v="545"/>
    <d v="2015-07-12T05:00:00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x v="5"/>
    <s v="radio &amp; podcasts"/>
    <n v="1.4766483516483516E-2"/>
    <x v="546"/>
    <d v="2015-01-01T06:00:00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x v="6"/>
    <s v="video games"/>
    <n v="1.6382910375843239E-2"/>
    <x v="547"/>
    <d v="2010-07-24T05:00:00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x v="3"/>
    <s v="plays"/>
    <n v="1.2498147507780468E-2"/>
    <x v="548"/>
    <d v="2014-06-08T05:00:00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x v="4"/>
    <s v="animation"/>
    <n v="2.127591774303195E-2"/>
    <x v="549"/>
    <d v="2014-04-08T05:00:00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x v="3"/>
    <s v="plays"/>
    <n v="1.4059281812483209E-2"/>
    <x v="550"/>
    <d v="2016-06-30T05:00:00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x v="3"/>
    <s v="plays"/>
    <n v="1.1112248030287528E-2"/>
    <x v="551"/>
    <d v="2010-04-06T05:00:00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x v="4"/>
    <s v="drama"/>
    <n v="2.3238095238095238E-2"/>
    <x v="552"/>
    <d v="2016-03-12T06:00:00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x v="3"/>
    <s v="plays"/>
    <n v="1.4706376571962441E-2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x v="1"/>
    <s v="rock"/>
    <n v="1.3697773329997498E-2"/>
    <x v="553"/>
    <d v="2010-07-14T05:00:00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x v="4"/>
    <s v="documentary"/>
    <n v="1.6040688575899843E-2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x v="0"/>
    <s v="food trucks"/>
    <n v="0.2"/>
    <x v="555"/>
    <d v="2013-08-11T05:00:0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x v="2"/>
    <s v="wearables"/>
    <n v="1.4902442771547088E-2"/>
    <x v="548"/>
    <d v="2014-06-16T05:00:00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x v="3"/>
    <s v="plays"/>
    <n v="1.2503290339563043E-2"/>
    <x v="62"/>
    <d v="2015-06-16T05:00:00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x v="3"/>
    <s v="plays"/>
    <n v="1.6083254493850521E-2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x v="3"/>
    <s v="plays"/>
    <n v="1.8865806468653837E-2"/>
    <x v="557"/>
    <d v="2011-02-12T06:00:00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x v="5"/>
    <s v="nonfiction"/>
    <n v="1.7319520880543865E-2"/>
    <x v="27"/>
    <d v="2015-11-13T06:00:00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x v="1"/>
    <s v="rock"/>
    <n v="2.4980483996877439E-2"/>
    <x v="558"/>
    <d v="2016-03-18T05:00:00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x v="0"/>
    <s v="food trucks"/>
    <n v="1.234315065839362E-2"/>
    <x v="559"/>
    <d v="2014-03-25T05:00:0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x v="1"/>
    <s v="jazz"/>
    <n v="2.8532731376975169E-2"/>
    <x v="426"/>
    <d v="2019-03-10T06:00:00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x v="4"/>
    <s v="science fiction"/>
    <n v="9.7159940209267555E-3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x v="3"/>
    <s v="plays"/>
    <n v="3.5716675215771987E-2"/>
    <x v="561"/>
    <d v="2012-12-30T06:00:00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x v="3"/>
    <s v="plays"/>
    <n v="1.3204225352112676E-2"/>
    <x v="562"/>
    <d v="2013-08-06T05:00:00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x v="1"/>
    <s v="electric music"/>
    <n v="2.2209369577790631E-2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x v="3"/>
    <s v="plays"/>
    <n v="1.3584117032392894E-2"/>
    <x v="564"/>
    <d v="2017-09-04T05:00:00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x v="3"/>
    <s v="plays"/>
    <n v="1.7546414270112852E-2"/>
    <x v="565"/>
    <d v="2017-01-29T06:00:00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x v="3"/>
    <s v="plays"/>
    <n v="1.1733848702374379E-2"/>
    <x v="566"/>
    <d v="2016-05-09T05:00:00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x v="1"/>
    <s v="indie rock"/>
    <n v="1.9622392612746311E-2"/>
    <x v="567"/>
    <d v="2013-09-21T05:00:00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x v="3"/>
    <s v="plays"/>
    <n v="1.5732265446224258E-2"/>
    <x v="568"/>
    <d v="2014-06-14T05:00:00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x v="5"/>
    <s v="nonfiction"/>
    <n v="1.2345806238857343E-2"/>
    <x v="569"/>
    <d v="2013-05-23T05:00:00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x v="3"/>
    <s v="plays"/>
    <n v="1.1621859138762847E-2"/>
    <x v="570"/>
    <d v="2011-05-07T05:00:00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x v="7"/>
    <s v="photography books"/>
    <n v="1.1106290672451193E-2"/>
    <x v="571"/>
    <d v="2016-07-12T05:00:00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x v="3"/>
    <s v="plays"/>
    <n v="1.3512406330159011E-2"/>
    <x v="572"/>
    <d v="2016-09-18T05:00:00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x v="1"/>
    <s v="indie rock"/>
    <n v="1.0818120351588911E-2"/>
    <x v="573"/>
    <d v="2018-05-11T05:00:00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x v="3"/>
    <s v="plays"/>
    <n v="1.7857379679853586E-2"/>
    <x v="574"/>
    <d v="2015-07-21T05:00:00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x v="7"/>
    <s v="photography books"/>
    <n v="3.0317917046810302E-2"/>
    <x v="511"/>
    <d v="2015-01-31T06:00:0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x v="3"/>
    <s v="plays"/>
    <n v="1.0684128898845425E-2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x v="3"/>
    <s v="plays"/>
    <n v="1.431276031806134E-2"/>
    <x v="576"/>
    <d v="2010-10-07T05:00:0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x v="0"/>
    <s v="food trucks"/>
    <n v="1.386388188692834E-2"/>
    <x v="577"/>
    <d v="2010-07-10T05:00:0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x v="1"/>
    <s v="indie rock"/>
    <n v="3.3287101248266296E-2"/>
    <x v="578"/>
    <d v="2010-10-07T05:00:00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x v="3"/>
    <s v="plays"/>
    <n v="1.3519359723123512E-2"/>
    <x v="579"/>
    <d v="2016-07-08T05:00:00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x v="3"/>
    <s v="plays"/>
    <n v="1.4565544952285283E-2"/>
    <x v="580"/>
    <d v="2019-05-12T05:00:00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x v="3"/>
    <s v="plays"/>
    <n v="1.6668843466335792E-2"/>
    <x v="581"/>
    <d v="2019-03-30T05:00:00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x v="3"/>
    <s v="plays"/>
    <n v="8.9961814769270593E-3"/>
    <x v="582"/>
    <d v="2014-11-20T06:00:00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x v="4"/>
    <s v="animation"/>
    <n v="1.8854372418746632E-2"/>
    <x v="336"/>
    <d v="2015-11-11T06:00:00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x v="4"/>
    <s v="television"/>
    <n v="1.7861759889683703E-2"/>
    <x v="583"/>
    <d v="2017-04-08T05:00:00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x v="4"/>
    <s v="television"/>
    <n v="1.4288416671921307E-2"/>
    <x v="584"/>
    <d v="2013-03-13T05:00:00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x v="4"/>
    <s v="animation"/>
    <n v="2.0408963014632693E-2"/>
    <x v="585"/>
    <d v="2012-03-03T06:00:00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x v="3"/>
    <s v="plays"/>
    <n v="9.6296296296296303E-3"/>
    <x v="586"/>
    <d v="2016-11-22T06:00:00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x v="3"/>
    <s v="plays"/>
    <n v="1.0088001717106675E-2"/>
    <x v="587"/>
    <d v="2010-08-08T05:00:00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x v="4"/>
    <s v="drama"/>
    <n v="9.3129139072847689E-3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x v="3"/>
    <s v="plays"/>
    <n v="1.3000151752744195E-2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x v="3"/>
    <s v="plays"/>
    <n v="1.7203156867961339E-2"/>
    <x v="590"/>
    <d v="2017-03-20T05:00:00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x v="2"/>
    <s v="wearables"/>
    <n v="9.6398146764310275E-3"/>
    <x v="591"/>
    <d v="2018-12-26T06:00:00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x v="3"/>
    <s v="plays"/>
    <n v="1.1368459346389378E-2"/>
    <x v="592"/>
    <d v="2017-03-19T05:00:00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x v="3"/>
    <s v="plays"/>
    <n v="3.5714285714285712E-2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x v="1"/>
    <s v="rock"/>
    <n v="2.6316231797986363E-2"/>
    <x v="594"/>
    <d v="2018-10-17T05:00:00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x v="6"/>
    <s v="video games"/>
    <n v="3.3334095691153601E-2"/>
    <x v="595"/>
    <d v="2013-03-24T05:00:00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x v="5"/>
    <s v="translations"/>
    <n v="9.6618357487922701E-3"/>
    <x v="596"/>
    <d v="2018-05-03T05:00:00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x v="0"/>
    <s v="food trucks"/>
    <n v="1.1628655064818092E-2"/>
    <x v="597"/>
    <d v="2017-07-24T05:00:0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x v="3"/>
    <s v="plays"/>
    <n v="1.020287104045557E-2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x v="1"/>
    <s v="jazz"/>
    <n v="0.5"/>
    <x v="599"/>
    <d v="2014-08-04T05:00:00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x v="4"/>
    <s v="shorts"/>
    <n v="2.2224903613557882E-2"/>
    <x v="600"/>
    <d v="2014-03-09T06:00:00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x v="2"/>
    <s v="web"/>
    <n v="3.2245348470514031E-2"/>
    <x v="601"/>
    <d v="2016-09-17T05:00:00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x v="2"/>
    <s v="web"/>
    <n v="1.6674980403334996E-2"/>
    <x v="602"/>
    <d v="2016-04-10T05:00:00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x v="1"/>
    <s v="metal"/>
    <n v="1.6949914576027337E-2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x v="7"/>
    <s v="photography books"/>
    <n v="1.9981834695731154E-2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x v="0"/>
    <s v="food trucks"/>
    <n v="1.0104452775717235E-2"/>
    <x v="604"/>
    <d v="2018-01-02T06:00:00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x v="4"/>
    <s v="science fiction"/>
    <n v="1.6990291262135922E-2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x v="1"/>
    <s v="rock"/>
    <n v="1.2344115971386972E-2"/>
    <x v="606"/>
    <d v="2015-09-22T05:00:00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x v="4"/>
    <s v="documentary"/>
    <n v="1.3155586739168567E-2"/>
    <x v="65"/>
    <d v="2011-01-28T06:00:00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x v="3"/>
    <s v="plays"/>
    <n v="1.0352245227211615E-2"/>
    <x v="607"/>
    <d v="2015-08-30T05:00:00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x v="1"/>
    <s v="jazz"/>
    <n v="1.2994194083494609E-2"/>
    <x v="608"/>
    <d v="2012-04-27T05:00:0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x v="3"/>
    <s v="plays"/>
    <n v="1.4709184819222995E-2"/>
    <x v="609"/>
    <d v="2018-12-13T06:00:00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x v="3"/>
    <s v="plays"/>
    <n v="1.1263593992749871E-2"/>
    <x v="610"/>
    <d v="2010-10-30T05:00:00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x v="1"/>
    <s v="jazz"/>
    <n v="4.0006021602498963E-2"/>
    <x v="541"/>
    <d v="2012-03-01T06:00:00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x v="4"/>
    <s v="documentary"/>
    <n v="2.2260414109174238E-2"/>
    <x v="611"/>
    <d v="2011-07-23T05:00:00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x v="3"/>
    <s v="plays"/>
    <n v="1.2594458438287154E-2"/>
    <x v="612"/>
    <d v="2013-09-05T05:00:00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x v="8"/>
    <s v="audio"/>
    <n v="3.4471410941999174E-2"/>
    <x v="613"/>
    <d v="2014-09-19T05:00:00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x v="3"/>
    <s v="plays"/>
    <n v="1.3588414089039871E-2"/>
    <x v="614"/>
    <d v="2012-08-13T05:00:00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x v="3"/>
    <s v="plays"/>
    <n v="9.2617986515826766E-3"/>
    <x v="615"/>
    <d v="2017-07-05T05:00:00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x v="1"/>
    <s v="indie rock"/>
    <n v="1.449542492265157E-2"/>
    <x v="90"/>
    <d v="2016-03-08T06:00: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x v="3"/>
    <s v="plays"/>
    <n v="9.0071940030387737E-3"/>
    <x v="616"/>
    <d v="2010-08-04T05:00:00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x v="3"/>
    <s v="plays"/>
    <n v="4.0003975101410259E-2"/>
    <x v="617"/>
    <d v="2018-03-31T05:00:00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x v="1"/>
    <s v="indie rock"/>
    <n v="2.3721881390593048E-2"/>
    <x v="618"/>
    <d v="2016-05-06T05:00:0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x v="7"/>
    <s v="photography books"/>
    <n v="2.1275109170305676E-2"/>
    <x v="619"/>
    <d v="2011-10-05T05:00:00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x v="8"/>
    <s v="audio"/>
    <n v="2.7747506077625952E-2"/>
    <x v="620"/>
    <d v="2019-09-18T05:00:00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x v="7"/>
    <s v="photography books"/>
    <n v="9.8973048877459523E-3"/>
    <x v="621"/>
    <d v="2012-10-05T05:00:00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x v="5"/>
    <s v="fiction"/>
    <n v="2.5045126353790612E-2"/>
    <x v="622"/>
    <d v="2016-08-29T05:00:00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x v="4"/>
    <s v="drama"/>
    <n v="1.2025281055987472E-2"/>
    <x v="35"/>
    <d v="2019-01-21T06:00:00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x v="0"/>
    <s v="food trucks"/>
    <n v="2.5015505478602439E-2"/>
    <x v="623"/>
    <d v="2019-10-23T05:00:0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x v="6"/>
    <s v="mobile games"/>
    <n v="2.0835977492913653E-2"/>
    <x v="624"/>
    <d v="2019-12-16T06:00:00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x v="3"/>
    <s v="plays"/>
    <n v="1.041895911014418E-2"/>
    <x v="625"/>
    <d v="2011-12-27T06:00:00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x v="3"/>
    <s v="plays"/>
    <n v="1.2701936120360094E-2"/>
    <x v="626"/>
    <d v="2013-12-20T06:00:00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x v="3"/>
    <s v="plays"/>
    <n v="1.7831149927219795E-2"/>
    <x v="627"/>
    <d v="2018-09-18T05:00:0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x v="5"/>
    <s v="nonfiction"/>
    <n v="1.4473684210526316E-2"/>
    <x v="628"/>
    <d v="2010-07-19T05:00:00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x v="3"/>
    <s v="plays"/>
    <n v="9.7988381075332538E-3"/>
    <x v="629"/>
    <d v="2015-09-16T05:00:00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x v="2"/>
    <s v="wearables"/>
    <n v="9.3178499408942354E-3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x v="3"/>
    <s v="plays"/>
    <n v="1.9241773962804007E-2"/>
    <x v="631"/>
    <d v="2017-03-15T05:00:0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x v="4"/>
    <s v="television"/>
    <n v="1.4057354004337698E-2"/>
    <x v="632"/>
    <d v="2019-01-26T06:00:00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x v="2"/>
    <s v="web"/>
    <n v="9.3903102885138819E-3"/>
    <x v="633"/>
    <d v="2013-11-10T06:00:00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x v="4"/>
    <s v="documentary"/>
    <n v="2.329002206423143E-2"/>
    <x v="634"/>
    <d v="2011-12-03T06:00:00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x v="4"/>
    <s v="documentary"/>
    <n v="3.3291192583227984E-2"/>
    <x v="635"/>
    <d v="2012-10-20T05:00:00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x v="1"/>
    <s v="rock"/>
    <n v="1.4159617506436189E-2"/>
    <x v="636"/>
    <d v="2019-07-27T05:00:00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x v="3"/>
    <s v="plays"/>
    <n v="1.5147838746577004E-2"/>
    <x v="637"/>
    <d v="2017-11-03T05:00:0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x v="3"/>
    <s v="plays"/>
    <n v="1.0318704284221526E-2"/>
    <x v="638"/>
    <d v="2018-01-03T06:00:00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x v="1"/>
    <s v="rock"/>
    <n v="1.590650868365525E-2"/>
    <x v="639"/>
    <d v="2015-11-30T06:00:00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x v="3"/>
    <s v="plays"/>
    <n v="9.1755428948889443E-3"/>
    <x v="640"/>
    <d v="2015-04-21T05:00:0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x v="1"/>
    <s v="electric music"/>
    <n v="3.7037977254264824E-2"/>
    <x v="641"/>
    <d v="2018-04-02T05:00:00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x v="2"/>
    <s v="wearables"/>
    <n v="1.5383633685531514E-2"/>
    <x v="642"/>
    <d v="2011-12-08T06:00:00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x v="4"/>
    <s v="drama"/>
    <n v="8.967173738991193E-3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x v="2"/>
    <s v="wearables"/>
    <n v="0.33333333333333331"/>
    <x v="67"/>
    <d v="2010-02-09T06:00:0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x v="3"/>
    <s v="plays"/>
    <n v="9.0096029182323602E-3"/>
    <x v="643"/>
    <d v="2011-04-03T05:00:00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x v="2"/>
    <s v="wearables"/>
    <n v="1.762208067940552E-2"/>
    <x v="644"/>
    <d v="2013-07-27T05:00:00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x v="5"/>
    <s v="translations"/>
    <n v="1.03070885256514E-2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x v="4"/>
    <s v="animation"/>
    <n v="1.0859389627410598E-2"/>
    <x v="646"/>
    <d v="2016-07-19T05:00:00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x v="5"/>
    <s v="nonfiction"/>
    <n v="1.205012853470437E-2"/>
    <x v="626"/>
    <d v="2013-12-15T06:00:00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x v="2"/>
    <s v="web"/>
    <n v="9.7051650238840857E-3"/>
    <x v="647"/>
    <d v="2019-01-14T06:00:00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x v="4"/>
    <s v="drama"/>
    <n v="1.4509024958977459E-2"/>
    <x v="159"/>
    <d v="2019-01-13T06:00:00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x v="3"/>
    <s v="plays"/>
    <n v="1.1397670549084858E-2"/>
    <x v="648"/>
    <d v="2017-06-01T05:00:0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x v="3"/>
    <s v="plays"/>
    <n v="1.332951125125412E-2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x v="3"/>
    <s v="plays"/>
    <n v="1.9660270525322428E-2"/>
    <x v="649"/>
    <d v="2018-07-21T05:00:00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x v="3"/>
    <s v="plays"/>
    <n v="1.1111111111111112E-2"/>
    <x v="248"/>
    <d v="2016-01-26T06:00:00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x v="3"/>
    <s v="plays"/>
    <n v="1.3718166383701189E-2"/>
    <x v="571"/>
    <d v="2016-08-18T05:00:00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x v="5"/>
    <s v="radio &amp; podcasts"/>
    <n v="9.2178270986218013E-3"/>
    <x v="650"/>
    <d v="2016-09-03T05:00:00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x v="1"/>
    <s v="rock"/>
    <n v="9.8057527082555107E-3"/>
    <x v="1"/>
    <d v="2014-08-20T05:00:00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x v="6"/>
    <s v="mobile games"/>
    <n v="2.2722549359196396E-2"/>
    <x v="651"/>
    <d v="2010-08-12T05:00:00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x v="3"/>
    <s v="plays"/>
    <n v="1.5164686564280884E-2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x v="4"/>
    <s v="documentary"/>
    <n v="4.002019036631093E-2"/>
    <x v="653"/>
    <d v="2011-09-12T05:00:00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x v="2"/>
    <s v="wearables"/>
    <n v="3.5709991583503665E-2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x v="5"/>
    <s v="fiction"/>
    <n v="1.1651037226484797E-2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x v="3"/>
    <s v="plays"/>
    <n v="1.1775643012085528E-2"/>
    <x v="656"/>
    <d v="2018-03-07T06:00:00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x v="1"/>
    <s v="rock"/>
    <n v="1.1051759071652238E-2"/>
    <x v="657"/>
    <d v="2018-04-10T05:00:00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x v="4"/>
    <s v="documentary"/>
    <n v="3.999683819460912E-2"/>
    <x v="265"/>
    <d v="2017-12-03T06:00:00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x v="3"/>
    <s v="plays"/>
    <n v="1.0867924528301888E-2"/>
    <x v="658"/>
    <d v="2016-03-23T05:00: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x v="3"/>
    <s v="plays"/>
    <n v="1.0745049285143415E-2"/>
    <x v="659"/>
    <d v="2014-10-24T05:00:00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x v="6"/>
    <s v="mobile games"/>
    <n v="1.6391253889841736E-2"/>
    <x v="660"/>
    <d v="2014-11-17T06:00:00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x v="3"/>
    <s v="plays"/>
    <n v="1.0865282932796981E-2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x v="2"/>
    <s v="web"/>
    <n v="1.2325502213142662E-2"/>
    <x v="4"/>
    <d v="2019-03-19T05:00:0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x v="3"/>
    <s v="plays"/>
    <n v="1.3605442176870748E-2"/>
    <x v="662"/>
    <d v="2016-06-05T05:00:00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x v="4"/>
    <s v="drama"/>
    <n v="1.1734154082908531E-2"/>
    <x v="663"/>
    <d v="2013-02-06T06:00:0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x v="2"/>
    <s v="wearables"/>
    <n v="9.0115863252753538E-3"/>
    <x v="664"/>
    <d v="2015-05-29T05:00:00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x v="2"/>
    <s v="web"/>
    <n v="3.0332409972299169E-2"/>
    <x v="665"/>
    <d v="2017-07-24T05:00:00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x v="1"/>
    <s v="rock"/>
    <n v="1.041608593038598E-2"/>
    <x v="666"/>
    <d v="2017-04-14T05:00:00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x v="1"/>
    <s v="metal"/>
    <n v="1.1769368417260138E-2"/>
    <x v="43"/>
    <d v="2014-08-06T05:00:00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x v="3"/>
    <s v="plays"/>
    <n v="3.9988063264697109E-2"/>
    <x v="667"/>
    <d v="2017-02-09T06:00:00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x v="7"/>
    <s v="photography books"/>
    <n v="1.5151745761164044E-2"/>
    <x v="668"/>
    <d v="2016-04-06T05:00:00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x v="5"/>
    <s v="nonfiction"/>
    <n v="1.1448874851954205E-2"/>
    <x v="669"/>
    <d v="2015-02-24T06:00:00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x v="1"/>
    <s v="indie rock"/>
    <n v="3.5799522673031027E-2"/>
    <x v="670"/>
    <d v="2016-11-23T06:00:00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x v="3"/>
    <s v="plays"/>
    <n v="9.6339113680154135E-3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x v="1"/>
    <s v="indie rock"/>
    <n v="3.1311475409836066E-2"/>
    <x v="672"/>
    <d v="2012-06-30T05:00:00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x v="3"/>
    <s v="plays"/>
    <n v="1.0050251256281407E-2"/>
    <x v="673"/>
    <d v="2017-02-06T06:00:00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x v="3"/>
    <s v="plays"/>
    <n v="9.1872791519434626E-3"/>
    <x v="674"/>
    <d v="2010-05-24T05:00:00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x v="1"/>
    <s v="electric music"/>
    <n v="9.0283430770369266E-3"/>
    <x v="675"/>
    <d v="2010-03-02T06:00:00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x v="3"/>
    <s v="plays"/>
    <n v="3.3730158730158728E-2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x v="3"/>
    <s v="plays"/>
    <n v="9.8314606741573031E-3"/>
    <x v="342"/>
    <d v="2018-08-12T05:00:0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x v="2"/>
    <s v="wearables"/>
    <n v="1.6260162601626018E-2"/>
    <x v="677"/>
    <d v="2010-06-26T05:00:00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x v="2"/>
    <s v="web"/>
    <n v="2.8571428571428571E-2"/>
    <x v="678"/>
    <d v="2011-10-14T05:00:0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x v="3"/>
    <s v="plays"/>
    <n v="2.4968789013732832E-2"/>
    <x v="679"/>
    <d v="2010-09-13T05:00:00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x v="4"/>
    <s v="animation"/>
    <n v="9.0112567327589998E-3"/>
    <x v="680"/>
    <d v="2010-03-26T05:00:00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x v="2"/>
    <s v="wearables"/>
    <n v="2.7056997116877358E-2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x v="1"/>
    <s v="electric music"/>
    <n v="1"/>
    <x v="682"/>
    <d v="2010-07-26T05:00:00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x v="5"/>
    <s v="nonfiction"/>
    <n v="3.2285065168001913E-2"/>
    <x v="683"/>
    <d v="2016-04-01T05:00:00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x v="3"/>
    <s v="plays"/>
    <n v="2.1260723610593061E-2"/>
    <x v="684"/>
    <d v="2010-08-23T05:00:00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x v="7"/>
    <s v="photography books"/>
    <n v="1.1355159552424368E-2"/>
    <x v="674"/>
    <d v="2010-06-07T05:00:00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x v="3"/>
    <s v="plays"/>
    <n v="2.7022925221115823E-2"/>
    <x v="685"/>
    <d v="2012-12-20T06:00:00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x v="3"/>
    <s v="plays"/>
    <n v="3.8420490928495199E-2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x v="3"/>
    <s v="plays"/>
    <n v="1.4745441865099133E-2"/>
    <x v="686"/>
    <d v="2015-01-26T06:00:00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x v="4"/>
    <s v="drama"/>
    <n v="2.0014044943820225E-2"/>
    <x v="687"/>
    <d v="2011-05-16T05:00:00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x v="1"/>
    <s v="rock"/>
    <n v="9.0895482171192473E-3"/>
    <x v="688"/>
    <d v="2014-11-02T05:00:00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x v="1"/>
    <s v="electric music"/>
    <n v="1.1115473541857523E-2"/>
    <x v="689"/>
    <d v="2018-03-07T06:00:00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x v="6"/>
    <s v="video games"/>
    <n v="1.2656702025072323E-2"/>
    <x v="690"/>
    <d v="2019-08-30T05:00:00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x v="1"/>
    <s v="rock"/>
    <n v="1.1511789181692095E-2"/>
    <x v="691"/>
    <d v="2017-07-27T05:00:00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x v="1"/>
    <s v="jazz"/>
    <n v="1.6118633139909737E-2"/>
    <x v="692"/>
    <d v="2012-12-09T06:00:00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x v="3"/>
    <s v="plays"/>
    <n v="3.7077942568633636E-2"/>
    <x v="693"/>
    <d v="2012-06-12T05:00:00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x v="1"/>
    <s v="rock"/>
    <n v="1.8476903870162296E-2"/>
    <x v="694"/>
    <d v="2011-05-21T05:00:00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x v="1"/>
    <s v="indie rock"/>
    <n v="2.4369230769230768E-2"/>
    <x v="695"/>
    <d v="2017-05-10T05:00:00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x v="4"/>
    <s v="science fiction"/>
    <n v="1.8164505969384018E-2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x v="5"/>
    <s v="translations"/>
    <n v="9.2646102723398099E-3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x v="3"/>
    <s v="plays"/>
    <n v="1.3528138528138528E-2"/>
    <x v="626"/>
    <d v="2013-12-26T06:00:00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x v="6"/>
    <s v="video games"/>
    <n v="3.1254009861969093E-2"/>
    <x v="697"/>
    <d v="2013-09-10T05:00:00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x v="3"/>
    <s v="plays"/>
    <n v="1.855351314207181E-2"/>
    <x v="698"/>
    <d v="2014-04-21T05:00:00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x v="3"/>
    <s v="plays"/>
    <n v="9.3896713615023476E-3"/>
    <x v="699"/>
    <d v="2019-02-22T06:00:00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x v="1"/>
    <s v="indie rock"/>
    <n v="3.0303208991308245E-2"/>
    <x v="700"/>
    <d v="2019-02-13T06:00:00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x v="3"/>
    <s v="plays"/>
    <n v="2.3254434945891189E-2"/>
    <x v="701"/>
    <d v="2017-04-23T05:00:0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x v="2"/>
    <s v="web"/>
    <n v="1.1512915129151291E-2"/>
    <x v="702"/>
    <d v="2016-07-03T05:00:0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x v="1"/>
    <s v="rock"/>
    <n v="1.0330578512396695E-2"/>
    <x v="703"/>
    <d v="2014-11-16T06:00:00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x v="3"/>
    <s v="plays"/>
    <n v="3.0307202952232763E-2"/>
    <x v="704"/>
    <d v="2019-07-22T05:00:00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x v="3"/>
    <s v="plays"/>
    <n v="1.4699806467045034E-2"/>
    <x v="431"/>
    <d v="2011-10-22T05:00:00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x v="4"/>
    <s v="animation"/>
    <n v="1.6987210778092357E-2"/>
    <x v="705"/>
    <d v="2011-08-18T05:00:00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x v="3"/>
    <s v="plays"/>
    <n v="9.5196636614619731E-3"/>
    <x v="706"/>
    <d v="2015-08-23T05:00:00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x v="4"/>
    <s v="drama"/>
    <n v="3.0252720900202916E-2"/>
    <x v="707"/>
    <d v="2016-08-10T05:00:00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x v="3"/>
    <s v="plays"/>
    <n v="1.2686905301314002E-2"/>
    <x v="708"/>
    <d v="2010-12-21T06:00:00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x v="4"/>
    <s v="animation"/>
    <n v="1.466168837082233E-2"/>
    <x v="709"/>
    <d v="2011-03-29T05:00:00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x v="1"/>
    <s v="rock"/>
    <n v="1.3204478040378911E-2"/>
    <x v="710"/>
    <d v="2013-12-24T06:00:00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x v="2"/>
    <s v="web"/>
    <n v="3.2262154386307113E-2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x v="4"/>
    <s v="animation"/>
    <n v="9.8152871164695881E-3"/>
    <x v="157"/>
    <d v="2019-05-31T05:00:00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x v="1"/>
    <s v="jazz"/>
    <n v="1.8911017723369266E-2"/>
    <x v="630"/>
    <d v="2018-04-03T05:00:00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x v="1"/>
    <s v="rock"/>
    <n v="1.4083352460897793E-2"/>
    <x v="712"/>
    <d v="2011-05-30T05:00:00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x v="4"/>
    <s v="animation"/>
    <n v="9.766855702583491E-3"/>
    <x v="93"/>
    <d v="2012-11-10T06:00:00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x v="3"/>
    <s v="plays"/>
    <n v="1.342882721575649E-2"/>
    <x v="713"/>
    <d v="2014-07-03T05:00:00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x v="3"/>
    <s v="plays"/>
    <n v="1.9604044104695812E-2"/>
    <x v="714"/>
    <d v="2010-02-20T06:00:00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x v="0"/>
    <s v="food trucks"/>
    <n v="1.1111111111111112E-2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x v="3"/>
    <s v="plays"/>
    <n v="1.0294117647058823E-2"/>
    <x v="716"/>
    <d v="2013-07-24T05:00:0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x v="5"/>
    <s v="nonfiction"/>
    <n v="1.3875047911077042E-2"/>
    <x v="448"/>
    <d v="2013-06-29T05:00:0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x v="1"/>
    <s v="rock"/>
    <n v="1.3291445142580956E-2"/>
    <x v="717"/>
    <d v="2018-01-03T06:00:00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x v="4"/>
    <s v="drama"/>
    <n v="3.0332681017612523E-2"/>
    <x v="718"/>
    <d v="2016-11-04T05:00:0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x v="6"/>
    <s v="mobile games"/>
    <n v="1.8245614035087718E-2"/>
    <x v="719"/>
    <d v="2014-08-15T05:00:00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x v="2"/>
    <s v="web"/>
    <n v="2.2203552568410945E-2"/>
    <x v="720"/>
    <d v="2019-01-22T06:00:0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x v="3"/>
    <s v="plays"/>
    <n v="1.8882646691635457E-2"/>
    <x v="721"/>
    <d v="2012-06-28T05:00:00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x v="3"/>
    <s v="plays"/>
    <n v="1.6661679497293327E-2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x v="1"/>
    <s v="rock"/>
    <n v="1"/>
    <x v="139"/>
    <d v="2015-06-16T05:00:00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x v="7"/>
    <s v="photography books"/>
    <n v="2.2712663381187059E-2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x v="7"/>
    <s v="photography books"/>
    <n v="1.1624099541584807E-2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x v="3"/>
    <s v="plays"/>
    <n v="3.5697870384556456E-2"/>
    <x v="724"/>
    <d v="2019-03-02T06:00:0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x v="1"/>
    <s v="rock"/>
    <n v="3.1200801488478602E-2"/>
    <x v="725"/>
    <d v="2018-01-22T06:00:00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x v="4"/>
    <s v="documentary"/>
    <n v="1.3584752635847526E-2"/>
    <x v="660"/>
    <d v="2015-01-05T06:00:0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x v="4"/>
    <s v="drama"/>
    <n v="9.198741224885015E-3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x v="3"/>
    <s v="plays"/>
    <n v="2.3268398268398268E-2"/>
    <x v="727"/>
    <d v="2019-11-28T06:00:00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x v="0"/>
    <s v="food trucks"/>
    <n v="1.2002526847757423E-2"/>
    <x v="728"/>
    <d v="2016-06-03T05:00:0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x v="4"/>
    <s v="documentary"/>
    <n v="2.3809523809523808E-2"/>
    <x v="729"/>
    <d v="2012-08-15T05:00:00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x v="3"/>
    <s v="plays"/>
    <n v="1.7880258899676375E-2"/>
    <x v="730"/>
    <d v="2017-12-08T06:00:00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x v="6"/>
    <s v="video games"/>
    <n v="9.5204711160964666E-3"/>
    <x v="731"/>
    <d v="2016-01-11T06:00:00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x v="5"/>
    <s v="nonfiction"/>
    <n v="2.0833333333333332E-2"/>
    <x v="78"/>
    <d v="2018-04-21T05:00:00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x v="6"/>
    <s v="video games"/>
    <n v="8.8761258321367973E-3"/>
    <x v="732"/>
    <d v="2012-09-06T05:00:00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x v="1"/>
    <s v="rock"/>
    <n v="1.2203389830508475E-2"/>
    <x v="733"/>
    <d v="2016-05-29T05:00:00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x v="1"/>
    <s v="rock"/>
    <n v="1.5613002303557716E-2"/>
    <x v="734"/>
    <d v="2017-12-25T06:00:00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x v="3"/>
    <s v="plays"/>
    <n v="9.399293286219081E-3"/>
    <x v="406"/>
    <d v="2014-02-12T06:00:00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x v="5"/>
    <s v="nonfiction"/>
    <n v="1.3155947397352954E-2"/>
    <x v="735"/>
    <d v="2019-06-01T05:00:0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x v="3"/>
    <s v="plays"/>
    <n v="9.0031315240083499E-3"/>
    <x v="736"/>
    <d v="2019-02-03T06:00:0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x v="6"/>
    <s v="video games"/>
    <n v="1.0423597249944556E-2"/>
    <x v="737"/>
    <d v="2012-12-09T06:00:00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x v="1"/>
    <s v="rock"/>
    <n v="2.3232575568323758E-2"/>
    <x v="192"/>
    <d v="2018-08-11T05:00:00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x v="4"/>
    <s v="documentary"/>
    <n v="1.4713094654242276E-2"/>
    <x v="738"/>
    <d v="2017-03-13T05:00:00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x v="1"/>
    <s v="rock"/>
    <n v="1.1112169412959965E-2"/>
    <x v="739"/>
    <d v="2014-03-17T05:00:00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x v="1"/>
    <s v="rock"/>
    <n v="1.7213114754098362E-2"/>
    <x v="613"/>
    <d v="2014-10-05T05:00:00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x v="5"/>
    <s v="nonfiction"/>
    <n v="1.190520480672644E-2"/>
    <x v="740"/>
    <d v="2010-07-21T05:00:00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x v="4"/>
    <s v="shorts"/>
    <n v="1.1254480286738351E-2"/>
    <x v="145"/>
    <d v="2017-08-06T05:00:00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x v="3"/>
    <s v="plays"/>
    <n v="1.5159803078846604E-2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x v="4"/>
    <s v="drama"/>
    <n v="1.3368112161721553E-2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x v="3"/>
    <s v="plays"/>
    <n v="1.4288630332720964E-2"/>
    <x v="202"/>
    <d v="2018-09-22T05:00:00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x v="3"/>
    <s v="plays"/>
    <n v="3.1243659971596671E-2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x v="3"/>
    <s v="plays"/>
    <n v="1.5449438202247191E-2"/>
    <x v="744"/>
    <d v="2018-03-03T06:00:00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x v="7"/>
    <s v="photography books"/>
    <n v="4.0003024088757007E-2"/>
    <x v="745"/>
    <d v="2012-04-29T05:00:00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x v="5"/>
    <s v="translations"/>
    <n v="9.5258380093422249E-3"/>
    <x v="746"/>
    <d v="2015-11-25T06:00:00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x v="5"/>
    <s v="translations"/>
    <n v="1.5387484845658864E-2"/>
    <x v="747"/>
    <d v="2011-02-25T06:00:00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x v="3"/>
    <s v="plays"/>
    <n v="1.059850374064838E-2"/>
    <x v="362"/>
    <d v="2013-06-29T05:00:00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x v="2"/>
    <s v="web"/>
    <n v="2.2726391312778746E-2"/>
    <x v="748"/>
    <d v="2015-03-06T06:00:00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x v="1"/>
    <s v="indie rock"/>
    <n v="1.5445284258954979E-2"/>
    <x v="749"/>
    <d v="2010-02-16T06:00:00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x v="1"/>
    <s v="jazz"/>
    <n v="1.1903815580286168E-2"/>
    <x v="643"/>
    <d v="2011-05-20T05:00:00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x v="3"/>
    <s v="plays"/>
    <n v="2.935883014623172E-2"/>
    <x v="750"/>
    <d v="2018-10-06T05:00:00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x v="4"/>
    <s v="documentary"/>
    <n v="1.0721114449603933E-2"/>
    <x v="751"/>
    <d v="2014-05-01T05:00:00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x v="3"/>
    <s v="plays"/>
    <n v="3.0304589863016047E-2"/>
    <x v="752"/>
    <d v="2014-07-18T05:00:00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x v="2"/>
    <s v="web"/>
    <n v="1.1931337079516588E-2"/>
    <x v="753"/>
    <d v="2016-03-06T06:00:0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x v="2"/>
    <s v="wearables"/>
    <n v="1.5626849769148809E-2"/>
    <x v="754"/>
    <d v="2018-06-18T05:00:00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x v="7"/>
    <s v="photography books"/>
    <n v="1.2208657047724751E-2"/>
    <x v="755"/>
    <d v="2018-09-01T05:00:00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x v="4"/>
    <s v="documentary"/>
    <n v="1.0746541671430205E-2"/>
    <x v="756"/>
    <d v="2012-01-25T06:00:00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x v="2"/>
    <s v="web"/>
    <n v="9.8054125297819487E-3"/>
    <x v="757"/>
    <d v="2018-06-21T05:00:00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x v="2"/>
    <s v="web"/>
    <n v="9.4395280235988199E-3"/>
    <x v="758"/>
    <d v="2018-08-26T05:00:00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x v="0"/>
    <s v="food trucks"/>
    <n v="9.844281367460175E-3"/>
    <x v="759"/>
    <d v="2018-01-10T06:00:0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x v="4"/>
    <s v="drama"/>
    <n v="1.588034345859108E-2"/>
    <x v="760"/>
    <d v="2010-06-21T05:00:00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x v="1"/>
    <s v="indie rock"/>
    <n v="3.4428619490860152E-2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x v="1"/>
    <s v="rock"/>
    <n v="1"/>
    <x v="762"/>
    <d v="2011-12-04T06:00:00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x v="1"/>
    <s v="electric music"/>
    <n v="1.2832852101379532E-2"/>
    <x v="444"/>
    <d v="2012-06-04T05:00:00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x v="6"/>
    <s v="video games"/>
    <n v="1.2375249500998005E-2"/>
    <x v="763"/>
    <d v="2011-07-26T05:00:00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x v="1"/>
    <s v="indie rock"/>
    <n v="1.3156714677763628E-2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x v="5"/>
    <s v="fiction"/>
    <n v="1.3699828623481156E-2"/>
    <x v="765"/>
    <d v="2019-12-15T06:00:00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x v="3"/>
    <s v="plays"/>
    <n v="1.8867924528301886E-2"/>
    <x v="766"/>
    <d v="2011-07-19T05:00:00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x v="0"/>
    <s v="food trucks"/>
    <n v="1.8462257536807667E-2"/>
    <x v="767"/>
    <d v="2012-05-11T05:00:0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x v="4"/>
    <s v="shorts"/>
    <n v="3.0352084176446782E-2"/>
    <x v="768"/>
    <d v="2012-02-28T06:00:00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x v="0"/>
    <s v="food trucks"/>
    <n v="1.259899208063355E-2"/>
    <x v="769"/>
    <d v="2018-04-28T05:00:0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x v="3"/>
    <s v="plays"/>
    <n v="2.4286815728604472E-2"/>
    <x v="770"/>
    <d v="2013-03-19T05:00:00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x v="2"/>
    <s v="wearables"/>
    <n v="1.2914762567057422E-2"/>
    <x v="771"/>
    <d v="2019-03-01T06:00:00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x v="3"/>
    <s v="plays"/>
    <n v="1.7494901792422454E-2"/>
    <x v="772"/>
    <d v="2010-03-29T05:00:0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x v="3"/>
    <s v="plays"/>
    <n v="1.2957317073170731E-2"/>
    <x v="773"/>
    <d v="2011-08-05T05:00:00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x v="4"/>
    <s v="television"/>
    <n v="4.0073868882733149E-2"/>
    <x v="774"/>
    <d v="2015-07-10T05:00:00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x v="4"/>
    <s v="shorts"/>
    <n v="1.0290183165260341E-2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x v="3"/>
    <s v="plays"/>
    <n v="2.1738697139819952E-2"/>
    <x v="776"/>
    <d v="2014-09-24T05:00:00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x v="7"/>
    <s v="photography books"/>
    <n v="1.1360617369852615E-2"/>
    <x v="777"/>
    <d v="2011-05-09T05:00:00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x v="0"/>
    <s v="food trucks"/>
    <n v="3.8476337052712584E-2"/>
    <x v="778"/>
    <d v="2018-10-15T05:00:0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x v="3"/>
    <s v="plays"/>
    <n v="9.738001391143055E-3"/>
    <x v="779"/>
    <d v="2013-10-23T05:00:00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x v="4"/>
    <s v="drama"/>
    <n v="1.3706483218678341E-2"/>
    <x v="780"/>
    <d v="2010-07-05T05:00:00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x v="3"/>
    <s v="plays"/>
    <n v="1.7485549132947979E-2"/>
    <x v="335"/>
    <d v="2015-09-18T05:00:00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x v="3"/>
    <s v="plays"/>
    <n v="1.1902807420784764E-2"/>
    <x v="535"/>
    <d v="2017-11-19T06:00:00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x v="4"/>
    <s v="science fiction"/>
    <n v="1.0135135135135136E-2"/>
    <x v="270"/>
    <d v="2018-09-08T05:00:0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x v="7"/>
    <s v="photography books"/>
    <n v="2.3805318665791997E-2"/>
    <x v="781"/>
    <d v="2014-01-13T06:00:00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x v="7"/>
    <s v="photography books"/>
    <n v="3.1247311211173891E-2"/>
    <x v="782"/>
    <d v="2010-05-31T05:00:00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x v="1"/>
    <s v="rock"/>
    <n v="1.2259835315645014E-2"/>
    <x v="783"/>
    <d v="2011-01-14T06:00:00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x v="7"/>
    <s v="photography books"/>
    <n v="2.700142112742776E-2"/>
    <x v="784"/>
    <d v="2019-07-02T05:00:00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x v="0"/>
    <s v="food trucks"/>
    <n v="9.7055943393246358E-3"/>
    <x v="785"/>
    <d v="2016-07-27T05:00:0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x v="1"/>
    <s v="metal"/>
    <n v="1.1857707509881422E-2"/>
    <x v="786"/>
    <d v="2020-02-08T06:00:0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x v="5"/>
    <s v="nonfiction"/>
    <n v="9.7462302317028321E-3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x v="1"/>
    <s v="electric music"/>
    <n v="1.2501229926307995E-2"/>
    <x v="788"/>
    <d v="2019-07-23T05:00:00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x v="3"/>
    <s v="plays"/>
    <n v="1.4274435496605084E-2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x v="3"/>
    <s v="plays"/>
    <n v="2.7027027027027029E-2"/>
    <x v="789"/>
    <d v="2015-01-25T06:00:00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x v="4"/>
    <s v="shorts"/>
    <n v="2.3859562368648782E-2"/>
    <x v="790"/>
    <d v="2010-06-30T05:00:00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x v="3"/>
    <s v="plays"/>
    <n v="1.7243586227074077E-2"/>
    <x v="791"/>
    <d v="2014-05-06T05:00:00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x v="3"/>
    <s v="plays"/>
    <n v="2.4424612494128698E-2"/>
    <x v="792"/>
    <d v="2010-07-14T05:00:00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x v="1"/>
    <s v="indie rock"/>
    <n v="1.4286273435359506E-2"/>
    <x v="793"/>
    <d v="2010-09-13T05:00:00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x v="3"/>
    <s v="plays"/>
    <n v="1.3543031891655745E-2"/>
    <x v="794"/>
    <d v="2015-09-02T05:00:0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x v="3"/>
    <s v="plays"/>
    <n v="2.3821258419582717E-2"/>
    <x v="795"/>
    <d v="2017-04-30T05:00:00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x v="1"/>
    <s v="electric music"/>
    <n v="1.2831299957930165E-2"/>
    <x v="796"/>
    <d v="2014-03-19T05:00:00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x v="1"/>
    <s v="indie rock"/>
    <n v="9.4322068155714821E-3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x v="4"/>
    <s v="documentary"/>
    <n v="2.1268368136117557E-2"/>
    <x v="798"/>
    <d v="2012-01-16T06:00:0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x v="5"/>
    <s v="translations"/>
    <n v="1.315504156125768E-2"/>
    <x v="799"/>
    <d v="2010-07-01T05:00:00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x v="4"/>
    <s v="documentary"/>
    <n v="1.8477251624883936E-2"/>
    <x v="800"/>
    <d v="2015-06-19T05:00:00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x v="4"/>
    <s v="television"/>
    <n v="1.7456359102244388E-2"/>
    <x v="801"/>
    <d v="2013-08-10T05:00:00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x v="3"/>
    <s v="plays"/>
    <n v="9.6326971552034568E-3"/>
    <x v="802"/>
    <d v="2018-02-12T06:00:00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x v="0"/>
    <s v="food trucks"/>
    <n v="9.5214493471937802E-3"/>
    <x v="803"/>
    <d v="2011-07-17T05:00:0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x v="3"/>
    <s v="plays"/>
    <n v="1.107919573245794E-2"/>
    <x v="212"/>
    <d v="2019-04-30T05:00:00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x v="4"/>
    <s v="documentary"/>
    <n v="1.2990605483503739E-2"/>
    <x v="804"/>
    <d v="2019-12-22T06:00:00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x v="1"/>
    <s v="jazz"/>
    <n v="9.7464342313787634E-3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x v="2"/>
    <s v="web"/>
    <n v="0.5"/>
    <x v="806"/>
    <d v="2014-09-20T05:00:0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x v="1"/>
    <s v="rock"/>
    <n v="1.8179739309398583E-2"/>
    <x v="807"/>
    <d v="2018-08-19T05:00:0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x v="2"/>
    <s v="web"/>
    <n v="3.1126202603282398E-2"/>
    <x v="722"/>
    <d v="2016-03-12T06:00:00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x v="5"/>
    <s v="nonfiction"/>
    <n v="1.9746121297602257E-2"/>
    <x v="477"/>
    <d v="2012-05-20T05:00:00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x v="5"/>
    <s v="radio &amp; podcasts"/>
    <n v="2.0125786163522012E-2"/>
    <x v="259"/>
    <d v="2012-10-08T05:00:00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x v="3"/>
    <s v="plays"/>
    <n v="1.821690467001158E-2"/>
    <x v="9"/>
    <d v="2013-09-22T05:00:00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x v="4"/>
    <s v="documentary"/>
    <n v="2.1307452030343597E-2"/>
    <x v="808"/>
    <d v="2017-06-18T05:00:00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x v="3"/>
    <s v="plays"/>
    <n v="2.2246337493217579E-2"/>
    <x v="809"/>
    <d v="2011-05-04T05:00:00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x v="6"/>
    <s v="video games"/>
    <n v="3.225912259122591E-2"/>
    <x v="444"/>
    <d v="2012-05-13T05:00:00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x v="3"/>
    <s v="plays"/>
    <n v="9.2796659320264468E-3"/>
    <x v="384"/>
    <d v="2018-07-01T05:00:0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x v="3"/>
    <s v="plays"/>
    <n v="9.7964587125599859E-3"/>
    <x v="810"/>
    <d v="2015-01-23T06:00:00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x v="2"/>
    <s v="web"/>
    <n v="4.0038131553860823E-2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x v="4"/>
    <s v="drama"/>
    <n v="1.2508735150244584E-2"/>
    <x v="812"/>
    <d v="2012-09-18T05:00:00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x v="4"/>
    <s v="drama"/>
    <n v="1.4717469608284557E-2"/>
    <x v="813"/>
    <d v="2019-05-25T05:00:0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x v="3"/>
    <s v="plays"/>
    <n v="3.8356909684439611E-2"/>
    <x v="814"/>
    <d v="2013-08-16T05:00:00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x v="4"/>
    <s v="television"/>
    <n v="9.5235178833904949E-3"/>
    <x v="80"/>
    <d v="2017-09-07T05:00:00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x v="7"/>
    <s v="photography books"/>
    <n v="3.8719285182427399E-2"/>
    <x v="815"/>
    <d v="2014-12-27T06:00:00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x v="4"/>
    <s v="shorts"/>
    <n v="1.2875536480686695E-2"/>
    <x v="816"/>
    <d v="2011-07-22T05:00:00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x v="5"/>
    <s v="radio &amp; podcasts"/>
    <n v="1.7292983039574328E-2"/>
    <x v="474"/>
    <d v="2012-08-07T05:00:00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x v="3"/>
    <s v="plays"/>
    <n v="1.0757829309108296E-2"/>
    <x v="817"/>
    <d v="2017-11-15T06:00:00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x v="4"/>
    <s v="animation"/>
    <n v="2.635386523356759E-2"/>
    <x v="818"/>
    <d v="2019-02-27T06:00:00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x v="2"/>
    <s v="web"/>
    <n v="3.1404958677685953E-2"/>
    <x v="819"/>
    <d v="2012-02-26T06:00:00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x v="1"/>
    <s v="world music"/>
    <n v="2.5000000000000001E-2"/>
    <x v="609"/>
    <d v="2018-12-18T06:00:00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x v="3"/>
    <s v="plays"/>
    <n v="9.8911968348170121E-3"/>
    <x v="547"/>
    <d v="2010-07-15T05:00:00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x v="3"/>
    <s v="plays"/>
    <n v="1.1903771347741976E-2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x v="3"/>
    <s v="plays"/>
    <n v="9.6697411484677181E-3"/>
    <x v="821"/>
    <d v="2017-10-04T05:00:00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x v="0"/>
    <s v="food trucks"/>
    <n v="9.5117311350665819E-3"/>
    <x v="151"/>
    <d v="2016-05-16T05:00:0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x v="3"/>
    <s v="plays"/>
    <n v="1.1208724628900333E-2"/>
    <x v="822"/>
    <d v="2012-08-10T05:00:00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x v="2"/>
    <s v="web"/>
    <n v="1.9232531850539244E-2"/>
    <x v="823"/>
    <d v="2014-01-07T06:00:00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x v="3"/>
    <s v="plays"/>
    <n v="1.5394912985274432E-2"/>
    <x v="824"/>
    <d v="2017-05-17T05:00:00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x v="3"/>
    <s v="plays"/>
    <n v="2.1628498727735368E-2"/>
    <x v="825"/>
    <d v="2015-03-04T06:00:0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x v="3"/>
    <s v="plays"/>
    <n v="1.9549659626461862E-2"/>
    <x v="826"/>
    <d v="2014-06-30T05:00:00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x v="1"/>
    <s v="rock"/>
    <n v="2.9490067581404874E-2"/>
    <x v="827"/>
    <d v="2014-03-14T05:00:00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x v="3"/>
    <s v="plays"/>
    <n v="1.0867639916578579E-2"/>
    <x v="828"/>
    <d v="2013-04-21T05:00:00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x v="3"/>
    <s v="plays"/>
    <n v="9.3085106382978719E-3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x v="3"/>
    <s v="plays"/>
    <n v="1.3184178985217739E-2"/>
    <x v="830"/>
    <d v="2015-07-31T05:00:00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x v="3"/>
    <s v="plays"/>
    <n v="1.242603550295858E-2"/>
    <x v="831"/>
    <d v="2019-07-25T05:00:00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x v="4"/>
    <s v="documentary"/>
    <n v="1.1497096276401502E-2"/>
    <x v="832"/>
    <d v="2015-12-05T06:00:00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x v="5"/>
    <s v="fiction"/>
    <n v="9.5115426533240854E-3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x v="6"/>
    <s v="video games"/>
    <n v="1.7452461578536076E-2"/>
    <x v="834"/>
    <d v="2011-05-24T05:00:00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x v="2"/>
    <s v="web"/>
    <n v="1.0712546664502515E-2"/>
    <x v="835"/>
    <d v="2012-12-23T06:00:00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x v="3"/>
    <s v="plays"/>
    <n v="1.3891362422083704E-2"/>
    <x v="836"/>
    <d v="2011-02-13T06:00:00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x v="3"/>
    <s v="plays"/>
    <n v="1.0797743755036261E-2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x v="0"/>
    <s v="food trucks"/>
    <n v="9.5246052301779602E-3"/>
    <x v="219"/>
    <d v="2014-10-29T05:00:0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x v="7"/>
    <s v="photography books"/>
    <n v="3.2301645787275853E-2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x v="7"/>
    <s v="photography books"/>
    <n v="3.0301944270226682E-2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x v="3"/>
    <s v="plays"/>
    <n v="1.1878199238745241E-2"/>
    <x v="839"/>
    <d v="2011-06-18T05:00:00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x v="3"/>
    <s v="plays"/>
    <n v="1.3527575442247659E-2"/>
    <x v="840"/>
    <d v="2014-10-03T05:00:00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x v="4"/>
    <s v="documentary"/>
    <n v="2.7036160865157147E-2"/>
    <x v="841"/>
    <d v="2014-12-22T06:00:00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x v="2"/>
    <s v="web"/>
    <n v="2.1323529411764706E-2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x v="3"/>
    <s v="plays"/>
    <n v="0.2"/>
    <x v="843"/>
    <d v="2019-04-21T05:00:00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x v="1"/>
    <s v="rock"/>
    <n v="9.8015793179760582E-3"/>
    <x v="844"/>
    <d v="2016-12-27T06:00:00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x v="4"/>
    <s v="documentary"/>
    <n v="2.2218518046417682E-2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x v="4"/>
    <s v="science fiction"/>
    <n v="1.0606060606060607E-2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x v="2"/>
    <s v="web"/>
    <n v="9.898710865561695E-3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x v="3"/>
    <s v="plays"/>
    <n v="1.0305294344969728E-2"/>
    <x v="847"/>
    <d v="2012-11-27T06:00:0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x v="4"/>
    <s v="science fiction"/>
    <n v="2.3250602274637235E-2"/>
    <x v="848"/>
    <d v="2015-12-26T06:00:00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x v="3"/>
    <s v="plays"/>
    <n v="1.0535628116454882E-2"/>
    <x v="849"/>
    <d v="2012-02-19T06:00:00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x v="4"/>
    <s v="animation"/>
    <n v="1.385967083281772E-2"/>
    <x v="780"/>
    <d v="2010-07-13T05:00:00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x v="5"/>
    <s v="translations"/>
    <n v="1.9604886140853567E-2"/>
    <x v="140"/>
    <d v="2010-07-26T05:00:0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x v="2"/>
    <s v="web"/>
    <n v="1.1757161179991449E-2"/>
    <x v="850"/>
    <d v="2016-03-16T05:00:00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x v="5"/>
    <s v="translations"/>
    <n v="2.2794117647058822E-2"/>
    <x v="851"/>
    <d v="2011-02-21T06:00:00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x v="0"/>
    <s v="food trucks"/>
    <n v="2.4960120108848644E-2"/>
    <x v="852"/>
    <d v="2013-12-05T06:00:0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x v="7"/>
    <s v="photography books"/>
    <n v="2.2813688212927757E-2"/>
    <x v="853"/>
    <d v="2011-03-11T06:00:00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x v="3"/>
    <s v="plays"/>
    <n v="1.1774536615010635E-2"/>
    <x v="854"/>
    <d v="2015-05-16T05:00:0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x v="1"/>
    <s v="rock"/>
    <n v="2.4350076461592755E-2"/>
    <x v="67"/>
    <d v="2010-03-06T06:00:00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x v="3"/>
    <s v="plays"/>
    <n v="1.8191268191268192E-2"/>
    <x v="855"/>
    <d v="2017-06-17T05:00:00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x v="1"/>
    <s v="world music"/>
    <n v="1.298519044395648E-2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x v="0"/>
    <s v="food trucks"/>
    <n v="1.4044597757792288E-2"/>
    <x v="344"/>
    <d v="2011-01-16T06:00:0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x v="3"/>
    <s v="plays"/>
    <n v="1.087719298245614E-2"/>
    <x v="856"/>
    <d v="2019-12-29T06:00:00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x v="3"/>
    <s v="plays"/>
    <n v="1.0301947657781092E-2"/>
    <x v="857"/>
    <d v="2011-05-10T05:00:00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x v="4"/>
    <s v="television"/>
    <n v="1.6973125884016973E-2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x v="2"/>
    <s v="web"/>
    <n v="1.7236782740658711E-2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x v="3"/>
    <s v="plays"/>
    <n v="9.6271393643031777E-3"/>
    <x v="860"/>
    <d v="2010-12-12T06:00:00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x v="1"/>
    <s v="indie rock"/>
    <n v="1.0698762955533266E-2"/>
    <x v="170"/>
    <d v="2013-05-19T05:00:00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x v="3"/>
    <s v="plays"/>
    <n v="1.6136743963662444E-2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x v="3"/>
    <s v="plays"/>
    <n v="1.0864504112990843E-2"/>
    <x v="862"/>
    <d v="2011-02-03T06:00:00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x v="0"/>
    <s v="food trucks"/>
    <n v="1.2941858219045779E-2"/>
    <x v="863"/>
    <d v="2018-03-11T06:00:0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x v="6"/>
    <s v="video games"/>
    <n v="1.0646915866219188E-2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x v="3"/>
    <s v="plays"/>
    <n v="1.1768934650526414E-2"/>
    <x v="527"/>
    <d v="2015-03-21T05:00:00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x v="5"/>
    <s v="nonfiction"/>
    <n v="9.4366018059264915E-3"/>
    <x v="865"/>
    <d v="2015-11-04T06:00:00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x v="2"/>
    <s v="web"/>
    <n v="2.7049660832426096E-2"/>
    <x v="866"/>
    <d v="2018-01-27T06:00:00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x v="4"/>
    <s v="documentary"/>
    <n v="1.2264922322158627E-2"/>
    <x v="867"/>
    <d v="2011-07-21T05:00:00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x v="4"/>
    <s v="documentary"/>
    <n v="1.23458100677268E-2"/>
    <x v="868"/>
    <d v="2019-08-19T05:00:00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x v="3"/>
    <s v="plays"/>
    <n v="3.8446014127144296E-2"/>
    <x v="105"/>
    <d v="2019-10-04T05:00:00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x v="1"/>
    <s v="rock"/>
    <n v="3.8463889349737608E-2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x v="1"/>
    <s v="rock"/>
    <n v="2.9262086513994912E-2"/>
    <x v="253"/>
    <d v="2011-04-19T05:00:00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x v="4"/>
    <s v="documentary"/>
    <n v="3.5711628599062573E-2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x v="5"/>
    <s v="radio &amp; podcasts"/>
    <n v="1.306389058991631E-2"/>
    <x v="864"/>
    <d v="2016-12-03T06:00:00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x v="5"/>
    <s v="translations"/>
    <n v="1.8849040867389491E-2"/>
    <x v="843"/>
    <d v="2019-04-21T05:00:00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x v="4"/>
    <s v="drama"/>
    <n v="9.3580932884924691E-3"/>
    <x v="289"/>
    <d v="2016-03-25T05:00:00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x v="1"/>
    <s v="rock"/>
    <n v="2.1729330087458299E-2"/>
    <x v="870"/>
    <d v="2014-09-29T05:00:00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x v="4"/>
    <s v="drama"/>
    <n v="9.9826060651894422E-3"/>
    <x v="871"/>
    <d v="2018-05-21T05:00:00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x v="7"/>
    <s v="photography books"/>
    <n v="9.8580441640378543E-3"/>
    <x v="872"/>
    <d v="2016-01-10T06:00:00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x v="5"/>
    <s v="translations"/>
    <n v="1.1367164823889947E-2"/>
    <x v="873"/>
    <d v="2014-10-23T05:00:00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x v="0"/>
    <s v="food trucks"/>
    <n v="1.3334116541353384E-2"/>
    <x v="874"/>
    <d v="2018-12-03T06:00:0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x v="3"/>
    <s v="plays"/>
    <n v="2.3265475695886995E-2"/>
    <x v="875"/>
    <d v="2013-02-01T06:00:00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x v="3"/>
    <s v="plays"/>
    <n v="3.0197697154029979E-2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x v="1"/>
    <s v="indie rock"/>
    <n v="9.8881632868889294E-3"/>
    <x v="877"/>
    <d v="2010-02-25T06:00:00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x v="0"/>
    <s v="food trucks"/>
    <n v="1.7860838281411676E-2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6B809-905C-3E49-83CF-C2F32BA6925E}" name="PivotTable4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5"/>
  </rowFields>
  <rowItems count="10">
    <i>
      <x v="3"/>
    </i>
    <i>
      <x v="5"/>
    </i>
    <i>
      <x v="1"/>
    </i>
    <i>
      <x v="2"/>
    </i>
    <i>
      <x v="6"/>
    </i>
    <i>
      <x v="7"/>
    </i>
    <i>
      <x v="4"/>
    </i>
    <i>
      <x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957F0-B8E1-524E-85C3-AB0E15A723BE}" name="PivotTable5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6"/>
  </rowFields>
  <rowItems count="25">
    <i>
      <x v="23"/>
    </i>
    <i>
      <x v="1"/>
    </i>
    <i>
      <x v="9"/>
    </i>
    <i>
      <x v="14"/>
    </i>
    <i>
      <x v="10"/>
    </i>
    <i>
      <x v="16"/>
    </i>
    <i>
      <x v="17"/>
    </i>
    <i>
      <x v="8"/>
    </i>
    <i>
      <x v="18"/>
    </i>
    <i>
      <x v="5"/>
    </i>
    <i>
      <x v="4"/>
    </i>
    <i>
      <x v="11"/>
    </i>
    <i>
      <x v="19"/>
    </i>
    <i>
      <x/>
    </i>
    <i>
      <x v="20"/>
    </i>
    <i>
      <x v="3"/>
    </i>
    <i>
      <x v="12"/>
    </i>
    <i>
      <x v="21"/>
    </i>
    <i>
      <x v="7"/>
    </i>
    <i>
      <x v="6"/>
    </i>
    <i>
      <x v="22"/>
    </i>
    <i>
      <x v="2"/>
    </i>
    <i>
      <x v="15"/>
    </i>
    <i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0FFF1-B64F-B44F-85B0-30031BB2D4D8}" name="PivotTable11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numFmtId="14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7E80-390B-094A-8CE9-751340598940}">
  <dimension ref="A1:F14"/>
  <sheetViews>
    <sheetView workbookViewId="0">
      <selection activeCell="F5" sqref="F5:F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2036</v>
      </c>
    </row>
    <row r="3" spans="1:6" x14ac:dyDescent="0.2">
      <c r="A3" s="7" t="s">
        <v>2035</v>
      </c>
      <c r="B3" s="7" t="s">
        <v>2046</v>
      </c>
    </row>
    <row r="4" spans="1:6" x14ac:dyDescent="0.2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8" t="s">
        <v>2040</v>
      </c>
      <c r="E5">
        <v>4</v>
      </c>
      <c r="F5">
        <v>4</v>
      </c>
    </row>
    <row r="6" spans="1:6" x14ac:dyDescent="0.2">
      <c r="A6" s="8" t="s">
        <v>2042</v>
      </c>
      <c r="B6">
        <v>4</v>
      </c>
      <c r="C6">
        <v>11</v>
      </c>
      <c r="D6">
        <v>1</v>
      </c>
      <c r="E6">
        <v>26</v>
      </c>
      <c r="F6">
        <v>42</v>
      </c>
    </row>
    <row r="7" spans="1:6" x14ac:dyDescent="0.2">
      <c r="A7" s="8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2">
      <c r="A8" s="8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8" t="s">
        <v>2043</v>
      </c>
      <c r="B9">
        <v>2</v>
      </c>
      <c r="C9">
        <v>24</v>
      </c>
      <c r="D9">
        <v>1</v>
      </c>
      <c r="E9">
        <v>40</v>
      </c>
      <c r="F9">
        <v>67</v>
      </c>
    </row>
    <row r="10" spans="1:6" x14ac:dyDescent="0.2">
      <c r="A10" s="8" t="s">
        <v>2044</v>
      </c>
      <c r="B10">
        <v>2</v>
      </c>
      <c r="C10">
        <v>28</v>
      </c>
      <c r="D10">
        <v>2</v>
      </c>
      <c r="E10">
        <v>64</v>
      </c>
      <c r="F10">
        <v>96</v>
      </c>
    </row>
    <row r="11" spans="1:6" x14ac:dyDescent="0.2">
      <c r="A11" s="8" t="s">
        <v>2041</v>
      </c>
      <c r="B11">
        <v>10</v>
      </c>
      <c r="C11">
        <v>66</v>
      </c>
      <c r="E11">
        <v>99</v>
      </c>
      <c r="F11">
        <v>175</v>
      </c>
    </row>
    <row r="12" spans="1:6" x14ac:dyDescent="0.2">
      <c r="A12" s="8" t="s">
        <v>2037</v>
      </c>
      <c r="B12">
        <v>11</v>
      </c>
      <c r="C12">
        <v>60</v>
      </c>
      <c r="D12">
        <v>5</v>
      </c>
      <c r="E12">
        <v>102</v>
      </c>
      <c r="F12">
        <v>178</v>
      </c>
    </row>
    <row r="13" spans="1:6" x14ac:dyDescent="0.2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F39D-776C-0A41-B20E-B39DD4E29C51}">
  <dimension ref="A1:F30"/>
  <sheetViews>
    <sheetView workbookViewId="0">
      <selection activeCell="B8" sqref="B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2036</v>
      </c>
    </row>
    <row r="2" spans="1:6" x14ac:dyDescent="0.2">
      <c r="A2" s="7" t="s">
        <v>2031</v>
      </c>
      <c r="B2" t="s">
        <v>2036</v>
      </c>
    </row>
    <row r="4" spans="1:6" x14ac:dyDescent="0.2">
      <c r="A4" s="7" t="s">
        <v>2035</v>
      </c>
      <c r="B4" s="7" t="s">
        <v>2046</v>
      </c>
    </row>
    <row r="5" spans="1:6" x14ac:dyDescent="0.2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8" t="s">
        <v>2070</v>
      </c>
      <c r="E6">
        <v>3</v>
      </c>
      <c r="F6">
        <v>3</v>
      </c>
    </row>
    <row r="7" spans="1:6" x14ac:dyDescent="0.2">
      <c r="A7" s="8" t="s">
        <v>2048</v>
      </c>
      <c r="E7">
        <v>4</v>
      </c>
      <c r="F7">
        <v>4</v>
      </c>
    </row>
    <row r="8" spans="1:6" x14ac:dyDescent="0.2">
      <c r="A8" s="8" t="s">
        <v>2056</v>
      </c>
      <c r="C8">
        <v>3</v>
      </c>
      <c r="E8">
        <v>4</v>
      </c>
      <c r="F8">
        <v>7</v>
      </c>
    </row>
    <row r="9" spans="1:6" x14ac:dyDescent="0.2">
      <c r="A9" s="8" t="s">
        <v>2061</v>
      </c>
      <c r="C9">
        <v>4</v>
      </c>
      <c r="E9">
        <v>4</v>
      </c>
      <c r="F9">
        <v>8</v>
      </c>
    </row>
    <row r="10" spans="1:6" x14ac:dyDescent="0.2">
      <c r="A10" s="8" t="s">
        <v>2057</v>
      </c>
      <c r="C10">
        <v>8</v>
      </c>
      <c r="D10">
        <v>1</v>
      </c>
      <c r="E10">
        <v>4</v>
      </c>
      <c r="F10">
        <v>13</v>
      </c>
    </row>
    <row r="11" spans="1:6" x14ac:dyDescent="0.2">
      <c r="A11" s="8" t="s">
        <v>2063</v>
      </c>
      <c r="C11">
        <v>9</v>
      </c>
      <c r="E11">
        <v>5</v>
      </c>
      <c r="F11">
        <v>14</v>
      </c>
    </row>
    <row r="12" spans="1:6" x14ac:dyDescent="0.2">
      <c r="A12" s="8" t="s">
        <v>2064</v>
      </c>
      <c r="B12">
        <v>1</v>
      </c>
      <c r="C12">
        <v>5</v>
      </c>
      <c r="D12">
        <v>1</v>
      </c>
      <c r="E12">
        <v>9</v>
      </c>
      <c r="F12">
        <v>16</v>
      </c>
    </row>
    <row r="13" spans="1:6" x14ac:dyDescent="0.2">
      <c r="A13" s="8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8" t="s">
        <v>2065</v>
      </c>
      <c r="B14">
        <v>3</v>
      </c>
      <c r="C14">
        <v>3</v>
      </c>
      <c r="E14">
        <v>11</v>
      </c>
      <c r="F14">
        <v>17</v>
      </c>
    </row>
    <row r="15" spans="1:6" x14ac:dyDescent="0.2">
      <c r="A15" s="8" t="s">
        <v>2052</v>
      </c>
      <c r="B15">
        <v>1</v>
      </c>
      <c r="C15">
        <v>7</v>
      </c>
      <c r="E15">
        <v>9</v>
      </c>
      <c r="F15">
        <v>17</v>
      </c>
    </row>
    <row r="16" spans="1:6" x14ac:dyDescent="0.2">
      <c r="A16" s="8" t="s">
        <v>2051</v>
      </c>
      <c r="C16">
        <v>8</v>
      </c>
      <c r="E16">
        <v>10</v>
      </c>
      <c r="F16">
        <v>18</v>
      </c>
    </row>
    <row r="17" spans="1:6" x14ac:dyDescent="0.2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2066</v>
      </c>
      <c r="C18">
        <v>7</v>
      </c>
      <c r="E18">
        <v>14</v>
      </c>
      <c r="F18">
        <v>21</v>
      </c>
    </row>
    <row r="19" spans="1:6" x14ac:dyDescent="0.2">
      <c r="A19" s="8" t="s">
        <v>2047</v>
      </c>
      <c r="B19">
        <v>1</v>
      </c>
      <c r="C19">
        <v>10</v>
      </c>
      <c r="D19">
        <v>2</v>
      </c>
      <c r="E19">
        <v>21</v>
      </c>
      <c r="F19">
        <v>34</v>
      </c>
    </row>
    <row r="20" spans="1:6" x14ac:dyDescent="0.2">
      <c r="A20" s="8" t="s">
        <v>2067</v>
      </c>
      <c r="B20">
        <v>1</v>
      </c>
      <c r="C20">
        <v>15</v>
      </c>
      <c r="D20">
        <v>2</v>
      </c>
      <c r="E20">
        <v>17</v>
      </c>
      <c r="F20">
        <v>35</v>
      </c>
    </row>
    <row r="21" spans="1:6" x14ac:dyDescent="0.2">
      <c r="A21" s="8" t="s">
        <v>2050</v>
      </c>
      <c r="B21">
        <v>2</v>
      </c>
      <c r="C21">
        <v>12</v>
      </c>
      <c r="D21">
        <v>1</v>
      </c>
      <c r="E21">
        <v>22</v>
      </c>
      <c r="F21">
        <v>37</v>
      </c>
    </row>
    <row r="22" spans="1:6" x14ac:dyDescent="0.2">
      <c r="A22" s="8" t="s">
        <v>2059</v>
      </c>
      <c r="B22">
        <v>4</v>
      </c>
      <c r="C22">
        <v>11</v>
      </c>
      <c r="D22">
        <v>1</v>
      </c>
      <c r="E22">
        <v>26</v>
      </c>
      <c r="F22">
        <v>42</v>
      </c>
    </row>
    <row r="23" spans="1:6" x14ac:dyDescent="0.2">
      <c r="A23" s="8" t="s">
        <v>2068</v>
      </c>
      <c r="C23">
        <v>16</v>
      </c>
      <c r="D23">
        <v>1</v>
      </c>
      <c r="E23">
        <v>28</v>
      </c>
      <c r="F23">
        <v>45</v>
      </c>
    </row>
    <row r="24" spans="1:6" x14ac:dyDescent="0.2">
      <c r="A24" s="8" t="s">
        <v>2054</v>
      </c>
      <c r="B24">
        <v>3</v>
      </c>
      <c r="C24">
        <v>19</v>
      </c>
      <c r="E24">
        <v>23</v>
      </c>
      <c r="F24">
        <v>45</v>
      </c>
    </row>
    <row r="25" spans="1:6" x14ac:dyDescent="0.2">
      <c r="A25" s="8" t="s">
        <v>2053</v>
      </c>
      <c r="B25">
        <v>4</v>
      </c>
      <c r="C25">
        <v>20</v>
      </c>
      <c r="E25">
        <v>22</v>
      </c>
      <c r="F25">
        <v>46</v>
      </c>
    </row>
    <row r="26" spans="1:6" x14ac:dyDescent="0.2">
      <c r="A26" s="8" t="s">
        <v>2069</v>
      </c>
      <c r="B26">
        <v>2</v>
      </c>
      <c r="C26">
        <v>12</v>
      </c>
      <c r="D26">
        <v>1</v>
      </c>
      <c r="E26">
        <v>36</v>
      </c>
      <c r="F26">
        <v>51</v>
      </c>
    </row>
    <row r="27" spans="1:6" x14ac:dyDescent="0.2">
      <c r="A27" s="8" t="s">
        <v>2049</v>
      </c>
      <c r="B27">
        <v>4</v>
      </c>
      <c r="C27">
        <v>21</v>
      </c>
      <c r="D27">
        <v>1</v>
      </c>
      <c r="E27">
        <v>34</v>
      </c>
      <c r="F27">
        <v>60</v>
      </c>
    </row>
    <row r="28" spans="1:6" x14ac:dyDescent="0.2">
      <c r="A28" s="8" t="s">
        <v>2062</v>
      </c>
      <c r="B28">
        <v>6</v>
      </c>
      <c r="C28">
        <v>30</v>
      </c>
      <c r="E28">
        <v>49</v>
      </c>
      <c r="F28">
        <v>85</v>
      </c>
    </row>
    <row r="29" spans="1:6" x14ac:dyDescent="0.2">
      <c r="A29" s="8" t="s">
        <v>2060</v>
      </c>
      <c r="B29">
        <v>23</v>
      </c>
      <c r="C29">
        <v>132</v>
      </c>
      <c r="D29">
        <v>2</v>
      </c>
      <c r="E29">
        <v>187</v>
      </c>
      <c r="F29">
        <v>344</v>
      </c>
    </row>
    <row r="30" spans="1:6" x14ac:dyDescent="0.2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FDB3-D1BD-7147-8D56-9150BB7EBDB1}">
  <dimension ref="A1:F18"/>
  <sheetViews>
    <sheetView workbookViewId="0">
      <selection activeCell="F6" sqref="F6:F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2031</v>
      </c>
      <c r="B1" t="s">
        <v>2036</v>
      </c>
    </row>
    <row r="2" spans="1:6" x14ac:dyDescent="0.2">
      <c r="A2" s="7" t="s">
        <v>2085</v>
      </c>
      <c r="B2" t="s">
        <v>2036</v>
      </c>
    </row>
    <row r="4" spans="1:6" x14ac:dyDescent="0.2">
      <c r="A4" s="7" t="s">
        <v>2035</v>
      </c>
      <c r="B4" s="7" t="s">
        <v>2046</v>
      </c>
    </row>
    <row r="5" spans="1:6" x14ac:dyDescent="0.2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11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1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1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1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1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1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1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1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1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1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1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1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1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abSelected="1" workbookViewId="0">
      <selection activeCell="C7" sqref="C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1640625" style="5" customWidth="1"/>
    <col min="8" max="8" width="13" bestFit="1" customWidth="1"/>
    <col min="11" max="12" width="11.1640625" bestFit="1" customWidth="1"/>
    <col min="15" max="15" width="28" bestFit="1" customWidth="1"/>
    <col min="16" max="16" width="14.83203125" customWidth="1"/>
    <col min="17" max="17" width="13.83203125" customWidth="1"/>
    <col min="18" max="18" width="17" customWidth="1"/>
    <col min="19" max="20" width="22.5" style="10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2031</v>
      </c>
      <c r="Q1" s="1" t="s">
        <v>2032</v>
      </c>
      <c r="R1" s="1" t="s">
        <v>2030</v>
      </c>
      <c r="S1" s="9" t="s">
        <v>2071</v>
      </c>
      <c r="T1" s="9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t="str" cm="1">
        <f t="array" ref="P2:P1001">_xlfn.TEXTBEFORE(O2:O1001,"/")</f>
        <v>food</v>
      </c>
      <c r="Q2" t="str" cm="1">
        <f t="array" ref="Q2:Q1001">_xlfn.TEXTAFTER(O2:O1001,"/")</f>
        <v>food trucks</v>
      </c>
      <c r="R2">
        <v>0</v>
      </c>
      <c r="S2" s="10">
        <f t="shared" ref="S2:S65" si="0">(((K2/60)/60)/24)+DATE(1970,1,1)</f>
        <v>42336.25</v>
      </c>
      <c r="T2" s="10">
        <f t="shared" ref="T2:T65" si="1">(((L2/60)/60)/24)+DATE(1970,1,1)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2">E3/D3*100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t="str">
        <v>music</v>
      </c>
      <c r="Q3" t="str">
        <v>rock</v>
      </c>
      <c r="R3">
        <f t="shared" ref="R3:R66" si="3">H3/E3</f>
        <v>1.0851648351648351E-2</v>
      </c>
      <c r="S3" s="10">
        <f t="shared" si="0"/>
        <v>41870.208333333336</v>
      </c>
      <c r="T3" s="10">
        <f t="shared" si="1"/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2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t="str">
        <v>technology</v>
      </c>
      <c r="Q4" t="str">
        <v>web</v>
      </c>
      <c r="R4">
        <f t="shared" si="3"/>
        <v>9.9983862253811666E-3</v>
      </c>
      <c r="S4" s="10">
        <f t="shared" si="0"/>
        <v>41595.25</v>
      </c>
      <c r="T4" s="10">
        <f t="shared" si="1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2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t="str">
        <v>music</v>
      </c>
      <c r="Q5" t="str">
        <v>rock</v>
      </c>
      <c r="R5">
        <f t="shared" si="3"/>
        <v>9.6891400888171175E-3</v>
      </c>
      <c r="S5" s="10">
        <f t="shared" si="0"/>
        <v>43688.208333333328</v>
      </c>
      <c r="T5" s="10">
        <f t="shared" si="1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2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t="str">
        <v>theater</v>
      </c>
      <c r="Q6" t="str">
        <v>plays</v>
      </c>
      <c r="R6">
        <f t="shared" si="3"/>
        <v>1.00664767331434E-2</v>
      </c>
      <c r="S6" s="10">
        <f t="shared" si="0"/>
        <v>43485.25</v>
      </c>
      <c r="T6" s="10">
        <f t="shared" si="1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2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t="str">
        <v>theater</v>
      </c>
      <c r="Q7" t="str">
        <v>plays</v>
      </c>
      <c r="R7">
        <f t="shared" si="3"/>
        <v>1.3186813186813187E-2</v>
      </c>
      <c r="S7" s="10">
        <f t="shared" si="0"/>
        <v>41149.208333333336</v>
      </c>
      <c r="T7" s="10">
        <f t="shared" si="1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2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t="str">
        <v>film &amp; video</v>
      </c>
      <c r="Q8" t="str">
        <v>documentary</v>
      </c>
      <c r="R8">
        <f t="shared" si="3"/>
        <v>1.6513761467889909E-2</v>
      </c>
      <c r="S8" s="10">
        <f t="shared" si="0"/>
        <v>42991.208333333328</v>
      </c>
      <c r="T8" s="10">
        <f t="shared" si="1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2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t="str">
        <v>theater</v>
      </c>
      <c r="Q9" t="str">
        <v>plays</v>
      </c>
      <c r="R9">
        <f t="shared" si="3"/>
        <v>1.539922664676752E-2</v>
      </c>
      <c r="S9" s="10">
        <f t="shared" si="0"/>
        <v>42229.208333333328</v>
      </c>
      <c r="T9" s="10">
        <f t="shared" si="1"/>
        <v>42231.208333333328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2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t="str">
        <v>theater</v>
      </c>
      <c r="Q10" t="str">
        <v>plays</v>
      </c>
      <c r="R10">
        <f t="shared" si="3"/>
        <v>3.2261004283240684E-2</v>
      </c>
      <c r="S10" s="10">
        <f t="shared" si="0"/>
        <v>40399.208333333336</v>
      </c>
      <c r="T10" s="10">
        <f t="shared" si="1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2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t="str">
        <v>music</v>
      </c>
      <c r="Q11" t="str">
        <v>electric music</v>
      </c>
      <c r="R11">
        <f t="shared" si="3"/>
        <v>1.3715710723192019E-2</v>
      </c>
      <c r="S11" s="10">
        <f t="shared" si="0"/>
        <v>41536.208333333336</v>
      </c>
      <c r="T11" s="10">
        <f t="shared" si="1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2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t="str">
        <v>film &amp; video</v>
      </c>
      <c r="Q12" t="str">
        <v>drama</v>
      </c>
      <c r="R12">
        <f t="shared" si="3"/>
        <v>1.5898251192368838E-2</v>
      </c>
      <c r="S12" s="10">
        <f t="shared" si="0"/>
        <v>40404.208333333336</v>
      </c>
      <c r="T12" s="10">
        <f t="shared" si="1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2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t="str">
        <v>theater</v>
      </c>
      <c r="Q13" t="str">
        <v>plays</v>
      </c>
      <c r="R13">
        <f t="shared" si="3"/>
        <v>8.9108910891089101E-3</v>
      </c>
      <c r="S13" s="10">
        <f t="shared" si="0"/>
        <v>40442.208333333336</v>
      </c>
      <c r="T13" s="10">
        <f t="shared" si="1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2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t="str">
        <v>film &amp; video</v>
      </c>
      <c r="Q14" t="str">
        <v>drama</v>
      </c>
      <c r="R14">
        <f t="shared" si="3"/>
        <v>9.7708296322615035E-3</v>
      </c>
      <c r="S14" s="10">
        <f t="shared" si="0"/>
        <v>43760.208333333328</v>
      </c>
      <c r="T14" s="10">
        <f t="shared" si="1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2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t="str">
        <v>music</v>
      </c>
      <c r="Q15" t="str">
        <v>indie rock</v>
      </c>
      <c r="R15">
        <f t="shared" si="3"/>
        <v>9.5191840699368618E-3</v>
      </c>
      <c r="S15" s="10">
        <f t="shared" si="0"/>
        <v>42532.208333333328</v>
      </c>
      <c r="T15" s="10">
        <f t="shared" si="1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2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t="str">
        <v>music</v>
      </c>
      <c r="Q16" t="str">
        <v>indie rock</v>
      </c>
      <c r="R16">
        <f t="shared" si="3"/>
        <v>1.0621913006532476E-2</v>
      </c>
      <c r="S16" s="10">
        <f t="shared" si="0"/>
        <v>40974.25</v>
      </c>
      <c r="T16" s="10">
        <f t="shared" si="1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2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t="str">
        <v>technology</v>
      </c>
      <c r="Q17" t="str">
        <v>wearables</v>
      </c>
      <c r="R17">
        <f t="shared" si="3"/>
        <v>1.1766543447701359E-2</v>
      </c>
      <c r="S17" s="10">
        <f t="shared" si="0"/>
        <v>43809.25</v>
      </c>
      <c r="T17" s="10">
        <f t="shared" si="1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2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t="str">
        <v>publishing</v>
      </c>
      <c r="Q18" t="str">
        <v>nonfiction</v>
      </c>
      <c r="R18">
        <f t="shared" si="3"/>
        <v>9.0571506204148167E-3</v>
      </c>
      <c r="S18" s="10">
        <f t="shared" si="0"/>
        <v>41661.25</v>
      </c>
      <c r="T18" s="10">
        <f t="shared" si="1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2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t="str">
        <v>film &amp; video</v>
      </c>
      <c r="Q19" t="str">
        <v>animation</v>
      </c>
      <c r="R19">
        <f t="shared" si="3"/>
        <v>9.2624865586414026E-3</v>
      </c>
      <c r="S19" s="10">
        <f t="shared" si="0"/>
        <v>40555.25</v>
      </c>
      <c r="T19" s="10">
        <f t="shared" si="1"/>
        <v>40556.25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2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t="str">
        <v>theater</v>
      </c>
      <c r="Q20" t="str">
        <v>plays</v>
      </c>
      <c r="R20">
        <f t="shared" si="3"/>
        <v>2.2171128264082771E-2</v>
      </c>
      <c r="S20" s="10">
        <f t="shared" si="0"/>
        <v>43351.208333333328</v>
      </c>
      <c r="T20" s="10">
        <f t="shared" si="1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2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t="str">
        <v>theater</v>
      </c>
      <c r="Q21" t="str">
        <v>plays</v>
      </c>
      <c r="R21">
        <f t="shared" si="3"/>
        <v>2.2221489565131383E-2</v>
      </c>
      <c r="S21" s="10">
        <f t="shared" si="0"/>
        <v>43528.25</v>
      </c>
      <c r="T21" s="10">
        <f t="shared" si="1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2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t="str">
        <v>film &amp; video</v>
      </c>
      <c r="Q22" t="str">
        <v>drama</v>
      </c>
      <c r="R22">
        <f t="shared" si="3"/>
        <v>9.4365130867402128E-3</v>
      </c>
      <c r="S22" s="10">
        <f t="shared" si="0"/>
        <v>41848.208333333336</v>
      </c>
      <c r="T22" s="10">
        <f t="shared" si="1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2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t="str">
        <v>theater</v>
      </c>
      <c r="Q23" t="str">
        <v>plays</v>
      </c>
      <c r="R23">
        <f t="shared" si="3"/>
        <v>1.4481094127111826E-2</v>
      </c>
      <c r="S23" s="10">
        <f t="shared" si="0"/>
        <v>40770.208333333336</v>
      </c>
      <c r="T23" s="10">
        <f t="shared" si="1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2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t="str">
        <v>theater</v>
      </c>
      <c r="Q24" t="str">
        <v>plays</v>
      </c>
      <c r="R24">
        <f t="shared" si="3"/>
        <v>1.1758488571806051E-2</v>
      </c>
      <c r="S24" s="10">
        <f t="shared" si="0"/>
        <v>43193.208333333328</v>
      </c>
      <c r="T24" s="10">
        <f t="shared" si="1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2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t="str">
        <v>film &amp; video</v>
      </c>
      <c r="Q25" t="str">
        <v>documentary</v>
      </c>
      <c r="R25">
        <f t="shared" si="3"/>
        <v>9.5034131976977649E-3</v>
      </c>
      <c r="S25" s="10">
        <f t="shared" si="0"/>
        <v>43510.25</v>
      </c>
      <c r="T25" s="10">
        <f t="shared" si="1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2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t="str">
        <v>technology</v>
      </c>
      <c r="Q26" t="str">
        <v>wearables</v>
      </c>
      <c r="R26">
        <f t="shared" si="3"/>
        <v>2.5638566235360694E-2</v>
      </c>
      <c r="S26" s="10">
        <f t="shared" si="0"/>
        <v>41811.208333333336</v>
      </c>
      <c r="T26" s="10">
        <f t="shared" si="1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2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t="str">
        <v>games</v>
      </c>
      <c r="Q27" t="str">
        <v>video games</v>
      </c>
      <c r="R27">
        <f t="shared" si="3"/>
        <v>1.3692876344086021E-2</v>
      </c>
      <c r="S27" s="10">
        <f t="shared" si="0"/>
        <v>40681.208333333336</v>
      </c>
      <c r="T27" s="10">
        <f t="shared" si="1"/>
        <v>40701.208333333336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2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t="str">
        <v>theater</v>
      </c>
      <c r="Q28" t="str">
        <v>plays</v>
      </c>
      <c r="R28">
        <f t="shared" si="3"/>
        <v>2.8563708650171767E-2</v>
      </c>
      <c r="S28" s="10">
        <f t="shared" si="0"/>
        <v>43312.208333333328</v>
      </c>
      <c r="T28" s="10">
        <f t="shared" si="1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2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t="str">
        <v>music</v>
      </c>
      <c r="Q29" t="str">
        <v>rock</v>
      </c>
      <c r="R29">
        <f t="shared" si="3"/>
        <v>9.3808630393996256E-3</v>
      </c>
      <c r="S29" s="10">
        <f t="shared" si="0"/>
        <v>42280.208333333328</v>
      </c>
      <c r="T29" s="10">
        <f t="shared" si="1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2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t="str">
        <v>theater</v>
      </c>
      <c r="Q30" t="str">
        <v>plays</v>
      </c>
      <c r="R30">
        <f t="shared" si="3"/>
        <v>1.6129618193046827E-2</v>
      </c>
      <c r="S30" s="10">
        <f t="shared" si="0"/>
        <v>40218.25</v>
      </c>
      <c r="T30" s="10">
        <f t="shared" si="1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2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t="str">
        <v>film &amp; video</v>
      </c>
      <c r="Q31" t="str">
        <v>shorts</v>
      </c>
      <c r="R31">
        <f t="shared" si="3"/>
        <v>1.0638227403702846E-2</v>
      </c>
      <c r="S31" s="10">
        <f t="shared" si="0"/>
        <v>43301.208333333328</v>
      </c>
      <c r="T31" s="10">
        <f t="shared" si="1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2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t="str">
        <v>film &amp; video</v>
      </c>
      <c r="Q32" t="str">
        <v>animation</v>
      </c>
      <c r="R32">
        <f t="shared" si="3"/>
        <v>8.9242476651677626E-3</v>
      </c>
      <c r="S32" s="10">
        <f t="shared" si="0"/>
        <v>43609.208333333328</v>
      </c>
      <c r="T32" s="10">
        <f t="shared" si="1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2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t="str">
        <v>games</v>
      </c>
      <c r="Q33" t="str">
        <v>video games</v>
      </c>
      <c r="R33">
        <f t="shared" si="3"/>
        <v>2.0829493087557605E-2</v>
      </c>
      <c r="S33" s="10">
        <f t="shared" si="0"/>
        <v>42374.25</v>
      </c>
      <c r="T33" s="10">
        <f t="shared" si="1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2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t="str">
        <v>film &amp; video</v>
      </c>
      <c r="Q34" t="str">
        <v>documentary</v>
      </c>
      <c r="R34">
        <f t="shared" si="3"/>
        <v>2.6312787992152926E-2</v>
      </c>
      <c r="S34" s="10">
        <f t="shared" si="0"/>
        <v>43110.25</v>
      </c>
      <c r="T34" s="10">
        <f t="shared" si="1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2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t="str">
        <v>theater</v>
      </c>
      <c r="Q35" t="str">
        <v>plays</v>
      </c>
      <c r="R35">
        <f t="shared" si="3"/>
        <v>2.8571277930678138E-2</v>
      </c>
      <c r="S35" s="10">
        <f t="shared" si="0"/>
        <v>41917.208333333336</v>
      </c>
      <c r="T35" s="10">
        <f t="shared" si="1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2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t="str">
        <v>film &amp; video</v>
      </c>
      <c r="Q36" t="str">
        <v>documentary</v>
      </c>
      <c r="R36">
        <f t="shared" si="3"/>
        <v>1.1764705882352941E-2</v>
      </c>
      <c r="S36" s="10">
        <f t="shared" si="0"/>
        <v>42817.208333333328</v>
      </c>
      <c r="T36" s="10">
        <f t="shared" si="1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2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t="str">
        <v>film &amp; video</v>
      </c>
      <c r="Q37" t="str">
        <v>drama</v>
      </c>
      <c r="R37">
        <f t="shared" si="3"/>
        <v>1.041732934665055E-2</v>
      </c>
      <c r="S37" s="10">
        <f t="shared" si="0"/>
        <v>43484.25</v>
      </c>
      <c r="T37" s="10">
        <f t="shared" si="1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2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t="str">
        <v>theater</v>
      </c>
      <c r="Q38" t="str">
        <v>plays</v>
      </c>
      <c r="R38">
        <f t="shared" si="3"/>
        <v>1.4532243415077202E-2</v>
      </c>
      <c r="S38" s="10">
        <f t="shared" si="0"/>
        <v>40600.25</v>
      </c>
      <c r="T38" s="10">
        <f t="shared" si="1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2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t="str">
        <v>publishing</v>
      </c>
      <c r="Q39" t="str">
        <v>fiction</v>
      </c>
      <c r="R39">
        <f t="shared" si="3"/>
        <v>9.4364582414675022E-3</v>
      </c>
      <c r="S39" s="10">
        <f t="shared" si="0"/>
        <v>43744.208333333328</v>
      </c>
      <c r="T39" s="10">
        <f t="shared" si="1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2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t="str">
        <v>photography</v>
      </c>
      <c r="Q40" t="str">
        <v>photography books</v>
      </c>
      <c r="R40">
        <f t="shared" si="3"/>
        <v>1.3287059990084284E-2</v>
      </c>
      <c r="S40" s="10">
        <f t="shared" si="0"/>
        <v>40469.208333333336</v>
      </c>
      <c r="T40" s="10">
        <f t="shared" si="1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2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t="str">
        <v>theater</v>
      </c>
      <c r="Q41" t="str">
        <v>plays</v>
      </c>
      <c r="R41">
        <f t="shared" si="3"/>
        <v>1.7505470459518599E-2</v>
      </c>
      <c r="S41" s="10">
        <f t="shared" si="0"/>
        <v>41330.25</v>
      </c>
      <c r="T41" s="10">
        <f t="shared" si="1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2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t="str">
        <v>technology</v>
      </c>
      <c r="Q42" t="str">
        <v>wearables</v>
      </c>
      <c r="R42">
        <f t="shared" si="3"/>
        <v>1.3308240354886409E-2</v>
      </c>
      <c r="S42" s="10">
        <f t="shared" si="0"/>
        <v>40334.208333333336</v>
      </c>
      <c r="T42" s="10">
        <f t="shared" si="1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2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t="str">
        <v>music</v>
      </c>
      <c r="Q43" t="str">
        <v>rock</v>
      </c>
      <c r="R43">
        <f t="shared" si="3"/>
        <v>9.3089567259308954E-3</v>
      </c>
      <c r="S43" s="10">
        <f t="shared" si="0"/>
        <v>41156.208333333336</v>
      </c>
      <c r="T43" s="10">
        <f t="shared" si="1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2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t="str">
        <v>food</v>
      </c>
      <c r="Q44" t="str">
        <v>food trucks</v>
      </c>
      <c r="R44">
        <f t="shared" si="3"/>
        <v>2.7781253910649482E-2</v>
      </c>
      <c r="S44" s="10">
        <f t="shared" si="0"/>
        <v>40728.208333333336</v>
      </c>
      <c r="T44" s="10">
        <f t="shared" si="1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2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t="str">
        <v>publishing</v>
      </c>
      <c r="Q45" t="str">
        <v>radio &amp; podcasts</v>
      </c>
      <c r="R45">
        <f t="shared" si="3"/>
        <v>3.7038582850873795E-2</v>
      </c>
      <c r="S45" s="10">
        <f t="shared" si="0"/>
        <v>41844.208333333336</v>
      </c>
      <c r="T45" s="10">
        <f t="shared" si="1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2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t="str">
        <v>publishing</v>
      </c>
      <c r="Q46" t="str">
        <v>fiction</v>
      </c>
      <c r="R46">
        <f t="shared" si="3"/>
        <v>9.297030642254055E-3</v>
      </c>
      <c r="S46" s="10">
        <f t="shared" si="0"/>
        <v>43541.208333333328</v>
      </c>
      <c r="T46" s="10">
        <f t="shared" si="1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2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t="str">
        <v>theater</v>
      </c>
      <c r="Q47" t="str">
        <v>plays</v>
      </c>
      <c r="R47">
        <f t="shared" si="3"/>
        <v>1.0596026490066225E-2</v>
      </c>
      <c r="S47" s="10">
        <f t="shared" si="0"/>
        <v>42676.208333333328</v>
      </c>
      <c r="T47" s="10">
        <f t="shared" si="1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2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t="str">
        <v>music</v>
      </c>
      <c r="Q48" t="str">
        <v>rock</v>
      </c>
      <c r="R48">
        <f t="shared" si="3"/>
        <v>2.1662349894042855E-2</v>
      </c>
      <c r="S48" s="10">
        <f t="shared" si="0"/>
        <v>40367.208333333336</v>
      </c>
      <c r="T48" s="10">
        <f t="shared" si="1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2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t="str">
        <v>theater</v>
      </c>
      <c r="Q49" t="str">
        <v>plays</v>
      </c>
      <c r="R49">
        <f t="shared" si="3"/>
        <v>2.0900547061298919E-2</v>
      </c>
      <c r="S49" s="10">
        <f t="shared" si="0"/>
        <v>41727.208333333336</v>
      </c>
      <c r="T49" s="10">
        <f t="shared" si="1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2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t="str">
        <v>theater</v>
      </c>
      <c r="Q50" t="str">
        <v>plays</v>
      </c>
      <c r="R50">
        <f t="shared" si="3"/>
        <v>1.8865142555602118E-2</v>
      </c>
      <c r="S50" s="10">
        <f t="shared" si="0"/>
        <v>42180.208333333328</v>
      </c>
      <c r="T50" s="10">
        <f t="shared" si="1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2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t="str">
        <v>music</v>
      </c>
      <c r="Q51" t="str">
        <v>rock</v>
      </c>
      <c r="R51">
        <f t="shared" si="3"/>
        <v>2.2192924631949024E-2</v>
      </c>
      <c r="S51" s="10">
        <f t="shared" si="0"/>
        <v>43758.208333333328</v>
      </c>
      <c r="T51" s="10">
        <f t="shared" si="1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2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t="str">
        <v>music</v>
      </c>
      <c r="Q52" t="str">
        <v>metal</v>
      </c>
      <c r="R52">
        <f t="shared" si="3"/>
        <v>0.5</v>
      </c>
      <c r="S52" s="10">
        <f t="shared" si="0"/>
        <v>41487.208333333336</v>
      </c>
      <c r="T52" s="10">
        <f t="shared" si="1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2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t="str">
        <v>technology</v>
      </c>
      <c r="Q53" t="str">
        <v>wearables</v>
      </c>
      <c r="R53">
        <f t="shared" si="3"/>
        <v>1.0100314645111986E-2</v>
      </c>
      <c r="S53" s="10">
        <f t="shared" si="0"/>
        <v>40995.208333333336</v>
      </c>
      <c r="T53" s="10">
        <f t="shared" si="1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2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t="str">
        <v>theater</v>
      </c>
      <c r="Q54" t="str">
        <v>plays</v>
      </c>
      <c r="R54">
        <f t="shared" si="3"/>
        <v>3.0500203334688898E-2</v>
      </c>
      <c r="S54" s="10">
        <f t="shared" si="0"/>
        <v>40436.208333333336</v>
      </c>
      <c r="T54" s="10">
        <f t="shared" si="1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2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t="str">
        <v>film &amp; video</v>
      </c>
      <c r="Q55" t="str">
        <v>drama</v>
      </c>
      <c r="R55">
        <f t="shared" si="3"/>
        <v>1.691485917772742E-2</v>
      </c>
      <c r="S55" s="10">
        <f t="shared" si="0"/>
        <v>41779.208333333336</v>
      </c>
      <c r="T55" s="10">
        <f t="shared" si="1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2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t="str">
        <v>technology</v>
      </c>
      <c r="Q56" t="str">
        <v>wearables</v>
      </c>
      <c r="R56">
        <f t="shared" si="3"/>
        <v>2.2255192878338281E-2</v>
      </c>
      <c r="S56" s="10">
        <f t="shared" si="0"/>
        <v>43170.25</v>
      </c>
      <c r="T56" s="10">
        <f t="shared" si="1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2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t="str">
        <v>music</v>
      </c>
      <c r="Q57" t="str">
        <v>jazz</v>
      </c>
      <c r="R57">
        <f t="shared" si="3"/>
        <v>1.1152732845223907E-2</v>
      </c>
      <c r="S57" s="10">
        <f t="shared" si="0"/>
        <v>43311.208333333328</v>
      </c>
      <c r="T57" s="10">
        <f t="shared" si="1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2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t="str">
        <v>technology</v>
      </c>
      <c r="Q58" t="str">
        <v>wearables</v>
      </c>
      <c r="R58">
        <f t="shared" si="3"/>
        <v>1.4269555381536587E-2</v>
      </c>
      <c r="S58" s="10">
        <f t="shared" si="0"/>
        <v>42014.25</v>
      </c>
      <c r="T58" s="10">
        <f t="shared" si="1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2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t="str">
        <v>games</v>
      </c>
      <c r="Q59" t="str">
        <v>video games</v>
      </c>
      <c r="R59">
        <f t="shared" si="3"/>
        <v>3.2196059586737144E-2</v>
      </c>
      <c r="S59" s="10">
        <f t="shared" si="0"/>
        <v>42979.208333333328</v>
      </c>
      <c r="T59" s="10">
        <f t="shared" si="1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2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t="str">
        <v>theater</v>
      </c>
      <c r="Q60" t="str">
        <v>plays</v>
      </c>
      <c r="R60">
        <f t="shared" si="3"/>
        <v>3.4409654272667969E-2</v>
      </c>
      <c r="S60" s="10">
        <f t="shared" si="0"/>
        <v>42268.208333333328</v>
      </c>
      <c r="T60" s="10">
        <f t="shared" si="1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2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t="str">
        <v>theater</v>
      </c>
      <c r="Q61" t="str">
        <v>plays</v>
      </c>
      <c r="R61">
        <f t="shared" si="3"/>
        <v>3.3238119968839262E-2</v>
      </c>
      <c r="S61" s="10">
        <f t="shared" si="0"/>
        <v>42898.208333333328</v>
      </c>
      <c r="T61" s="10">
        <f t="shared" si="1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2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t="str">
        <v>theater</v>
      </c>
      <c r="Q62" t="str">
        <v>plays</v>
      </c>
      <c r="R62">
        <f t="shared" si="3"/>
        <v>1.176496540364861E-2</v>
      </c>
      <c r="S62" s="10">
        <f t="shared" si="0"/>
        <v>41107.208333333336</v>
      </c>
      <c r="T62" s="10">
        <f t="shared" si="1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2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t="str">
        <v>theater</v>
      </c>
      <c r="Q63" t="str">
        <v>plays</v>
      </c>
      <c r="R63">
        <f t="shared" si="3"/>
        <v>1.2194857916102841E-2</v>
      </c>
      <c r="S63" s="10">
        <f t="shared" si="0"/>
        <v>40595.25</v>
      </c>
      <c r="T63" s="10">
        <f t="shared" si="1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2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t="str">
        <v>technology</v>
      </c>
      <c r="Q64" t="str">
        <v>web</v>
      </c>
      <c r="R64">
        <f t="shared" si="3"/>
        <v>1.7229449211181844E-2</v>
      </c>
      <c r="S64" s="10">
        <f t="shared" si="0"/>
        <v>42160.208333333328</v>
      </c>
      <c r="T64" s="10">
        <f t="shared" si="1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2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t="str">
        <v>theater</v>
      </c>
      <c r="Q65" t="str">
        <v>plays</v>
      </c>
      <c r="R65">
        <f t="shared" si="3"/>
        <v>8.9766606822262122E-3</v>
      </c>
      <c r="S65" s="10">
        <f t="shared" si="0"/>
        <v>42853.208333333328</v>
      </c>
      <c r="T65" s="10">
        <f t="shared" si="1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2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t="str">
        <v>technology</v>
      </c>
      <c r="Q66" t="str">
        <v>web</v>
      </c>
      <c r="R66">
        <f t="shared" si="3"/>
        <v>1.3899049012435992E-2</v>
      </c>
      <c r="S66" s="10">
        <f t="shared" ref="S66:S129" si="4">(((K66/60)/60)/24)+DATE(1970,1,1)</f>
        <v>43283.208333333328</v>
      </c>
      <c r="T66" s="10">
        <f t="shared" ref="T66:T129" si="5">(((L66/60)/60)/24)+DATE(1970,1,1)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6">E67/D67*100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t="str">
        <v>theater</v>
      </c>
      <c r="Q67" t="str">
        <v>plays</v>
      </c>
      <c r="R67">
        <f t="shared" ref="R67:R130" si="7">H67/E67</f>
        <v>1.6383200277681361E-2</v>
      </c>
      <c r="S67" s="10">
        <f t="shared" si="4"/>
        <v>40570.25</v>
      </c>
      <c r="T67" s="10">
        <f t="shared" si="5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6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t="str">
        <v>theater</v>
      </c>
      <c r="Q68" t="str">
        <v>plays</v>
      </c>
      <c r="R68">
        <f t="shared" si="7"/>
        <v>9.181331293037491E-3</v>
      </c>
      <c r="S68" s="10">
        <f t="shared" si="4"/>
        <v>42102.208333333328</v>
      </c>
      <c r="T68" s="10">
        <f t="shared" si="5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6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t="str">
        <v>technology</v>
      </c>
      <c r="Q69" t="str">
        <v>wearables</v>
      </c>
      <c r="R69">
        <f t="shared" si="7"/>
        <v>3.4480711159366198E-2</v>
      </c>
      <c r="S69" s="10">
        <f t="shared" si="4"/>
        <v>40203.25</v>
      </c>
      <c r="T69" s="10">
        <f t="shared" si="5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6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t="str">
        <v>theater</v>
      </c>
      <c r="Q70" t="str">
        <v>plays</v>
      </c>
      <c r="R70">
        <f t="shared" si="7"/>
        <v>1.695616211745244E-2</v>
      </c>
      <c r="S70" s="10">
        <f t="shared" si="4"/>
        <v>42943.208333333328</v>
      </c>
      <c r="T70" s="10">
        <f t="shared" si="5"/>
        <v>42990.208333333328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6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t="str">
        <v>theater</v>
      </c>
      <c r="Q71" t="str">
        <v>plays</v>
      </c>
      <c r="R71">
        <f t="shared" si="7"/>
        <v>8.9426617569700155E-3</v>
      </c>
      <c r="S71" s="10">
        <f t="shared" si="4"/>
        <v>40531.25</v>
      </c>
      <c r="T71" s="10">
        <f t="shared" si="5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6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t="str">
        <v>theater</v>
      </c>
      <c r="Q72" t="str">
        <v>plays</v>
      </c>
      <c r="R72">
        <f t="shared" si="7"/>
        <v>1.5626085144801724E-2</v>
      </c>
      <c r="S72" s="10">
        <f t="shared" si="4"/>
        <v>40484.208333333336</v>
      </c>
      <c r="T72" s="10">
        <f t="shared" si="5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6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t="str">
        <v>theater</v>
      </c>
      <c r="Q73" t="str">
        <v>plays</v>
      </c>
      <c r="R73">
        <f t="shared" si="7"/>
        <v>1.1721159777914868E-2</v>
      </c>
      <c r="S73" s="10">
        <f t="shared" si="4"/>
        <v>43799.25</v>
      </c>
      <c r="T73" s="10">
        <f t="shared" si="5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6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t="str">
        <v>film &amp; video</v>
      </c>
      <c r="Q74" t="str">
        <v>animation</v>
      </c>
      <c r="R74">
        <f t="shared" si="7"/>
        <v>1.3426156141223273E-2</v>
      </c>
      <c r="S74" s="10">
        <f t="shared" si="4"/>
        <v>42186.208333333328</v>
      </c>
      <c r="T74" s="10">
        <f t="shared" si="5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6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t="str">
        <v>music</v>
      </c>
      <c r="Q75" t="str">
        <v>jazz</v>
      </c>
      <c r="R75">
        <f t="shared" si="7"/>
        <v>9.5104290500378254E-3</v>
      </c>
      <c r="S75" s="10">
        <f t="shared" si="4"/>
        <v>42701.25</v>
      </c>
      <c r="T75" s="10">
        <f t="shared" si="5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6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t="str">
        <v>music</v>
      </c>
      <c r="Q76" t="str">
        <v>metal</v>
      </c>
      <c r="R76">
        <f t="shared" si="7"/>
        <v>1.7797319932998323E-2</v>
      </c>
      <c r="S76" s="10">
        <f t="shared" si="4"/>
        <v>42456.208333333328</v>
      </c>
      <c r="T76" s="10">
        <f t="shared" si="5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6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t="str">
        <v>photography</v>
      </c>
      <c r="Q77" t="str">
        <v>photography books</v>
      </c>
      <c r="R77">
        <f t="shared" si="7"/>
        <v>1.1639052444201013E-2</v>
      </c>
      <c r="S77" s="10">
        <f t="shared" si="4"/>
        <v>43296.208333333328</v>
      </c>
      <c r="T77" s="10">
        <f t="shared" si="5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6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t="str">
        <v>theater</v>
      </c>
      <c r="Q78" t="str">
        <v>plays</v>
      </c>
      <c r="R78">
        <f t="shared" si="7"/>
        <v>1.754294583980082E-2</v>
      </c>
      <c r="S78" s="10">
        <f t="shared" si="4"/>
        <v>42027.25</v>
      </c>
      <c r="T78" s="10">
        <f t="shared" si="5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6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t="str">
        <v>film &amp; video</v>
      </c>
      <c r="Q79" t="str">
        <v>animation</v>
      </c>
      <c r="R79">
        <f t="shared" si="7"/>
        <v>1.2556053811659192E-2</v>
      </c>
      <c r="S79" s="10">
        <f t="shared" si="4"/>
        <v>40448.208333333336</v>
      </c>
      <c r="T79" s="10">
        <f t="shared" si="5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6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t="str">
        <v>publishing</v>
      </c>
      <c r="Q80" t="str">
        <v>translations</v>
      </c>
      <c r="R80">
        <f t="shared" si="7"/>
        <v>2.4379432624113476E-2</v>
      </c>
      <c r="S80" s="10">
        <f t="shared" si="4"/>
        <v>43206.208333333328</v>
      </c>
      <c r="T80" s="10">
        <f t="shared" si="5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6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t="str">
        <v>theater</v>
      </c>
      <c r="Q81" t="str">
        <v>plays</v>
      </c>
      <c r="R81">
        <f t="shared" si="7"/>
        <v>2.0831261807696132E-2</v>
      </c>
      <c r="S81" s="10">
        <f t="shared" si="4"/>
        <v>43267.208333333328</v>
      </c>
      <c r="T81" s="10">
        <f t="shared" si="5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6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t="str">
        <v>games</v>
      </c>
      <c r="Q82" t="str">
        <v>video games</v>
      </c>
      <c r="R82">
        <f t="shared" si="7"/>
        <v>1.8111808328579577E-2</v>
      </c>
      <c r="S82" s="10">
        <f t="shared" si="4"/>
        <v>42976.208333333328</v>
      </c>
      <c r="T82" s="10">
        <f t="shared" si="5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6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t="str">
        <v>music</v>
      </c>
      <c r="Q83" t="str">
        <v>rock</v>
      </c>
      <c r="R83">
        <f t="shared" si="7"/>
        <v>1.0856644742055631E-2</v>
      </c>
      <c r="S83" s="10">
        <f t="shared" si="4"/>
        <v>43062.25</v>
      </c>
      <c r="T83" s="10">
        <f t="shared" si="5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6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t="str">
        <v>games</v>
      </c>
      <c r="Q84" t="str">
        <v>video games</v>
      </c>
      <c r="R84">
        <f t="shared" si="7"/>
        <v>1.2021638950110198E-2</v>
      </c>
      <c r="S84" s="10">
        <f t="shared" si="4"/>
        <v>43482.25</v>
      </c>
      <c r="T84" s="10">
        <f t="shared" si="5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6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t="str">
        <v>music</v>
      </c>
      <c r="Q85" t="str">
        <v>electric music</v>
      </c>
      <c r="R85">
        <f t="shared" si="7"/>
        <v>2.5002500250025001E-2</v>
      </c>
      <c r="S85" s="10">
        <f t="shared" si="4"/>
        <v>42579.208333333328</v>
      </c>
      <c r="T85" s="10">
        <f t="shared" si="5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6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t="str">
        <v>technology</v>
      </c>
      <c r="Q86" t="str">
        <v>wearables</v>
      </c>
      <c r="R86">
        <f t="shared" si="7"/>
        <v>8.9981714945626019E-3</v>
      </c>
      <c r="S86" s="10">
        <f t="shared" si="4"/>
        <v>41118.208333333336</v>
      </c>
      <c r="T86" s="10">
        <f t="shared" si="5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6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t="str">
        <v>music</v>
      </c>
      <c r="Q87" t="str">
        <v>indie rock</v>
      </c>
      <c r="R87">
        <f t="shared" si="7"/>
        <v>1.104199066874028E-2</v>
      </c>
      <c r="S87" s="10">
        <f t="shared" si="4"/>
        <v>40797.208333333336</v>
      </c>
      <c r="T87" s="10">
        <f t="shared" si="5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6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t="str">
        <v>theater</v>
      </c>
      <c r="Q88" t="str">
        <v>plays</v>
      </c>
      <c r="R88">
        <f t="shared" si="7"/>
        <v>1.6364369205965335E-2</v>
      </c>
      <c r="S88" s="10">
        <f t="shared" si="4"/>
        <v>42128.208333333328</v>
      </c>
      <c r="T88" s="10">
        <f t="shared" si="5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6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t="str">
        <v>music</v>
      </c>
      <c r="Q89" t="str">
        <v>rock</v>
      </c>
      <c r="R89">
        <f t="shared" si="7"/>
        <v>1.2044863459037712E-2</v>
      </c>
      <c r="S89" s="10">
        <f t="shared" si="4"/>
        <v>40610.25</v>
      </c>
      <c r="T89" s="10">
        <f t="shared" si="5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6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t="str">
        <v>publishing</v>
      </c>
      <c r="Q90" t="str">
        <v>translations</v>
      </c>
      <c r="R90">
        <f t="shared" si="7"/>
        <v>9.0284435922019807E-3</v>
      </c>
      <c r="S90" s="10">
        <f t="shared" si="4"/>
        <v>42110.208333333328</v>
      </c>
      <c r="T90" s="10">
        <f t="shared" si="5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6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t="str">
        <v>theater</v>
      </c>
      <c r="Q91" t="str">
        <v>plays</v>
      </c>
      <c r="R91">
        <f t="shared" si="7"/>
        <v>1.1178388448998603E-2</v>
      </c>
      <c r="S91" s="10">
        <f t="shared" si="4"/>
        <v>40283.208333333336</v>
      </c>
      <c r="T91" s="10">
        <f t="shared" si="5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6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t="str">
        <v>theater</v>
      </c>
      <c r="Q92" t="str">
        <v>plays</v>
      </c>
      <c r="R92">
        <f t="shared" si="7"/>
        <v>1.7286366601435094E-2</v>
      </c>
      <c r="S92" s="10">
        <f t="shared" si="4"/>
        <v>42425.25</v>
      </c>
      <c r="T92" s="10">
        <f t="shared" si="5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6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t="str">
        <v>publishing</v>
      </c>
      <c r="Q93" t="str">
        <v>translations</v>
      </c>
      <c r="R93">
        <f t="shared" si="7"/>
        <v>9.0911525278491861E-3</v>
      </c>
      <c r="S93" s="10">
        <f t="shared" si="4"/>
        <v>42588.208333333328</v>
      </c>
      <c r="T93" s="10">
        <f t="shared" si="5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6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t="str">
        <v>games</v>
      </c>
      <c r="Q94" t="str">
        <v>video games</v>
      </c>
      <c r="R94">
        <f t="shared" si="7"/>
        <v>9.6185417672621926E-3</v>
      </c>
      <c r="S94" s="10">
        <f t="shared" si="4"/>
        <v>40352.208333333336</v>
      </c>
      <c r="T94" s="10">
        <f t="shared" si="5"/>
        <v>40353.208333333336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6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t="str">
        <v>theater</v>
      </c>
      <c r="Q95" t="str">
        <v>plays</v>
      </c>
      <c r="R95">
        <f t="shared" si="7"/>
        <v>9.2596809205033621E-3</v>
      </c>
      <c r="S95" s="10">
        <f t="shared" si="4"/>
        <v>41202.208333333336</v>
      </c>
      <c r="T95" s="10">
        <f t="shared" si="5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6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t="str">
        <v>technology</v>
      </c>
      <c r="Q96" t="str">
        <v>web</v>
      </c>
      <c r="R96">
        <f t="shared" si="7"/>
        <v>2.0438287725672761E-2</v>
      </c>
      <c r="S96" s="10">
        <f t="shared" si="4"/>
        <v>43562.208333333328</v>
      </c>
      <c r="T96" s="10">
        <f t="shared" si="5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6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t="str">
        <v>film &amp; video</v>
      </c>
      <c r="Q97" t="str">
        <v>documentary</v>
      </c>
      <c r="R97">
        <f t="shared" si="7"/>
        <v>2.6548672566371681E-2</v>
      </c>
      <c r="S97" s="10">
        <f t="shared" si="4"/>
        <v>43752.208333333328</v>
      </c>
      <c r="T97" s="10">
        <f t="shared" si="5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6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t="str">
        <v>theater</v>
      </c>
      <c r="Q98" t="str">
        <v>plays</v>
      </c>
      <c r="R98">
        <f t="shared" si="7"/>
        <v>1.5384818464422195E-2</v>
      </c>
      <c r="S98" s="10">
        <f t="shared" si="4"/>
        <v>40612.25</v>
      </c>
      <c r="T98" s="10">
        <f t="shared" si="5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6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t="str">
        <v>food</v>
      </c>
      <c r="Q99" t="str">
        <v>food trucks</v>
      </c>
      <c r="R99">
        <f t="shared" si="7"/>
        <v>9.3799286129326795E-3</v>
      </c>
      <c r="S99" s="10">
        <f t="shared" si="4"/>
        <v>42180.208333333328</v>
      </c>
      <c r="T99" s="10">
        <f t="shared" si="5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6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t="str">
        <v>games</v>
      </c>
      <c r="Q100" t="str">
        <v>video games</v>
      </c>
      <c r="R100">
        <f t="shared" si="7"/>
        <v>3.7024672999301997E-2</v>
      </c>
      <c r="S100" s="10">
        <f t="shared" si="4"/>
        <v>42212.208333333328</v>
      </c>
      <c r="T100" s="10">
        <f t="shared" si="5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6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t="str">
        <v>theater</v>
      </c>
      <c r="Q101" t="str">
        <v>plays</v>
      </c>
      <c r="R101">
        <f t="shared" si="7"/>
        <v>1.0969165942077454E-2</v>
      </c>
      <c r="S101" s="10">
        <f t="shared" si="4"/>
        <v>41968.25</v>
      </c>
      <c r="T101" s="10">
        <f t="shared" si="5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6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t="str">
        <v>theater</v>
      </c>
      <c r="Q102" t="str">
        <v>plays</v>
      </c>
      <c r="R102">
        <f t="shared" si="7"/>
        <v>1</v>
      </c>
      <c r="S102" s="10">
        <f t="shared" si="4"/>
        <v>40835.208333333336</v>
      </c>
      <c r="T102" s="10">
        <f t="shared" si="5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6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t="str">
        <v>music</v>
      </c>
      <c r="Q103" t="str">
        <v>electric music</v>
      </c>
      <c r="R103">
        <f t="shared" si="7"/>
        <v>1.7839660611334712E-2</v>
      </c>
      <c r="S103" s="10">
        <f t="shared" si="4"/>
        <v>42056.25</v>
      </c>
      <c r="T103" s="10">
        <f t="shared" si="5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6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t="str">
        <v>technology</v>
      </c>
      <c r="Q104" t="str">
        <v>wearables</v>
      </c>
      <c r="R104">
        <f t="shared" si="7"/>
        <v>3.223949337938975E-2</v>
      </c>
      <c r="S104" s="10">
        <f t="shared" si="4"/>
        <v>43234.208333333328</v>
      </c>
      <c r="T104" s="10">
        <f t="shared" si="5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6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t="str">
        <v>music</v>
      </c>
      <c r="Q105" t="str">
        <v>electric music</v>
      </c>
      <c r="R105">
        <f t="shared" si="7"/>
        <v>1.5034538805363673E-2</v>
      </c>
      <c r="S105" s="10">
        <f t="shared" si="4"/>
        <v>40475.208333333336</v>
      </c>
      <c r="T105" s="10">
        <f t="shared" si="5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6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t="str">
        <v>music</v>
      </c>
      <c r="Q106" t="str">
        <v>indie rock</v>
      </c>
      <c r="R106">
        <f t="shared" si="7"/>
        <v>1.1235296530948348E-2</v>
      </c>
      <c r="S106" s="10">
        <f t="shared" si="4"/>
        <v>42878.208333333328</v>
      </c>
      <c r="T106" s="10">
        <f t="shared" si="5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6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t="str">
        <v>technology</v>
      </c>
      <c r="Q107" t="str">
        <v>web</v>
      </c>
      <c r="R107">
        <f t="shared" si="7"/>
        <v>9.6652762234204909E-3</v>
      </c>
      <c r="S107" s="10">
        <f t="shared" si="4"/>
        <v>41366.208333333336</v>
      </c>
      <c r="T107" s="10">
        <f t="shared" si="5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6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t="str">
        <v>theater</v>
      </c>
      <c r="Q108" t="str">
        <v>plays</v>
      </c>
      <c r="R108">
        <f t="shared" si="7"/>
        <v>1.0495501927745251E-2</v>
      </c>
      <c r="S108" s="10">
        <f t="shared" si="4"/>
        <v>43716.208333333328</v>
      </c>
      <c r="T108" s="10">
        <f t="shared" si="5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6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t="str">
        <v>theater</v>
      </c>
      <c r="Q109" t="str">
        <v>plays</v>
      </c>
      <c r="R109">
        <f t="shared" si="7"/>
        <v>1.3176037996016547E-2</v>
      </c>
      <c r="S109" s="10">
        <f t="shared" si="4"/>
        <v>43213.208333333328</v>
      </c>
      <c r="T109" s="10">
        <f t="shared" si="5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6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t="str">
        <v>film &amp; video</v>
      </c>
      <c r="Q110" t="str">
        <v>documentary</v>
      </c>
      <c r="R110">
        <f t="shared" si="7"/>
        <v>9.2955538134169551E-3</v>
      </c>
      <c r="S110" s="10">
        <f t="shared" si="4"/>
        <v>41005.208333333336</v>
      </c>
      <c r="T110" s="10">
        <f t="shared" si="5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6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t="str">
        <v>film &amp; video</v>
      </c>
      <c r="Q111" t="str">
        <v>television</v>
      </c>
      <c r="R111">
        <f t="shared" si="7"/>
        <v>1.948684637869438E-2</v>
      </c>
      <c r="S111" s="10">
        <f t="shared" si="4"/>
        <v>41651.25</v>
      </c>
      <c r="T111" s="10">
        <f t="shared" si="5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6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t="str">
        <v>food</v>
      </c>
      <c r="Q112" t="str">
        <v>food trucks</v>
      </c>
      <c r="R112">
        <f t="shared" si="7"/>
        <v>1.389214812033604E-2</v>
      </c>
      <c r="S112" s="10">
        <f t="shared" si="4"/>
        <v>43354.208333333328</v>
      </c>
      <c r="T112" s="10">
        <f t="shared" si="5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6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t="str">
        <v>publishing</v>
      </c>
      <c r="Q113" t="str">
        <v>radio &amp; podcasts</v>
      </c>
      <c r="R113">
        <f t="shared" si="7"/>
        <v>9.1781733262732007E-3</v>
      </c>
      <c r="S113" s="10">
        <f t="shared" si="4"/>
        <v>41174.208333333336</v>
      </c>
      <c r="T113" s="10">
        <f t="shared" si="5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6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t="str">
        <v>technology</v>
      </c>
      <c r="Q114" t="str">
        <v>web</v>
      </c>
      <c r="R114">
        <f t="shared" si="7"/>
        <v>2.8571428571428571E-2</v>
      </c>
      <c r="S114" s="10">
        <f t="shared" si="4"/>
        <v>41875.208333333336</v>
      </c>
      <c r="T114" s="10">
        <f t="shared" si="5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6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t="str">
        <v>food</v>
      </c>
      <c r="Q115" t="str">
        <v>food trucks</v>
      </c>
      <c r="R115">
        <f t="shared" si="7"/>
        <v>1.0533086757256574E-2</v>
      </c>
      <c r="S115" s="10">
        <f t="shared" si="4"/>
        <v>42990.208333333328</v>
      </c>
      <c r="T115" s="10">
        <f t="shared" si="5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6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t="str">
        <v>technology</v>
      </c>
      <c r="Q116" t="str">
        <v>wearables</v>
      </c>
      <c r="R116">
        <f t="shared" si="7"/>
        <v>9.1198610306890554E-3</v>
      </c>
      <c r="S116" s="10">
        <f t="shared" si="4"/>
        <v>43564.208333333328</v>
      </c>
      <c r="T116" s="10">
        <f t="shared" si="5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6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t="str">
        <v>publishing</v>
      </c>
      <c r="Q117" t="str">
        <v>fiction</v>
      </c>
      <c r="R117">
        <f t="shared" si="7"/>
        <v>2.2726334759461283E-2</v>
      </c>
      <c r="S117" s="10">
        <f t="shared" si="4"/>
        <v>43056.25</v>
      </c>
      <c r="T117" s="10">
        <f t="shared" si="5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6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t="str">
        <v>theater</v>
      </c>
      <c r="Q118" t="str">
        <v>plays</v>
      </c>
      <c r="R118">
        <f t="shared" si="7"/>
        <v>1.1521464646464646E-2</v>
      </c>
      <c r="S118" s="10">
        <f t="shared" si="4"/>
        <v>42265.208333333328</v>
      </c>
      <c r="T118" s="10">
        <f t="shared" si="5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6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t="str">
        <v>film &amp; video</v>
      </c>
      <c r="Q119" t="str">
        <v>television</v>
      </c>
      <c r="R119">
        <f t="shared" si="7"/>
        <v>3.226563416637334E-2</v>
      </c>
      <c r="S119" s="10">
        <f t="shared" si="4"/>
        <v>40808.208333333336</v>
      </c>
      <c r="T119" s="10">
        <f t="shared" si="5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6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t="str">
        <v>photography</v>
      </c>
      <c r="Q120" t="str">
        <v>photography books</v>
      </c>
      <c r="R120">
        <f t="shared" si="7"/>
        <v>1.0549519760667611E-2</v>
      </c>
      <c r="S120" s="10">
        <f t="shared" si="4"/>
        <v>41665.25</v>
      </c>
      <c r="T120" s="10">
        <f t="shared" si="5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6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t="str">
        <v>film &amp; video</v>
      </c>
      <c r="Q121" t="str">
        <v>documentary</v>
      </c>
      <c r="R121">
        <f t="shared" si="7"/>
        <v>1.4328247115742463E-2</v>
      </c>
      <c r="S121" s="10">
        <f t="shared" si="4"/>
        <v>41806.208333333336</v>
      </c>
      <c r="T121" s="10">
        <f t="shared" si="5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6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t="str">
        <v>games</v>
      </c>
      <c r="Q122" t="str">
        <v>mobile games</v>
      </c>
      <c r="R122">
        <f t="shared" si="7"/>
        <v>1.5872167592988456E-2</v>
      </c>
      <c r="S122" s="10">
        <f t="shared" si="4"/>
        <v>42111.208333333328</v>
      </c>
      <c r="T122" s="10">
        <f t="shared" si="5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6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t="str">
        <v>games</v>
      </c>
      <c r="Q123" t="str">
        <v>video games</v>
      </c>
      <c r="R123">
        <f t="shared" si="7"/>
        <v>9.088072785096768E-3</v>
      </c>
      <c r="S123" s="10">
        <f t="shared" si="4"/>
        <v>41917.208333333336</v>
      </c>
      <c r="T123" s="10">
        <f t="shared" si="5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6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t="str">
        <v>publishing</v>
      </c>
      <c r="Q124" t="str">
        <v>fiction</v>
      </c>
      <c r="R124">
        <f t="shared" si="7"/>
        <v>3.8464595991141902E-2</v>
      </c>
      <c r="S124" s="10">
        <f t="shared" si="4"/>
        <v>41970.25</v>
      </c>
      <c r="T124" s="10">
        <f t="shared" si="5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6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t="str">
        <v>theater</v>
      </c>
      <c r="Q125" t="str">
        <v>plays</v>
      </c>
      <c r="R125">
        <f t="shared" si="7"/>
        <v>2.000483500543938E-2</v>
      </c>
      <c r="S125" s="10">
        <f t="shared" si="4"/>
        <v>42332.25</v>
      </c>
      <c r="T125" s="10">
        <f t="shared" si="5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6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t="str">
        <v>photography</v>
      </c>
      <c r="Q126" t="str">
        <v>photography books</v>
      </c>
      <c r="R126">
        <f t="shared" si="7"/>
        <v>9.8305793766994345E-3</v>
      </c>
      <c r="S126" s="10">
        <f t="shared" si="4"/>
        <v>43598.208333333328</v>
      </c>
      <c r="T126" s="10">
        <f t="shared" si="5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6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t="str">
        <v>theater</v>
      </c>
      <c r="Q127" t="str">
        <v>plays</v>
      </c>
      <c r="R127">
        <f t="shared" si="7"/>
        <v>2.1238938053097345E-2</v>
      </c>
      <c r="S127" s="10">
        <f t="shared" si="4"/>
        <v>43362.208333333328</v>
      </c>
      <c r="T127" s="10">
        <f t="shared" si="5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6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t="str">
        <v>theater</v>
      </c>
      <c r="Q128" t="str">
        <v>plays</v>
      </c>
      <c r="R128">
        <f t="shared" si="7"/>
        <v>1.1117974058060531E-2</v>
      </c>
      <c r="S128" s="10">
        <f t="shared" si="4"/>
        <v>42596.208333333328</v>
      </c>
      <c r="T128" s="10">
        <f t="shared" si="5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6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t="str">
        <v>theater</v>
      </c>
      <c r="Q129" t="str">
        <v>plays</v>
      </c>
      <c r="R129">
        <f t="shared" si="7"/>
        <v>1.2663237039968342E-2</v>
      </c>
      <c r="S129" s="10">
        <f t="shared" si="4"/>
        <v>40310.208333333336</v>
      </c>
      <c r="T129" s="10">
        <f t="shared" si="5"/>
        <v>40313.208333333336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6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t="str">
        <v>music</v>
      </c>
      <c r="Q130" t="str">
        <v>rock</v>
      </c>
      <c r="R130">
        <f t="shared" si="7"/>
        <v>1.2489435627758476E-2</v>
      </c>
      <c r="S130" s="10">
        <f t="shared" ref="S130:S193" si="8">(((K130/60)/60)/24)+DATE(1970,1,1)</f>
        <v>40417.208333333336</v>
      </c>
      <c r="T130" s="10">
        <f t="shared" ref="T130:T193" si="9">(((L130/60)/60)/24)+DATE(1970,1,1)</f>
        <v>40430.208333333336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10">E131/D131*100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t="str">
        <v>food</v>
      </c>
      <c r="Q131" t="str">
        <v>food trucks</v>
      </c>
      <c r="R131">
        <f t="shared" ref="R131:R194" si="11">H131/E131</f>
        <v>1.1564339781328847E-2</v>
      </c>
      <c r="S131" s="10">
        <f t="shared" si="8"/>
        <v>42038.25</v>
      </c>
      <c r="T131" s="10">
        <f t="shared" si="9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10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t="str">
        <v>film &amp; video</v>
      </c>
      <c r="Q132" t="str">
        <v>drama</v>
      </c>
      <c r="R132">
        <f t="shared" si="11"/>
        <v>3.5711892797319934E-2</v>
      </c>
      <c r="S132" s="10">
        <f t="shared" si="8"/>
        <v>40842.208333333336</v>
      </c>
      <c r="T132" s="10">
        <f t="shared" si="9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0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t="str">
        <v>technology</v>
      </c>
      <c r="Q133" t="str">
        <v>web</v>
      </c>
      <c r="R133">
        <f t="shared" si="11"/>
        <v>1.4706590575260661E-2</v>
      </c>
      <c r="S133" s="10">
        <f t="shared" si="8"/>
        <v>41607.25</v>
      </c>
      <c r="T133" s="10">
        <f t="shared" si="9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0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t="str">
        <v>theater</v>
      </c>
      <c r="Q134" t="str">
        <v>plays</v>
      </c>
      <c r="R134">
        <f t="shared" si="11"/>
        <v>2.3213354199269693E-2</v>
      </c>
      <c r="S134" s="10">
        <f t="shared" si="8"/>
        <v>43112.25</v>
      </c>
      <c r="T134" s="10">
        <f t="shared" si="9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0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t="str">
        <v>music</v>
      </c>
      <c r="Q135" t="str">
        <v>world music</v>
      </c>
      <c r="R135">
        <f t="shared" si="11"/>
        <v>1.136932427601001E-2</v>
      </c>
      <c r="S135" s="10">
        <f t="shared" si="8"/>
        <v>40767.208333333336</v>
      </c>
      <c r="T135" s="10">
        <f t="shared" si="9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0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t="str">
        <v>film &amp; video</v>
      </c>
      <c r="Q136" t="str">
        <v>documentary</v>
      </c>
      <c r="R136">
        <f t="shared" si="11"/>
        <v>1.0527730490099453E-2</v>
      </c>
      <c r="S136" s="10">
        <f t="shared" si="8"/>
        <v>40713.208333333336</v>
      </c>
      <c r="T136" s="10">
        <f t="shared" si="9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0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t="str">
        <v>theater</v>
      </c>
      <c r="Q137" t="str">
        <v>plays</v>
      </c>
      <c r="R137">
        <f t="shared" si="11"/>
        <v>2.131924198250729E-2</v>
      </c>
      <c r="S137" s="10">
        <f t="shared" si="8"/>
        <v>41340.25</v>
      </c>
      <c r="T137" s="10">
        <f t="shared" si="9"/>
        <v>41345.208333333336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0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t="str">
        <v>film &amp; video</v>
      </c>
      <c r="Q138" t="str">
        <v>drama</v>
      </c>
      <c r="R138">
        <f t="shared" si="11"/>
        <v>2.1315692760014701E-2</v>
      </c>
      <c r="S138" s="10">
        <f t="shared" si="8"/>
        <v>41797.208333333336</v>
      </c>
      <c r="T138" s="10">
        <f t="shared" si="9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0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t="str">
        <v>publishing</v>
      </c>
      <c r="Q139" t="str">
        <v>nonfiction</v>
      </c>
      <c r="R139">
        <f t="shared" si="11"/>
        <v>1.0611205432937181E-2</v>
      </c>
      <c r="S139" s="10">
        <f t="shared" si="8"/>
        <v>40457.208333333336</v>
      </c>
      <c r="T139" s="10">
        <f t="shared" si="9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0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t="str">
        <v>games</v>
      </c>
      <c r="Q140" t="str">
        <v>mobile games</v>
      </c>
      <c r="R140">
        <f t="shared" si="11"/>
        <v>1.2478298611111112E-2</v>
      </c>
      <c r="S140" s="10">
        <f t="shared" si="8"/>
        <v>41180.208333333336</v>
      </c>
      <c r="T140" s="10">
        <f t="shared" si="9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0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t="str">
        <v>technology</v>
      </c>
      <c r="Q141" t="str">
        <v>wearables</v>
      </c>
      <c r="R141">
        <f t="shared" si="11"/>
        <v>1.6938584640964358E-2</v>
      </c>
      <c r="S141" s="10">
        <f t="shared" si="8"/>
        <v>42115.208333333328</v>
      </c>
      <c r="T141" s="10">
        <f t="shared" si="9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0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t="str">
        <v>film &amp; video</v>
      </c>
      <c r="Q142" t="str">
        <v>documentary</v>
      </c>
      <c r="R142">
        <f t="shared" si="11"/>
        <v>1.5153984031285645E-2</v>
      </c>
      <c r="S142" s="10">
        <f t="shared" si="8"/>
        <v>43156.25</v>
      </c>
      <c r="T142" s="10">
        <f t="shared" si="9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0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t="str">
        <v>technology</v>
      </c>
      <c r="Q143" t="str">
        <v>web</v>
      </c>
      <c r="R143">
        <f t="shared" si="11"/>
        <v>1.6395450300812884E-2</v>
      </c>
      <c r="S143" s="10">
        <f t="shared" si="8"/>
        <v>42167.208333333328</v>
      </c>
      <c r="T143" s="10">
        <f t="shared" si="9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0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t="str">
        <v>technology</v>
      </c>
      <c r="Q144" t="str">
        <v>web</v>
      </c>
      <c r="R144">
        <f t="shared" si="11"/>
        <v>1.0172143974960876E-2</v>
      </c>
      <c r="S144" s="10">
        <f t="shared" si="8"/>
        <v>41005.208333333336</v>
      </c>
      <c r="T144" s="10">
        <f t="shared" si="9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0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t="str">
        <v>music</v>
      </c>
      <c r="Q145" t="str">
        <v>indie rock</v>
      </c>
      <c r="R145">
        <f t="shared" si="11"/>
        <v>9.5602294455066923E-3</v>
      </c>
      <c r="S145" s="10">
        <f t="shared" si="8"/>
        <v>40357.208333333336</v>
      </c>
      <c r="T145" s="10">
        <f t="shared" si="9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0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t="str">
        <v>theater</v>
      </c>
      <c r="Q146" t="str">
        <v>plays</v>
      </c>
      <c r="R146">
        <f t="shared" si="11"/>
        <v>1.1618900077459334E-2</v>
      </c>
      <c r="S146" s="10">
        <f t="shared" si="8"/>
        <v>43633.208333333328</v>
      </c>
      <c r="T146" s="10">
        <f t="shared" si="9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0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t="str">
        <v>technology</v>
      </c>
      <c r="Q147" t="str">
        <v>wearables</v>
      </c>
      <c r="R147">
        <f t="shared" si="11"/>
        <v>1.298877012582871E-2</v>
      </c>
      <c r="S147" s="10">
        <f t="shared" si="8"/>
        <v>41889.208333333336</v>
      </c>
      <c r="T147" s="10">
        <f t="shared" si="9"/>
        <v>41894.208333333336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0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t="str">
        <v>theater</v>
      </c>
      <c r="Q148" t="str">
        <v>plays</v>
      </c>
      <c r="R148">
        <f t="shared" si="11"/>
        <v>3.3596837944664032E-2</v>
      </c>
      <c r="S148" s="10">
        <f t="shared" si="8"/>
        <v>40855.25</v>
      </c>
      <c r="T148" s="10">
        <f t="shared" si="9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0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t="str">
        <v>theater</v>
      </c>
      <c r="Q149" t="str">
        <v>plays</v>
      </c>
      <c r="R149">
        <f t="shared" si="11"/>
        <v>2.1313055585305773E-2</v>
      </c>
      <c r="S149" s="10">
        <f t="shared" si="8"/>
        <v>42534.208333333328</v>
      </c>
      <c r="T149" s="10">
        <f t="shared" si="9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0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t="str">
        <v>technology</v>
      </c>
      <c r="Q150" t="str">
        <v>wearables</v>
      </c>
      <c r="R150">
        <f t="shared" si="11"/>
        <v>9.506885828520658E-3</v>
      </c>
      <c r="S150" s="10">
        <f t="shared" si="8"/>
        <v>42941.208333333328</v>
      </c>
      <c r="T150" s="10">
        <f t="shared" si="9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0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t="str">
        <v>music</v>
      </c>
      <c r="Q151" t="str">
        <v>indie rock</v>
      </c>
      <c r="R151">
        <f t="shared" si="11"/>
        <v>1.4304577464788732E-2</v>
      </c>
      <c r="S151" s="10">
        <f t="shared" si="8"/>
        <v>41275.25</v>
      </c>
      <c r="T151" s="10">
        <f t="shared" si="9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0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t="str">
        <v>music</v>
      </c>
      <c r="Q152" t="str">
        <v>rock</v>
      </c>
      <c r="R152">
        <f t="shared" si="11"/>
        <v>1</v>
      </c>
      <c r="S152" s="10">
        <f t="shared" si="8"/>
        <v>43450.25</v>
      </c>
      <c r="T152" s="10">
        <f t="shared" si="9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0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t="str">
        <v>music</v>
      </c>
      <c r="Q153" t="str">
        <v>electric music</v>
      </c>
      <c r="R153">
        <f t="shared" si="11"/>
        <v>1.666344832286425E-2</v>
      </c>
      <c r="S153" s="10">
        <f t="shared" si="8"/>
        <v>41799.208333333336</v>
      </c>
      <c r="T153" s="10">
        <f t="shared" si="9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0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t="str">
        <v>music</v>
      </c>
      <c r="Q154" t="str">
        <v>indie rock</v>
      </c>
      <c r="R154">
        <f t="shared" si="11"/>
        <v>1.9228469069845593E-2</v>
      </c>
      <c r="S154" s="10">
        <f t="shared" si="8"/>
        <v>42783.25</v>
      </c>
      <c r="T154" s="10">
        <f t="shared" si="9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0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t="str">
        <v>theater</v>
      </c>
      <c r="Q155" t="str">
        <v>plays</v>
      </c>
      <c r="R155">
        <f t="shared" si="11"/>
        <v>3.2257881348232945E-2</v>
      </c>
      <c r="S155" s="10">
        <f t="shared" si="8"/>
        <v>41201.208333333336</v>
      </c>
      <c r="T155" s="10">
        <f t="shared" si="9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0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t="str">
        <v>music</v>
      </c>
      <c r="Q156" t="str">
        <v>indie rock</v>
      </c>
      <c r="R156">
        <f t="shared" si="11"/>
        <v>1.052160953800298E-2</v>
      </c>
      <c r="S156" s="10">
        <f t="shared" si="8"/>
        <v>42502.208333333328</v>
      </c>
      <c r="T156" s="10">
        <f t="shared" si="9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0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t="str">
        <v>theater</v>
      </c>
      <c r="Q157" t="str">
        <v>plays</v>
      </c>
      <c r="R157">
        <f t="shared" si="11"/>
        <v>1.3163407051352723E-2</v>
      </c>
      <c r="S157" s="10">
        <f t="shared" si="8"/>
        <v>40262.208333333336</v>
      </c>
      <c r="T157" s="10">
        <f t="shared" si="9"/>
        <v>40277.208333333336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0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t="str">
        <v>music</v>
      </c>
      <c r="Q158" t="str">
        <v>rock</v>
      </c>
      <c r="R158">
        <f t="shared" si="11"/>
        <v>1.4081890465928512E-2</v>
      </c>
      <c r="S158" s="10">
        <f t="shared" si="8"/>
        <v>43743.208333333328</v>
      </c>
      <c r="T158" s="10">
        <f t="shared" si="9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0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t="str">
        <v>photography</v>
      </c>
      <c r="Q159" t="str">
        <v>photography books</v>
      </c>
      <c r="R159">
        <f t="shared" si="11"/>
        <v>1.3562386980108499E-2</v>
      </c>
      <c r="S159" s="10">
        <f t="shared" si="8"/>
        <v>41638.25</v>
      </c>
      <c r="T159" s="10">
        <f t="shared" si="9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0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t="str">
        <v>music</v>
      </c>
      <c r="Q160" t="str">
        <v>rock</v>
      </c>
      <c r="R160">
        <f t="shared" si="11"/>
        <v>8.8362068965517244E-3</v>
      </c>
      <c r="S160" s="10">
        <f t="shared" si="8"/>
        <v>42346.25</v>
      </c>
      <c r="T160" s="10">
        <f t="shared" si="9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0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t="str">
        <v>theater</v>
      </c>
      <c r="Q161" t="str">
        <v>plays</v>
      </c>
      <c r="R161">
        <f t="shared" si="11"/>
        <v>9.5229628390038797E-3</v>
      </c>
      <c r="S161" s="10">
        <f t="shared" si="8"/>
        <v>43551.208333333328</v>
      </c>
      <c r="T161" s="10">
        <f t="shared" si="9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0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t="str">
        <v>technology</v>
      </c>
      <c r="Q162" t="str">
        <v>wearables</v>
      </c>
      <c r="R162">
        <f t="shared" si="11"/>
        <v>1.2629957643434732E-2</v>
      </c>
      <c r="S162" s="10">
        <f t="shared" si="8"/>
        <v>43582.208333333328</v>
      </c>
      <c r="T162" s="10">
        <f t="shared" si="9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0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t="str">
        <v>technology</v>
      </c>
      <c r="Q163" t="str">
        <v>web</v>
      </c>
      <c r="R163">
        <f t="shared" si="11"/>
        <v>1.7441860465116279E-2</v>
      </c>
      <c r="S163" s="10">
        <f t="shared" si="8"/>
        <v>42270.208333333328</v>
      </c>
      <c r="T163" s="10">
        <f t="shared" si="9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0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t="str">
        <v>music</v>
      </c>
      <c r="Q164" t="str">
        <v>rock</v>
      </c>
      <c r="R164">
        <f t="shared" si="11"/>
        <v>1.7188526384935406E-2</v>
      </c>
      <c r="S164" s="10">
        <f t="shared" si="8"/>
        <v>43442.25</v>
      </c>
      <c r="T164" s="10">
        <f t="shared" si="9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0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t="str">
        <v>photography</v>
      </c>
      <c r="Q165" t="str">
        <v>photography books</v>
      </c>
      <c r="R165">
        <f t="shared" si="11"/>
        <v>2.7752707581227436E-2</v>
      </c>
      <c r="S165" s="10">
        <f t="shared" si="8"/>
        <v>43028.208333333328</v>
      </c>
      <c r="T165" s="10">
        <f t="shared" si="9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0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t="str">
        <v>theater</v>
      </c>
      <c r="Q166" t="str">
        <v>plays</v>
      </c>
      <c r="R166">
        <f t="shared" si="11"/>
        <v>9.2600577095287052E-3</v>
      </c>
      <c r="S166" s="10">
        <f t="shared" si="8"/>
        <v>43016.208333333328</v>
      </c>
      <c r="T166" s="10">
        <f t="shared" si="9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0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t="str">
        <v>technology</v>
      </c>
      <c r="Q167" t="str">
        <v>web</v>
      </c>
      <c r="R167">
        <f t="shared" si="11"/>
        <v>2.2724181394463135E-2</v>
      </c>
      <c r="S167" s="10">
        <f t="shared" si="8"/>
        <v>42948.208333333328</v>
      </c>
      <c r="T167" s="10">
        <f t="shared" si="9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0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t="str">
        <v>photography</v>
      </c>
      <c r="Q168" t="str">
        <v>photography books</v>
      </c>
      <c r="R168">
        <f t="shared" si="11"/>
        <v>1.8156112806012353E-2</v>
      </c>
      <c r="S168" s="10">
        <f t="shared" si="8"/>
        <v>40534.25</v>
      </c>
      <c r="T168" s="10">
        <f t="shared" si="9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0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t="str">
        <v>theater</v>
      </c>
      <c r="Q169" t="str">
        <v>plays</v>
      </c>
      <c r="R169">
        <f t="shared" si="11"/>
        <v>1.3513513513513514E-2</v>
      </c>
      <c r="S169" s="10">
        <f t="shared" si="8"/>
        <v>41435.208333333336</v>
      </c>
      <c r="T169" s="10">
        <f t="shared" si="9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0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t="str">
        <v>music</v>
      </c>
      <c r="Q170" t="str">
        <v>indie rock</v>
      </c>
      <c r="R170">
        <f t="shared" si="11"/>
        <v>2.3811304759767622E-2</v>
      </c>
      <c r="S170" s="10">
        <f t="shared" si="8"/>
        <v>43518.25</v>
      </c>
      <c r="T170" s="10">
        <f t="shared" si="9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0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t="str">
        <v>film &amp; video</v>
      </c>
      <c r="Q171" t="str">
        <v>shorts</v>
      </c>
      <c r="R171">
        <f t="shared" si="11"/>
        <v>1.2822459037961361E-2</v>
      </c>
      <c r="S171" s="10">
        <f t="shared" si="8"/>
        <v>41077.208333333336</v>
      </c>
      <c r="T171" s="10">
        <f t="shared" si="9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0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t="str">
        <v>music</v>
      </c>
      <c r="Q172" t="str">
        <v>indie rock</v>
      </c>
      <c r="R172">
        <f t="shared" si="11"/>
        <v>1.2120115774240232E-2</v>
      </c>
      <c r="S172" s="10">
        <f t="shared" si="8"/>
        <v>42950.208333333328</v>
      </c>
      <c r="T172" s="10">
        <f t="shared" si="9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0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t="str">
        <v>publishing</v>
      </c>
      <c r="Q173" t="str">
        <v>translations</v>
      </c>
      <c r="R173">
        <f t="shared" si="11"/>
        <v>9.5969289827255271E-3</v>
      </c>
      <c r="S173" s="10">
        <f t="shared" si="8"/>
        <v>41718.208333333336</v>
      </c>
      <c r="T173" s="10">
        <f t="shared" si="9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0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t="str">
        <v>film &amp; video</v>
      </c>
      <c r="Q174" t="str">
        <v>documentary</v>
      </c>
      <c r="R174">
        <f t="shared" si="11"/>
        <v>3.9215686274509803E-2</v>
      </c>
      <c r="S174" s="10">
        <f t="shared" si="8"/>
        <v>41839.208333333336</v>
      </c>
      <c r="T174" s="10">
        <f t="shared" si="9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0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t="str">
        <v>theater</v>
      </c>
      <c r="Q175" t="str">
        <v>plays</v>
      </c>
      <c r="R175">
        <f t="shared" si="11"/>
        <v>9.9026231484124726E-3</v>
      </c>
      <c r="S175" s="10">
        <f t="shared" si="8"/>
        <v>41412.208333333336</v>
      </c>
      <c r="T175" s="10">
        <f t="shared" si="9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0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t="str">
        <v>technology</v>
      </c>
      <c r="Q176" t="str">
        <v>wearables</v>
      </c>
      <c r="R176">
        <f t="shared" si="11"/>
        <v>8.9418777943368107E-3</v>
      </c>
      <c r="S176" s="10">
        <f t="shared" si="8"/>
        <v>42282.208333333328</v>
      </c>
      <c r="T176" s="10">
        <f t="shared" si="9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0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t="str">
        <v>theater</v>
      </c>
      <c r="Q177" t="str">
        <v>plays</v>
      </c>
      <c r="R177">
        <f t="shared" si="11"/>
        <v>2.3810025495691018E-2</v>
      </c>
      <c r="S177" s="10">
        <f t="shared" si="8"/>
        <v>42613.208333333328</v>
      </c>
      <c r="T177" s="10">
        <f t="shared" si="9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0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t="str">
        <v>theater</v>
      </c>
      <c r="Q178" t="str">
        <v>plays</v>
      </c>
      <c r="R178">
        <f t="shared" si="11"/>
        <v>9.0866837090402049E-3</v>
      </c>
      <c r="S178" s="10">
        <f t="shared" si="8"/>
        <v>42616.208333333328</v>
      </c>
      <c r="T178" s="10">
        <f t="shared" si="9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0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t="str">
        <v>theater</v>
      </c>
      <c r="Q179" t="str">
        <v>plays</v>
      </c>
      <c r="R179">
        <f t="shared" si="11"/>
        <v>1.6949991645677721E-2</v>
      </c>
      <c r="S179" s="10">
        <f t="shared" si="8"/>
        <v>40497.25</v>
      </c>
      <c r="T179" s="10">
        <f t="shared" si="9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0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t="str">
        <v>food</v>
      </c>
      <c r="Q180" t="str">
        <v>food trucks</v>
      </c>
      <c r="R180">
        <f t="shared" si="11"/>
        <v>3.0316154179298397E-2</v>
      </c>
      <c r="S180" s="10">
        <f t="shared" si="8"/>
        <v>42999.208333333328</v>
      </c>
      <c r="T180" s="10">
        <f t="shared" si="9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0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t="str">
        <v>theater</v>
      </c>
      <c r="Q181" t="str">
        <v>plays</v>
      </c>
      <c r="R181">
        <f t="shared" si="11"/>
        <v>2.2219430222696863E-2</v>
      </c>
      <c r="S181" s="10">
        <f t="shared" si="8"/>
        <v>41350.208333333336</v>
      </c>
      <c r="T181" s="10">
        <f t="shared" si="9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0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t="str">
        <v>technology</v>
      </c>
      <c r="Q182" t="str">
        <v>wearables</v>
      </c>
      <c r="R182">
        <f t="shared" si="11"/>
        <v>1.2197804742497221E-2</v>
      </c>
      <c r="S182" s="10">
        <f t="shared" si="8"/>
        <v>40259.208333333336</v>
      </c>
      <c r="T182" s="10">
        <f t="shared" si="9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0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t="str">
        <v>technology</v>
      </c>
      <c r="Q183" t="str">
        <v>web</v>
      </c>
      <c r="R183">
        <f t="shared" si="11"/>
        <v>2.5587958607714015E-2</v>
      </c>
      <c r="S183" s="10">
        <f t="shared" si="8"/>
        <v>43012.208333333328</v>
      </c>
      <c r="T183" s="10">
        <f t="shared" si="9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0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t="str">
        <v>theater</v>
      </c>
      <c r="Q184" t="str">
        <v>plays</v>
      </c>
      <c r="R184">
        <f t="shared" si="11"/>
        <v>1.6950191570881228E-2</v>
      </c>
      <c r="S184" s="10">
        <f t="shared" si="8"/>
        <v>43631.208333333328</v>
      </c>
      <c r="T184" s="10">
        <f t="shared" si="9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0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t="str">
        <v>music</v>
      </c>
      <c r="Q185" t="str">
        <v>rock</v>
      </c>
      <c r="R185">
        <f t="shared" si="11"/>
        <v>2.4397163120567375E-2</v>
      </c>
      <c r="S185" s="10">
        <f t="shared" si="8"/>
        <v>40430.208333333336</v>
      </c>
      <c r="T185" s="10">
        <f t="shared" si="9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0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t="str">
        <v>theater</v>
      </c>
      <c r="Q186" t="str">
        <v>plays</v>
      </c>
      <c r="R186">
        <f t="shared" si="11"/>
        <v>3.2227488151658767E-2</v>
      </c>
      <c r="S186" s="10">
        <f t="shared" si="8"/>
        <v>43588.208333333328</v>
      </c>
      <c r="T186" s="10">
        <f t="shared" si="9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0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t="str">
        <v>film &amp; video</v>
      </c>
      <c r="Q187" t="str">
        <v>television</v>
      </c>
      <c r="R187">
        <f t="shared" si="11"/>
        <v>2.6462395543175487E-2</v>
      </c>
      <c r="S187" s="10">
        <f t="shared" si="8"/>
        <v>43233.208333333328</v>
      </c>
      <c r="T187" s="10">
        <f t="shared" si="9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0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t="str">
        <v>theater</v>
      </c>
      <c r="Q188" t="str">
        <v>plays</v>
      </c>
      <c r="R188">
        <f t="shared" si="11"/>
        <v>3.1243388109175541E-2</v>
      </c>
      <c r="S188" s="10">
        <f t="shared" si="8"/>
        <v>41782.208333333336</v>
      </c>
      <c r="T188" s="10">
        <f t="shared" si="9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0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t="str">
        <v>film &amp; video</v>
      </c>
      <c r="Q189" t="str">
        <v>shorts</v>
      </c>
      <c r="R189">
        <f t="shared" si="11"/>
        <v>1.0420279801133079E-2</v>
      </c>
      <c r="S189" s="10">
        <f t="shared" si="8"/>
        <v>41328.25</v>
      </c>
      <c r="T189" s="10">
        <f t="shared" si="9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0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t="str">
        <v>theater</v>
      </c>
      <c r="Q190" t="str">
        <v>plays</v>
      </c>
      <c r="R190">
        <f t="shared" si="11"/>
        <v>1.3333333333333334E-2</v>
      </c>
      <c r="S190" s="10">
        <f t="shared" si="8"/>
        <v>41975.25</v>
      </c>
      <c r="T190" s="10">
        <f t="shared" si="9"/>
        <v>41976.25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0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t="str">
        <v>theater</v>
      </c>
      <c r="Q191" t="str">
        <v>plays</v>
      </c>
      <c r="R191">
        <f t="shared" si="11"/>
        <v>9.7991289663141058E-3</v>
      </c>
      <c r="S191" s="10">
        <f t="shared" si="8"/>
        <v>42433.25</v>
      </c>
      <c r="T191" s="10">
        <f t="shared" si="9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0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t="str">
        <v>theater</v>
      </c>
      <c r="Q192" t="str">
        <v>plays</v>
      </c>
      <c r="R192">
        <f t="shared" si="11"/>
        <v>9.4562647754137114E-3</v>
      </c>
      <c r="S192" s="10">
        <f t="shared" si="8"/>
        <v>41429.208333333336</v>
      </c>
      <c r="T192" s="10">
        <f t="shared" si="9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0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t="str">
        <v>theater</v>
      </c>
      <c r="Q193" t="str">
        <v>plays</v>
      </c>
      <c r="R193">
        <f t="shared" si="11"/>
        <v>2.6976160602258468E-2</v>
      </c>
      <c r="S193" s="10">
        <f t="shared" si="8"/>
        <v>43536.208333333328</v>
      </c>
      <c r="T193" s="10">
        <f t="shared" si="9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0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t="str">
        <v>music</v>
      </c>
      <c r="Q194" t="str">
        <v>rock</v>
      </c>
      <c r="R194">
        <f t="shared" si="11"/>
        <v>2.8531172948221203E-2</v>
      </c>
      <c r="S194" s="10">
        <f t="shared" ref="S194:S257" si="12">(((K194/60)/60)/24)+DATE(1970,1,1)</f>
        <v>41817.208333333336</v>
      </c>
      <c r="T194" s="10">
        <f t="shared" ref="T194:T257" si="13">(((L194/60)/60)/24)+DATE(1970,1,1)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4">E195/D195*100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t="str">
        <v>music</v>
      </c>
      <c r="Q195" t="str">
        <v>indie rock</v>
      </c>
      <c r="R195">
        <f t="shared" ref="R195:R258" si="15">H195/E195</f>
        <v>2.158034528552457E-2</v>
      </c>
      <c r="S195" s="10">
        <f t="shared" si="12"/>
        <v>43198.208333333328</v>
      </c>
      <c r="T195" s="10">
        <f t="shared" si="13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4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t="str">
        <v>music</v>
      </c>
      <c r="Q196" t="str">
        <v>metal</v>
      </c>
      <c r="R196">
        <f t="shared" si="15"/>
        <v>1.445617255621845E-2</v>
      </c>
      <c r="S196" s="10">
        <f t="shared" si="12"/>
        <v>42261.208333333328</v>
      </c>
      <c r="T196" s="10">
        <f t="shared" si="1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4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t="str">
        <v>music</v>
      </c>
      <c r="Q197" t="str">
        <v>electric music</v>
      </c>
      <c r="R197">
        <f t="shared" si="15"/>
        <v>9.1677309865808212E-3</v>
      </c>
      <c r="S197" s="10">
        <f t="shared" si="12"/>
        <v>43310.208333333328</v>
      </c>
      <c r="T197" s="10">
        <f t="shared" si="1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4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t="str">
        <v>technology</v>
      </c>
      <c r="Q198" t="str">
        <v>wearables</v>
      </c>
      <c r="R198">
        <f t="shared" si="15"/>
        <v>1.9312475859405175E-2</v>
      </c>
      <c r="S198" s="10">
        <f t="shared" si="12"/>
        <v>42616.208333333328</v>
      </c>
      <c r="T198" s="10">
        <f t="shared" si="1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4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t="str">
        <v>film &amp; video</v>
      </c>
      <c r="Q199" t="str">
        <v>drama</v>
      </c>
      <c r="R199">
        <f t="shared" si="15"/>
        <v>1.2193626699689795E-2</v>
      </c>
      <c r="S199" s="10">
        <f t="shared" si="12"/>
        <v>42909.208333333328</v>
      </c>
      <c r="T199" s="10">
        <f t="shared" si="1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4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t="str">
        <v>music</v>
      </c>
      <c r="Q200" t="str">
        <v>electric music</v>
      </c>
      <c r="R200">
        <f t="shared" si="15"/>
        <v>2.7809965237543453E-2</v>
      </c>
      <c r="S200" s="10">
        <f t="shared" si="12"/>
        <v>40396.208333333336</v>
      </c>
      <c r="T200" s="10">
        <f t="shared" si="1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4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t="str">
        <v>music</v>
      </c>
      <c r="Q201" t="str">
        <v>rock</v>
      </c>
      <c r="R201">
        <f t="shared" si="15"/>
        <v>1.3429752066115703E-2</v>
      </c>
      <c r="S201" s="10">
        <f t="shared" si="12"/>
        <v>42192.208333333328</v>
      </c>
      <c r="T201" s="10">
        <f t="shared" si="1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4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t="str">
        <v>theater</v>
      </c>
      <c r="Q202" t="str">
        <v>plays</v>
      </c>
      <c r="R202">
        <f t="shared" si="15"/>
        <v>0.5</v>
      </c>
      <c r="S202" s="10">
        <f t="shared" si="12"/>
        <v>40262.208333333336</v>
      </c>
      <c r="T202" s="10">
        <f t="shared" si="1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4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t="str">
        <v>technology</v>
      </c>
      <c r="Q203" t="str">
        <v>web</v>
      </c>
      <c r="R203">
        <f t="shared" si="15"/>
        <v>1.0975183502271934E-2</v>
      </c>
      <c r="S203" s="10">
        <f t="shared" si="12"/>
        <v>41845.208333333336</v>
      </c>
      <c r="T203" s="10">
        <f t="shared" si="13"/>
        <v>41863.208333333336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4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t="str">
        <v>food</v>
      </c>
      <c r="Q204" t="str">
        <v>food trucks</v>
      </c>
      <c r="R204">
        <f t="shared" si="15"/>
        <v>1.2532477456824087E-2</v>
      </c>
      <c r="S204" s="10">
        <f t="shared" si="12"/>
        <v>40818.208333333336</v>
      </c>
      <c r="T204" s="10">
        <f t="shared" si="1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4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t="str">
        <v>theater</v>
      </c>
      <c r="Q205" t="str">
        <v>plays</v>
      </c>
      <c r="R205">
        <f t="shared" si="15"/>
        <v>2.3255934192634414E-2</v>
      </c>
      <c r="S205" s="10">
        <f t="shared" si="12"/>
        <v>42752.25</v>
      </c>
      <c r="T205" s="10">
        <f t="shared" si="1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4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t="str">
        <v>music</v>
      </c>
      <c r="Q206" t="str">
        <v>jazz</v>
      </c>
      <c r="R206">
        <f t="shared" si="15"/>
        <v>1.5816528272044286E-2</v>
      </c>
      <c r="S206" s="10">
        <f t="shared" si="12"/>
        <v>40636.208333333336</v>
      </c>
      <c r="T206" s="10">
        <f t="shared" si="1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4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t="str">
        <v>theater</v>
      </c>
      <c r="Q207" t="str">
        <v>plays</v>
      </c>
      <c r="R207">
        <f t="shared" si="15"/>
        <v>1.4250089063056644E-2</v>
      </c>
      <c r="S207" s="10">
        <f t="shared" si="12"/>
        <v>43390.208333333328</v>
      </c>
      <c r="T207" s="10">
        <f t="shared" si="13"/>
        <v>43402.208333333328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4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t="str">
        <v>publishing</v>
      </c>
      <c r="Q208" t="str">
        <v>fiction</v>
      </c>
      <c r="R208">
        <f t="shared" si="15"/>
        <v>1.6304347826086956E-2</v>
      </c>
      <c r="S208" s="10">
        <f t="shared" si="12"/>
        <v>40236.25</v>
      </c>
      <c r="T208" s="10">
        <f t="shared" si="1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4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t="str">
        <v>music</v>
      </c>
      <c r="Q209" t="str">
        <v>rock</v>
      </c>
      <c r="R209">
        <f t="shared" si="15"/>
        <v>1.0101010101010102E-2</v>
      </c>
      <c r="S209" s="10">
        <f t="shared" si="12"/>
        <v>43340.208333333328</v>
      </c>
      <c r="T209" s="10">
        <f t="shared" si="1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4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t="str">
        <v>film &amp; video</v>
      </c>
      <c r="Q210" t="str">
        <v>documentary</v>
      </c>
      <c r="R210">
        <f t="shared" si="15"/>
        <v>1.0310883431269147E-2</v>
      </c>
      <c r="S210" s="10">
        <f t="shared" si="12"/>
        <v>43048.25</v>
      </c>
      <c r="T210" s="10">
        <f t="shared" si="13"/>
        <v>43072.25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4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t="str">
        <v>film &amp; video</v>
      </c>
      <c r="Q211" t="str">
        <v>documentary</v>
      </c>
      <c r="R211">
        <f t="shared" si="15"/>
        <v>1.9605940017470638E-2</v>
      </c>
      <c r="S211" s="10">
        <f t="shared" si="12"/>
        <v>42496.208333333328</v>
      </c>
      <c r="T211" s="10">
        <f t="shared" si="1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4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t="str">
        <v>film &amp; video</v>
      </c>
      <c r="Q212" t="str">
        <v>science fiction</v>
      </c>
      <c r="R212">
        <f t="shared" si="15"/>
        <v>3.5657936257494478E-2</v>
      </c>
      <c r="S212" s="10">
        <f t="shared" si="12"/>
        <v>42797.25</v>
      </c>
      <c r="T212" s="10">
        <f t="shared" si="1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4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t="str">
        <v>theater</v>
      </c>
      <c r="Q213" t="str">
        <v>plays</v>
      </c>
      <c r="R213">
        <f t="shared" si="15"/>
        <v>1.6397578203834511E-2</v>
      </c>
      <c r="S213" s="10">
        <f t="shared" si="12"/>
        <v>41513.208333333336</v>
      </c>
      <c r="T213" s="10">
        <f t="shared" si="1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4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t="str">
        <v>theater</v>
      </c>
      <c r="Q214" t="str">
        <v>plays</v>
      </c>
      <c r="R214">
        <f t="shared" si="15"/>
        <v>1.3658536585365854E-2</v>
      </c>
      <c r="S214" s="10">
        <f t="shared" si="12"/>
        <v>43814.25</v>
      </c>
      <c r="T214" s="10">
        <f t="shared" si="1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4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t="str">
        <v>music</v>
      </c>
      <c r="Q215" t="str">
        <v>indie rock</v>
      </c>
      <c r="R215">
        <f t="shared" si="15"/>
        <v>2.5001603040530694E-2</v>
      </c>
      <c r="S215" s="10">
        <f t="shared" si="12"/>
        <v>40488.208333333336</v>
      </c>
      <c r="T215" s="10">
        <f t="shared" si="1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4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t="str">
        <v>music</v>
      </c>
      <c r="Q216" t="str">
        <v>rock</v>
      </c>
      <c r="R216">
        <f t="shared" si="15"/>
        <v>1.1519128734990227E-2</v>
      </c>
      <c r="S216" s="10">
        <f t="shared" si="12"/>
        <v>40409.208333333336</v>
      </c>
      <c r="T216" s="10">
        <f t="shared" si="1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4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t="str">
        <v>theater</v>
      </c>
      <c r="Q217" t="str">
        <v>plays</v>
      </c>
      <c r="R217">
        <f t="shared" si="15"/>
        <v>2.3738379814077025E-2</v>
      </c>
      <c r="S217" s="10">
        <f t="shared" si="12"/>
        <v>43509.25</v>
      </c>
      <c r="T217" s="10">
        <f t="shared" si="1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4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t="str">
        <v>theater</v>
      </c>
      <c r="Q218" t="str">
        <v>plays</v>
      </c>
      <c r="R218">
        <f t="shared" si="15"/>
        <v>9.6173716756481793E-3</v>
      </c>
      <c r="S218" s="10">
        <f t="shared" si="12"/>
        <v>40869.25</v>
      </c>
      <c r="T218" s="10">
        <f t="shared" si="1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4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t="str">
        <v>film &amp; video</v>
      </c>
      <c r="Q219" t="str">
        <v>science fiction</v>
      </c>
      <c r="R219">
        <f t="shared" si="15"/>
        <v>1.6128196715649877E-2</v>
      </c>
      <c r="S219" s="10">
        <f t="shared" si="12"/>
        <v>43583.208333333328</v>
      </c>
      <c r="T219" s="10">
        <f t="shared" si="1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4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t="str">
        <v>film &amp; video</v>
      </c>
      <c r="Q220" t="str">
        <v>shorts</v>
      </c>
      <c r="R220">
        <f t="shared" si="15"/>
        <v>3.2252823137541638E-2</v>
      </c>
      <c r="S220" s="10">
        <f t="shared" si="12"/>
        <v>40858.25</v>
      </c>
      <c r="T220" s="10">
        <f t="shared" si="1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4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t="str">
        <v>film &amp; video</v>
      </c>
      <c r="Q221" t="str">
        <v>animation</v>
      </c>
      <c r="R221">
        <f t="shared" si="15"/>
        <v>1.1112154053878423E-2</v>
      </c>
      <c r="S221" s="10">
        <f t="shared" si="12"/>
        <v>41137.208333333336</v>
      </c>
      <c r="T221" s="10">
        <f t="shared" si="1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4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t="str">
        <v>theater</v>
      </c>
      <c r="Q222" t="str">
        <v>plays</v>
      </c>
      <c r="R222">
        <f t="shared" si="15"/>
        <v>2.5487256371814093E-2</v>
      </c>
      <c r="S222" s="10">
        <f t="shared" si="12"/>
        <v>40725.208333333336</v>
      </c>
      <c r="T222" s="10">
        <f t="shared" si="1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4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t="str">
        <v>food</v>
      </c>
      <c r="Q223" t="str">
        <v>food trucks</v>
      </c>
      <c r="R223">
        <f t="shared" si="15"/>
        <v>1.8184094133355588E-2</v>
      </c>
      <c r="S223" s="10">
        <f t="shared" si="12"/>
        <v>41081.208333333336</v>
      </c>
      <c r="T223" s="10">
        <f t="shared" si="1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4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t="str">
        <v>photography</v>
      </c>
      <c r="Q224" t="str">
        <v>photography books</v>
      </c>
      <c r="R224">
        <f t="shared" si="15"/>
        <v>2.0836478937037595E-2</v>
      </c>
      <c r="S224" s="10">
        <f t="shared" si="12"/>
        <v>41914.208333333336</v>
      </c>
      <c r="T224" s="10">
        <f t="shared" si="1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4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t="str">
        <v>theater</v>
      </c>
      <c r="Q225" t="str">
        <v>plays</v>
      </c>
      <c r="R225">
        <f t="shared" si="15"/>
        <v>1.1367937775498492E-2</v>
      </c>
      <c r="S225" s="10">
        <f t="shared" si="12"/>
        <v>42445.208333333328</v>
      </c>
      <c r="T225" s="10">
        <f t="shared" si="1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4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t="str">
        <v>film &amp; video</v>
      </c>
      <c r="Q226" t="str">
        <v>science fiction</v>
      </c>
      <c r="R226">
        <f t="shared" si="15"/>
        <v>1.9231077935628862E-2</v>
      </c>
      <c r="S226" s="10">
        <f t="shared" si="12"/>
        <v>41906.208333333336</v>
      </c>
      <c r="T226" s="10">
        <f t="shared" si="1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4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t="str">
        <v>music</v>
      </c>
      <c r="Q227" t="str">
        <v>rock</v>
      </c>
      <c r="R227">
        <f t="shared" si="15"/>
        <v>3.3333711266567645E-2</v>
      </c>
      <c r="S227" s="10">
        <f t="shared" si="12"/>
        <v>41762.208333333336</v>
      </c>
      <c r="T227" s="10">
        <f t="shared" si="1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4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t="str">
        <v>photography</v>
      </c>
      <c r="Q228" t="str">
        <v>photography books</v>
      </c>
      <c r="R228">
        <f t="shared" si="15"/>
        <v>1.0182743885807801E-2</v>
      </c>
      <c r="S228" s="10">
        <f t="shared" si="12"/>
        <v>40276.208333333336</v>
      </c>
      <c r="T228" s="10">
        <f t="shared" si="1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4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t="str">
        <v>games</v>
      </c>
      <c r="Q229" t="str">
        <v>mobile games</v>
      </c>
      <c r="R229">
        <f t="shared" si="15"/>
        <v>9.1775262527858618E-3</v>
      </c>
      <c r="S229" s="10">
        <f t="shared" si="12"/>
        <v>42139.208333333328</v>
      </c>
      <c r="T229" s="10">
        <f t="shared" si="1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4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t="str">
        <v>film &amp; video</v>
      </c>
      <c r="Q230" t="str">
        <v>animation</v>
      </c>
      <c r="R230">
        <f t="shared" si="15"/>
        <v>1.4925734191300982E-2</v>
      </c>
      <c r="S230" s="10">
        <f t="shared" si="12"/>
        <v>42613.208333333328</v>
      </c>
      <c r="T230" s="10">
        <f t="shared" si="1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4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t="str">
        <v>games</v>
      </c>
      <c r="Q231" t="str">
        <v>mobile games</v>
      </c>
      <c r="R231">
        <f t="shared" si="15"/>
        <v>1.5386192837066793E-2</v>
      </c>
      <c r="S231" s="10">
        <f t="shared" si="12"/>
        <v>42887.208333333328</v>
      </c>
      <c r="T231" s="10">
        <f t="shared" si="1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4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t="str">
        <v>games</v>
      </c>
      <c r="Q232" t="str">
        <v>video games</v>
      </c>
      <c r="R232">
        <f t="shared" si="15"/>
        <v>1.0015866719555733E-2</v>
      </c>
      <c r="S232" s="10">
        <f t="shared" si="12"/>
        <v>43805.25</v>
      </c>
      <c r="T232" s="10">
        <f t="shared" si="13"/>
        <v>43805.25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4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t="str">
        <v>theater</v>
      </c>
      <c r="Q233" t="str">
        <v>plays</v>
      </c>
      <c r="R233">
        <f t="shared" si="15"/>
        <v>1.2131088176715554E-2</v>
      </c>
      <c r="S233" s="10">
        <f t="shared" si="12"/>
        <v>41415.208333333336</v>
      </c>
      <c r="T233" s="10">
        <f t="shared" si="1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4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t="str">
        <v>theater</v>
      </c>
      <c r="Q234" t="str">
        <v>plays</v>
      </c>
      <c r="R234">
        <f t="shared" si="15"/>
        <v>1.5799416108535119E-2</v>
      </c>
      <c r="S234" s="10">
        <f t="shared" si="12"/>
        <v>42576.208333333328</v>
      </c>
      <c r="T234" s="10">
        <f t="shared" si="1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4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t="str">
        <v>film &amp; video</v>
      </c>
      <c r="Q235" t="str">
        <v>animation</v>
      </c>
      <c r="R235">
        <f t="shared" si="15"/>
        <v>1.0333333333333333E-2</v>
      </c>
      <c r="S235" s="10">
        <f t="shared" si="12"/>
        <v>40706.208333333336</v>
      </c>
      <c r="T235" s="10">
        <f t="shared" si="1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4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t="str">
        <v>games</v>
      </c>
      <c r="Q236" t="str">
        <v>video games</v>
      </c>
      <c r="R236">
        <f t="shared" si="15"/>
        <v>1.8212932404351546E-2</v>
      </c>
      <c r="S236" s="10">
        <f t="shared" si="12"/>
        <v>42969.208333333328</v>
      </c>
      <c r="T236" s="10">
        <f t="shared" si="1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4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t="str">
        <v>film &amp; video</v>
      </c>
      <c r="Q237" t="str">
        <v>animation</v>
      </c>
      <c r="R237">
        <f t="shared" si="15"/>
        <v>2.5633881303984397E-2</v>
      </c>
      <c r="S237" s="10">
        <f t="shared" si="12"/>
        <v>42779.25</v>
      </c>
      <c r="T237" s="10">
        <f t="shared" si="1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4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t="str">
        <v>music</v>
      </c>
      <c r="Q238" t="str">
        <v>rock</v>
      </c>
      <c r="R238">
        <f t="shared" si="15"/>
        <v>1.31852879944483E-2</v>
      </c>
      <c r="S238" s="10">
        <f t="shared" si="12"/>
        <v>43641.208333333328</v>
      </c>
      <c r="T238" s="10">
        <f t="shared" si="1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4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t="str">
        <v>film &amp; video</v>
      </c>
      <c r="Q239" t="str">
        <v>animation</v>
      </c>
      <c r="R239">
        <f t="shared" si="15"/>
        <v>2.2196734583726892E-2</v>
      </c>
      <c r="S239" s="10">
        <f t="shared" si="12"/>
        <v>41754.208333333336</v>
      </c>
      <c r="T239" s="10">
        <f t="shared" si="1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4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t="str">
        <v>theater</v>
      </c>
      <c r="Q240" t="str">
        <v>plays</v>
      </c>
      <c r="R240">
        <f t="shared" si="15"/>
        <v>9.567962122706648E-3</v>
      </c>
      <c r="S240" s="10">
        <f t="shared" si="12"/>
        <v>43083.25</v>
      </c>
      <c r="T240" s="10">
        <f t="shared" si="1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4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t="str">
        <v>technology</v>
      </c>
      <c r="Q241" t="str">
        <v>wearables</v>
      </c>
      <c r="R241">
        <f t="shared" si="15"/>
        <v>1.311160857051487E-2</v>
      </c>
      <c r="S241" s="10">
        <f t="shared" si="12"/>
        <v>42245.208333333328</v>
      </c>
      <c r="T241" s="10">
        <f t="shared" si="1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4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t="str">
        <v>theater</v>
      </c>
      <c r="Q242" t="str">
        <v>plays</v>
      </c>
      <c r="R242">
        <f t="shared" si="15"/>
        <v>1.4489457782398232E-2</v>
      </c>
      <c r="S242" s="10">
        <f t="shared" si="12"/>
        <v>40396.208333333336</v>
      </c>
      <c r="T242" s="10">
        <f t="shared" si="1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4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t="str">
        <v>publishing</v>
      </c>
      <c r="Q243" t="str">
        <v>nonfiction</v>
      </c>
      <c r="R243">
        <f t="shared" si="15"/>
        <v>9.8061480588601813E-3</v>
      </c>
      <c r="S243" s="10">
        <f t="shared" si="12"/>
        <v>41742.208333333336</v>
      </c>
      <c r="T243" s="10">
        <f t="shared" si="1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4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t="str">
        <v>music</v>
      </c>
      <c r="Q244" t="str">
        <v>rock</v>
      </c>
      <c r="R244">
        <f t="shared" si="15"/>
        <v>2.3301332836238232E-2</v>
      </c>
      <c r="S244" s="10">
        <f t="shared" si="12"/>
        <v>42865.208333333328</v>
      </c>
      <c r="T244" s="10">
        <f t="shared" si="1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4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t="str">
        <v>theater</v>
      </c>
      <c r="Q245" t="str">
        <v>plays</v>
      </c>
      <c r="R245">
        <f t="shared" si="15"/>
        <v>2.3242187500000001E-2</v>
      </c>
      <c r="S245" s="10">
        <f t="shared" si="12"/>
        <v>43163.25</v>
      </c>
      <c r="T245" s="10">
        <f t="shared" si="1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4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t="str">
        <v>theater</v>
      </c>
      <c r="Q246" t="str">
        <v>plays</v>
      </c>
      <c r="R246">
        <f t="shared" si="15"/>
        <v>1.328986960882648E-2</v>
      </c>
      <c r="S246" s="10">
        <f t="shared" si="12"/>
        <v>41834.208333333336</v>
      </c>
      <c r="T246" s="10">
        <f t="shared" si="1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4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t="str">
        <v>theater</v>
      </c>
      <c r="Q247" t="str">
        <v>plays</v>
      </c>
      <c r="R247">
        <f t="shared" si="15"/>
        <v>1.4487847809897772E-2</v>
      </c>
      <c r="S247" s="10">
        <f t="shared" si="12"/>
        <v>41736.208333333336</v>
      </c>
      <c r="T247" s="10">
        <f t="shared" si="1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4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t="str">
        <v>technology</v>
      </c>
      <c r="Q248" t="str">
        <v>web</v>
      </c>
      <c r="R248">
        <f t="shared" si="15"/>
        <v>1.5154618062666393E-2</v>
      </c>
      <c r="S248" s="10">
        <f t="shared" si="12"/>
        <v>41491.208333333336</v>
      </c>
      <c r="T248" s="10">
        <f t="shared" si="1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4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t="str">
        <v>publishing</v>
      </c>
      <c r="Q249" t="str">
        <v>fiction</v>
      </c>
      <c r="R249">
        <f t="shared" si="15"/>
        <v>1.0202644889471348E-2</v>
      </c>
      <c r="S249" s="10">
        <f t="shared" si="12"/>
        <v>42726.25</v>
      </c>
      <c r="T249" s="10">
        <f t="shared" si="1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4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t="str">
        <v>games</v>
      </c>
      <c r="Q250" t="str">
        <v>mobile games</v>
      </c>
      <c r="R250">
        <f t="shared" si="15"/>
        <v>1.6637411279859574E-2</v>
      </c>
      <c r="S250" s="10">
        <f t="shared" si="12"/>
        <v>42004.25</v>
      </c>
      <c r="T250" s="10">
        <f t="shared" si="1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4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t="str">
        <v>publishing</v>
      </c>
      <c r="Q251" t="str">
        <v>translations</v>
      </c>
      <c r="R251">
        <f t="shared" si="15"/>
        <v>3.8460394419822123E-2</v>
      </c>
      <c r="S251" s="10">
        <f t="shared" si="12"/>
        <v>42006.25</v>
      </c>
      <c r="T251" s="10">
        <f t="shared" si="1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4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t="str">
        <v>music</v>
      </c>
      <c r="Q252" t="str">
        <v>rock</v>
      </c>
      <c r="R252">
        <f t="shared" si="15"/>
        <v>0.33333333333333331</v>
      </c>
      <c r="S252" s="10">
        <f t="shared" si="12"/>
        <v>40203.25</v>
      </c>
      <c r="T252" s="10">
        <f t="shared" si="1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4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t="str">
        <v>theater</v>
      </c>
      <c r="Q253" t="str">
        <v>plays</v>
      </c>
      <c r="R253">
        <f t="shared" si="15"/>
        <v>2.6302083333333334E-2</v>
      </c>
      <c r="S253" s="10">
        <f t="shared" si="12"/>
        <v>41252.25</v>
      </c>
      <c r="T253" s="10">
        <f t="shared" si="1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4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t="str">
        <v>theater</v>
      </c>
      <c r="Q254" t="str">
        <v>plays</v>
      </c>
      <c r="R254">
        <f t="shared" si="15"/>
        <v>9.4204055564426001E-3</v>
      </c>
      <c r="S254" s="10">
        <f t="shared" si="12"/>
        <v>41572.208333333336</v>
      </c>
      <c r="T254" s="10">
        <f t="shared" si="1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4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t="str">
        <v>film &amp; video</v>
      </c>
      <c r="Q255" t="str">
        <v>drama</v>
      </c>
      <c r="R255">
        <f t="shared" si="15"/>
        <v>1.2342711328482541E-2</v>
      </c>
      <c r="S255" s="10">
        <f t="shared" si="12"/>
        <v>40641.208333333336</v>
      </c>
      <c r="T255" s="10">
        <f t="shared" si="1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4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t="str">
        <v>publishing</v>
      </c>
      <c r="Q256" t="str">
        <v>nonfiction</v>
      </c>
      <c r="R256">
        <f t="shared" si="15"/>
        <v>1.0346854791299235E-2</v>
      </c>
      <c r="S256" s="10">
        <f t="shared" si="12"/>
        <v>42787.25</v>
      </c>
      <c r="T256" s="10">
        <f t="shared" si="1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4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t="str">
        <v>music</v>
      </c>
      <c r="Q257" t="str">
        <v>rock</v>
      </c>
      <c r="R257">
        <f t="shared" si="15"/>
        <v>1.7542771489119761E-2</v>
      </c>
      <c r="S257" s="10">
        <f t="shared" si="12"/>
        <v>40590.25</v>
      </c>
      <c r="T257" s="10">
        <f t="shared" si="1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4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t="str">
        <v>music</v>
      </c>
      <c r="Q258" t="str">
        <v>rock</v>
      </c>
      <c r="R258">
        <f t="shared" si="15"/>
        <v>1.5641293013555789E-2</v>
      </c>
      <c r="S258" s="10">
        <f t="shared" ref="S258:S321" si="16">(((K258/60)/60)/24)+DATE(1970,1,1)</f>
        <v>42393.25</v>
      </c>
      <c r="T258" s="10">
        <f t="shared" ref="T258:T321" si="17">(((L258/60)/60)/24)+DATE(1970,1,1)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8">E259/D259*100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t="str">
        <v>theater</v>
      </c>
      <c r="Q259" t="str">
        <v>plays</v>
      </c>
      <c r="R259">
        <f t="shared" ref="R259:R322" si="19">H259/E259</f>
        <v>1.1055034847392453E-2</v>
      </c>
      <c r="S259" s="10">
        <f t="shared" si="16"/>
        <v>41338.25</v>
      </c>
      <c r="T259" s="10">
        <f t="shared" si="17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8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t="str">
        <v>theater</v>
      </c>
      <c r="Q260" t="str">
        <v>plays</v>
      </c>
      <c r="R260">
        <f t="shared" si="19"/>
        <v>1.3855780691299165E-2</v>
      </c>
      <c r="S260" s="10">
        <f t="shared" si="16"/>
        <v>42712.25</v>
      </c>
      <c r="T260" s="10">
        <f t="shared" si="17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8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t="str">
        <v>photography</v>
      </c>
      <c r="Q261" t="str">
        <v>photography books</v>
      </c>
      <c r="R261">
        <f t="shared" si="19"/>
        <v>1.2831241283124128E-2</v>
      </c>
      <c r="S261" s="10">
        <f t="shared" si="16"/>
        <v>41251.25</v>
      </c>
      <c r="T261" s="10">
        <f t="shared" si="17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8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t="str">
        <v>music</v>
      </c>
      <c r="Q262" t="str">
        <v>rock</v>
      </c>
      <c r="R262">
        <f t="shared" si="19"/>
        <v>2.6270759939607449E-2</v>
      </c>
      <c r="S262" s="10">
        <f t="shared" si="16"/>
        <v>41180.208333333336</v>
      </c>
      <c r="T262" s="10">
        <f t="shared" si="17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8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t="str">
        <v>music</v>
      </c>
      <c r="Q263" t="str">
        <v>rock</v>
      </c>
      <c r="R263">
        <f t="shared" si="19"/>
        <v>1.7260388548834733E-2</v>
      </c>
      <c r="S263" s="10">
        <f t="shared" si="16"/>
        <v>40415.208333333336</v>
      </c>
      <c r="T263" s="10">
        <f t="shared" si="17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8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t="str">
        <v>music</v>
      </c>
      <c r="Q264" t="str">
        <v>indie rock</v>
      </c>
      <c r="R264">
        <f t="shared" si="19"/>
        <v>2.0082582582582581E-2</v>
      </c>
      <c r="S264" s="10">
        <f t="shared" si="16"/>
        <v>40638.208333333336</v>
      </c>
      <c r="T264" s="10">
        <f t="shared" si="17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8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t="str">
        <v>photography</v>
      </c>
      <c r="Q265" t="str">
        <v>photography books</v>
      </c>
      <c r="R265">
        <f t="shared" si="19"/>
        <v>1.8501301599107473E-2</v>
      </c>
      <c r="S265" s="10">
        <f t="shared" si="16"/>
        <v>40187.25</v>
      </c>
      <c r="T265" s="10">
        <f t="shared" si="17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8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t="str">
        <v>theater</v>
      </c>
      <c r="Q266" t="str">
        <v>plays</v>
      </c>
      <c r="R266">
        <f t="shared" si="19"/>
        <v>3.3330309901738471E-2</v>
      </c>
      <c r="S266" s="10">
        <f t="shared" si="16"/>
        <v>41317.25</v>
      </c>
      <c r="T266" s="10">
        <f t="shared" si="17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8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t="str">
        <v>theater</v>
      </c>
      <c r="Q267" t="str">
        <v>plays</v>
      </c>
      <c r="R267">
        <f t="shared" si="19"/>
        <v>1.4259658431437573E-2</v>
      </c>
      <c r="S267" s="10">
        <f t="shared" si="16"/>
        <v>42372.25</v>
      </c>
      <c r="T267" s="10">
        <f t="shared" si="17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8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t="str">
        <v>music</v>
      </c>
      <c r="Q268" t="str">
        <v>jazz</v>
      </c>
      <c r="R268">
        <f t="shared" si="19"/>
        <v>3.7042210891480992E-2</v>
      </c>
      <c r="S268" s="10">
        <f t="shared" si="16"/>
        <v>41950.25</v>
      </c>
      <c r="T268" s="10">
        <f t="shared" si="17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8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t="str">
        <v>theater</v>
      </c>
      <c r="Q269" t="str">
        <v>plays</v>
      </c>
      <c r="R269">
        <f t="shared" si="19"/>
        <v>1.9234243624487526E-2</v>
      </c>
      <c r="S269" s="10">
        <f t="shared" si="16"/>
        <v>41206.208333333336</v>
      </c>
      <c r="T269" s="10">
        <f t="shared" si="17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8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t="str">
        <v>film &amp; video</v>
      </c>
      <c r="Q270" t="str">
        <v>documentary</v>
      </c>
      <c r="R270">
        <f t="shared" si="19"/>
        <v>1.7725258493353029E-2</v>
      </c>
      <c r="S270" s="10">
        <f t="shared" si="16"/>
        <v>41186.208333333336</v>
      </c>
      <c r="T270" s="10">
        <f t="shared" si="17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8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t="str">
        <v>film &amp; video</v>
      </c>
      <c r="Q271" t="str">
        <v>television</v>
      </c>
      <c r="R271">
        <f t="shared" si="19"/>
        <v>9.8394028500339292E-3</v>
      </c>
      <c r="S271" s="10">
        <f t="shared" si="16"/>
        <v>43496.25</v>
      </c>
      <c r="T271" s="10">
        <f t="shared" si="17"/>
        <v>43517.25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8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t="str">
        <v>games</v>
      </c>
      <c r="Q272" t="str">
        <v>video games</v>
      </c>
      <c r="R272">
        <f t="shared" si="19"/>
        <v>3.9991536182818449E-2</v>
      </c>
      <c r="S272" s="10">
        <f t="shared" si="16"/>
        <v>40514.25</v>
      </c>
      <c r="T272" s="10">
        <f t="shared" si="17"/>
        <v>40516.25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8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t="str">
        <v>photography</v>
      </c>
      <c r="Q273" t="str">
        <v>photography books</v>
      </c>
      <c r="R273">
        <f t="shared" si="19"/>
        <v>3.1233998975934461E-2</v>
      </c>
      <c r="S273" s="10">
        <f t="shared" si="16"/>
        <v>42345.25</v>
      </c>
      <c r="T273" s="10">
        <f t="shared" si="17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8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t="str">
        <v>theater</v>
      </c>
      <c r="Q274" t="str">
        <v>plays</v>
      </c>
      <c r="R274">
        <f t="shared" si="19"/>
        <v>1.2191903391718002E-2</v>
      </c>
      <c r="S274" s="10">
        <f t="shared" si="16"/>
        <v>43656.208333333328</v>
      </c>
      <c r="T274" s="10">
        <f t="shared" si="17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8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t="str">
        <v>theater</v>
      </c>
      <c r="Q275" t="str">
        <v>plays</v>
      </c>
      <c r="R275">
        <f t="shared" si="19"/>
        <v>2.6345291479820628E-2</v>
      </c>
      <c r="S275" s="10">
        <f t="shared" si="16"/>
        <v>42995.208333333328</v>
      </c>
      <c r="T275" s="10">
        <f t="shared" si="17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8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t="str">
        <v>theater</v>
      </c>
      <c r="Q276" t="str">
        <v>plays</v>
      </c>
      <c r="R276">
        <f t="shared" si="19"/>
        <v>1.9404915912031046E-2</v>
      </c>
      <c r="S276" s="10">
        <f t="shared" si="16"/>
        <v>43045.25</v>
      </c>
      <c r="T276" s="10">
        <f t="shared" si="17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8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t="str">
        <v>publishing</v>
      </c>
      <c r="Q277" t="str">
        <v>translations</v>
      </c>
      <c r="R277">
        <f t="shared" si="19"/>
        <v>1.2315532434441024E-2</v>
      </c>
      <c r="S277" s="10">
        <f t="shared" si="16"/>
        <v>43561.208333333328</v>
      </c>
      <c r="T277" s="10">
        <f t="shared" si="17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8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t="str">
        <v>games</v>
      </c>
      <c r="Q278" t="str">
        <v>video games</v>
      </c>
      <c r="R278">
        <f t="shared" si="19"/>
        <v>2.4981217129977459E-2</v>
      </c>
      <c r="S278" s="10">
        <f t="shared" si="16"/>
        <v>41018.208333333336</v>
      </c>
      <c r="T278" s="10">
        <f t="shared" si="17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8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t="str">
        <v>theater</v>
      </c>
      <c r="Q279" t="str">
        <v>plays</v>
      </c>
      <c r="R279">
        <f t="shared" si="19"/>
        <v>1.1118553248492967E-2</v>
      </c>
      <c r="S279" s="10">
        <f t="shared" si="16"/>
        <v>40378.208333333336</v>
      </c>
      <c r="T279" s="10">
        <f t="shared" si="17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8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t="str">
        <v>technology</v>
      </c>
      <c r="Q280" t="str">
        <v>web</v>
      </c>
      <c r="R280">
        <f t="shared" si="19"/>
        <v>1.0342084327764518E-2</v>
      </c>
      <c r="S280" s="10">
        <f t="shared" si="16"/>
        <v>41239.25</v>
      </c>
      <c r="T280" s="10">
        <f t="shared" si="17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8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t="str">
        <v>theater</v>
      </c>
      <c r="Q281" t="str">
        <v>plays</v>
      </c>
      <c r="R281">
        <f t="shared" si="19"/>
        <v>3.9982425307557121E-2</v>
      </c>
      <c r="S281" s="10">
        <f t="shared" si="16"/>
        <v>43346.208333333328</v>
      </c>
      <c r="T281" s="10">
        <f t="shared" si="17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8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t="str">
        <v>film &amp; video</v>
      </c>
      <c r="Q282" t="str">
        <v>animation</v>
      </c>
      <c r="R282">
        <f t="shared" si="19"/>
        <v>2.7036323610346726E-2</v>
      </c>
      <c r="S282" s="10">
        <f t="shared" si="16"/>
        <v>43060.25</v>
      </c>
      <c r="T282" s="10">
        <f t="shared" si="17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8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t="str">
        <v>theater</v>
      </c>
      <c r="Q283" t="str">
        <v>plays</v>
      </c>
      <c r="R283">
        <f t="shared" si="19"/>
        <v>1.3696264413624528E-2</v>
      </c>
      <c r="S283" s="10">
        <f t="shared" si="16"/>
        <v>40979.25</v>
      </c>
      <c r="T283" s="10">
        <f t="shared" si="17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8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t="str">
        <v>film &amp; video</v>
      </c>
      <c r="Q284" t="str">
        <v>television</v>
      </c>
      <c r="R284">
        <f t="shared" si="19"/>
        <v>1.4654032613486117E-2</v>
      </c>
      <c r="S284" s="10">
        <f t="shared" si="16"/>
        <v>42701.25</v>
      </c>
      <c r="T284" s="10">
        <f t="shared" si="17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8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t="str">
        <v>music</v>
      </c>
      <c r="Q285" t="str">
        <v>rock</v>
      </c>
      <c r="R285">
        <f t="shared" si="19"/>
        <v>1.9116677653263019E-2</v>
      </c>
      <c r="S285" s="10">
        <f t="shared" si="16"/>
        <v>42520.208333333328</v>
      </c>
      <c r="T285" s="10">
        <f t="shared" si="17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8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t="str">
        <v>technology</v>
      </c>
      <c r="Q286" t="str">
        <v>web</v>
      </c>
      <c r="R286">
        <f t="shared" si="19"/>
        <v>1.6190359376916472E-2</v>
      </c>
      <c r="S286" s="10">
        <f t="shared" si="16"/>
        <v>41030.208333333336</v>
      </c>
      <c r="T286" s="10">
        <f t="shared" si="17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8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t="str">
        <v>theater</v>
      </c>
      <c r="Q287" t="str">
        <v>plays</v>
      </c>
      <c r="R287">
        <f t="shared" si="19"/>
        <v>3.9955954066383512E-2</v>
      </c>
      <c r="S287" s="10">
        <f t="shared" si="16"/>
        <v>42623.208333333328</v>
      </c>
      <c r="T287" s="10">
        <f t="shared" si="17"/>
        <v>42661.208333333328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8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t="str">
        <v>theater</v>
      </c>
      <c r="Q288" t="str">
        <v>plays</v>
      </c>
      <c r="R288">
        <f t="shared" si="19"/>
        <v>9.4083959707521609E-3</v>
      </c>
      <c r="S288" s="10">
        <f t="shared" si="16"/>
        <v>42697.25</v>
      </c>
      <c r="T288" s="10">
        <f t="shared" si="17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8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t="str">
        <v>music</v>
      </c>
      <c r="Q289" t="str">
        <v>electric music</v>
      </c>
      <c r="R289">
        <f t="shared" si="19"/>
        <v>1.3320214939831983E-2</v>
      </c>
      <c r="S289" s="10">
        <f t="shared" si="16"/>
        <v>42122.208333333328</v>
      </c>
      <c r="T289" s="10">
        <f t="shared" si="17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8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t="str">
        <v>music</v>
      </c>
      <c r="Q290" t="str">
        <v>metal</v>
      </c>
      <c r="R290">
        <f t="shared" si="19"/>
        <v>2.501826150474799E-2</v>
      </c>
      <c r="S290" s="10">
        <f t="shared" si="16"/>
        <v>40982.208333333336</v>
      </c>
      <c r="T290" s="10">
        <f t="shared" si="17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8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t="str">
        <v>theater</v>
      </c>
      <c r="Q291" t="str">
        <v>plays</v>
      </c>
      <c r="R291">
        <f t="shared" si="19"/>
        <v>2.5011132551580821E-2</v>
      </c>
      <c r="S291" s="10">
        <f t="shared" si="16"/>
        <v>42219.208333333328</v>
      </c>
      <c r="T291" s="10">
        <f t="shared" si="17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8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t="str">
        <v>film &amp; video</v>
      </c>
      <c r="Q292" t="str">
        <v>documentary</v>
      </c>
      <c r="R292">
        <f t="shared" si="19"/>
        <v>9.8994788600335806E-3</v>
      </c>
      <c r="S292" s="10">
        <f t="shared" si="16"/>
        <v>41404.208333333336</v>
      </c>
      <c r="T292" s="10">
        <f t="shared" si="17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8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t="str">
        <v>technology</v>
      </c>
      <c r="Q293" t="str">
        <v>web</v>
      </c>
      <c r="R293">
        <f t="shared" si="19"/>
        <v>1.3018615403333739E-2</v>
      </c>
      <c r="S293" s="10">
        <f t="shared" si="16"/>
        <v>40831.208333333336</v>
      </c>
      <c r="T293" s="10">
        <f t="shared" si="17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8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t="str">
        <v>food</v>
      </c>
      <c r="Q294" t="str">
        <v>food trucks</v>
      </c>
      <c r="R294">
        <f t="shared" si="19"/>
        <v>1.3947001394700139E-2</v>
      </c>
      <c r="S294" s="10">
        <f t="shared" si="16"/>
        <v>40984.208333333336</v>
      </c>
      <c r="T294" s="10">
        <f t="shared" si="17"/>
        <v>41002.208333333336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8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t="str">
        <v>theater</v>
      </c>
      <c r="Q295" t="str">
        <v>plays</v>
      </c>
      <c r="R295">
        <f t="shared" si="19"/>
        <v>3.0046948356807511E-2</v>
      </c>
      <c r="S295" s="10">
        <f t="shared" si="16"/>
        <v>40456.208333333336</v>
      </c>
      <c r="T295" s="10">
        <f t="shared" si="17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8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t="str">
        <v>theater</v>
      </c>
      <c r="Q296" t="str">
        <v>plays</v>
      </c>
      <c r="R296">
        <f t="shared" si="19"/>
        <v>2.2766857427220701E-2</v>
      </c>
      <c r="S296" s="10">
        <f t="shared" si="16"/>
        <v>43399.208333333328</v>
      </c>
      <c r="T296" s="10">
        <f t="shared" si="17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8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t="str">
        <v>theater</v>
      </c>
      <c r="Q297" t="str">
        <v>plays</v>
      </c>
      <c r="R297">
        <f t="shared" si="19"/>
        <v>2.7774142418822433E-2</v>
      </c>
      <c r="S297" s="10">
        <f t="shared" si="16"/>
        <v>41562.208333333336</v>
      </c>
      <c r="T297" s="10">
        <f t="shared" si="17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8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t="str">
        <v>theater</v>
      </c>
      <c r="Q298" t="str">
        <v>plays</v>
      </c>
      <c r="R298">
        <f t="shared" si="19"/>
        <v>1.1336515513126491E-2</v>
      </c>
      <c r="S298" s="10">
        <f t="shared" si="16"/>
        <v>43493.25</v>
      </c>
      <c r="T298" s="10">
        <f t="shared" si="17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8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t="str">
        <v>theater</v>
      </c>
      <c r="Q299" t="str">
        <v>plays</v>
      </c>
      <c r="R299">
        <f t="shared" si="19"/>
        <v>1.5327929255711128E-2</v>
      </c>
      <c r="S299" s="10">
        <f t="shared" si="16"/>
        <v>41653.25</v>
      </c>
      <c r="T299" s="10">
        <f t="shared" si="17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8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t="str">
        <v>music</v>
      </c>
      <c r="Q300" t="str">
        <v>rock</v>
      </c>
      <c r="R300">
        <f t="shared" si="19"/>
        <v>1.4294222751637879E-2</v>
      </c>
      <c r="S300" s="10">
        <f t="shared" si="16"/>
        <v>42426.25</v>
      </c>
      <c r="T300" s="10">
        <f t="shared" si="17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8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t="str">
        <v>food</v>
      </c>
      <c r="Q301" t="str">
        <v>food trucks</v>
      </c>
      <c r="R301">
        <f t="shared" si="19"/>
        <v>2.5076765609007165E-2</v>
      </c>
      <c r="S301" s="10">
        <f t="shared" si="16"/>
        <v>42432.25</v>
      </c>
      <c r="T301" s="10">
        <f t="shared" si="17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8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t="str">
        <v>publishing</v>
      </c>
      <c r="Q302" t="str">
        <v>nonfiction</v>
      </c>
      <c r="R302">
        <f t="shared" si="19"/>
        <v>0.2</v>
      </c>
      <c r="S302" s="10">
        <f t="shared" si="16"/>
        <v>42977.208333333328</v>
      </c>
      <c r="T302" s="10">
        <f t="shared" si="17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8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t="str">
        <v>film &amp; video</v>
      </c>
      <c r="Q303" t="str">
        <v>documentary</v>
      </c>
      <c r="R303">
        <f t="shared" si="19"/>
        <v>2.4376136175838704E-2</v>
      </c>
      <c r="S303" s="10">
        <f t="shared" si="16"/>
        <v>42061.25</v>
      </c>
      <c r="T303" s="10">
        <f t="shared" si="17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8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t="str">
        <v>theater</v>
      </c>
      <c r="Q304" t="str">
        <v>plays</v>
      </c>
      <c r="R304">
        <f t="shared" si="19"/>
        <v>1.0109763142692086E-2</v>
      </c>
      <c r="S304" s="10">
        <f t="shared" si="16"/>
        <v>43345.208333333328</v>
      </c>
      <c r="T304" s="10">
        <f t="shared" si="17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8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t="str">
        <v>music</v>
      </c>
      <c r="Q305" t="str">
        <v>indie rock</v>
      </c>
      <c r="R305">
        <f t="shared" si="19"/>
        <v>1.1391954432182272E-2</v>
      </c>
      <c r="S305" s="10">
        <f t="shared" si="16"/>
        <v>42376.25</v>
      </c>
      <c r="T305" s="10">
        <f t="shared" si="17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8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t="str">
        <v>film &amp; video</v>
      </c>
      <c r="Q306" t="str">
        <v>documentary</v>
      </c>
      <c r="R306">
        <f t="shared" si="19"/>
        <v>1.238120149969483E-2</v>
      </c>
      <c r="S306" s="10">
        <f t="shared" si="16"/>
        <v>42589.208333333328</v>
      </c>
      <c r="T306" s="10">
        <f t="shared" si="17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8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t="str">
        <v>theater</v>
      </c>
      <c r="Q307" t="str">
        <v>plays</v>
      </c>
      <c r="R307">
        <f t="shared" si="19"/>
        <v>1.0606438732218617E-2</v>
      </c>
      <c r="S307" s="10">
        <f t="shared" si="16"/>
        <v>42448.208333333328</v>
      </c>
      <c r="T307" s="10">
        <f t="shared" si="17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8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t="str">
        <v>theater</v>
      </c>
      <c r="Q308" t="str">
        <v>plays</v>
      </c>
      <c r="R308">
        <f t="shared" si="19"/>
        <v>1.3618677042801557E-2</v>
      </c>
      <c r="S308" s="10">
        <f t="shared" si="16"/>
        <v>42930.208333333328</v>
      </c>
      <c r="T308" s="10">
        <f t="shared" si="17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8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t="str">
        <v>publishing</v>
      </c>
      <c r="Q309" t="str">
        <v>fiction</v>
      </c>
      <c r="R309">
        <f t="shared" si="19"/>
        <v>1.5158834218940492E-2</v>
      </c>
      <c r="S309" s="10">
        <f t="shared" si="16"/>
        <v>41066.208333333336</v>
      </c>
      <c r="T309" s="10">
        <f t="shared" si="17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8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t="str">
        <v>theater</v>
      </c>
      <c r="Q310" t="str">
        <v>plays</v>
      </c>
      <c r="R310">
        <f t="shared" si="19"/>
        <v>9.1708542713567834E-3</v>
      </c>
      <c r="S310" s="10">
        <f t="shared" si="16"/>
        <v>40651.208333333336</v>
      </c>
      <c r="T310" s="10">
        <f t="shared" si="17"/>
        <v>40652.208333333336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8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t="str">
        <v>music</v>
      </c>
      <c r="Q311" t="str">
        <v>indie rock</v>
      </c>
      <c r="R311">
        <f t="shared" si="19"/>
        <v>2.4295432458697766E-2</v>
      </c>
      <c r="S311" s="10">
        <f t="shared" si="16"/>
        <v>40807.208333333336</v>
      </c>
      <c r="T311" s="10">
        <f t="shared" si="17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8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t="str">
        <v>games</v>
      </c>
      <c r="Q312" t="str">
        <v>video games</v>
      </c>
      <c r="R312">
        <f t="shared" si="19"/>
        <v>1.0088272383354351E-2</v>
      </c>
      <c r="S312" s="10">
        <f t="shared" si="16"/>
        <v>40277.208333333336</v>
      </c>
      <c r="T312" s="10">
        <f t="shared" si="17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8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t="str">
        <v>theater</v>
      </c>
      <c r="Q313" t="str">
        <v>plays</v>
      </c>
      <c r="R313">
        <f t="shared" si="19"/>
        <v>9.4442709959413045E-3</v>
      </c>
      <c r="S313" s="10">
        <f t="shared" si="16"/>
        <v>40590.25</v>
      </c>
      <c r="T313" s="10">
        <f t="shared" si="17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8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t="str">
        <v>theater</v>
      </c>
      <c r="Q314" t="str">
        <v>plays</v>
      </c>
      <c r="R314">
        <f t="shared" si="19"/>
        <v>2.0409610297526522E-2</v>
      </c>
      <c r="S314" s="10">
        <f t="shared" si="16"/>
        <v>41572.208333333336</v>
      </c>
      <c r="T314" s="10">
        <f t="shared" si="17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8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t="str">
        <v>music</v>
      </c>
      <c r="Q315" t="str">
        <v>rock</v>
      </c>
      <c r="R315">
        <f t="shared" si="19"/>
        <v>2.564102564102564E-2</v>
      </c>
      <c r="S315" s="10">
        <f t="shared" si="16"/>
        <v>40966.25</v>
      </c>
      <c r="T315" s="10">
        <f t="shared" si="17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8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t="str">
        <v>film &amp; video</v>
      </c>
      <c r="Q316" t="str">
        <v>documentary</v>
      </c>
      <c r="R316">
        <f t="shared" si="19"/>
        <v>3.2234609791565678E-2</v>
      </c>
      <c r="S316" s="10">
        <f t="shared" si="16"/>
        <v>43536.208333333328</v>
      </c>
      <c r="T316" s="10">
        <f t="shared" si="17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8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t="str">
        <v>theater</v>
      </c>
      <c r="Q317" t="str">
        <v>plays</v>
      </c>
      <c r="R317">
        <f t="shared" si="19"/>
        <v>9.6273291925465833E-3</v>
      </c>
      <c r="S317" s="10">
        <f t="shared" si="16"/>
        <v>41783.208333333336</v>
      </c>
      <c r="T317" s="10">
        <f t="shared" si="17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8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t="str">
        <v>food</v>
      </c>
      <c r="Q318" t="str">
        <v>food trucks</v>
      </c>
      <c r="R318">
        <f t="shared" si="19"/>
        <v>1.6872363693172941E-2</v>
      </c>
      <c r="S318" s="10">
        <f t="shared" si="16"/>
        <v>43788.25</v>
      </c>
      <c r="T318" s="10">
        <f t="shared" si="17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8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t="str">
        <v>theater</v>
      </c>
      <c r="Q319" t="str">
        <v>plays</v>
      </c>
      <c r="R319">
        <f t="shared" si="19"/>
        <v>2.3640661938534278E-2</v>
      </c>
      <c r="S319" s="10">
        <f t="shared" si="16"/>
        <v>42869.208333333328</v>
      </c>
      <c r="T319" s="10">
        <f t="shared" si="17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8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t="str">
        <v>music</v>
      </c>
      <c r="Q320" t="str">
        <v>rock</v>
      </c>
      <c r="R320">
        <f t="shared" si="19"/>
        <v>1.8826135105204873E-2</v>
      </c>
      <c r="S320" s="10">
        <f t="shared" si="16"/>
        <v>41684.25</v>
      </c>
      <c r="T320" s="10">
        <f t="shared" si="17"/>
        <v>41686.25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8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t="str">
        <v>technology</v>
      </c>
      <c r="Q321" t="str">
        <v>web</v>
      </c>
      <c r="R321">
        <f t="shared" si="19"/>
        <v>1.9686250384497079E-2</v>
      </c>
      <c r="S321" s="10">
        <f t="shared" si="16"/>
        <v>40402.208333333336</v>
      </c>
      <c r="T321" s="10">
        <f t="shared" si="17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8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t="str">
        <v>publishing</v>
      </c>
      <c r="Q322" t="str">
        <v>fiction</v>
      </c>
      <c r="R322">
        <f t="shared" si="19"/>
        <v>9.8863074641621362E-3</v>
      </c>
      <c r="S322" s="10">
        <f t="shared" ref="S322:S385" si="20">(((K322/60)/60)/24)+DATE(1970,1,1)</f>
        <v>40673.208333333336</v>
      </c>
      <c r="T322" s="10">
        <f t="shared" ref="T322:T385" si="21">(((L322/60)/60)/24)+DATE(1970,1,1)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2">E323/D323*100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t="str">
        <v>film &amp; video</v>
      </c>
      <c r="Q323" t="str">
        <v>shorts</v>
      </c>
      <c r="R323">
        <f t="shared" ref="R323:R386" si="23">H323/E323</f>
        <v>1.5384423582800365E-2</v>
      </c>
      <c r="S323" s="10">
        <f t="shared" si="20"/>
        <v>40634.208333333336</v>
      </c>
      <c r="T323" s="10">
        <f t="shared" si="21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2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t="str">
        <v>theater</v>
      </c>
      <c r="Q324" t="str">
        <v>plays</v>
      </c>
      <c r="R324">
        <f t="shared" si="23"/>
        <v>2.6316727519006808E-2</v>
      </c>
      <c r="S324" s="10">
        <f t="shared" si="20"/>
        <v>40507.25</v>
      </c>
      <c r="T324" s="10">
        <f t="shared" si="21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2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t="str">
        <v>film &amp; video</v>
      </c>
      <c r="Q325" t="str">
        <v>documentary</v>
      </c>
      <c r="R325">
        <f t="shared" si="23"/>
        <v>1.2104283054003724E-2</v>
      </c>
      <c r="S325" s="10">
        <f t="shared" si="20"/>
        <v>41725.208333333336</v>
      </c>
      <c r="T325" s="10">
        <f t="shared" si="21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2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t="str">
        <v>theater</v>
      </c>
      <c r="Q326" t="str">
        <v>plays</v>
      </c>
      <c r="R326">
        <f t="shared" si="23"/>
        <v>2.6356456043956044E-2</v>
      </c>
      <c r="S326" s="10">
        <f t="shared" si="20"/>
        <v>42176.208333333328</v>
      </c>
      <c r="T326" s="10">
        <f t="shared" si="21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2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t="str">
        <v>theater</v>
      </c>
      <c r="Q327" t="str">
        <v>plays</v>
      </c>
      <c r="R327">
        <f t="shared" si="23"/>
        <v>1.2379175852128201E-2</v>
      </c>
      <c r="S327" s="10">
        <f t="shared" si="20"/>
        <v>43267.208333333328</v>
      </c>
      <c r="T327" s="10">
        <f t="shared" si="21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2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t="str">
        <v>film &amp; video</v>
      </c>
      <c r="Q328" t="str">
        <v>animation</v>
      </c>
      <c r="R328">
        <f t="shared" si="23"/>
        <v>3.8484666265784728E-2</v>
      </c>
      <c r="S328" s="10">
        <f t="shared" si="20"/>
        <v>42364.25</v>
      </c>
      <c r="T328" s="10">
        <f t="shared" si="21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2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t="str">
        <v>theater</v>
      </c>
      <c r="Q329" t="str">
        <v>plays</v>
      </c>
      <c r="R329">
        <f t="shared" si="23"/>
        <v>3.2934131736526949E-2</v>
      </c>
      <c r="S329" s="10">
        <f t="shared" si="20"/>
        <v>43705.208333333328</v>
      </c>
      <c r="T329" s="10">
        <f t="shared" si="21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2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t="str">
        <v>music</v>
      </c>
      <c r="Q330" t="str">
        <v>rock</v>
      </c>
      <c r="R330">
        <f t="shared" si="23"/>
        <v>1.8516832794744587E-2</v>
      </c>
      <c r="S330" s="10">
        <f t="shared" si="20"/>
        <v>43434.25</v>
      </c>
      <c r="T330" s="10">
        <f t="shared" si="21"/>
        <v>43445.25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2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t="str">
        <v>games</v>
      </c>
      <c r="Q331" t="str">
        <v>video games</v>
      </c>
      <c r="R331">
        <f t="shared" si="23"/>
        <v>9.8244633794291568E-3</v>
      </c>
      <c r="S331" s="10">
        <f t="shared" si="20"/>
        <v>42716.25</v>
      </c>
      <c r="T331" s="10">
        <f t="shared" si="21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2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t="str">
        <v>film &amp; video</v>
      </c>
      <c r="Q332" t="str">
        <v>documentary</v>
      </c>
      <c r="R332">
        <f t="shared" si="23"/>
        <v>2.2220439595700303E-2</v>
      </c>
      <c r="S332" s="10">
        <f t="shared" si="20"/>
        <v>43077.25</v>
      </c>
      <c r="T332" s="10">
        <f t="shared" si="21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2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t="str">
        <v>food</v>
      </c>
      <c r="Q333" t="str">
        <v>food trucks</v>
      </c>
      <c r="R333">
        <f t="shared" si="23"/>
        <v>1.2975483166017893E-2</v>
      </c>
      <c r="S333" s="10">
        <f t="shared" si="20"/>
        <v>40896.25</v>
      </c>
      <c r="T333" s="10">
        <f t="shared" si="21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2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t="str">
        <v>technology</v>
      </c>
      <c r="Q334" t="str">
        <v>wearables</v>
      </c>
      <c r="R334">
        <f t="shared" si="23"/>
        <v>1.1353753985892357E-2</v>
      </c>
      <c r="S334" s="10">
        <f t="shared" si="20"/>
        <v>41361.208333333336</v>
      </c>
      <c r="T334" s="10">
        <f t="shared" si="21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2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t="str">
        <v>theater</v>
      </c>
      <c r="Q335" t="str">
        <v>plays</v>
      </c>
      <c r="R335">
        <f t="shared" si="23"/>
        <v>2.1260504201680672E-2</v>
      </c>
      <c r="S335" s="10">
        <f t="shared" si="20"/>
        <v>43424.25</v>
      </c>
      <c r="T335" s="10">
        <f t="shared" si="21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2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t="str">
        <v>music</v>
      </c>
      <c r="Q336" t="str">
        <v>rock</v>
      </c>
      <c r="R336">
        <f t="shared" si="23"/>
        <v>9.0093736340235396E-3</v>
      </c>
      <c r="S336" s="10">
        <f t="shared" si="20"/>
        <v>43110.25</v>
      </c>
      <c r="T336" s="10">
        <f t="shared" si="21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2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t="str">
        <v>music</v>
      </c>
      <c r="Q337" t="str">
        <v>rock</v>
      </c>
      <c r="R337">
        <f t="shared" si="23"/>
        <v>1.1493847795879735E-2</v>
      </c>
      <c r="S337" s="10">
        <f t="shared" si="20"/>
        <v>43784.25</v>
      </c>
      <c r="T337" s="10">
        <f t="shared" si="21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2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t="str">
        <v>music</v>
      </c>
      <c r="Q338" t="str">
        <v>rock</v>
      </c>
      <c r="R338">
        <f t="shared" si="23"/>
        <v>1.562636657823387E-2</v>
      </c>
      <c r="S338" s="10">
        <f t="shared" si="20"/>
        <v>40527.25</v>
      </c>
      <c r="T338" s="10">
        <f t="shared" si="21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2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t="str">
        <v>theater</v>
      </c>
      <c r="Q339" t="str">
        <v>plays</v>
      </c>
      <c r="R339">
        <f t="shared" si="23"/>
        <v>9.4344499586435076E-3</v>
      </c>
      <c r="S339" s="10">
        <f t="shared" si="20"/>
        <v>43780.25</v>
      </c>
      <c r="T339" s="10">
        <f t="shared" si="21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2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t="str">
        <v>theater</v>
      </c>
      <c r="Q340" t="str">
        <v>plays</v>
      </c>
      <c r="R340">
        <f t="shared" si="23"/>
        <v>1.3515458805841237E-2</v>
      </c>
      <c r="S340" s="10">
        <f t="shared" si="20"/>
        <v>40821.208333333336</v>
      </c>
      <c r="T340" s="10">
        <f t="shared" si="21"/>
        <v>40851.208333333336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2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t="str">
        <v>theater</v>
      </c>
      <c r="Q341" t="str">
        <v>plays</v>
      </c>
      <c r="R341">
        <f t="shared" si="23"/>
        <v>1.1901921559271019E-2</v>
      </c>
      <c r="S341" s="10">
        <f t="shared" si="20"/>
        <v>42949.208333333328</v>
      </c>
      <c r="T341" s="10">
        <f t="shared" si="21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2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t="str">
        <v>photography</v>
      </c>
      <c r="Q342" t="str">
        <v>photography books</v>
      </c>
      <c r="R342">
        <f t="shared" si="23"/>
        <v>1.1240132707928155E-2</v>
      </c>
      <c r="S342" s="10">
        <f t="shared" si="20"/>
        <v>40889.25</v>
      </c>
      <c r="T342" s="10">
        <f t="shared" si="21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2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t="str">
        <v>music</v>
      </c>
      <c r="Q343" t="str">
        <v>indie rock</v>
      </c>
      <c r="R343">
        <f t="shared" si="23"/>
        <v>1.2988623329923432E-2</v>
      </c>
      <c r="S343" s="10">
        <f t="shared" si="20"/>
        <v>42244.208333333328</v>
      </c>
      <c r="T343" s="10">
        <f t="shared" si="21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2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t="str">
        <v>theater</v>
      </c>
      <c r="Q344" t="str">
        <v>plays</v>
      </c>
      <c r="R344">
        <f t="shared" si="23"/>
        <v>1.0293748430831032E-2</v>
      </c>
      <c r="S344" s="10">
        <f t="shared" si="20"/>
        <v>41475.208333333336</v>
      </c>
      <c r="T344" s="10">
        <f t="shared" si="21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2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t="str">
        <v>theater</v>
      </c>
      <c r="Q345" t="str">
        <v>plays</v>
      </c>
      <c r="R345">
        <f t="shared" si="23"/>
        <v>3.0290541932825057E-2</v>
      </c>
      <c r="S345" s="10">
        <f t="shared" si="20"/>
        <v>41597.25</v>
      </c>
      <c r="T345" s="10">
        <f t="shared" si="21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2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t="str">
        <v>games</v>
      </c>
      <c r="Q346" t="str">
        <v>video games</v>
      </c>
      <c r="R346">
        <f t="shared" si="23"/>
        <v>1.0004942200364035E-2</v>
      </c>
      <c r="S346" s="10">
        <f t="shared" si="20"/>
        <v>43122.25</v>
      </c>
      <c r="T346" s="10">
        <f t="shared" si="21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2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t="str">
        <v>film &amp; video</v>
      </c>
      <c r="Q347" t="str">
        <v>drama</v>
      </c>
      <c r="R347">
        <f t="shared" si="23"/>
        <v>1.429249967615182E-2</v>
      </c>
      <c r="S347" s="10">
        <f t="shared" si="20"/>
        <v>42194.208333333328</v>
      </c>
      <c r="T347" s="10">
        <f t="shared" si="21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2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t="str">
        <v>music</v>
      </c>
      <c r="Q348" t="str">
        <v>indie rock</v>
      </c>
      <c r="R348">
        <f t="shared" si="23"/>
        <v>9.0645395213923129E-3</v>
      </c>
      <c r="S348" s="10">
        <f t="shared" si="20"/>
        <v>42971.208333333328</v>
      </c>
      <c r="T348" s="10">
        <f t="shared" si="21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2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t="str">
        <v>technology</v>
      </c>
      <c r="Q349" t="str">
        <v>web</v>
      </c>
      <c r="R349">
        <f t="shared" si="23"/>
        <v>1.5150313317997937E-2</v>
      </c>
      <c r="S349" s="10">
        <f t="shared" si="20"/>
        <v>42046.25</v>
      </c>
      <c r="T349" s="10">
        <f t="shared" si="21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2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t="str">
        <v>food</v>
      </c>
      <c r="Q350" t="str">
        <v>food trucks</v>
      </c>
      <c r="R350">
        <f t="shared" si="23"/>
        <v>2.4386828452000027E-2</v>
      </c>
      <c r="S350" s="10">
        <f t="shared" si="20"/>
        <v>42782.25</v>
      </c>
      <c r="T350" s="10">
        <f t="shared" si="21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2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t="str">
        <v>theater</v>
      </c>
      <c r="Q351" t="str">
        <v>plays</v>
      </c>
      <c r="R351">
        <f t="shared" si="23"/>
        <v>9.6187915546384877E-3</v>
      </c>
      <c r="S351" s="10">
        <f t="shared" si="20"/>
        <v>42930.208333333328</v>
      </c>
      <c r="T351" s="10">
        <f t="shared" si="21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2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t="str">
        <v>music</v>
      </c>
      <c r="Q352" t="str">
        <v>jazz</v>
      </c>
      <c r="R352">
        <f t="shared" si="23"/>
        <v>0.2</v>
      </c>
      <c r="S352" s="10">
        <f t="shared" si="20"/>
        <v>42144.208333333328</v>
      </c>
      <c r="T352" s="10">
        <f t="shared" si="21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2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t="str">
        <v>music</v>
      </c>
      <c r="Q353" t="str">
        <v>rock</v>
      </c>
      <c r="R353">
        <f t="shared" si="23"/>
        <v>2.1272098995043908E-2</v>
      </c>
      <c r="S353" s="10">
        <f t="shared" si="20"/>
        <v>42240.208333333328</v>
      </c>
      <c r="T353" s="10">
        <f t="shared" si="21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2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t="str">
        <v>theater</v>
      </c>
      <c r="Q354" t="str">
        <v>plays</v>
      </c>
      <c r="R354">
        <f t="shared" si="23"/>
        <v>3.3776867963152504E-2</v>
      </c>
      <c r="S354" s="10">
        <f t="shared" si="20"/>
        <v>42315.25</v>
      </c>
      <c r="T354" s="10">
        <f t="shared" si="21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2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t="str">
        <v>theater</v>
      </c>
      <c r="Q355" t="str">
        <v>plays</v>
      </c>
      <c r="R355">
        <f t="shared" si="23"/>
        <v>1.2344068251172433E-2</v>
      </c>
      <c r="S355" s="10">
        <f t="shared" si="20"/>
        <v>43651.208333333328</v>
      </c>
      <c r="T355" s="10">
        <f t="shared" si="21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2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t="str">
        <v>film &amp; video</v>
      </c>
      <c r="Q356" t="str">
        <v>documentary</v>
      </c>
      <c r="R356">
        <f t="shared" si="23"/>
        <v>1.0598834128245893E-2</v>
      </c>
      <c r="S356" s="10">
        <f t="shared" si="20"/>
        <v>41520.208333333336</v>
      </c>
      <c r="T356" s="10">
        <f t="shared" si="21"/>
        <v>41527.208333333336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2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t="str">
        <v>technology</v>
      </c>
      <c r="Q357" t="str">
        <v>wearables</v>
      </c>
      <c r="R357">
        <f t="shared" si="23"/>
        <v>3.8375725122713075E-2</v>
      </c>
      <c r="S357" s="10">
        <f t="shared" si="20"/>
        <v>42757.25</v>
      </c>
      <c r="T357" s="10">
        <f t="shared" si="21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2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t="str">
        <v>theater</v>
      </c>
      <c r="Q358" t="str">
        <v>plays</v>
      </c>
      <c r="R358">
        <f t="shared" si="23"/>
        <v>1.1658408627222384E-2</v>
      </c>
      <c r="S358" s="10">
        <f t="shared" si="20"/>
        <v>40922.25</v>
      </c>
      <c r="T358" s="10">
        <f t="shared" si="21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2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t="str">
        <v>games</v>
      </c>
      <c r="Q359" t="str">
        <v>video games</v>
      </c>
      <c r="R359">
        <f t="shared" si="23"/>
        <v>9.6402539383964262E-3</v>
      </c>
      <c r="S359" s="10">
        <f t="shared" si="20"/>
        <v>42250.208333333328</v>
      </c>
      <c r="T359" s="10">
        <f t="shared" si="21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2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t="str">
        <v>photography</v>
      </c>
      <c r="Q360" t="str">
        <v>photography books</v>
      </c>
      <c r="R360">
        <f t="shared" si="23"/>
        <v>2.006980802792321E-2</v>
      </c>
      <c r="S360" s="10">
        <f t="shared" si="20"/>
        <v>43322.208333333328</v>
      </c>
      <c r="T360" s="10">
        <f t="shared" si="21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2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t="str">
        <v>film &amp; video</v>
      </c>
      <c r="Q361" t="str">
        <v>animation</v>
      </c>
      <c r="R361">
        <f t="shared" si="23"/>
        <v>1.5651155005021761E-2</v>
      </c>
      <c r="S361" s="10">
        <f t="shared" si="20"/>
        <v>40782.208333333336</v>
      </c>
      <c r="T361" s="10">
        <f t="shared" si="21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2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t="str">
        <v>theater</v>
      </c>
      <c r="Q362" t="str">
        <v>plays</v>
      </c>
      <c r="R362">
        <f t="shared" si="23"/>
        <v>2.1275493591451321E-2</v>
      </c>
      <c r="S362" s="10">
        <f t="shared" si="20"/>
        <v>40544.25</v>
      </c>
      <c r="T362" s="10">
        <f t="shared" si="21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2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t="str">
        <v>theater</v>
      </c>
      <c r="Q363" t="str">
        <v>plays</v>
      </c>
      <c r="R363">
        <f t="shared" si="23"/>
        <v>9.2185208464278228E-3</v>
      </c>
      <c r="S363" s="10">
        <f t="shared" si="20"/>
        <v>43015.208333333328</v>
      </c>
      <c r="T363" s="10">
        <f t="shared" si="21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2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t="str">
        <v>music</v>
      </c>
      <c r="Q364" t="str">
        <v>rock</v>
      </c>
      <c r="R364">
        <f t="shared" si="23"/>
        <v>1.3885859687386405E-2</v>
      </c>
      <c r="S364" s="10">
        <f t="shared" si="20"/>
        <v>40570.25</v>
      </c>
      <c r="T364" s="10">
        <f t="shared" si="21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2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t="str">
        <v>music</v>
      </c>
      <c r="Q365" t="str">
        <v>rock</v>
      </c>
      <c r="R365">
        <f t="shared" si="23"/>
        <v>1.6686674669867948E-2</v>
      </c>
      <c r="S365" s="10">
        <f t="shared" si="20"/>
        <v>40904.25</v>
      </c>
      <c r="T365" s="10">
        <f t="shared" si="21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2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t="str">
        <v>music</v>
      </c>
      <c r="Q366" t="str">
        <v>indie rock</v>
      </c>
      <c r="R366">
        <f t="shared" si="23"/>
        <v>1.278614147246855E-2</v>
      </c>
      <c r="S366" s="10">
        <f t="shared" si="20"/>
        <v>43164.25</v>
      </c>
      <c r="T366" s="10">
        <f t="shared" si="21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2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t="str">
        <v>theater</v>
      </c>
      <c r="Q367" t="str">
        <v>plays</v>
      </c>
      <c r="R367">
        <f t="shared" si="23"/>
        <v>9.5440988495952284E-3</v>
      </c>
      <c r="S367" s="10">
        <f t="shared" si="20"/>
        <v>42733.25</v>
      </c>
      <c r="T367" s="10">
        <f t="shared" si="21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2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t="str">
        <v>theater</v>
      </c>
      <c r="Q368" t="str">
        <v>plays</v>
      </c>
      <c r="R368">
        <f t="shared" si="23"/>
        <v>9.4764496153124413E-3</v>
      </c>
      <c r="S368" s="10">
        <f t="shared" si="20"/>
        <v>40546.25</v>
      </c>
      <c r="T368" s="10">
        <f t="shared" si="21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2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t="str">
        <v>theater</v>
      </c>
      <c r="Q369" t="str">
        <v>plays</v>
      </c>
      <c r="R369">
        <f t="shared" si="23"/>
        <v>4.0106951871657755E-2</v>
      </c>
      <c r="S369" s="10">
        <f t="shared" si="20"/>
        <v>41930.208333333336</v>
      </c>
      <c r="T369" s="10">
        <f t="shared" si="21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2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t="str">
        <v>film &amp; video</v>
      </c>
      <c r="Q370" t="str">
        <v>documentary</v>
      </c>
      <c r="R370">
        <f t="shared" si="23"/>
        <v>1.4311518688342365E-2</v>
      </c>
      <c r="S370" s="10">
        <f t="shared" si="20"/>
        <v>40464.208333333336</v>
      </c>
      <c r="T370" s="10">
        <f t="shared" si="21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2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t="str">
        <v>film &amp; video</v>
      </c>
      <c r="Q371" t="str">
        <v>television</v>
      </c>
      <c r="R371">
        <f t="shared" si="23"/>
        <v>1.0445635216713016E-2</v>
      </c>
      <c r="S371" s="10">
        <f t="shared" si="20"/>
        <v>41308.25</v>
      </c>
      <c r="T371" s="10">
        <f t="shared" si="21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2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t="str">
        <v>theater</v>
      </c>
      <c r="Q372" t="str">
        <v>plays</v>
      </c>
      <c r="R372">
        <f t="shared" si="23"/>
        <v>3.3336127175704749E-2</v>
      </c>
      <c r="S372" s="10">
        <f t="shared" si="20"/>
        <v>43570.208333333328</v>
      </c>
      <c r="T372" s="10">
        <f t="shared" si="21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2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t="str">
        <v>theater</v>
      </c>
      <c r="Q373" t="str">
        <v>plays</v>
      </c>
      <c r="R373">
        <f t="shared" si="23"/>
        <v>1.6945720738260259E-2</v>
      </c>
      <c r="S373" s="10">
        <f t="shared" si="20"/>
        <v>42043.25</v>
      </c>
      <c r="T373" s="10">
        <f t="shared" si="21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2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t="str">
        <v>film &amp; video</v>
      </c>
      <c r="Q374" t="str">
        <v>documentary</v>
      </c>
      <c r="R374">
        <f t="shared" si="23"/>
        <v>1.1798380340686958E-2</v>
      </c>
      <c r="S374" s="10">
        <f t="shared" si="20"/>
        <v>42012.25</v>
      </c>
      <c r="T374" s="10">
        <f t="shared" si="21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2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t="str">
        <v>theater</v>
      </c>
      <c r="Q375" t="str">
        <v>plays</v>
      </c>
      <c r="R375">
        <f t="shared" si="23"/>
        <v>1.281871800646414E-2</v>
      </c>
      <c r="S375" s="10">
        <f t="shared" si="20"/>
        <v>42964.208333333328</v>
      </c>
      <c r="T375" s="10">
        <f t="shared" si="21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2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t="str">
        <v>film &amp; video</v>
      </c>
      <c r="Q376" t="str">
        <v>documentary</v>
      </c>
      <c r="R376">
        <f t="shared" si="23"/>
        <v>1.9979160059801569E-2</v>
      </c>
      <c r="S376" s="10">
        <f t="shared" si="20"/>
        <v>43476.25</v>
      </c>
      <c r="T376" s="10">
        <f t="shared" si="21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2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t="str">
        <v>music</v>
      </c>
      <c r="Q377" t="str">
        <v>indie rock</v>
      </c>
      <c r="R377">
        <f t="shared" si="23"/>
        <v>1.6903313049357674E-2</v>
      </c>
      <c r="S377" s="10">
        <f t="shared" si="20"/>
        <v>42293.208333333328</v>
      </c>
      <c r="T377" s="10">
        <f t="shared" si="21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2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t="str">
        <v>music</v>
      </c>
      <c r="Q378" t="str">
        <v>rock</v>
      </c>
      <c r="R378">
        <f t="shared" si="23"/>
        <v>1.0672097759674135E-2</v>
      </c>
      <c r="S378" s="10">
        <f t="shared" si="20"/>
        <v>41826.208333333336</v>
      </c>
      <c r="T378" s="10">
        <f t="shared" si="21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2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t="str">
        <v>theater</v>
      </c>
      <c r="Q379" t="str">
        <v>plays</v>
      </c>
      <c r="R379">
        <f t="shared" si="23"/>
        <v>2.4911730090231465E-2</v>
      </c>
      <c r="S379" s="10">
        <f t="shared" si="20"/>
        <v>43760.208333333328</v>
      </c>
      <c r="T379" s="10">
        <f t="shared" si="21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2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t="str">
        <v>film &amp; video</v>
      </c>
      <c r="Q380" t="str">
        <v>documentary</v>
      </c>
      <c r="R380">
        <f t="shared" si="23"/>
        <v>1.426734185354875E-2</v>
      </c>
      <c r="S380" s="10">
        <f t="shared" si="20"/>
        <v>43241.208333333328</v>
      </c>
      <c r="T380" s="10">
        <f t="shared" si="21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2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t="str">
        <v>theater</v>
      </c>
      <c r="Q381" t="str">
        <v>plays</v>
      </c>
      <c r="R381">
        <f t="shared" si="23"/>
        <v>1.510989010989011E-2</v>
      </c>
      <c r="S381" s="10">
        <f t="shared" si="20"/>
        <v>40843.208333333336</v>
      </c>
      <c r="T381" s="10">
        <f t="shared" si="21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2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t="str">
        <v>theater</v>
      </c>
      <c r="Q382" t="str">
        <v>plays</v>
      </c>
      <c r="R382">
        <f t="shared" si="23"/>
        <v>2.0958083832335328E-2</v>
      </c>
      <c r="S382" s="10">
        <f t="shared" si="20"/>
        <v>41448.208333333336</v>
      </c>
      <c r="T382" s="10">
        <f t="shared" si="21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2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t="str">
        <v>theater</v>
      </c>
      <c r="Q383" t="str">
        <v>plays</v>
      </c>
      <c r="R383">
        <f t="shared" si="23"/>
        <v>1.5899066570930351E-2</v>
      </c>
      <c r="S383" s="10">
        <f t="shared" si="20"/>
        <v>42163.208333333328</v>
      </c>
      <c r="T383" s="10">
        <f t="shared" si="21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2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t="str">
        <v>photography</v>
      </c>
      <c r="Q384" t="str">
        <v>photography books</v>
      </c>
      <c r="R384">
        <f t="shared" si="23"/>
        <v>1.154575219713941E-2</v>
      </c>
      <c r="S384" s="10">
        <f t="shared" si="20"/>
        <v>43024.208333333328</v>
      </c>
      <c r="T384" s="10">
        <f t="shared" si="21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2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t="str">
        <v>food</v>
      </c>
      <c r="Q385" t="str">
        <v>food trucks</v>
      </c>
      <c r="R385">
        <f t="shared" si="23"/>
        <v>1.3310796534967251E-2</v>
      </c>
      <c r="S385" s="10">
        <f t="shared" si="20"/>
        <v>43509.25</v>
      </c>
      <c r="T385" s="10">
        <f t="shared" si="21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2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t="str">
        <v>film &amp; video</v>
      </c>
      <c r="Q386" t="str">
        <v>documentary</v>
      </c>
      <c r="R386">
        <f t="shared" si="23"/>
        <v>2.4387764954593733E-2</v>
      </c>
      <c r="S386" s="10">
        <f t="shared" ref="S386:S449" si="24">(((K386/60)/60)/24)+DATE(1970,1,1)</f>
        <v>42776.25</v>
      </c>
      <c r="T386" s="10">
        <f t="shared" ref="T386:T449" si="25">(((L386/60)/60)/24)+DATE(1970,1,1)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6">E387/D387*100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t="str">
        <v>publishing</v>
      </c>
      <c r="Q387" t="str">
        <v>nonfiction</v>
      </c>
      <c r="R387">
        <f t="shared" ref="R387:R450" si="27">H387/E387</f>
        <v>1.9996834274257372E-2</v>
      </c>
      <c r="S387" s="10">
        <f t="shared" si="24"/>
        <v>43553.208333333328</v>
      </c>
      <c r="T387" s="10">
        <f t="shared" si="25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6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t="str">
        <v>theater</v>
      </c>
      <c r="Q388" t="str">
        <v>plays</v>
      </c>
      <c r="R388">
        <f t="shared" si="27"/>
        <v>1.0313459644243583E-2</v>
      </c>
      <c r="S388" s="10">
        <f t="shared" si="24"/>
        <v>40355.208333333336</v>
      </c>
      <c r="T388" s="10">
        <f t="shared" si="25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6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t="str">
        <v>technology</v>
      </c>
      <c r="Q389" t="str">
        <v>wearables</v>
      </c>
      <c r="R389">
        <f t="shared" si="27"/>
        <v>9.9076994976048608E-3</v>
      </c>
      <c r="S389" s="10">
        <f t="shared" si="24"/>
        <v>41072.208333333336</v>
      </c>
      <c r="T389" s="10">
        <f t="shared" si="25"/>
        <v>41077.208333333336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6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t="str">
        <v>music</v>
      </c>
      <c r="Q390" t="str">
        <v>indie rock</v>
      </c>
      <c r="R390">
        <f t="shared" si="27"/>
        <v>1.1207296336373473E-2</v>
      </c>
      <c r="S390" s="10">
        <f t="shared" si="24"/>
        <v>40912.25</v>
      </c>
      <c r="T390" s="10">
        <f t="shared" si="25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6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t="str">
        <v>theater</v>
      </c>
      <c r="Q391" t="str">
        <v>plays</v>
      </c>
      <c r="R391">
        <f t="shared" si="27"/>
        <v>1.1366327255505565E-2</v>
      </c>
      <c r="S391" s="10">
        <f t="shared" si="24"/>
        <v>40479.208333333336</v>
      </c>
      <c r="T391" s="10">
        <f t="shared" si="25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6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t="str">
        <v>photography</v>
      </c>
      <c r="Q392" t="str">
        <v>photography books</v>
      </c>
      <c r="R392">
        <f t="shared" si="27"/>
        <v>1.1168192986374805E-2</v>
      </c>
      <c r="S392" s="10">
        <f t="shared" si="24"/>
        <v>41530.208333333336</v>
      </c>
      <c r="T392" s="10">
        <f t="shared" si="25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6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t="str">
        <v>publishing</v>
      </c>
      <c r="Q393" t="str">
        <v>nonfiction</v>
      </c>
      <c r="R393">
        <f t="shared" si="27"/>
        <v>3.4372865923059416E-2</v>
      </c>
      <c r="S393" s="10">
        <f t="shared" si="24"/>
        <v>41653.25</v>
      </c>
      <c r="T393" s="10">
        <f t="shared" si="25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6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t="str">
        <v>technology</v>
      </c>
      <c r="Q394" t="str">
        <v>wearables</v>
      </c>
      <c r="R394">
        <f t="shared" si="27"/>
        <v>2.3805998874840851E-2</v>
      </c>
      <c r="S394" s="10">
        <f t="shared" si="24"/>
        <v>40549.25</v>
      </c>
      <c r="T394" s="10">
        <f t="shared" si="25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6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t="str">
        <v>music</v>
      </c>
      <c r="Q395" t="str">
        <v>jazz</v>
      </c>
      <c r="R395">
        <f t="shared" si="27"/>
        <v>2.1274376164909448E-2</v>
      </c>
      <c r="S395" s="10">
        <f t="shared" si="24"/>
        <v>42933.208333333328</v>
      </c>
      <c r="T395" s="10">
        <f t="shared" si="25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6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t="str">
        <v>film &amp; video</v>
      </c>
      <c r="Q396" t="str">
        <v>documentary</v>
      </c>
      <c r="R396">
        <f t="shared" si="27"/>
        <v>9.054593874833556E-3</v>
      </c>
      <c r="S396" s="10">
        <f t="shared" si="24"/>
        <v>41484.208333333336</v>
      </c>
      <c r="T396" s="10">
        <f t="shared" si="25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6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t="str">
        <v>theater</v>
      </c>
      <c r="Q397" t="str">
        <v>plays</v>
      </c>
      <c r="R397">
        <f t="shared" si="27"/>
        <v>2.3814678501840224E-2</v>
      </c>
      <c r="S397" s="10">
        <f t="shared" si="24"/>
        <v>40885.25</v>
      </c>
      <c r="T397" s="10">
        <f t="shared" si="25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6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t="str">
        <v>film &amp; video</v>
      </c>
      <c r="Q398" t="str">
        <v>drama</v>
      </c>
      <c r="R398">
        <f t="shared" si="27"/>
        <v>2.0827922921103206E-2</v>
      </c>
      <c r="S398" s="10">
        <f t="shared" si="24"/>
        <v>43378.208333333328</v>
      </c>
      <c r="T398" s="10">
        <f t="shared" si="25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6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t="str">
        <v>music</v>
      </c>
      <c r="Q399" t="str">
        <v>rock</v>
      </c>
      <c r="R399">
        <f t="shared" si="27"/>
        <v>3.223744940708656E-2</v>
      </c>
      <c r="S399" s="10">
        <f t="shared" si="24"/>
        <v>41417.208333333336</v>
      </c>
      <c r="T399" s="10">
        <f t="shared" si="25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6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t="str">
        <v>film &amp; video</v>
      </c>
      <c r="Q400" t="str">
        <v>animation</v>
      </c>
      <c r="R400">
        <f t="shared" si="27"/>
        <v>1.0080314702507786E-2</v>
      </c>
      <c r="S400" s="10">
        <f t="shared" si="24"/>
        <v>43228.208333333328</v>
      </c>
      <c r="T400" s="10">
        <f t="shared" si="25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6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t="str">
        <v>music</v>
      </c>
      <c r="Q401" t="str">
        <v>indie rock</v>
      </c>
      <c r="R401">
        <f t="shared" si="27"/>
        <v>1.5146393677467123E-2</v>
      </c>
      <c r="S401" s="10">
        <f t="shared" si="24"/>
        <v>40576.25</v>
      </c>
      <c r="T401" s="10">
        <f t="shared" si="25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t="str">
        <v>photography</v>
      </c>
      <c r="Q402" t="str">
        <v>photography books</v>
      </c>
      <c r="R402">
        <f t="shared" si="27"/>
        <v>0.5</v>
      </c>
      <c r="S402" s="10">
        <f t="shared" si="24"/>
        <v>41502.208333333336</v>
      </c>
      <c r="T402" s="10">
        <f t="shared" si="25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6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t="str">
        <v>theater</v>
      </c>
      <c r="Q403" t="str">
        <v>plays</v>
      </c>
      <c r="R403">
        <f t="shared" si="27"/>
        <v>2.1710717397618356E-2</v>
      </c>
      <c r="S403" s="10">
        <f t="shared" si="24"/>
        <v>43765.208333333328</v>
      </c>
      <c r="T403" s="10">
        <f t="shared" si="25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6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t="str">
        <v>film &amp; video</v>
      </c>
      <c r="Q404" t="str">
        <v>shorts</v>
      </c>
      <c r="R404">
        <f t="shared" si="27"/>
        <v>1.3577732518669382E-2</v>
      </c>
      <c r="S404" s="10">
        <f t="shared" si="24"/>
        <v>40914.25</v>
      </c>
      <c r="T404" s="10">
        <f t="shared" si="25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6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t="str">
        <v>theater</v>
      </c>
      <c r="Q405" t="str">
        <v>plays</v>
      </c>
      <c r="R405">
        <f t="shared" si="27"/>
        <v>1.7859258381708328E-2</v>
      </c>
      <c r="S405" s="10">
        <f t="shared" si="24"/>
        <v>40310.208333333336</v>
      </c>
      <c r="T405" s="10">
        <f t="shared" si="25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6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t="str">
        <v>theater</v>
      </c>
      <c r="Q406" t="str">
        <v>plays</v>
      </c>
      <c r="R406">
        <f t="shared" si="27"/>
        <v>1.4495758840339292E-2</v>
      </c>
      <c r="S406" s="10">
        <f t="shared" si="24"/>
        <v>43053.25</v>
      </c>
      <c r="T406" s="10">
        <f t="shared" si="25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6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t="str">
        <v>theater</v>
      </c>
      <c r="Q407" t="str">
        <v>plays</v>
      </c>
      <c r="R407">
        <f t="shared" si="27"/>
        <v>1.6398386549553286E-2</v>
      </c>
      <c r="S407" s="10">
        <f t="shared" si="24"/>
        <v>43255.208333333328</v>
      </c>
      <c r="T407" s="10">
        <f t="shared" si="25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6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t="str">
        <v>film &amp; video</v>
      </c>
      <c r="Q408" t="str">
        <v>documentary</v>
      </c>
      <c r="R408">
        <f t="shared" si="27"/>
        <v>9.0105192573655749E-3</v>
      </c>
      <c r="S408" s="10">
        <f t="shared" si="24"/>
        <v>41304.25</v>
      </c>
      <c r="T408" s="10">
        <f t="shared" si="25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6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t="str">
        <v>theater</v>
      </c>
      <c r="Q409" t="str">
        <v>plays</v>
      </c>
      <c r="R409">
        <f t="shared" si="27"/>
        <v>0.04</v>
      </c>
      <c r="S409" s="10">
        <f t="shared" si="24"/>
        <v>43751.208333333328</v>
      </c>
      <c r="T409" s="10">
        <f t="shared" si="25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6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t="str">
        <v>film &amp; video</v>
      </c>
      <c r="Q410" t="str">
        <v>documentary</v>
      </c>
      <c r="R410">
        <f t="shared" si="27"/>
        <v>1.2696842278835848E-2</v>
      </c>
      <c r="S410" s="10">
        <f t="shared" si="24"/>
        <v>42541.208333333328</v>
      </c>
      <c r="T410" s="10">
        <f t="shared" si="25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6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t="str">
        <v>music</v>
      </c>
      <c r="Q411" t="str">
        <v>rock</v>
      </c>
      <c r="R411">
        <f t="shared" si="27"/>
        <v>1.1368702630405706E-2</v>
      </c>
      <c r="S411" s="10">
        <f t="shared" si="24"/>
        <v>42843.208333333328</v>
      </c>
      <c r="T411" s="10">
        <f t="shared" si="25"/>
        <v>42847.208333333328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6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t="str">
        <v>games</v>
      </c>
      <c r="Q412" t="str">
        <v>mobile games</v>
      </c>
      <c r="R412">
        <f t="shared" si="27"/>
        <v>2.0005041774704697E-2</v>
      </c>
      <c r="S412" s="10">
        <f t="shared" si="24"/>
        <v>42122.208333333328</v>
      </c>
      <c r="T412" s="10">
        <f t="shared" si="25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6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t="str">
        <v>theater</v>
      </c>
      <c r="Q413" t="str">
        <v>plays</v>
      </c>
      <c r="R413">
        <f t="shared" si="27"/>
        <v>1.0047788261242495E-2</v>
      </c>
      <c r="S413" s="10">
        <f t="shared" si="24"/>
        <v>42884.208333333328</v>
      </c>
      <c r="T413" s="10">
        <f t="shared" si="25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6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t="str">
        <v>publishing</v>
      </c>
      <c r="Q414" t="str">
        <v>fiction</v>
      </c>
      <c r="R414">
        <f t="shared" si="27"/>
        <v>9.5400825857895489E-3</v>
      </c>
      <c r="S414" s="10">
        <f t="shared" si="24"/>
        <v>41642.25</v>
      </c>
      <c r="T414" s="10">
        <f t="shared" si="25"/>
        <v>41652.25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6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t="str">
        <v>film &amp; video</v>
      </c>
      <c r="Q415" t="str">
        <v>animation</v>
      </c>
      <c r="R415">
        <f t="shared" si="27"/>
        <v>9.2579997959669463E-3</v>
      </c>
      <c r="S415" s="10">
        <f t="shared" si="24"/>
        <v>43431.25</v>
      </c>
      <c r="T415" s="10">
        <f t="shared" si="25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6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t="str">
        <v>food</v>
      </c>
      <c r="Q416" t="str">
        <v>food trucks</v>
      </c>
      <c r="R416">
        <f t="shared" si="27"/>
        <v>3.44844891941909E-2</v>
      </c>
      <c r="S416" s="10">
        <f t="shared" si="24"/>
        <v>40288.208333333336</v>
      </c>
      <c r="T416" s="10">
        <f t="shared" si="25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6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t="str">
        <v>theater</v>
      </c>
      <c r="Q417" t="str">
        <v>plays</v>
      </c>
      <c r="R417">
        <f t="shared" si="27"/>
        <v>3.3301465901848314E-2</v>
      </c>
      <c r="S417" s="10">
        <f t="shared" si="24"/>
        <v>40921.25</v>
      </c>
      <c r="T417" s="10">
        <f t="shared" si="25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6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t="str">
        <v>film &amp; video</v>
      </c>
      <c r="Q418" t="str">
        <v>documentary</v>
      </c>
      <c r="R418">
        <f t="shared" si="27"/>
        <v>2.4386937143050826E-2</v>
      </c>
      <c r="S418" s="10">
        <f t="shared" si="24"/>
        <v>40560.25</v>
      </c>
      <c r="T418" s="10">
        <f t="shared" si="25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6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t="str">
        <v>theater</v>
      </c>
      <c r="Q419" t="str">
        <v>plays</v>
      </c>
      <c r="R419">
        <f t="shared" si="27"/>
        <v>1.5906680805938492E-2</v>
      </c>
      <c r="S419" s="10">
        <f t="shared" si="24"/>
        <v>43407.208333333328</v>
      </c>
      <c r="T419" s="10">
        <f t="shared" si="25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6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t="str">
        <v>film &amp; video</v>
      </c>
      <c r="Q420" t="str">
        <v>documentary</v>
      </c>
      <c r="R420">
        <f t="shared" si="27"/>
        <v>2.1274331385758224E-2</v>
      </c>
      <c r="S420" s="10">
        <f t="shared" si="24"/>
        <v>41035.208333333336</v>
      </c>
      <c r="T420" s="10">
        <f t="shared" si="25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6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t="str">
        <v>technology</v>
      </c>
      <c r="Q421" t="str">
        <v>web</v>
      </c>
      <c r="R421">
        <f t="shared" si="27"/>
        <v>3.704020104079904E-2</v>
      </c>
      <c r="S421" s="10">
        <f t="shared" si="24"/>
        <v>40899.25</v>
      </c>
      <c r="T421" s="10">
        <f t="shared" si="25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6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t="str">
        <v>theater</v>
      </c>
      <c r="Q422" t="str">
        <v>plays</v>
      </c>
      <c r="R422">
        <f t="shared" si="27"/>
        <v>1.4634905807255176E-2</v>
      </c>
      <c r="S422" s="10">
        <f t="shared" si="24"/>
        <v>42911.208333333328</v>
      </c>
      <c r="T422" s="10">
        <f t="shared" si="25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6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t="str">
        <v>technology</v>
      </c>
      <c r="Q423" t="str">
        <v>wearables</v>
      </c>
      <c r="R423">
        <f t="shared" si="27"/>
        <v>1.9617622610141314E-2</v>
      </c>
      <c r="S423" s="10">
        <f t="shared" si="24"/>
        <v>42915.208333333328</v>
      </c>
      <c r="T423" s="10">
        <f t="shared" si="25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6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t="str">
        <v>theater</v>
      </c>
      <c r="Q424" t="str">
        <v>plays</v>
      </c>
      <c r="R424">
        <f t="shared" si="27"/>
        <v>1.8510158013544019E-2</v>
      </c>
      <c r="S424" s="10">
        <f t="shared" si="24"/>
        <v>40285.208333333336</v>
      </c>
      <c r="T424" s="10">
        <f t="shared" si="25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6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t="str">
        <v>food</v>
      </c>
      <c r="Q425" t="str">
        <v>food trucks</v>
      </c>
      <c r="R425">
        <f t="shared" si="27"/>
        <v>1.0303377218088151E-2</v>
      </c>
      <c r="S425" s="10">
        <f t="shared" si="24"/>
        <v>40808.208333333336</v>
      </c>
      <c r="T425" s="10">
        <f t="shared" si="25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6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t="str">
        <v>music</v>
      </c>
      <c r="Q426" t="str">
        <v>indie rock</v>
      </c>
      <c r="R426">
        <f t="shared" si="27"/>
        <v>4.0213178294573645E-2</v>
      </c>
      <c r="S426" s="10">
        <f t="shared" si="24"/>
        <v>43208.208333333328</v>
      </c>
      <c r="T426" s="10">
        <f t="shared" si="25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6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t="str">
        <v>photography</v>
      </c>
      <c r="Q427" t="str">
        <v>photography books</v>
      </c>
      <c r="R427">
        <f t="shared" si="27"/>
        <v>1.1844985193768507E-2</v>
      </c>
      <c r="S427" s="10">
        <f t="shared" si="24"/>
        <v>42213.208333333328</v>
      </c>
      <c r="T427" s="10">
        <f t="shared" si="25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6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t="str">
        <v>theater</v>
      </c>
      <c r="Q428" t="str">
        <v>plays</v>
      </c>
      <c r="R428">
        <f t="shared" si="27"/>
        <v>2.1235334044409967E-2</v>
      </c>
      <c r="S428" s="10">
        <f t="shared" si="24"/>
        <v>41332.25</v>
      </c>
      <c r="T428" s="10">
        <f t="shared" si="25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6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t="str">
        <v>theater</v>
      </c>
      <c r="Q429" t="str">
        <v>plays</v>
      </c>
      <c r="R429">
        <f t="shared" si="27"/>
        <v>1.2821163548508258E-2</v>
      </c>
      <c r="S429" s="10">
        <f t="shared" si="24"/>
        <v>41895.208333333336</v>
      </c>
      <c r="T429" s="10">
        <f t="shared" si="25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6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t="str">
        <v>film &amp; video</v>
      </c>
      <c r="Q430" t="str">
        <v>animation</v>
      </c>
      <c r="R430">
        <f t="shared" si="27"/>
        <v>1.5881114867019579E-2</v>
      </c>
      <c r="S430" s="10">
        <f t="shared" si="24"/>
        <v>40585.25</v>
      </c>
      <c r="T430" s="10">
        <f t="shared" si="25"/>
        <v>40592.25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6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t="str">
        <v>photography</v>
      </c>
      <c r="Q431" t="str">
        <v>photography books</v>
      </c>
      <c r="R431">
        <f t="shared" si="27"/>
        <v>1.234475232546726E-2</v>
      </c>
      <c r="S431" s="10">
        <f t="shared" si="24"/>
        <v>41680.25</v>
      </c>
      <c r="T431" s="10">
        <f t="shared" si="25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6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t="str">
        <v>theater</v>
      </c>
      <c r="Q432" t="str">
        <v>plays</v>
      </c>
      <c r="R432">
        <f t="shared" si="27"/>
        <v>1.530891197375615E-2</v>
      </c>
      <c r="S432" s="10">
        <f t="shared" si="24"/>
        <v>43737.208333333328</v>
      </c>
      <c r="T432" s="10">
        <f t="shared" si="25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6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t="str">
        <v>theater</v>
      </c>
      <c r="Q433" t="str">
        <v>plays</v>
      </c>
      <c r="R433">
        <f t="shared" si="27"/>
        <v>9.5752266476520319E-3</v>
      </c>
      <c r="S433" s="10">
        <f t="shared" si="24"/>
        <v>43273.208333333328</v>
      </c>
      <c r="T433" s="10">
        <f t="shared" si="25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6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t="str">
        <v>theater</v>
      </c>
      <c r="Q434" t="str">
        <v>plays</v>
      </c>
      <c r="R434">
        <f t="shared" si="27"/>
        <v>1.4287957293138641E-2</v>
      </c>
      <c r="S434" s="10">
        <f t="shared" si="24"/>
        <v>41761.208333333336</v>
      </c>
      <c r="T434" s="10">
        <f t="shared" si="25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6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t="str">
        <v>film &amp; video</v>
      </c>
      <c r="Q435" t="str">
        <v>documentary</v>
      </c>
      <c r="R435">
        <f t="shared" si="27"/>
        <v>1.2044711428788685E-2</v>
      </c>
      <c r="S435" s="10">
        <f t="shared" si="24"/>
        <v>41603.25</v>
      </c>
      <c r="T435" s="10">
        <f t="shared" si="25"/>
        <v>41619.25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6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t="str">
        <v>theater</v>
      </c>
      <c r="Q436" t="str">
        <v>plays</v>
      </c>
      <c r="R436">
        <f t="shared" si="27"/>
        <v>1.1074197120708749E-2</v>
      </c>
      <c r="S436" s="10">
        <f t="shared" si="24"/>
        <v>42705.25</v>
      </c>
      <c r="T436" s="10">
        <f t="shared" si="25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6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t="str">
        <v>theater</v>
      </c>
      <c r="Q437" t="str">
        <v>plays</v>
      </c>
      <c r="R437">
        <f t="shared" si="27"/>
        <v>9.6171120592858754E-3</v>
      </c>
      <c r="S437" s="10">
        <f t="shared" si="24"/>
        <v>41988.25</v>
      </c>
      <c r="T437" s="10">
        <f t="shared" si="25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6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t="str">
        <v>music</v>
      </c>
      <c r="Q438" t="str">
        <v>jazz</v>
      </c>
      <c r="R438">
        <f t="shared" si="27"/>
        <v>1.8204415850270508E-2</v>
      </c>
      <c r="S438" s="10">
        <f t="shared" si="24"/>
        <v>43575.208333333328</v>
      </c>
      <c r="T438" s="10">
        <f t="shared" si="25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6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t="str">
        <v>film &amp; video</v>
      </c>
      <c r="Q439" t="str">
        <v>animation</v>
      </c>
      <c r="R439">
        <f t="shared" si="27"/>
        <v>1.9259705085765876E-2</v>
      </c>
      <c r="S439" s="10">
        <f t="shared" si="24"/>
        <v>42260.208333333328</v>
      </c>
      <c r="T439" s="10">
        <f t="shared" si="25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6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t="str">
        <v>theater</v>
      </c>
      <c r="Q440" t="str">
        <v>plays</v>
      </c>
      <c r="R440">
        <f t="shared" si="27"/>
        <v>1.6658798138531057E-2</v>
      </c>
      <c r="S440" s="10">
        <f t="shared" si="24"/>
        <v>41337.25</v>
      </c>
      <c r="T440" s="10">
        <f t="shared" si="25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6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t="str">
        <v>film &amp; video</v>
      </c>
      <c r="Q441" t="str">
        <v>science fiction</v>
      </c>
      <c r="R441">
        <f t="shared" si="27"/>
        <v>2.2725470763131812E-2</v>
      </c>
      <c r="S441" s="10">
        <f t="shared" si="24"/>
        <v>42680.208333333328</v>
      </c>
      <c r="T441" s="10">
        <f t="shared" si="25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6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t="str">
        <v>film &amp; video</v>
      </c>
      <c r="Q442" t="str">
        <v>television</v>
      </c>
      <c r="R442">
        <f t="shared" si="27"/>
        <v>1.8866673897586079E-2</v>
      </c>
      <c r="S442" s="10">
        <f t="shared" si="24"/>
        <v>42916.208333333328</v>
      </c>
      <c r="T442" s="10">
        <f t="shared" si="25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6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t="str">
        <v>technology</v>
      </c>
      <c r="Q443" t="str">
        <v>wearables</v>
      </c>
      <c r="R443">
        <f t="shared" si="27"/>
        <v>1.834862385321101E-2</v>
      </c>
      <c r="S443" s="10">
        <f t="shared" si="24"/>
        <v>41025.208333333336</v>
      </c>
      <c r="T443" s="10">
        <f t="shared" si="25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6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t="str">
        <v>theater</v>
      </c>
      <c r="Q444" t="str">
        <v>plays</v>
      </c>
      <c r="R444">
        <f t="shared" si="27"/>
        <v>1.3325878296524089E-2</v>
      </c>
      <c r="S444" s="10">
        <f t="shared" si="24"/>
        <v>42980.208333333328</v>
      </c>
      <c r="T444" s="10">
        <f t="shared" si="25"/>
        <v>42996.208333333328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6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t="str">
        <v>theater</v>
      </c>
      <c r="Q445" t="str">
        <v>plays</v>
      </c>
      <c r="R445">
        <f t="shared" si="27"/>
        <v>2.7846534653465347E-2</v>
      </c>
      <c r="S445" s="10">
        <f t="shared" si="24"/>
        <v>40451.208333333336</v>
      </c>
      <c r="T445" s="10">
        <f t="shared" si="25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6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t="str">
        <v>music</v>
      </c>
      <c r="Q446" t="str">
        <v>indie rock</v>
      </c>
      <c r="R446">
        <f t="shared" si="27"/>
        <v>2.7061620040226733E-2</v>
      </c>
      <c r="S446" s="10">
        <f t="shared" si="24"/>
        <v>40748.208333333336</v>
      </c>
      <c r="T446" s="10">
        <f t="shared" si="25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6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t="str">
        <v>theater</v>
      </c>
      <c r="Q447" t="str">
        <v>plays</v>
      </c>
      <c r="R447">
        <f t="shared" si="27"/>
        <v>1.5830151783220038E-2</v>
      </c>
      <c r="S447" s="10">
        <f t="shared" si="24"/>
        <v>40515.25</v>
      </c>
      <c r="T447" s="10">
        <f t="shared" si="25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6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t="str">
        <v>technology</v>
      </c>
      <c r="Q448" t="str">
        <v>wearables</v>
      </c>
      <c r="R448">
        <f t="shared" si="27"/>
        <v>3.333930811973472E-2</v>
      </c>
      <c r="S448" s="10">
        <f t="shared" si="24"/>
        <v>41261.25</v>
      </c>
      <c r="T448" s="10">
        <f t="shared" si="25"/>
        <v>41263.25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6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t="str">
        <v>film &amp; video</v>
      </c>
      <c r="Q449" t="str">
        <v>television</v>
      </c>
      <c r="R449">
        <f t="shared" si="27"/>
        <v>1.1627906976744186E-2</v>
      </c>
      <c r="S449" s="10">
        <f t="shared" si="24"/>
        <v>43088.25</v>
      </c>
      <c r="T449" s="10">
        <f t="shared" si="25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6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t="str">
        <v>games</v>
      </c>
      <c r="Q450" t="str">
        <v>video games</v>
      </c>
      <c r="R450">
        <f t="shared" si="27"/>
        <v>1.3330689229684471E-2</v>
      </c>
      <c r="S450" s="10">
        <f t="shared" ref="S450:S513" si="28">(((K450/60)/60)/24)+DATE(1970,1,1)</f>
        <v>41378.208333333336</v>
      </c>
      <c r="T450" s="10">
        <f t="shared" ref="T450:T513" si="29">(((L450/60)/60)/24)+DATE(1970,1,1)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30">E451/D451*100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t="str">
        <v>games</v>
      </c>
      <c r="Q451" t="str">
        <v>video games</v>
      </c>
      <c r="R451">
        <f t="shared" ref="R451:R501" si="31">H451/E451</f>
        <v>9.8816500057451462E-3</v>
      </c>
      <c r="S451" s="10">
        <f t="shared" si="28"/>
        <v>43530.25</v>
      </c>
      <c r="T451" s="10">
        <f t="shared" si="29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30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t="str">
        <v>film &amp; video</v>
      </c>
      <c r="Q452" t="str">
        <v>animation</v>
      </c>
      <c r="R452">
        <f t="shared" si="31"/>
        <v>0.25</v>
      </c>
      <c r="S452" s="10">
        <f t="shared" si="28"/>
        <v>43394.208333333328</v>
      </c>
      <c r="T452" s="10">
        <f t="shared" si="29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30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t="str">
        <v>music</v>
      </c>
      <c r="Q453" t="str">
        <v>rock</v>
      </c>
      <c r="R453">
        <f t="shared" si="31"/>
        <v>3.4481245405974699E-2</v>
      </c>
      <c r="S453" s="10">
        <f t="shared" si="28"/>
        <v>42935.208333333328</v>
      </c>
      <c r="T453" s="10">
        <f t="shared" si="29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30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t="str">
        <v>film &amp; video</v>
      </c>
      <c r="Q454" t="str">
        <v>drama</v>
      </c>
      <c r="R454">
        <f t="shared" si="31"/>
        <v>1.0180623973727421E-2</v>
      </c>
      <c r="S454" s="10">
        <f t="shared" si="28"/>
        <v>40365.208333333336</v>
      </c>
      <c r="T454" s="10">
        <f t="shared" si="29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30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t="str">
        <v>film &amp; video</v>
      </c>
      <c r="Q455" t="str">
        <v>science fiction</v>
      </c>
      <c r="R455">
        <f t="shared" si="31"/>
        <v>1.1494029138969722E-2</v>
      </c>
      <c r="S455" s="10">
        <f t="shared" si="28"/>
        <v>42705.25</v>
      </c>
      <c r="T455" s="10">
        <f t="shared" si="29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30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t="str">
        <v>film &amp; video</v>
      </c>
      <c r="Q456" t="str">
        <v>drama</v>
      </c>
      <c r="R456">
        <f t="shared" si="31"/>
        <v>2.2121384004537718E-2</v>
      </c>
      <c r="S456" s="10">
        <f t="shared" si="28"/>
        <v>41568.208333333336</v>
      </c>
      <c r="T456" s="10">
        <f t="shared" si="29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30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t="str">
        <v>theater</v>
      </c>
      <c r="Q457" t="str">
        <v>plays</v>
      </c>
      <c r="R457">
        <f t="shared" si="31"/>
        <v>2.7026047105232626E-2</v>
      </c>
      <c r="S457" s="10">
        <f t="shared" si="28"/>
        <v>40809.208333333336</v>
      </c>
      <c r="T457" s="10">
        <f t="shared" si="29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30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t="str">
        <v>music</v>
      </c>
      <c r="Q458" t="str">
        <v>indie rock</v>
      </c>
      <c r="R458">
        <f t="shared" si="31"/>
        <v>1.0528870754011467E-2</v>
      </c>
      <c r="S458" s="10">
        <f t="shared" si="28"/>
        <v>43141.25</v>
      </c>
      <c r="T458" s="10">
        <f t="shared" si="29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30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t="str">
        <v>theater</v>
      </c>
      <c r="Q459" t="str">
        <v>plays</v>
      </c>
      <c r="R459">
        <f t="shared" si="31"/>
        <v>3.4534534534534533E-2</v>
      </c>
      <c r="S459" s="10">
        <f t="shared" si="28"/>
        <v>42657.208333333328</v>
      </c>
      <c r="T459" s="10">
        <f t="shared" si="29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30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t="str">
        <v>theater</v>
      </c>
      <c r="Q460" t="str">
        <v>plays</v>
      </c>
      <c r="R460">
        <f t="shared" si="31"/>
        <v>1.7859248900645292E-2</v>
      </c>
      <c r="S460" s="10">
        <f t="shared" si="28"/>
        <v>40265.208333333336</v>
      </c>
      <c r="T460" s="10">
        <f t="shared" si="29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30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t="str">
        <v>film &amp; video</v>
      </c>
      <c r="Q461" t="str">
        <v>documentary</v>
      </c>
      <c r="R461">
        <f t="shared" si="31"/>
        <v>1.8505463517800493E-2</v>
      </c>
      <c r="S461" s="10">
        <f t="shared" si="28"/>
        <v>42001.25</v>
      </c>
      <c r="T461" s="10">
        <f t="shared" si="29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30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t="str">
        <v>theater</v>
      </c>
      <c r="Q462" t="str">
        <v>plays</v>
      </c>
      <c r="R462">
        <f t="shared" si="31"/>
        <v>1.2138868657441126E-2</v>
      </c>
      <c r="S462" s="10">
        <f t="shared" si="28"/>
        <v>40399.208333333336</v>
      </c>
      <c r="T462" s="10">
        <f t="shared" si="29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30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t="str">
        <v>film &amp; video</v>
      </c>
      <c r="Q463" t="str">
        <v>drama</v>
      </c>
      <c r="R463">
        <f t="shared" si="31"/>
        <v>1.4926015758428175E-2</v>
      </c>
      <c r="S463" s="10">
        <f t="shared" si="28"/>
        <v>41757.208333333336</v>
      </c>
      <c r="T463" s="10">
        <f t="shared" si="29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30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t="str">
        <v>games</v>
      </c>
      <c r="Q464" t="str">
        <v>mobile games</v>
      </c>
      <c r="R464">
        <f t="shared" si="31"/>
        <v>9.2666366439186614E-3</v>
      </c>
      <c r="S464" s="10">
        <f t="shared" si="28"/>
        <v>41304.25</v>
      </c>
      <c r="T464" s="10">
        <f t="shared" si="29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30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t="str">
        <v>film &amp; video</v>
      </c>
      <c r="Q465" t="str">
        <v>animation</v>
      </c>
      <c r="R465">
        <f t="shared" si="31"/>
        <v>1.4490758269369772E-2</v>
      </c>
      <c r="S465" s="10">
        <f t="shared" si="28"/>
        <v>41639.25</v>
      </c>
      <c r="T465" s="10">
        <f t="shared" si="29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30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t="str">
        <v>theater</v>
      </c>
      <c r="Q466" t="str">
        <v>plays</v>
      </c>
      <c r="R466">
        <f t="shared" si="31"/>
        <v>2.5636708061460744E-2</v>
      </c>
      <c r="S466" s="10">
        <f t="shared" si="28"/>
        <v>43142.25</v>
      </c>
      <c r="T466" s="10">
        <f t="shared" si="29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30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t="str">
        <v>publishing</v>
      </c>
      <c r="Q467" t="str">
        <v>translations</v>
      </c>
      <c r="R467">
        <f t="shared" si="31"/>
        <v>9.0610488164004979E-3</v>
      </c>
      <c r="S467" s="10">
        <f t="shared" si="28"/>
        <v>43127.25</v>
      </c>
      <c r="T467" s="10">
        <f t="shared" si="29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30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t="str">
        <v>technology</v>
      </c>
      <c r="Q468" t="str">
        <v>wearables</v>
      </c>
      <c r="R468">
        <f t="shared" si="31"/>
        <v>1.0542168674698794E-2</v>
      </c>
      <c r="S468" s="10">
        <f t="shared" si="28"/>
        <v>41409.208333333336</v>
      </c>
      <c r="T468" s="10">
        <f t="shared" si="29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30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t="str">
        <v>technology</v>
      </c>
      <c r="Q469" t="str">
        <v>web</v>
      </c>
      <c r="R469">
        <f t="shared" si="31"/>
        <v>1.7260648205637649E-2</v>
      </c>
      <c r="S469" s="10">
        <f t="shared" si="28"/>
        <v>42331.25</v>
      </c>
      <c r="T469" s="10">
        <f t="shared" si="29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30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t="str">
        <v>theater</v>
      </c>
      <c r="Q470" t="str">
        <v>plays</v>
      </c>
      <c r="R470">
        <f t="shared" si="31"/>
        <v>9.876543209876543E-3</v>
      </c>
      <c r="S470" s="10">
        <f t="shared" si="28"/>
        <v>43569.208333333328</v>
      </c>
      <c r="T470" s="10">
        <f t="shared" si="29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30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t="str">
        <v>film &amp; video</v>
      </c>
      <c r="Q471" t="str">
        <v>drama</v>
      </c>
      <c r="R471">
        <f t="shared" si="31"/>
        <v>1.5395042602633618E-2</v>
      </c>
      <c r="S471" s="10">
        <f t="shared" si="28"/>
        <v>42142.208333333328</v>
      </c>
      <c r="T471" s="10">
        <f t="shared" si="29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30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t="str">
        <v>technology</v>
      </c>
      <c r="Q472" t="str">
        <v>wearables</v>
      </c>
      <c r="R472">
        <f t="shared" si="31"/>
        <v>3.7029837690737678E-2</v>
      </c>
      <c r="S472" s="10">
        <f t="shared" si="28"/>
        <v>42716.25</v>
      </c>
      <c r="T472" s="10">
        <f t="shared" si="29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30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t="str">
        <v>food</v>
      </c>
      <c r="Q473" t="str">
        <v>food trucks</v>
      </c>
      <c r="R473">
        <f t="shared" si="31"/>
        <v>1.9617757103852766E-2</v>
      </c>
      <c r="S473" s="10">
        <f t="shared" si="28"/>
        <v>41031.208333333336</v>
      </c>
      <c r="T473" s="10">
        <f t="shared" si="29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30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t="str">
        <v>music</v>
      </c>
      <c r="Q474" t="str">
        <v>rock</v>
      </c>
      <c r="R474">
        <f t="shared" si="31"/>
        <v>9.529017931125915E-3</v>
      </c>
      <c r="S474" s="10">
        <f t="shared" si="28"/>
        <v>43535.208333333328</v>
      </c>
      <c r="T474" s="10">
        <f t="shared" si="29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30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t="str">
        <v>music</v>
      </c>
      <c r="Q475" t="str">
        <v>electric music</v>
      </c>
      <c r="R475">
        <f t="shared" si="31"/>
        <v>1.1900752217357135E-2</v>
      </c>
      <c r="S475" s="10">
        <f t="shared" si="28"/>
        <v>43277.208333333328</v>
      </c>
      <c r="T475" s="10">
        <f t="shared" si="29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30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t="str">
        <v>film &amp; video</v>
      </c>
      <c r="Q476" t="str">
        <v>television</v>
      </c>
      <c r="R476">
        <f t="shared" si="31"/>
        <v>9.7220320416267283E-3</v>
      </c>
      <c r="S476" s="10">
        <f t="shared" si="28"/>
        <v>41989.25</v>
      </c>
      <c r="T476" s="10">
        <f t="shared" si="29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30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t="str">
        <v>publishing</v>
      </c>
      <c r="Q477" t="str">
        <v>translations</v>
      </c>
      <c r="R477">
        <f t="shared" si="31"/>
        <v>2.502371916508539E-2</v>
      </c>
      <c r="S477" s="10">
        <f t="shared" si="28"/>
        <v>41450.208333333336</v>
      </c>
      <c r="T477" s="10">
        <f t="shared" si="29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30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t="str">
        <v>publishing</v>
      </c>
      <c r="Q478" t="str">
        <v>fiction</v>
      </c>
      <c r="R478">
        <f t="shared" si="31"/>
        <v>1.9607156612163439E-2</v>
      </c>
      <c r="S478" s="10">
        <f t="shared" si="28"/>
        <v>43322.208333333328</v>
      </c>
      <c r="T478" s="10">
        <f t="shared" si="29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30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t="str">
        <v>film &amp; video</v>
      </c>
      <c r="Q479" t="str">
        <v>science fiction</v>
      </c>
      <c r="R479">
        <f t="shared" si="31"/>
        <v>2.4495989594623888E-2</v>
      </c>
      <c r="S479" s="10">
        <f t="shared" si="28"/>
        <v>40720.208333333336</v>
      </c>
      <c r="T479" s="10">
        <f t="shared" si="29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30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t="str">
        <v>technology</v>
      </c>
      <c r="Q480" t="str">
        <v>wearables</v>
      </c>
      <c r="R480">
        <f t="shared" si="31"/>
        <v>1.694925677878022E-2</v>
      </c>
      <c r="S480" s="10">
        <f t="shared" si="28"/>
        <v>42072.208333333328</v>
      </c>
      <c r="T480" s="10">
        <f t="shared" si="29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30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t="str">
        <v>food</v>
      </c>
      <c r="Q481" t="str">
        <v>food trucks</v>
      </c>
      <c r="R481">
        <f t="shared" si="31"/>
        <v>1.4053614947197401E-2</v>
      </c>
      <c r="S481" s="10">
        <f t="shared" si="28"/>
        <v>42945.208333333328</v>
      </c>
      <c r="T481" s="10">
        <f t="shared" si="29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30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t="str">
        <v>photography</v>
      </c>
      <c r="Q482" t="str">
        <v>photography books</v>
      </c>
      <c r="R482">
        <f t="shared" si="31"/>
        <v>1.0050831792975971E-2</v>
      </c>
      <c r="S482" s="10">
        <f t="shared" si="28"/>
        <v>40248.25</v>
      </c>
      <c r="T482" s="10">
        <f t="shared" si="29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30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t="str">
        <v>theater</v>
      </c>
      <c r="Q483" t="str">
        <v>plays</v>
      </c>
      <c r="R483">
        <f t="shared" si="31"/>
        <v>9.6166471790959853E-3</v>
      </c>
      <c r="S483" s="10">
        <f t="shared" si="28"/>
        <v>41913.208333333336</v>
      </c>
      <c r="T483" s="10">
        <f t="shared" si="29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30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t="str">
        <v>publishing</v>
      </c>
      <c r="Q484" t="str">
        <v>fiction</v>
      </c>
      <c r="R484">
        <f t="shared" si="31"/>
        <v>1.3062409288824383E-2</v>
      </c>
      <c r="S484" s="10">
        <f t="shared" si="28"/>
        <v>40963.25</v>
      </c>
      <c r="T484" s="10">
        <f t="shared" si="29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30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t="str">
        <v>theater</v>
      </c>
      <c r="Q485" t="str">
        <v>plays</v>
      </c>
      <c r="R485">
        <f t="shared" si="31"/>
        <v>1.1485197777593499E-2</v>
      </c>
      <c r="S485" s="10">
        <f t="shared" si="28"/>
        <v>43811.25</v>
      </c>
      <c r="T485" s="10">
        <f t="shared" si="29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30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t="str">
        <v>food</v>
      </c>
      <c r="Q486" t="str">
        <v>food trucks</v>
      </c>
      <c r="R486">
        <f t="shared" si="31"/>
        <v>2.0410018047026135E-2</v>
      </c>
      <c r="S486" s="10">
        <f t="shared" si="28"/>
        <v>41855.208333333336</v>
      </c>
      <c r="T486" s="10">
        <f t="shared" si="29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30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t="str">
        <v>theater</v>
      </c>
      <c r="Q487" t="str">
        <v>plays</v>
      </c>
      <c r="R487">
        <f t="shared" si="31"/>
        <v>2.3272518316333861E-2</v>
      </c>
      <c r="S487" s="10">
        <f t="shared" si="28"/>
        <v>43626.208333333328</v>
      </c>
      <c r="T487" s="10">
        <f t="shared" si="29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30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t="str">
        <v>publishing</v>
      </c>
      <c r="Q488" t="str">
        <v>translations</v>
      </c>
      <c r="R488">
        <f t="shared" si="31"/>
        <v>2.9914529914529916E-2</v>
      </c>
      <c r="S488" s="10">
        <f t="shared" si="28"/>
        <v>43168.25</v>
      </c>
      <c r="T488" s="10">
        <f t="shared" si="29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30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t="str">
        <v>theater</v>
      </c>
      <c r="Q489" t="str">
        <v>plays</v>
      </c>
      <c r="R489">
        <f t="shared" si="31"/>
        <v>1.1907178820854313E-2</v>
      </c>
      <c r="S489" s="10">
        <f t="shared" si="28"/>
        <v>42845.208333333328</v>
      </c>
      <c r="T489" s="10">
        <f t="shared" si="29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30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t="str">
        <v>theater</v>
      </c>
      <c r="Q490" t="str">
        <v>plays</v>
      </c>
      <c r="R490">
        <f t="shared" si="31"/>
        <v>9.8602417902769433E-3</v>
      </c>
      <c r="S490" s="10">
        <f t="shared" si="28"/>
        <v>42403.25</v>
      </c>
      <c r="T490" s="10">
        <f t="shared" si="29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30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t="str">
        <v>technology</v>
      </c>
      <c r="Q491" t="str">
        <v>wearables</v>
      </c>
      <c r="R491">
        <f t="shared" si="31"/>
        <v>9.101616875468465E-3</v>
      </c>
      <c r="S491" s="10">
        <f t="shared" si="28"/>
        <v>40406.208333333336</v>
      </c>
      <c r="T491" s="10">
        <f t="shared" si="29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30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t="str">
        <v>journalism</v>
      </c>
      <c r="Q492" t="str">
        <v>audio</v>
      </c>
      <c r="R492">
        <f t="shared" si="31"/>
        <v>3.1331592689295036E-2</v>
      </c>
      <c r="S492" s="10">
        <f t="shared" si="28"/>
        <v>43786.25</v>
      </c>
      <c r="T492" s="10">
        <f t="shared" si="29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30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t="str">
        <v>food</v>
      </c>
      <c r="Q493" t="str">
        <v>food trucks</v>
      </c>
      <c r="R493">
        <f t="shared" si="31"/>
        <v>1.4085806373495852E-2</v>
      </c>
      <c r="S493" s="10">
        <f t="shared" si="28"/>
        <v>41456.208333333336</v>
      </c>
      <c r="T493" s="10">
        <f t="shared" si="29"/>
        <v>41482.208333333336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30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t="str">
        <v>film &amp; video</v>
      </c>
      <c r="Q494" t="str">
        <v>shorts</v>
      </c>
      <c r="R494">
        <f t="shared" si="31"/>
        <v>1.2982479108027318E-2</v>
      </c>
      <c r="S494" s="10">
        <f t="shared" si="28"/>
        <v>40336.208333333336</v>
      </c>
      <c r="T494" s="10">
        <f t="shared" si="29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30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t="str">
        <v>photography</v>
      </c>
      <c r="Q495" t="str">
        <v>photography books</v>
      </c>
      <c r="R495">
        <f t="shared" si="31"/>
        <v>9.8249923242247472E-3</v>
      </c>
      <c r="S495" s="10">
        <f t="shared" si="28"/>
        <v>43645.208333333328</v>
      </c>
      <c r="T495" s="10">
        <f t="shared" si="29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30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t="str">
        <v>technology</v>
      </c>
      <c r="Q496" t="str">
        <v>wearables</v>
      </c>
      <c r="R496">
        <f t="shared" si="31"/>
        <v>1.9584916691026015E-2</v>
      </c>
      <c r="S496" s="10">
        <f t="shared" si="28"/>
        <v>40990.208333333336</v>
      </c>
      <c r="T496" s="10">
        <f t="shared" si="29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30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t="str">
        <v>theater</v>
      </c>
      <c r="Q497" t="str">
        <v>plays</v>
      </c>
      <c r="R497">
        <f t="shared" si="31"/>
        <v>1.4701447527141134E-2</v>
      </c>
      <c r="S497" s="10">
        <f t="shared" si="28"/>
        <v>41800.208333333336</v>
      </c>
      <c r="T497" s="10">
        <f t="shared" si="29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30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t="str">
        <v>film &amp; video</v>
      </c>
      <c r="Q498" t="str">
        <v>animation</v>
      </c>
      <c r="R498">
        <f t="shared" si="31"/>
        <v>3.239352129574085E-2</v>
      </c>
      <c r="S498" s="10">
        <f t="shared" si="28"/>
        <v>42876.208333333328</v>
      </c>
      <c r="T498" s="10">
        <f t="shared" si="29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30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t="str">
        <v>technology</v>
      </c>
      <c r="Q499" t="str">
        <v>wearables</v>
      </c>
      <c r="R499">
        <f t="shared" si="31"/>
        <v>3.5831591519856675E-2</v>
      </c>
      <c r="S499" s="10">
        <f t="shared" si="28"/>
        <v>42724.25</v>
      </c>
      <c r="T499" s="10">
        <f t="shared" si="29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30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t="str">
        <v>technology</v>
      </c>
      <c r="Q500" t="str">
        <v>web</v>
      </c>
      <c r="R500">
        <f t="shared" si="31"/>
        <v>1.2500809637929917E-2</v>
      </c>
      <c r="S500" s="10">
        <f t="shared" si="28"/>
        <v>42005.25</v>
      </c>
      <c r="T500" s="10">
        <f t="shared" si="29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30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t="str">
        <v>film &amp; video</v>
      </c>
      <c r="Q501" t="str">
        <v>documentary</v>
      </c>
      <c r="R501">
        <f t="shared" si="31"/>
        <v>2.6313450084451951E-2</v>
      </c>
      <c r="S501" s="10">
        <f t="shared" si="28"/>
        <v>42444.208333333328</v>
      </c>
      <c r="T501" s="10">
        <f t="shared" si="29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30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t="str">
        <v>theater</v>
      </c>
      <c r="Q502" t="str">
        <v>plays</v>
      </c>
      <c r="R502">
        <v>0</v>
      </c>
      <c r="S502" s="10">
        <f t="shared" si="28"/>
        <v>41395.208333333336</v>
      </c>
      <c r="T502" s="10">
        <f t="shared" si="29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30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t="str">
        <v>film &amp; video</v>
      </c>
      <c r="Q503" t="str">
        <v>documentary</v>
      </c>
      <c r="R503">
        <f t="shared" ref="R503:R566" si="32">H503/E503</f>
        <v>1.666929638120342E-2</v>
      </c>
      <c r="S503" s="10">
        <f t="shared" si="28"/>
        <v>41345.208333333336</v>
      </c>
      <c r="T503" s="10">
        <f t="shared" si="29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30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t="str">
        <v>games</v>
      </c>
      <c r="Q504" t="str">
        <v>video games</v>
      </c>
      <c r="R504">
        <f t="shared" si="32"/>
        <v>2.6999564523152851E-2</v>
      </c>
      <c r="S504" s="10">
        <f t="shared" si="28"/>
        <v>41117.208333333336</v>
      </c>
      <c r="T504" s="10">
        <f t="shared" si="29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30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t="str">
        <v>film &amp; video</v>
      </c>
      <c r="Q505" t="str">
        <v>drama</v>
      </c>
      <c r="R505">
        <f t="shared" si="32"/>
        <v>1.0003697018463344E-2</v>
      </c>
      <c r="S505" s="10">
        <f t="shared" si="28"/>
        <v>42186.208333333328</v>
      </c>
      <c r="T505" s="10">
        <f t="shared" si="29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30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t="str">
        <v>music</v>
      </c>
      <c r="Q506" t="str">
        <v>rock</v>
      </c>
      <c r="R506">
        <f t="shared" si="32"/>
        <v>8.9543616406701325E-3</v>
      </c>
      <c r="S506" s="10">
        <f t="shared" si="28"/>
        <v>42142.208333333328</v>
      </c>
      <c r="T506" s="10">
        <f t="shared" si="29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30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t="str">
        <v>publishing</v>
      </c>
      <c r="Q507" t="str">
        <v>radio &amp; podcasts</v>
      </c>
      <c r="R507">
        <f t="shared" si="32"/>
        <v>2.7766663999359845E-2</v>
      </c>
      <c r="S507" s="10">
        <f t="shared" si="28"/>
        <v>41341.25</v>
      </c>
      <c r="T507" s="10">
        <f t="shared" si="29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30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t="str">
        <v>theater</v>
      </c>
      <c r="Q508" t="str">
        <v>plays</v>
      </c>
      <c r="R508">
        <f t="shared" si="32"/>
        <v>1.5149154451861884E-2</v>
      </c>
      <c r="S508" s="10">
        <f t="shared" si="28"/>
        <v>43062.25</v>
      </c>
      <c r="T508" s="10">
        <f t="shared" si="29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30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t="str">
        <v>technology</v>
      </c>
      <c r="Q509" t="str">
        <v>web</v>
      </c>
      <c r="R509">
        <f t="shared" si="32"/>
        <v>2.2700119474313024E-2</v>
      </c>
      <c r="S509" s="10">
        <f t="shared" si="28"/>
        <v>41373.208333333336</v>
      </c>
      <c r="T509" s="10">
        <f t="shared" si="29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30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t="str">
        <v>theater</v>
      </c>
      <c r="Q510" t="str">
        <v>plays</v>
      </c>
      <c r="R510">
        <f t="shared" si="32"/>
        <v>1.8868021875967391E-2</v>
      </c>
      <c r="S510" s="10">
        <f t="shared" si="28"/>
        <v>43310.208333333328</v>
      </c>
      <c r="T510" s="10">
        <f t="shared" si="29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30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t="str">
        <v>theater</v>
      </c>
      <c r="Q511" t="str">
        <v>plays</v>
      </c>
      <c r="R511">
        <f t="shared" si="32"/>
        <v>1.0526315789473684E-2</v>
      </c>
      <c r="S511" s="10">
        <f t="shared" si="28"/>
        <v>41034.208333333336</v>
      </c>
      <c r="T511" s="10">
        <f t="shared" si="29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30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t="str">
        <v>film &amp; video</v>
      </c>
      <c r="Q512" t="str">
        <v>drama</v>
      </c>
      <c r="R512">
        <f t="shared" si="32"/>
        <v>1.4102702120788029E-2</v>
      </c>
      <c r="S512" s="10">
        <f t="shared" si="28"/>
        <v>43251.208333333328</v>
      </c>
      <c r="T512" s="10">
        <f t="shared" si="29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30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t="str">
        <v>theater</v>
      </c>
      <c r="Q513" t="str">
        <v>plays</v>
      </c>
      <c r="R513">
        <f t="shared" si="32"/>
        <v>1.0197757620147614E-2</v>
      </c>
      <c r="S513" s="10">
        <f t="shared" si="28"/>
        <v>43671.208333333328</v>
      </c>
      <c r="T513" s="10">
        <f t="shared" si="29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30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t="str">
        <v>games</v>
      </c>
      <c r="Q514" t="str">
        <v>video games</v>
      </c>
      <c r="R514">
        <f t="shared" si="32"/>
        <v>1.8851553872850608E-2</v>
      </c>
      <c r="S514" s="10">
        <f t="shared" ref="S514:S577" si="33">(((K514/60)/60)/24)+DATE(1970,1,1)</f>
        <v>41825.208333333336</v>
      </c>
      <c r="T514" s="10">
        <f t="shared" ref="T514:T577" si="34">(((L514/60)/60)/24)+DATE(1970,1,1)</f>
        <v>41826.208333333336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5">E515/D515*100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t="str">
        <v>film &amp; video</v>
      </c>
      <c r="Q515" t="str">
        <v>television</v>
      </c>
      <c r="R515">
        <f t="shared" si="32"/>
        <v>1.0736196319018405E-2</v>
      </c>
      <c r="S515" s="10">
        <f t="shared" si="33"/>
        <v>40430.208333333336</v>
      </c>
      <c r="T515" s="10">
        <f t="shared" si="34"/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5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t="str">
        <v>music</v>
      </c>
      <c r="Q516" t="str">
        <v>rock</v>
      </c>
      <c r="R516">
        <f t="shared" si="32"/>
        <v>1.6964945538669153E-2</v>
      </c>
      <c r="S516" s="10">
        <f t="shared" si="33"/>
        <v>41614.25</v>
      </c>
      <c r="T516" s="10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5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t="str">
        <v>theater</v>
      </c>
      <c r="Q517" t="str">
        <v>plays</v>
      </c>
      <c r="R517">
        <f t="shared" si="32"/>
        <v>2.7725661872003336E-2</v>
      </c>
      <c r="S517" s="10">
        <f t="shared" si="33"/>
        <v>40900.25</v>
      </c>
      <c r="T517" s="10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5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t="str">
        <v>publishing</v>
      </c>
      <c r="Q518" t="str">
        <v>nonfiction</v>
      </c>
      <c r="R518">
        <f t="shared" si="32"/>
        <v>1.586527642337409E-2</v>
      </c>
      <c r="S518" s="10">
        <f t="shared" si="33"/>
        <v>40396.208333333336</v>
      </c>
      <c r="T518" s="10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5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t="str">
        <v>food</v>
      </c>
      <c r="Q519" t="str">
        <v>food trucks</v>
      </c>
      <c r="R519">
        <f t="shared" si="32"/>
        <v>1.1803874092009685E-2</v>
      </c>
      <c r="S519" s="10">
        <f t="shared" si="33"/>
        <v>42860.208333333328</v>
      </c>
      <c r="T519" s="10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5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t="str">
        <v>film &amp; video</v>
      </c>
      <c r="Q520" t="str">
        <v>animation</v>
      </c>
      <c r="R520">
        <f t="shared" si="32"/>
        <v>1.607717041800643E-2</v>
      </c>
      <c r="S520" s="10">
        <f t="shared" si="33"/>
        <v>43154.25</v>
      </c>
      <c r="T520" s="10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5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t="str">
        <v>music</v>
      </c>
      <c r="Q521" t="str">
        <v>rock</v>
      </c>
      <c r="R521">
        <f t="shared" si="32"/>
        <v>9.8063074523511914E-3</v>
      </c>
      <c r="S521" s="10">
        <f t="shared" si="33"/>
        <v>42012.25</v>
      </c>
      <c r="T521" s="10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5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t="str">
        <v>theater</v>
      </c>
      <c r="Q522" t="str">
        <v>plays</v>
      </c>
      <c r="R522">
        <f t="shared" si="32"/>
        <v>9.3951849677040514E-3</v>
      </c>
      <c r="S522" s="10">
        <f t="shared" si="33"/>
        <v>43574.208333333328</v>
      </c>
      <c r="T522" s="10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5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t="str">
        <v>film &amp; video</v>
      </c>
      <c r="Q523" t="str">
        <v>drama</v>
      </c>
      <c r="R523">
        <f t="shared" si="32"/>
        <v>3.3360455655004069E-2</v>
      </c>
      <c r="S523" s="10">
        <f t="shared" si="33"/>
        <v>42605.208333333328</v>
      </c>
      <c r="T523" s="10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5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t="str">
        <v>film &amp; video</v>
      </c>
      <c r="Q524" t="str">
        <v>shorts</v>
      </c>
      <c r="R524">
        <f t="shared" si="32"/>
        <v>1.1654158276893038E-2</v>
      </c>
      <c r="S524" s="10">
        <f t="shared" si="33"/>
        <v>41093.208333333336</v>
      </c>
      <c r="T524" s="10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5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t="str">
        <v>film &amp; video</v>
      </c>
      <c r="Q525" t="str">
        <v>shorts</v>
      </c>
      <c r="R525">
        <f t="shared" si="32"/>
        <v>1.4120260193558623E-2</v>
      </c>
      <c r="S525" s="10">
        <f t="shared" si="33"/>
        <v>40241.25</v>
      </c>
      <c r="T525" s="10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5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t="str">
        <v>theater</v>
      </c>
      <c r="Q526" t="str">
        <v>plays</v>
      </c>
      <c r="R526">
        <f t="shared" si="32"/>
        <v>2.4391145730625122E-2</v>
      </c>
      <c r="S526" s="10">
        <f t="shared" si="33"/>
        <v>40294.208333333336</v>
      </c>
      <c r="T526" s="10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5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t="str">
        <v>technology</v>
      </c>
      <c r="Q527" t="str">
        <v>wearables</v>
      </c>
      <c r="R527">
        <f t="shared" si="32"/>
        <v>3.5633484162895926E-2</v>
      </c>
      <c r="S527" s="10">
        <f t="shared" si="33"/>
        <v>40505.25</v>
      </c>
      <c r="T527" s="10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5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t="str">
        <v>theater</v>
      </c>
      <c r="Q528" t="str">
        <v>plays</v>
      </c>
      <c r="R528">
        <f t="shared" si="32"/>
        <v>1.1356613102595798E-2</v>
      </c>
      <c r="S528" s="10">
        <f t="shared" si="33"/>
        <v>42364.25</v>
      </c>
      <c r="T528" s="10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5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t="str">
        <v>film &amp; video</v>
      </c>
      <c r="Q529" t="str">
        <v>animation</v>
      </c>
      <c r="R529">
        <f t="shared" si="32"/>
        <v>3.2258064516129031E-2</v>
      </c>
      <c r="S529" s="10">
        <f t="shared" si="33"/>
        <v>42405.25</v>
      </c>
      <c r="T529" s="10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5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t="str">
        <v>music</v>
      </c>
      <c r="Q530" t="str">
        <v>indie rock</v>
      </c>
      <c r="R530">
        <f t="shared" si="32"/>
        <v>1.1069600110696002E-2</v>
      </c>
      <c r="S530" s="10">
        <f t="shared" si="33"/>
        <v>41601.25</v>
      </c>
      <c r="T530" s="10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5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t="str">
        <v>games</v>
      </c>
      <c r="Q531" t="str">
        <v>video games</v>
      </c>
      <c r="R531">
        <f t="shared" si="32"/>
        <v>1.5679442508710801E-2</v>
      </c>
      <c r="S531" s="10">
        <f t="shared" si="33"/>
        <v>41769.208333333336</v>
      </c>
      <c r="T531" s="10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5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t="str">
        <v>publishing</v>
      </c>
      <c r="Q532" t="str">
        <v>fiction</v>
      </c>
      <c r="R532">
        <f t="shared" si="32"/>
        <v>1.8520056473714807E-2</v>
      </c>
      <c r="S532" s="10">
        <f t="shared" si="33"/>
        <v>40421.208333333336</v>
      </c>
      <c r="T532" s="10">
        <f t="shared" si="34"/>
        <v>40435.208333333336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5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t="str">
        <v>games</v>
      </c>
      <c r="Q533" t="str">
        <v>video games</v>
      </c>
      <c r="R533">
        <f t="shared" si="32"/>
        <v>2.0410680841996657E-2</v>
      </c>
      <c r="S533" s="10">
        <f t="shared" si="33"/>
        <v>41589.25</v>
      </c>
      <c r="T533" s="10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5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t="str">
        <v>theater</v>
      </c>
      <c r="Q534" t="str">
        <v>plays</v>
      </c>
      <c r="R534">
        <f t="shared" si="32"/>
        <v>1.5659955257270694E-2</v>
      </c>
      <c r="S534" s="10">
        <f t="shared" si="33"/>
        <v>43125.25</v>
      </c>
      <c r="T534" s="10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5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t="str">
        <v>music</v>
      </c>
      <c r="Q535" t="str">
        <v>indie rock</v>
      </c>
      <c r="R535">
        <f t="shared" si="32"/>
        <v>1.204871636083135E-2</v>
      </c>
      <c r="S535" s="10">
        <f t="shared" si="33"/>
        <v>41479.208333333336</v>
      </c>
      <c r="T535" s="10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5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t="str">
        <v>film &amp; video</v>
      </c>
      <c r="Q536" t="str">
        <v>drama</v>
      </c>
      <c r="R536">
        <f t="shared" si="32"/>
        <v>1.8154650728427344E-2</v>
      </c>
      <c r="S536" s="10">
        <f t="shared" si="33"/>
        <v>43329.208333333328</v>
      </c>
      <c r="T536" s="10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5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t="str">
        <v>theater</v>
      </c>
      <c r="Q537" t="str">
        <v>plays</v>
      </c>
      <c r="R537">
        <f t="shared" si="32"/>
        <v>1.6117449932179048E-2</v>
      </c>
      <c r="S537" s="10">
        <f t="shared" si="33"/>
        <v>43259.208333333328</v>
      </c>
      <c r="T537" s="10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5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t="str">
        <v>publishing</v>
      </c>
      <c r="Q538" t="str">
        <v>fiction</v>
      </c>
      <c r="R538">
        <f t="shared" si="32"/>
        <v>9.5257535551473097E-3</v>
      </c>
      <c r="S538" s="10">
        <f t="shared" si="33"/>
        <v>40414.208333333336</v>
      </c>
      <c r="T538" s="10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5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t="str">
        <v>film &amp; video</v>
      </c>
      <c r="Q539" t="str">
        <v>documentary</v>
      </c>
      <c r="R539">
        <f t="shared" si="32"/>
        <v>1.0633244049123162E-2</v>
      </c>
      <c r="S539" s="10">
        <f t="shared" si="33"/>
        <v>43342.208333333328</v>
      </c>
      <c r="T539" s="10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5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t="str">
        <v>games</v>
      </c>
      <c r="Q540" t="str">
        <v>mobile games</v>
      </c>
      <c r="R540">
        <f t="shared" si="32"/>
        <v>2.2723287863379737E-2</v>
      </c>
      <c r="S540" s="10">
        <f t="shared" si="33"/>
        <v>41539.208333333336</v>
      </c>
      <c r="T540" s="10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5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t="str">
        <v>food</v>
      </c>
      <c r="Q541" t="str">
        <v>food trucks</v>
      </c>
      <c r="R541">
        <f t="shared" si="32"/>
        <v>1.0814606741573033E-2</v>
      </c>
      <c r="S541" s="10">
        <f t="shared" si="33"/>
        <v>43647.208333333328</v>
      </c>
      <c r="T541" s="10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5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t="str">
        <v>photography</v>
      </c>
      <c r="Q542" t="str">
        <v>photography books</v>
      </c>
      <c r="R542">
        <f t="shared" si="32"/>
        <v>1.7521458466340355E-2</v>
      </c>
      <c r="S542" s="10">
        <f t="shared" si="33"/>
        <v>43225.208333333328</v>
      </c>
      <c r="T542" s="10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5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t="str">
        <v>games</v>
      </c>
      <c r="Q543" t="str">
        <v>mobile games</v>
      </c>
      <c r="R543">
        <f t="shared" si="32"/>
        <v>9.1677110894490092E-3</v>
      </c>
      <c r="S543" s="10">
        <f t="shared" si="33"/>
        <v>42165.208333333328</v>
      </c>
      <c r="T543" s="10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5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t="str">
        <v>music</v>
      </c>
      <c r="Q544" t="str">
        <v>indie rock</v>
      </c>
      <c r="R544">
        <f t="shared" si="32"/>
        <v>2.5388601036269429E-2</v>
      </c>
      <c r="S544" s="10">
        <f t="shared" si="33"/>
        <v>42391.25</v>
      </c>
      <c r="T544" s="10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5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t="str">
        <v>games</v>
      </c>
      <c r="Q545" t="str">
        <v>video games</v>
      </c>
      <c r="R545">
        <f t="shared" si="32"/>
        <v>1.2983266012694748E-2</v>
      </c>
      <c r="S545" s="10">
        <f t="shared" si="33"/>
        <v>41528.208333333336</v>
      </c>
      <c r="T545" s="10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5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t="str">
        <v>music</v>
      </c>
      <c r="Q546" t="str">
        <v>rock</v>
      </c>
      <c r="R546">
        <f t="shared" si="32"/>
        <v>1.0849909584086799E-2</v>
      </c>
      <c r="S546" s="10">
        <f t="shared" si="33"/>
        <v>42377.25</v>
      </c>
      <c r="T546" s="10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5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t="str">
        <v>theater</v>
      </c>
      <c r="Q547" t="str">
        <v>plays</v>
      </c>
      <c r="R547">
        <f t="shared" si="32"/>
        <v>1.639154464410849E-2</v>
      </c>
      <c r="S547" s="10">
        <f t="shared" si="33"/>
        <v>43824.25</v>
      </c>
      <c r="T547" s="10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5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t="str">
        <v>theater</v>
      </c>
      <c r="Q548" t="str">
        <v>plays</v>
      </c>
      <c r="R548">
        <f t="shared" si="32"/>
        <v>1.2809315866084425E-2</v>
      </c>
      <c r="S548" s="10">
        <f t="shared" si="33"/>
        <v>43360.208333333328</v>
      </c>
      <c r="T548" s="10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5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t="str">
        <v>film &amp; video</v>
      </c>
      <c r="Q549" t="str">
        <v>drama</v>
      </c>
      <c r="R549">
        <f t="shared" si="32"/>
        <v>1.238390092879257E-2</v>
      </c>
      <c r="S549" s="10">
        <f t="shared" si="33"/>
        <v>42029.25</v>
      </c>
      <c r="T549" s="10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5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t="str">
        <v>theater</v>
      </c>
      <c r="Q550" t="str">
        <v>plays</v>
      </c>
      <c r="R550">
        <f t="shared" si="32"/>
        <v>1.6669086522889977E-2</v>
      </c>
      <c r="S550" s="10">
        <f t="shared" si="33"/>
        <v>42461.208333333328</v>
      </c>
      <c r="T550" s="10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5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t="str">
        <v>technology</v>
      </c>
      <c r="Q551" t="str">
        <v>wearables</v>
      </c>
      <c r="R551">
        <f t="shared" si="32"/>
        <v>9.0884152523168296E-3</v>
      </c>
      <c r="S551" s="10">
        <f t="shared" si="33"/>
        <v>41422.208333333336</v>
      </c>
      <c r="T551" s="10">
        <f t="shared" si="34"/>
        <v>41431.208333333336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5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t="str">
        <v>music</v>
      </c>
      <c r="Q552" t="str">
        <v>indie rock</v>
      </c>
      <c r="R552">
        <f t="shared" si="32"/>
        <v>0.25</v>
      </c>
      <c r="S552" s="10">
        <f t="shared" si="33"/>
        <v>40968.25</v>
      </c>
      <c r="T552" s="10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5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t="str">
        <v>technology</v>
      </c>
      <c r="Q553" t="str">
        <v>web</v>
      </c>
      <c r="R553">
        <f t="shared" si="32"/>
        <v>2.6316786302770886E-2</v>
      </c>
      <c r="S553" s="10">
        <f t="shared" si="33"/>
        <v>41993.25</v>
      </c>
      <c r="T553" s="10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5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t="str">
        <v>theater</v>
      </c>
      <c r="Q554" t="str">
        <v>plays</v>
      </c>
      <c r="R554">
        <f t="shared" si="32"/>
        <v>1.0376720054139409E-2</v>
      </c>
      <c r="S554" s="10">
        <f t="shared" si="33"/>
        <v>42700.25</v>
      </c>
      <c r="T554" s="10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5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t="str">
        <v>music</v>
      </c>
      <c r="Q555" t="str">
        <v>rock</v>
      </c>
      <c r="R555">
        <f t="shared" si="32"/>
        <v>1.3702647223481112E-2</v>
      </c>
      <c r="S555" s="10">
        <f t="shared" si="33"/>
        <v>40545.25</v>
      </c>
      <c r="T555" s="10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5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t="str">
        <v>music</v>
      </c>
      <c r="Q556" t="str">
        <v>indie rock</v>
      </c>
      <c r="R556">
        <f t="shared" si="32"/>
        <v>3.8450860632981677E-2</v>
      </c>
      <c r="S556" s="10">
        <f t="shared" si="33"/>
        <v>42723.25</v>
      </c>
      <c r="T556" s="10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5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t="str">
        <v>music</v>
      </c>
      <c r="Q557" t="str">
        <v>rock</v>
      </c>
      <c r="R557">
        <f t="shared" si="32"/>
        <v>9.5819433600681375E-3</v>
      </c>
      <c r="S557" s="10">
        <f t="shared" si="33"/>
        <v>41731.208333333336</v>
      </c>
      <c r="T557" s="10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5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t="str">
        <v>publishing</v>
      </c>
      <c r="Q558" t="str">
        <v>translations</v>
      </c>
      <c r="R558">
        <f t="shared" si="32"/>
        <v>9.7858346033528523E-3</v>
      </c>
      <c r="S558" s="10">
        <f t="shared" si="33"/>
        <v>40792.208333333336</v>
      </c>
      <c r="T558" s="10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5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t="str">
        <v>film &amp; video</v>
      </c>
      <c r="Q559" t="str">
        <v>science fiction</v>
      </c>
      <c r="R559">
        <f t="shared" si="32"/>
        <v>1.8478260869565218E-2</v>
      </c>
      <c r="S559" s="10">
        <f t="shared" si="33"/>
        <v>42279.208333333328</v>
      </c>
      <c r="T559" s="10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5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t="str">
        <v>theater</v>
      </c>
      <c r="Q560" t="str">
        <v>plays</v>
      </c>
      <c r="R560">
        <f t="shared" si="32"/>
        <v>1.5817223198594025E-2</v>
      </c>
      <c r="S560" s="10">
        <f t="shared" si="33"/>
        <v>42424.25</v>
      </c>
      <c r="T560" s="10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5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t="str">
        <v>theater</v>
      </c>
      <c r="Q561" t="str">
        <v>plays</v>
      </c>
      <c r="R561">
        <f t="shared" si="32"/>
        <v>9.6124001843474003E-3</v>
      </c>
      <c r="S561" s="10">
        <f t="shared" si="33"/>
        <v>42584.208333333328</v>
      </c>
      <c r="T561" s="10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5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t="str">
        <v>film &amp; video</v>
      </c>
      <c r="Q562" t="str">
        <v>animation</v>
      </c>
      <c r="R562">
        <f t="shared" si="32"/>
        <v>2.0002266545784225E-2</v>
      </c>
      <c r="S562" s="10">
        <f t="shared" si="33"/>
        <v>40865.25</v>
      </c>
      <c r="T562" s="10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5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t="str">
        <v>theater</v>
      </c>
      <c r="Q563" t="str">
        <v>plays</v>
      </c>
      <c r="R563">
        <f t="shared" si="32"/>
        <v>1.7852312685961592E-2</v>
      </c>
      <c r="S563" s="10">
        <f t="shared" si="33"/>
        <v>40833.208333333336</v>
      </c>
      <c r="T563" s="10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5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t="str">
        <v>music</v>
      </c>
      <c r="Q564" t="str">
        <v>rock</v>
      </c>
      <c r="R564">
        <f t="shared" si="32"/>
        <v>2.048857368006304E-2</v>
      </c>
      <c r="S564" s="10">
        <f t="shared" si="33"/>
        <v>43536.208333333328</v>
      </c>
      <c r="T564" s="10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5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t="str">
        <v>film &amp; video</v>
      </c>
      <c r="Q565" t="str">
        <v>documentary</v>
      </c>
      <c r="R565">
        <f t="shared" si="32"/>
        <v>1.6643822204816919E-2</v>
      </c>
      <c r="S565" s="10">
        <f t="shared" si="33"/>
        <v>43417.25</v>
      </c>
      <c r="T565" s="10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5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t="str">
        <v>theater</v>
      </c>
      <c r="Q566" t="str">
        <v>plays</v>
      </c>
      <c r="R566">
        <f t="shared" si="32"/>
        <v>1.2659749775448573E-2</v>
      </c>
      <c r="S566" s="10">
        <f t="shared" si="33"/>
        <v>42078.208333333328</v>
      </c>
      <c r="T566" s="10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5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t="str">
        <v>theater</v>
      </c>
      <c r="Q567" t="str">
        <v>plays</v>
      </c>
      <c r="R567">
        <f t="shared" ref="R567:R630" si="36">H567/E567</f>
        <v>1.8520235262610343E-2</v>
      </c>
      <c r="S567" s="10">
        <f t="shared" si="33"/>
        <v>40862.25</v>
      </c>
      <c r="T567" s="10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5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t="str">
        <v>music</v>
      </c>
      <c r="Q568" t="str">
        <v>electric music</v>
      </c>
      <c r="R568">
        <f t="shared" si="36"/>
        <v>8.971871968962172E-3</v>
      </c>
      <c r="S568" s="10">
        <f t="shared" si="33"/>
        <v>42424.25</v>
      </c>
      <c r="T568" s="10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5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t="str">
        <v>music</v>
      </c>
      <c r="Q569" t="str">
        <v>rock</v>
      </c>
      <c r="R569">
        <f t="shared" si="36"/>
        <v>1.641439623276152E-2</v>
      </c>
      <c r="S569" s="10">
        <f t="shared" si="33"/>
        <v>41830.208333333336</v>
      </c>
      <c r="T569" s="10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5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t="str">
        <v>theater</v>
      </c>
      <c r="Q570" t="str">
        <v>plays</v>
      </c>
      <c r="R570">
        <f t="shared" si="36"/>
        <v>3.8459253979567593E-2</v>
      </c>
      <c r="S570" s="10">
        <f t="shared" si="33"/>
        <v>40374.208333333336</v>
      </c>
      <c r="T570" s="10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5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t="str">
        <v>film &amp; video</v>
      </c>
      <c r="Q571" t="str">
        <v>animation</v>
      </c>
      <c r="R571">
        <f t="shared" si="36"/>
        <v>1.2346714180903469E-2</v>
      </c>
      <c r="S571" s="10">
        <f t="shared" si="33"/>
        <v>40554.25</v>
      </c>
      <c r="T571" s="10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5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t="str">
        <v>music</v>
      </c>
      <c r="Q572" t="str">
        <v>rock</v>
      </c>
      <c r="R572">
        <f t="shared" si="36"/>
        <v>2.8574724214588315E-2</v>
      </c>
      <c r="S572" s="10">
        <f t="shared" si="33"/>
        <v>41993.25</v>
      </c>
      <c r="T572" s="10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5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t="str">
        <v>film &amp; video</v>
      </c>
      <c r="Q573" t="str">
        <v>shorts</v>
      </c>
      <c r="R573">
        <f t="shared" si="36"/>
        <v>1.0622154779969651E-2</v>
      </c>
      <c r="S573" s="10">
        <f t="shared" si="33"/>
        <v>42174.208333333328</v>
      </c>
      <c r="T573" s="10">
        <f t="shared" si="34"/>
        <v>42221.208333333328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5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t="str">
        <v>music</v>
      </c>
      <c r="Q574" t="str">
        <v>rock</v>
      </c>
      <c r="R574">
        <f t="shared" si="36"/>
        <v>1.9199346405228759E-2</v>
      </c>
      <c r="S574" s="10">
        <f t="shared" si="33"/>
        <v>42275.208333333328</v>
      </c>
      <c r="T574" s="10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5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t="str">
        <v>journalism</v>
      </c>
      <c r="Q575" t="str">
        <v>audio</v>
      </c>
      <c r="R575">
        <f t="shared" si="36"/>
        <v>4.0021344717182494E-2</v>
      </c>
      <c r="S575" s="10">
        <f t="shared" si="33"/>
        <v>41761.208333333336</v>
      </c>
      <c r="T575" s="10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5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t="str">
        <v>food</v>
      </c>
      <c r="Q576" t="str">
        <v>food trucks</v>
      </c>
      <c r="R576">
        <f t="shared" si="36"/>
        <v>1.444767733520618E-2</v>
      </c>
      <c r="S576" s="10">
        <f t="shared" si="33"/>
        <v>43806.25</v>
      </c>
      <c r="T576" s="10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5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t="str">
        <v>theater</v>
      </c>
      <c r="Q577" t="str">
        <v>plays</v>
      </c>
      <c r="R577">
        <f t="shared" si="36"/>
        <v>1.0644589000591367E-2</v>
      </c>
      <c r="S577" s="10">
        <f t="shared" si="33"/>
        <v>41779.208333333336</v>
      </c>
      <c r="T577" s="10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5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t="str">
        <v>theater</v>
      </c>
      <c r="Q578" t="str">
        <v>plays</v>
      </c>
      <c r="R578">
        <f t="shared" si="36"/>
        <v>1.0161956176563989E-2</v>
      </c>
      <c r="S578" s="10">
        <f t="shared" ref="S578:S641" si="37">(((K578/60)/60)/24)+DATE(1970,1,1)</f>
        <v>43040.208333333328</v>
      </c>
      <c r="T578" s="10">
        <f t="shared" ref="T578:T641" si="38">(((L578/60)/60)/24)+DATE(1970,1,1)</f>
        <v>43057.25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9">E579/D579*100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t="str">
        <v>music</v>
      </c>
      <c r="Q579" t="str">
        <v>jazz</v>
      </c>
      <c r="R579">
        <f t="shared" si="36"/>
        <v>2.3932729624838292E-2</v>
      </c>
      <c r="S579" s="10">
        <f t="shared" si="37"/>
        <v>40613.25</v>
      </c>
      <c r="T579" s="10">
        <f t="shared" si="38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9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t="str">
        <v>film &amp; video</v>
      </c>
      <c r="Q580" t="str">
        <v>science fiction</v>
      </c>
      <c r="R580">
        <f t="shared" si="36"/>
        <v>1.5153389411182583E-2</v>
      </c>
      <c r="S580" s="10">
        <f t="shared" si="37"/>
        <v>40878.25</v>
      </c>
      <c r="T580" s="10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9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t="str">
        <v>music</v>
      </c>
      <c r="Q581" t="str">
        <v>jazz</v>
      </c>
      <c r="R581">
        <f t="shared" si="36"/>
        <v>1.3877811453182325E-2</v>
      </c>
      <c r="S581" s="10">
        <f t="shared" si="37"/>
        <v>40762.208333333336</v>
      </c>
      <c r="T581" s="10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9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t="str">
        <v>theater</v>
      </c>
      <c r="Q582" t="str">
        <v>plays</v>
      </c>
      <c r="R582">
        <f t="shared" si="36"/>
        <v>2.0831940526013185E-2</v>
      </c>
      <c r="S582" s="10">
        <f t="shared" si="37"/>
        <v>41696.25</v>
      </c>
      <c r="T582" s="10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9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t="str">
        <v>technology</v>
      </c>
      <c r="Q583" t="str">
        <v>web</v>
      </c>
      <c r="R583">
        <f t="shared" si="36"/>
        <v>1.8484769591252278E-2</v>
      </c>
      <c r="S583" s="10">
        <f t="shared" si="37"/>
        <v>40662.208333333336</v>
      </c>
      <c r="T583" s="10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9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t="str">
        <v>games</v>
      </c>
      <c r="Q584" t="str">
        <v>video games</v>
      </c>
      <c r="R584">
        <f t="shared" si="36"/>
        <v>9.2694769366585741E-3</v>
      </c>
      <c r="S584" s="10">
        <f t="shared" si="37"/>
        <v>42165.208333333328</v>
      </c>
      <c r="T584" s="10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9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t="str">
        <v>film &amp; video</v>
      </c>
      <c r="Q585" t="str">
        <v>documentary</v>
      </c>
      <c r="R585">
        <f t="shared" si="36"/>
        <v>1.4917779892998983E-2</v>
      </c>
      <c r="S585" s="10">
        <f t="shared" si="37"/>
        <v>40959.25</v>
      </c>
      <c r="T585" s="10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9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t="str">
        <v>technology</v>
      </c>
      <c r="Q586" t="str">
        <v>web</v>
      </c>
      <c r="R586">
        <f t="shared" si="36"/>
        <v>1.5621519539005375E-2</v>
      </c>
      <c r="S586" s="10">
        <f t="shared" si="37"/>
        <v>41024.208333333336</v>
      </c>
      <c r="T586" s="10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9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t="str">
        <v>publishing</v>
      </c>
      <c r="Q587" t="str">
        <v>translations</v>
      </c>
      <c r="R587">
        <f t="shared" si="36"/>
        <v>1.0409491006505931E-2</v>
      </c>
      <c r="S587" s="10">
        <f t="shared" si="37"/>
        <v>40255.208333333336</v>
      </c>
      <c r="T587" s="10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9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t="str">
        <v>music</v>
      </c>
      <c r="Q588" t="str">
        <v>rock</v>
      </c>
      <c r="R588">
        <f t="shared" si="36"/>
        <v>1.9537120529005109E-2</v>
      </c>
      <c r="S588" s="10">
        <f t="shared" si="37"/>
        <v>40499.25</v>
      </c>
      <c r="T588" s="10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9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t="str">
        <v>food</v>
      </c>
      <c r="Q589" t="str">
        <v>food trucks</v>
      </c>
      <c r="R589">
        <f t="shared" si="36"/>
        <v>2.276707530647986E-2</v>
      </c>
      <c r="S589" s="10">
        <f t="shared" si="37"/>
        <v>43484.25</v>
      </c>
      <c r="T589" s="10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9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t="str">
        <v>theater</v>
      </c>
      <c r="Q590" t="str">
        <v>plays</v>
      </c>
      <c r="R590">
        <f t="shared" si="36"/>
        <v>1.0986451649172403E-2</v>
      </c>
      <c r="S590" s="10">
        <f t="shared" si="37"/>
        <v>40262.208333333336</v>
      </c>
      <c r="T590" s="10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9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t="str">
        <v>film &amp; video</v>
      </c>
      <c r="Q591" t="str">
        <v>documentary</v>
      </c>
      <c r="R591">
        <f t="shared" si="36"/>
        <v>1.9949149227459419E-2</v>
      </c>
      <c r="S591" s="10">
        <f t="shared" si="37"/>
        <v>42190.208333333328</v>
      </c>
      <c r="T591" s="10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9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t="str">
        <v>publishing</v>
      </c>
      <c r="Q592" t="str">
        <v>radio &amp; podcasts</v>
      </c>
      <c r="R592">
        <f t="shared" si="36"/>
        <v>1.4766483516483516E-2</v>
      </c>
      <c r="S592" s="10">
        <f t="shared" si="37"/>
        <v>41994.25</v>
      </c>
      <c r="T592" s="10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9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t="str">
        <v>games</v>
      </c>
      <c r="Q593" t="str">
        <v>video games</v>
      </c>
      <c r="R593">
        <f t="shared" si="36"/>
        <v>1.6382910375843239E-2</v>
      </c>
      <c r="S593" s="10">
        <f t="shared" si="37"/>
        <v>40373.208333333336</v>
      </c>
      <c r="T593" s="10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9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t="str">
        <v>theater</v>
      </c>
      <c r="Q594" t="str">
        <v>plays</v>
      </c>
      <c r="R594">
        <f t="shared" si="36"/>
        <v>1.2498147507780468E-2</v>
      </c>
      <c r="S594" s="10">
        <f t="shared" si="37"/>
        <v>41789.208333333336</v>
      </c>
      <c r="T594" s="10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9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t="str">
        <v>film &amp; video</v>
      </c>
      <c r="Q595" t="str">
        <v>animation</v>
      </c>
      <c r="R595">
        <f t="shared" si="36"/>
        <v>2.127591774303195E-2</v>
      </c>
      <c r="S595" s="10">
        <f t="shared" si="37"/>
        <v>41724.208333333336</v>
      </c>
      <c r="T595" s="10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9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t="str">
        <v>theater</v>
      </c>
      <c r="Q596" t="str">
        <v>plays</v>
      </c>
      <c r="R596">
        <f t="shared" si="36"/>
        <v>1.4059281812483209E-2</v>
      </c>
      <c r="S596" s="10">
        <f t="shared" si="37"/>
        <v>42548.208333333328</v>
      </c>
      <c r="T596" s="10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9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t="str">
        <v>theater</v>
      </c>
      <c r="Q597" t="str">
        <v>plays</v>
      </c>
      <c r="R597">
        <f t="shared" si="36"/>
        <v>1.1112248030287528E-2</v>
      </c>
      <c r="S597" s="10">
        <f t="shared" si="37"/>
        <v>40253.208333333336</v>
      </c>
      <c r="T597" s="10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9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t="str">
        <v>film &amp; video</v>
      </c>
      <c r="Q598" t="str">
        <v>drama</v>
      </c>
      <c r="R598">
        <f t="shared" si="36"/>
        <v>2.3238095238095238E-2</v>
      </c>
      <c r="S598" s="10">
        <f t="shared" si="37"/>
        <v>42434.25</v>
      </c>
      <c r="T598" s="10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9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t="str">
        <v>theater</v>
      </c>
      <c r="Q599" t="str">
        <v>plays</v>
      </c>
      <c r="R599">
        <f t="shared" si="36"/>
        <v>1.4706376571962441E-2</v>
      </c>
      <c r="S599" s="10">
        <f t="shared" si="37"/>
        <v>43786.25</v>
      </c>
      <c r="T599" s="10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9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t="str">
        <v>music</v>
      </c>
      <c r="Q600" t="str">
        <v>rock</v>
      </c>
      <c r="R600">
        <f t="shared" si="36"/>
        <v>1.3697773329997498E-2</v>
      </c>
      <c r="S600" s="10">
        <f t="shared" si="37"/>
        <v>40344.208333333336</v>
      </c>
      <c r="T600" s="10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9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t="str">
        <v>film &amp; video</v>
      </c>
      <c r="Q601" t="str">
        <v>documentary</v>
      </c>
      <c r="R601">
        <f t="shared" si="36"/>
        <v>1.6040688575899843E-2</v>
      </c>
      <c r="S601" s="10">
        <f t="shared" si="37"/>
        <v>42047.25</v>
      </c>
      <c r="T601" s="10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9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t="str">
        <v>food</v>
      </c>
      <c r="Q602" t="str">
        <v>food trucks</v>
      </c>
      <c r="R602">
        <f t="shared" si="36"/>
        <v>0.2</v>
      </c>
      <c r="S602" s="10">
        <f t="shared" si="37"/>
        <v>41485.208333333336</v>
      </c>
      <c r="T602" s="10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9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t="str">
        <v>technology</v>
      </c>
      <c r="Q603" t="str">
        <v>wearables</v>
      </c>
      <c r="R603">
        <f t="shared" si="36"/>
        <v>1.4902442771547088E-2</v>
      </c>
      <c r="S603" s="10">
        <f t="shared" si="37"/>
        <v>41789.208333333336</v>
      </c>
      <c r="T603" s="10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9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t="str">
        <v>theater</v>
      </c>
      <c r="Q604" t="str">
        <v>plays</v>
      </c>
      <c r="R604">
        <f t="shared" si="36"/>
        <v>1.2503290339563043E-2</v>
      </c>
      <c r="S604" s="10">
        <f t="shared" si="37"/>
        <v>42160.208333333328</v>
      </c>
      <c r="T604" s="10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9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t="str">
        <v>theater</v>
      </c>
      <c r="Q605" t="str">
        <v>plays</v>
      </c>
      <c r="R605">
        <f t="shared" si="36"/>
        <v>1.6083254493850521E-2</v>
      </c>
      <c r="S605" s="10">
        <f t="shared" si="37"/>
        <v>43573.208333333328</v>
      </c>
      <c r="T605" s="10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9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t="str">
        <v>theater</v>
      </c>
      <c r="Q606" t="str">
        <v>plays</v>
      </c>
      <c r="R606">
        <f t="shared" si="36"/>
        <v>1.8865806468653837E-2</v>
      </c>
      <c r="S606" s="10">
        <f t="shared" si="37"/>
        <v>40565.25</v>
      </c>
      <c r="T606" s="10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9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t="str">
        <v>publishing</v>
      </c>
      <c r="Q607" t="str">
        <v>nonfiction</v>
      </c>
      <c r="R607">
        <f t="shared" si="36"/>
        <v>1.7319520880543865E-2</v>
      </c>
      <c r="S607" s="10">
        <f t="shared" si="37"/>
        <v>42280.208333333328</v>
      </c>
      <c r="T607" s="10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9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t="str">
        <v>music</v>
      </c>
      <c r="Q608" t="str">
        <v>rock</v>
      </c>
      <c r="R608">
        <f t="shared" si="36"/>
        <v>2.4980483996877439E-2</v>
      </c>
      <c r="S608" s="10">
        <f t="shared" si="37"/>
        <v>42436.25</v>
      </c>
      <c r="T608" s="10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9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t="str">
        <v>food</v>
      </c>
      <c r="Q609" t="str">
        <v>food trucks</v>
      </c>
      <c r="R609">
        <f t="shared" si="36"/>
        <v>1.234315065839362E-2</v>
      </c>
      <c r="S609" s="10">
        <f t="shared" si="37"/>
        <v>41721.208333333336</v>
      </c>
      <c r="T609" s="10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9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t="str">
        <v>music</v>
      </c>
      <c r="Q610" t="str">
        <v>jazz</v>
      </c>
      <c r="R610">
        <f t="shared" si="36"/>
        <v>2.8532731376975169E-2</v>
      </c>
      <c r="S610" s="10">
        <f t="shared" si="37"/>
        <v>43530.25</v>
      </c>
      <c r="T610" s="10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9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t="str">
        <v>film &amp; video</v>
      </c>
      <c r="Q611" t="str">
        <v>science fiction</v>
      </c>
      <c r="R611">
        <f t="shared" si="36"/>
        <v>9.7159940209267555E-3</v>
      </c>
      <c r="S611" s="10">
        <f t="shared" si="37"/>
        <v>43481.25</v>
      </c>
      <c r="T611" s="10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9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t="str">
        <v>theater</v>
      </c>
      <c r="Q612" t="str">
        <v>plays</v>
      </c>
      <c r="R612">
        <f t="shared" si="36"/>
        <v>3.5716675215771987E-2</v>
      </c>
      <c r="S612" s="10">
        <f t="shared" si="37"/>
        <v>41259.25</v>
      </c>
      <c r="T612" s="10">
        <f t="shared" si="38"/>
        <v>41273.25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9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t="str">
        <v>theater</v>
      </c>
      <c r="Q613" t="str">
        <v>plays</v>
      </c>
      <c r="R613">
        <f t="shared" si="36"/>
        <v>1.3204225352112676E-2</v>
      </c>
      <c r="S613" s="10">
        <f t="shared" si="37"/>
        <v>41480.208333333336</v>
      </c>
      <c r="T613" s="10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9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t="str">
        <v>music</v>
      </c>
      <c r="Q614" t="str">
        <v>electric music</v>
      </c>
      <c r="R614">
        <f t="shared" si="36"/>
        <v>2.2209369577790631E-2</v>
      </c>
      <c r="S614" s="10">
        <f t="shared" si="37"/>
        <v>40474.208333333336</v>
      </c>
      <c r="T614" s="10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9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t="str">
        <v>theater</v>
      </c>
      <c r="Q615" t="str">
        <v>plays</v>
      </c>
      <c r="R615">
        <f t="shared" si="36"/>
        <v>1.3584117032392894E-2</v>
      </c>
      <c r="S615" s="10">
        <f t="shared" si="37"/>
        <v>42973.208333333328</v>
      </c>
      <c r="T615" s="10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9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t="str">
        <v>theater</v>
      </c>
      <c r="Q616" t="str">
        <v>plays</v>
      </c>
      <c r="R616">
        <f t="shared" si="36"/>
        <v>1.7546414270112852E-2</v>
      </c>
      <c r="S616" s="10">
        <f t="shared" si="37"/>
        <v>42746.25</v>
      </c>
      <c r="T616" s="10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9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t="str">
        <v>theater</v>
      </c>
      <c r="Q617" t="str">
        <v>plays</v>
      </c>
      <c r="R617">
        <f t="shared" si="36"/>
        <v>1.1733848702374379E-2</v>
      </c>
      <c r="S617" s="10">
        <f t="shared" si="37"/>
        <v>42489.208333333328</v>
      </c>
      <c r="T617" s="10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9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t="str">
        <v>music</v>
      </c>
      <c r="Q618" t="str">
        <v>indie rock</v>
      </c>
      <c r="R618">
        <f t="shared" si="36"/>
        <v>1.9622392612746311E-2</v>
      </c>
      <c r="S618" s="10">
        <f t="shared" si="37"/>
        <v>41537.208333333336</v>
      </c>
      <c r="T618" s="10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9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t="str">
        <v>theater</v>
      </c>
      <c r="Q619" t="str">
        <v>plays</v>
      </c>
      <c r="R619">
        <f t="shared" si="36"/>
        <v>1.5732265446224258E-2</v>
      </c>
      <c r="S619" s="10">
        <f t="shared" si="37"/>
        <v>41794.208333333336</v>
      </c>
      <c r="T619" s="10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9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t="str">
        <v>publishing</v>
      </c>
      <c r="Q620" t="str">
        <v>nonfiction</v>
      </c>
      <c r="R620">
        <f t="shared" si="36"/>
        <v>1.2345806238857343E-2</v>
      </c>
      <c r="S620" s="10">
        <f t="shared" si="37"/>
        <v>41396.208333333336</v>
      </c>
      <c r="T620" s="10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9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t="str">
        <v>theater</v>
      </c>
      <c r="Q621" t="str">
        <v>plays</v>
      </c>
      <c r="R621">
        <f t="shared" si="36"/>
        <v>1.1621859138762847E-2</v>
      </c>
      <c r="S621" s="10">
        <f t="shared" si="37"/>
        <v>40669.208333333336</v>
      </c>
      <c r="T621" s="10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9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t="str">
        <v>photography</v>
      </c>
      <c r="Q622" t="str">
        <v>photography books</v>
      </c>
      <c r="R622">
        <f t="shared" si="36"/>
        <v>1.1106290672451193E-2</v>
      </c>
      <c r="S622" s="10">
        <f t="shared" si="37"/>
        <v>42559.208333333328</v>
      </c>
      <c r="T622" s="10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9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t="str">
        <v>theater</v>
      </c>
      <c r="Q623" t="str">
        <v>plays</v>
      </c>
      <c r="R623">
        <f t="shared" si="36"/>
        <v>1.3512406330159011E-2</v>
      </c>
      <c r="S623" s="10">
        <f t="shared" si="37"/>
        <v>42626.208333333328</v>
      </c>
      <c r="T623" s="10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9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t="str">
        <v>music</v>
      </c>
      <c r="Q624" t="str">
        <v>indie rock</v>
      </c>
      <c r="R624">
        <f t="shared" si="36"/>
        <v>1.0818120351588911E-2</v>
      </c>
      <c r="S624" s="10">
        <f t="shared" si="37"/>
        <v>43205.208333333328</v>
      </c>
      <c r="T624" s="10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9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t="str">
        <v>theater</v>
      </c>
      <c r="Q625" t="str">
        <v>plays</v>
      </c>
      <c r="R625">
        <f t="shared" si="36"/>
        <v>1.7857379679853586E-2</v>
      </c>
      <c r="S625" s="10">
        <f t="shared" si="37"/>
        <v>42201.208333333328</v>
      </c>
      <c r="T625" s="10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9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t="str">
        <v>photography</v>
      </c>
      <c r="Q626" t="str">
        <v>photography books</v>
      </c>
      <c r="R626">
        <f t="shared" si="36"/>
        <v>3.0317917046810302E-2</v>
      </c>
      <c r="S626" s="10">
        <f t="shared" si="37"/>
        <v>42029.25</v>
      </c>
      <c r="T626" s="10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9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t="str">
        <v>theater</v>
      </c>
      <c r="Q627" t="str">
        <v>plays</v>
      </c>
      <c r="R627">
        <f t="shared" si="36"/>
        <v>1.0684128898845425E-2</v>
      </c>
      <c r="S627" s="10">
        <f t="shared" si="37"/>
        <v>43857.25</v>
      </c>
      <c r="T627" s="10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9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t="str">
        <v>theater</v>
      </c>
      <c r="Q628" t="str">
        <v>plays</v>
      </c>
      <c r="R628">
        <f t="shared" si="36"/>
        <v>1.431276031806134E-2</v>
      </c>
      <c r="S628" s="10">
        <f t="shared" si="37"/>
        <v>40449.208333333336</v>
      </c>
      <c r="T628" s="10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9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t="str">
        <v>food</v>
      </c>
      <c r="Q629" t="str">
        <v>food trucks</v>
      </c>
      <c r="R629">
        <f t="shared" si="36"/>
        <v>1.386388188692834E-2</v>
      </c>
      <c r="S629" s="10">
        <f t="shared" si="37"/>
        <v>40345.208333333336</v>
      </c>
      <c r="T629" s="10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9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t="str">
        <v>music</v>
      </c>
      <c r="Q630" t="str">
        <v>indie rock</v>
      </c>
      <c r="R630">
        <f t="shared" si="36"/>
        <v>3.3287101248266296E-2</v>
      </c>
      <c r="S630" s="10">
        <f t="shared" si="37"/>
        <v>40455.208333333336</v>
      </c>
      <c r="T630" s="10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9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t="str">
        <v>theater</v>
      </c>
      <c r="Q631" t="str">
        <v>plays</v>
      </c>
      <c r="R631">
        <f t="shared" ref="R631:R694" si="40">H631/E631</f>
        <v>1.3519359723123512E-2</v>
      </c>
      <c r="S631" s="10">
        <f t="shared" si="37"/>
        <v>42557.208333333328</v>
      </c>
      <c r="T631" s="10">
        <f t="shared" si="38"/>
        <v>42559.208333333328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9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t="str">
        <v>theater</v>
      </c>
      <c r="Q632" t="str">
        <v>plays</v>
      </c>
      <c r="R632">
        <f t="shared" si="40"/>
        <v>1.4565544952285283E-2</v>
      </c>
      <c r="S632" s="10">
        <f t="shared" si="37"/>
        <v>43586.208333333328</v>
      </c>
      <c r="T632" s="10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9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t="str">
        <v>theater</v>
      </c>
      <c r="Q633" t="str">
        <v>plays</v>
      </c>
      <c r="R633">
        <f t="shared" si="40"/>
        <v>1.6668843466335792E-2</v>
      </c>
      <c r="S633" s="10">
        <f t="shared" si="37"/>
        <v>43550.208333333328</v>
      </c>
      <c r="T633" s="10">
        <f t="shared" si="38"/>
        <v>43554.208333333328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9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t="str">
        <v>theater</v>
      </c>
      <c r="Q634" t="str">
        <v>plays</v>
      </c>
      <c r="R634">
        <f t="shared" si="40"/>
        <v>8.9961814769270593E-3</v>
      </c>
      <c r="S634" s="10">
        <f t="shared" si="37"/>
        <v>41945.208333333336</v>
      </c>
      <c r="T634" s="10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9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t="str">
        <v>film &amp; video</v>
      </c>
      <c r="Q635" t="str">
        <v>animation</v>
      </c>
      <c r="R635">
        <f t="shared" si="40"/>
        <v>1.8854372418746632E-2</v>
      </c>
      <c r="S635" s="10">
        <f t="shared" si="37"/>
        <v>42315.25</v>
      </c>
      <c r="T635" s="10">
        <f t="shared" si="38"/>
        <v>42319.25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9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t="str">
        <v>film &amp; video</v>
      </c>
      <c r="Q636" t="str">
        <v>television</v>
      </c>
      <c r="R636">
        <f t="shared" si="40"/>
        <v>1.7861759889683703E-2</v>
      </c>
      <c r="S636" s="10">
        <f t="shared" si="37"/>
        <v>42819.208333333328</v>
      </c>
      <c r="T636" s="10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9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t="str">
        <v>film &amp; video</v>
      </c>
      <c r="Q637" t="str">
        <v>television</v>
      </c>
      <c r="R637">
        <f t="shared" si="40"/>
        <v>1.4288416671921307E-2</v>
      </c>
      <c r="S637" s="10">
        <f t="shared" si="37"/>
        <v>41314.25</v>
      </c>
      <c r="T637" s="10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9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t="str">
        <v>film &amp; video</v>
      </c>
      <c r="Q638" t="str">
        <v>animation</v>
      </c>
      <c r="R638">
        <f t="shared" si="40"/>
        <v>2.0408963014632693E-2</v>
      </c>
      <c r="S638" s="10">
        <f t="shared" si="37"/>
        <v>40926.25</v>
      </c>
      <c r="T638" s="10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9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t="str">
        <v>theater</v>
      </c>
      <c r="Q639" t="str">
        <v>plays</v>
      </c>
      <c r="R639">
        <f t="shared" si="40"/>
        <v>9.6296296296296303E-3</v>
      </c>
      <c r="S639" s="10">
        <f t="shared" si="37"/>
        <v>42688.25</v>
      </c>
      <c r="T639" s="10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9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t="str">
        <v>theater</v>
      </c>
      <c r="Q640" t="str">
        <v>plays</v>
      </c>
      <c r="R640">
        <f t="shared" si="40"/>
        <v>1.0088001717106675E-2</v>
      </c>
      <c r="S640" s="10">
        <f t="shared" si="37"/>
        <v>40386.208333333336</v>
      </c>
      <c r="T640" s="10">
        <f t="shared" si="38"/>
        <v>40398.208333333336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9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t="str">
        <v>film &amp; video</v>
      </c>
      <c r="Q641" t="str">
        <v>drama</v>
      </c>
      <c r="R641">
        <f t="shared" si="40"/>
        <v>9.3129139072847689E-3</v>
      </c>
      <c r="S641" s="10">
        <f t="shared" si="37"/>
        <v>43309.208333333328</v>
      </c>
      <c r="T641" s="10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9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t="str">
        <v>theater</v>
      </c>
      <c r="Q642" t="str">
        <v>plays</v>
      </c>
      <c r="R642">
        <f t="shared" si="40"/>
        <v>1.3000151752744195E-2</v>
      </c>
      <c r="S642" s="10">
        <f t="shared" ref="S642:S705" si="41">(((K642/60)/60)/24)+DATE(1970,1,1)</f>
        <v>42387.25</v>
      </c>
      <c r="T642" s="10">
        <f t="shared" ref="T642:T705" si="42">(((L642/60)/60)/24)+DATE(1970,1,1)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3">E643/D643*100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t="str">
        <v>theater</v>
      </c>
      <c r="Q643" t="str">
        <v>plays</v>
      </c>
      <c r="R643">
        <f t="shared" si="40"/>
        <v>1.7203156867961339E-2</v>
      </c>
      <c r="S643" s="10">
        <f t="shared" si="41"/>
        <v>42786.25</v>
      </c>
      <c r="T643" s="10">
        <f t="shared" si="42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3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t="str">
        <v>technology</v>
      </c>
      <c r="Q644" t="str">
        <v>wearables</v>
      </c>
      <c r="R644">
        <f t="shared" si="40"/>
        <v>9.6398146764310275E-3</v>
      </c>
      <c r="S644" s="10">
        <f t="shared" si="41"/>
        <v>43451.25</v>
      </c>
      <c r="T644" s="10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3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t="str">
        <v>theater</v>
      </c>
      <c r="Q645" t="str">
        <v>plays</v>
      </c>
      <c r="R645">
        <f t="shared" si="40"/>
        <v>1.1368459346389378E-2</v>
      </c>
      <c r="S645" s="10">
        <f t="shared" si="41"/>
        <v>42795.25</v>
      </c>
      <c r="T645" s="10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3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t="str">
        <v>theater</v>
      </c>
      <c r="Q646" t="str">
        <v>plays</v>
      </c>
      <c r="R646">
        <f t="shared" si="40"/>
        <v>3.5714285714285712E-2</v>
      </c>
      <c r="S646" s="10">
        <f t="shared" si="41"/>
        <v>43452.25</v>
      </c>
      <c r="T646" s="10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3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t="str">
        <v>music</v>
      </c>
      <c r="Q647" t="str">
        <v>rock</v>
      </c>
      <c r="R647">
        <f t="shared" si="40"/>
        <v>2.6316231797986363E-2</v>
      </c>
      <c r="S647" s="10">
        <f t="shared" si="41"/>
        <v>43369.208333333328</v>
      </c>
      <c r="T647" s="10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3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t="str">
        <v>games</v>
      </c>
      <c r="Q648" t="str">
        <v>video games</v>
      </c>
      <c r="R648">
        <f t="shared" si="40"/>
        <v>3.3334095691153601E-2</v>
      </c>
      <c r="S648" s="10">
        <f t="shared" si="41"/>
        <v>41346.208333333336</v>
      </c>
      <c r="T648" s="10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3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t="str">
        <v>publishing</v>
      </c>
      <c r="Q649" t="str">
        <v>translations</v>
      </c>
      <c r="R649">
        <f t="shared" si="40"/>
        <v>9.6618357487922701E-3</v>
      </c>
      <c r="S649" s="10">
        <f t="shared" si="41"/>
        <v>43199.208333333328</v>
      </c>
      <c r="T649" s="10">
        <f t="shared" si="42"/>
        <v>43223.208333333328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3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t="str">
        <v>food</v>
      </c>
      <c r="Q650" t="str">
        <v>food trucks</v>
      </c>
      <c r="R650">
        <f t="shared" si="40"/>
        <v>1.1628655064818092E-2</v>
      </c>
      <c r="S650" s="10">
        <f t="shared" si="41"/>
        <v>42922.208333333328</v>
      </c>
      <c r="T650" s="10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3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t="str">
        <v>theater</v>
      </c>
      <c r="Q651" t="str">
        <v>plays</v>
      </c>
      <c r="R651">
        <f t="shared" si="40"/>
        <v>1.020287104045557E-2</v>
      </c>
      <c r="S651" s="10">
        <f t="shared" si="41"/>
        <v>40471.208333333336</v>
      </c>
      <c r="T651" s="10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3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t="str">
        <v>music</v>
      </c>
      <c r="Q652" t="str">
        <v>jazz</v>
      </c>
      <c r="R652">
        <f t="shared" si="40"/>
        <v>0.5</v>
      </c>
      <c r="S652" s="10">
        <f t="shared" si="41"/>
        <v>41828.208333333336</v>
      </c>
      <c r="T652" s="10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3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t="str">
        <v>film &amp; video</v>
      </c>
      <c r="Q653" t="str">
        <v>shorts</v>
      </c>
      <c r="R653">
        <f t="shared" si="40"/>
        <v>2.2224903613557882E-2</v>
      </c>
      <c r="S653" s="10">
        <f t="shared" si="41"/>
        <v>41692.25</v>
      </c>
      <c r="T653" s="10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3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t="str">
        <v>technology</v>
      </c>
      <c r="Q654" t="str">
        <v>web</v>
      </c>
      <c r="R654">
        <f t="shared" si="40"/>
        <v>3.2245348470514031E-2</v>
      </c>
      <c r="S654" s="10">
        <f t="shared" si="41"/>
        <v>42587.208333333328</v>
      </c>
      <c r="T654" s="10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3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t="str">
        <v>technology</v>
      </c>
      <c r="Q655" t="str">
        <v>web</v>
      </c>
      <c r="R655">
        <f t="shared" si="40"/>
        <v>1.6674980403334996E-2</v>
      </c>
      <c r="S655" s="10">
        <f t="shared" si="41"/>
        <v>42468.208333333328</v>
      </c>
      <c r="T655" s="10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3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t="str">
        <v>music</v>
      </c>
      <c r="Q656" t="str">
        <v>metal</v>
      </c>
      <c r="R656">
        <f t="shared" si="40"/>
        <v>1.6949914576027337E-2</v>
      </c>
      <c r="S656" s="10">
        <f t="shared" si="41"/>
        <v>42240.208333333328</v>
      </c>
      <c r="T656" s="10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3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t="str">
        <v>photography</v>
      </c>
      <c r="Q657" t="str">
        <v>photography books</v>
      </c>
      <c r="R657">
        <f t="shared" si="40"/>
        <v>1.9981834695731154E-2</v>
      </c>
      <c r="S657" s="10">
        <f t="shared" si="41"/>
        <v>42796.25</v>
      </c>
      <c r="T657" s="10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3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t="str">
        <v>food</v>
      </c>
      <c r="Q658" t="str">
        <v>food trucks</v>
      </c>
      <c r="R658">
        <f t="shared" si="40"/>
        <v>1.0104452775717235E-2</v>
      </c>
      <c r="S658" s="10">
        <f t="shared" si="41"/>
        <v>43097.25</v>
      </c>
      <c r="T658" s="10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3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t="str">
        <v>film &amp; video</v>
      </c>
      <c r="Q659" t="str">
        <v>science fiction</v>
      </c>
      <c r="R659">
        <f t="shared" si="40"/>
        <v>1.6990291262135922E-2</v>
      </c>
      <c r="S659" s="10">
        <f t="shared" si="41"/>
        <v>43096.25</v>
      </c>
      <c r="T659" s="10">
        <f t="shared" si="42"/>
        <v>43112.25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3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t="str">
        <v>music</v>
      </c>
      <c r="Q660" t="str">
        <v>rock</v>
      </c>
      <c r="R660">
        <f t="shared" si="40"/>
        <v>1.2344115971386972E-2</v>
      </c>
      <c r="S660" s="10">
        <f t="shared" si="41"/>
        <v>42246.208333333328</v>
      </c>
      <c r="T660" s="10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3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t="str">
        <v>film &amp; video</v>
      </c>
      <c r="Q661" t="str">
        <v>documentary</v>
      </c>
      <c r="R661">
        <f t="shared" si="40"/>
        <v>1.3155586739168567E-2</v>
      </c>
      <c r="S661" s="10">
        <f t="shared" si="41"/>
        <v>40570.25</v>
      </c>
      <c r="T661" s="10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3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t="str">
        <v>theater</v>
      </c>
      <c r="Q662" t="str">
        <v>plays</v>
      </c>
      <c r="R662">
        <f t="shared" si="40"/>
        <v>1.0352245227211615E-2</v>
      </c>
      <c r="S662" s="10">
        <f t="shared" si="41"/>
        <v>42237.208333333328</v>
      </c>
      <c r="T662" s="10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3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t="str">
        <v>music</v>
      </c>
      <c r="Q663" t="str">
        <v>jazz</v>
      </c>
      <c r="R663">
        <f t="shared" si="40"/>
        <v>1.2994194083494609E-2</v>
      </c>
      <c r="S663" s="10">
        <f t="shared" si="41"/>
        <v>40996.208333333336</v>
      </c>
      <c r="T663" s="10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3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t="str">
        <v>theater</v>
      </c>
      <c r="Q664" t="str">
        <v>plays</v>
      </c>
      <c r="R664">
        <f t="shared" si="40"/>
        <v>1.4709184819222995E-2</v>
      </c>
      <c r="S664" s="10">
        <f t="shared" si="41"/>
        <v>43443.25</v>
      </c>
      <c r="T664" s="10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3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t="str">
        <v>theater</v>
      </c>
      <c r="Q665" t="str">
        <v>plays</v>
      </c>
      <c r="R665">
        <f t="shared" si="40"/>
        <v>1.1263593992749871E-2</v>
      </c>
      <c r="S665" s="10">
        <f t="shared" si="41"/>
        <v>40458.208333333336</v>
      </c>
      <c r="T665" s="10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3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t="str">
        <v>music</v>
      </c>
      <c r="Q666" t="str">
        <v>jazz</v>
      </c>
      <c r="R666">
        <f t="shared" si="40"/>
        <v>4.0006021602498963E-2</v>
      </c>
      <c r="S666" s="10">
        <f t="shared" si="41"/>
        <v>40959.25</v>
      </c>
      <c r="T666" s="10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3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t="str">
        <v>film &amp; video</v>
      </c>
      <c r="Q667" t="str">
        <v>documentary</v>
      </c>
      <c r="R667">
        <f t="shared" si="40"/>
        <v>2.2260414109174238E-2</v>
      </c>
      <c r="S667" s="10">
        <f t="shared" si="41"/>
        <v>40733.208333333336</v>
      </c>
      <c r="T667" s="10">
        <f t="shared" si="42"/>
        <v>40747.208333333336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3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t="str">
        <v>theater</v>
      </c>
      <c r="Q668" t="str">
        <v>plays</v>
      </c>
      <c r="R668">
        <f t="shared" si="40"/>
        <v>1.2594458438287154E-2</v>
      </c>
      <c r="S668" s="10">
        <f t="shared" si="41"/>
        <v>41516.208333333336</v>
      </c>
      <c r="T668" s="10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3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t="str">
        <v>journalism</v>
      </c>
      <c r="Q669" t="str">
        <v>audio</v>
      </c>
      <c r="R669">
        <f t="shared" si="40"/>
        <v>3.4471410941999174E-2</v>
      </c>
      <c r="S669" s="10">
        <f t="shared" si="41"/>
        <v>41892.208333333336</v>
      </c>
      <c r="T669" s="10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3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t="str">
        <v>theater</v>
      </c>
      <c r="Q670" t="str">
        <v>plays</v>
      </c>
      <c r="R670">
        <f t="shared" si="40"/>
        <v>1.3588414089039871E-2</v>
      </c>
      <c r="S670" s="10">
        <f t="shared" si="41"/>
        <v>41122.208333333336</v>
      </c>
      <c r="T670" s="10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3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t="str">
        <v>theater</v>
      </c>
      <c r="Q671" t="str">
        <v>plays</v>
      </c>
      <c r="R671">
        <f t="shared" si="40"/>
        <v>9.2617986515826766E-3</v>
      </c>
      <c r="S671" s="10">
        <f t="shared" si="41"/>
        <v>42912.208333333328</v>
      </c>
      <c r="T671" s="10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3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t="str">
        <v>music</v>
      </c>
      <c r="Q672" t="str">
        <v>indie rock</v>
      </c>
      <c r="R672">
        <f t="shared" si="40"/>
        <v>1.449542492265157E-2</v>
      </c>
      <c r="S672" s="10">
        <f t="shared" si="41"/>
        <v>42425.25</v>
      </c>
      <c r="T672" s="10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3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t="str">
        <v>theater</v>
      </c>
      <c r="Q673" t="str">
        <v>plays</v>
      </c>
      <c r="R673">
        <f t="shared" si="40"/>
        <v>9.0071940030387737E-3</v>
      </c>
      <c r="S673" s="10">
        <f t="shared" si="41"/>
        <v>40390.208333333336</v>
      </c>
      <c r="T673" s="10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3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t="str">
        <v>theater</v>
      </c>
      <c r="Q674" t="str">
        <v>plays</v>
      </c>
      <c r="R674">
        <f t="shared" si="40"/>
        <v>4.0003975101410259E-2</v>
      </c>
      <c r="S674" s="10">
        <f t="shared" si="41"/>
        <v>43180.208333333328</v>
      </c>
      <c r="T674" s="10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3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t="str">
        <v>music</v>
      </c>
      <c r="Q675" t="str">
        <v>indie rock</v>
      </c>
      <c r="R675">
        <f t="shared" si="40"/>
        <v>2.3721881390593048E-2</v>
      </c>
      <c r="S675" s="10">
        <f t="shared" si="41"/>
        <v>42475.208333333328</v>
      </c>
      <c r="T675" s="10">
        <f t="shared" si="42"/>
        <v>42496.208333333328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3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t="str">
        <v>photography</v>
      </c>
      <c r="Q676" t="str">
        <v>photography books</v>
      </c>
      <c r="R676">
        <f t="shared" si="40"/>
        <v>2.1275109170305676E-2</v>
      </c>
      <c r="S676" s="10">
        <f t="shared" si="41"/>
        <v>40774.208333333336</v>
      </c>
      <c r="T676" s="10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3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t="str">
        <v>journalism</v>
      </c>
      <c r="Q677" t="str">
        <v>audio</v>
      </c>
      <c r="R677">
        <f t="shared" si="40"/>
        <v>2.7747506077625952E-2</v>
      </c>
      <c r="S677" s="10">
        <f t="shared" si="41"/>
        <v>43719.208333333328</v>
      </c>
      <c r="T677" s="10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3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t="str">
        <v>photography</v>
      </c>
      <c r="Q678" t="str">
        <v>photography books</v>
      </c>
      <c r="R678">
        <f t="shared" si="40"/>
        <v>9.8973048877459523E-3</v>
      </c>
      <c r="S678" s="10">
        <f t="shared" si="41"/>
        <v>41178.208333333336</v>
      </c>
      <c r="T678" s="10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3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t="str">
        <v>publishing</v>
      </c>
      <c r="Q679" t="str">
        <v>fiction</v>
      </c>
      <c r="R679">
        <f t="shared" si="40"/>
        <v>2.5045126353790612E-2</v>
      </c>
      <c r="S679" s="10">
        <f t="shared" si="41"/>
        <v>42561.208333333328</v>
      </c>
      <c r="T679" s="10">
        <f t="shared" si="42"/>
        <v>42611.208333333328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3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t="str">
        <v>film &amp; video</v>
      </c>
      <c r="Q680" t="str">
        <v>drama</v>
      </c>
      <c r="R680">
        <f t="shared" si="40"/>
        <v>1.2025281055987472E-2</v>
      </c>
      <c r="S680" s="10">
        <f t="shared" si="41"/>
        <v>43484.25</v>
      </c>
      <c r="T680" s="10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3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t="str">
        <v>food</v>
      </c>
      <c r="Q681" t="str">
        <v>food trucks</v>
      </c>
      <c r="R681">
        <f t="shared" si="40"/>
        <v>2.5015505478602439E-2</v>
      </c>
      <c r="S681" s="10">
        <f t="shared" si="41"/>
        <v>43756.208333333328</v>
      </c>
      <c r="T681" s="10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3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t="str">
        <v>games</v>
      </c>
      <c r="Q682" t="str">
        <v>mobile games</v>
      </c>
      <c r="R682">
        <f t="shared" si="40"/>
        <v>2.0835977492913653E-2</v>
      </c>
      <c r="S682" s="10">
        <f t="shared" si="41"/>
        <v>43813.25</v>
      </c>
      <c r="T682" s="10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3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t="str">
        <v>theater</v>
      </c>
      <c r="Q683" t="str">
        <v>plays</v>
      </c>
      <c r="R683">
        <f t="shared" si="40"/>
        <v>1.041895911014418E-2</v>
      </c>
      <c r="S683" s="10">
        <f t="shared" si="41"/>
        <v>40898.25</v>
      </c>
      <c r="T683" s="10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3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t="str">
        <v>theater</v>
      </c>
      <c r="Q684" t="str">
        <v>plays</v>
      </c>
      <c r="R684">
        <f t="shared" si="40"/>
        <v>1.2701936120360094E-2</v>
      </c>
      <c r="S684" s="10">
        <f t="shared" si="41"/>
        <v>41619.25</v>
      </c>
      <c r="T684" s="10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3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t="str">
        <v>theater</v>
      </c>
      <c r="Q685" t="str">
        <v>plays</v>
      </c>
      <c r="R685">
        <f t="shared" si="40"/>
        <v>1.7831149927219795E-2</v>
      </c>
      <c r="S685" s="10">
        <f t="shared" si="41"/>
        <v>43359.208333333328</v>
      </c>
      <c r="T685" s="10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3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t="str">
        <v>publishing</v>
      </c>
      <c r="Q686" t="str">
        <v>nonfiction</v>
      </c>
      <c r="R686">
        <f t="shared" si="40"/>
        <v>1.4473684210526316E-2</v>
      </c>
      <c r="S686" s="10">
        <f t="shared" si="41"/>
        <v>40358.208333333336</v>
      </c>
      <c r="T686" s="10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3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t="str">
        <v>theater</v>
      </c>
      <c r="Q687" t="str">
        <v>plays</v>
      </c>
      <c r="R687">
        <f t="shared" si="40"/>
        <v>9.7988381075332538E-3</v>
      </c>
      <c r="S687" s="10">
        <f t="shared" si="41"/>
        <v>42239.208333333328</v>
      </c>
      <c r="T687" s="10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3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t="str">
        <v>technology</v>
      </c>
      <c r="Q688" t="str">
        <v>wearables</v>
      </c>
      <c r="R688">
        <f t="shared" si="40"/>
        <v>9.3178499408942354E-3</v>
      </c>
      <c r="S688" s="10">
        <f t="shared" si="41"/>
        <v>43186.208333333328</v>
      </c>
      <c r="T688" s="10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3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t="str">
        <v>theater</v>
      </c>
      <c r="Q689" t="str">
        <v>plays</v>
      </c>
      <c r="R689">
        <f t="shared" si="40"/>
        <v>1.9241773962804007E-2</v>
      </c>
      <c r="S689" s="10">
        <f t="shared" si="41"/>
        <v>42806.25</v>
      </c>
      <c r="T689" s="10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3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t="str">
        <v>film &amp; video</v>
      </c>
      <c r="Q690" t="str">
        <v>television</v>
      </c>
      <c r="R690">
        <f t="shared" si="40"/>
        <v>1.4057354004337698E-2</v>
      </c>
      <c r="S690" s="10">
        <f t="shared" si="41"/>
        <v>43475.25</v>
      </c>
      <c r="T690" s="10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3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t="str">
        <v>technology</v>
      </c>
      <c r="Q691" t="str">
        <v>web</v>
      </c>
      <c r="R691">
        <f t="shared" si="40"/>
        <v>9.3903102885138819E-3</v>
      </c>
      <c r="S691" s="10">
        <f t="shared" si="41"/>
        <v>41576.208333333336</v>
      </c>
      <c r="T691" s="10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3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t="str">
        <v>film &amp; video</v>
      </c>
      <c r="Q692" t="str">
        <v>documentary</v>
      </c>
      <c r="R692">
        <f t="shared" si="40"/>
        <v>2.329002206423143E-2</v>
      </c>
      <c r="S692" s="10">
        <f t="shared" si="41"/>
        <v>40874.25</v>
      </c>
      <c r="T692" s="10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3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t="str">
        <v>film &amp; video</v>
      </c>
      <c r="Q693" t="str">
        <v>documentary</v>
      </c>
      <c r="R693">
        <f t="shared" si="40"/>
        <v>3.3291192583227984E-2</v>
      </c>
      <c r="S693" s="10">
        <f t="shared" si="41"/>
        <v>41185.208333333336</v>
      </c>
      <c r="T693" s="10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3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t="str">
        <v>music</v>
      </c>
      <c r="Q694" t="str">
        <v>rock</v>
      </c>
      <c r="R694">
        <f t="shared" si="40"/>
        <v>1.4159617506436189E-2</v>
      </c>
      <c r="S694" s="10">
        <f t="shared" si="41"/>
        <v>43655.208333333328</v>
      </c>
      <c r="T694" s="10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3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t="str">
        <v>theater</v>
      </c>
      <c r="Q695" t="str">
        <v>plays</v>
      </c>
      <c r="R695">
        <f t="shared" ref="R695:R758" si="44">H695/E695</f>
        <v>1.5147838746577004E-2</v>
      </c>
      <c r="S695" s="10">
        <f t="shared" si="41"/>
        <v>43025.208333333328</v>
      </c>
      <c r="T695" s="10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3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t="str">
        <v>theater</v>
      </c>
      <c r="Q696" t="str">
        <v>plays</v>
      </c>
      <c r="R696">
        <f t="shared" si="44"/>
        <v>1.0318704284221526E-2</v>
      </c>
      <c r="S696" s="10">
        <f t="shared" si="41"/>
        <v>43066.25</v>
      </c>
      <c r="T696" s="10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3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t="str">
        <v>music</v>
      </c>
      <c r="Q697" t="str">
        <v>rock</v>
      </c>
      <c r="R697">
        <f t="shared" si="44"/>
        <v>1.590650868365525E-2</v>
      </c>
      <c r="S697" s="10">
        <f t="shared" si="41"/>
        <v>42322.25</v>
      </c>
      <c r="T697" s="10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3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t="str">
        <v>theater</v>
      </c>
      <c r="Q698" t="str">
        <v>plays</v>
      </c>
      <c r="R698">
        <f t="shared" si="44"/>
        <v>9.1755428948889443E-3</v>
      </c>
      <c r="S698" s="10">
        <f t="shared" si="41"/>
        <v>42114.208333333328</v>
      </c>
      <c r="T698" s="10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3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t="str">
        <v>music</v>
      </c>
      <c r="Q699" t="str">
        <v>electric music</v>
      </c>
      <c r="R699">
        <f t="shared" si="44"/>
        <v>3.7037977254264824E-2</v>
      </c>
      <c r="S699" s="10">
        <f t="shared" si="41"/>
        <v>43190.208333333328</v>
      </c>
      <c r="T699" s="10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3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t="str">
        <v>technology</v>
      </c>
      <c r="Q700" t="str">
        <v>wearables</v>
      </c>
      <c r="R700">
        <f t="shared" si="44"/>
        <v>1.5383633685531514E-2</v>
      </c>
      <c r="S700" s="10">
        <f t="shared" si="41"/>
        <v>40871.25</v>
      </c>
      <c r="T700" s="10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3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t="str">
        <v>film &amp; video</v>
      </c>
      <c r="Q701" t="str">
        <v>drama</v>
      </c>
      <c r="R701">
        <f t="shared" si="44"/>
        <v>8.967173738991193E-3</v>
      </c>
      <c r="S701" s="10">
        <f t="shared" si="41"/>
        <v>43641.208333333328</v>
      </c>
      <c r="T701" s="10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3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t="str">
        <v>technology</v>
      </c>
      <c r="Q702" t="str">
        <v>wearables</v>
      </c>
      <c r="R702">
        <f t="shared" si="44"/>
        <v>0.33333333333333331</v>
      </c>
      <c r="S702" s="10">
        <f t="shared" si="41"/>
        <v>40203.25</v>
      </c>
      <c r="T702" s="10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3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t="str">
        <v>theater</v>
      </c>
      <c r="Q703" t="str">
        <v>plays</v>
      </c>
      <c r="R703">
        <f t="shared" si="44"/>
        <v>9.0096029182323602E-3</v>
      </c>
      <c r="S703" s="10">
        <f t="shared" si="41"/>
        <v>40629.208333333336</v>
      </c>
      <c r="T703" s="10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3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t="str">
        <v>technology</v>
      </c>
      <c r="Q704" t="str">
        <v>wearables</v>
      </c>
      <c r="R704">
        <f t="shared" si="44"/>
        <v>1.762208067940552E-2</v>
      </c>
      <c r="S704" s="10">
        <f t="shared" si="41"/>
        <v>41477.208333333336</v>
      </c>
      <c r="T704" s="10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3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t="str">
        <v>publishing</v>
      </c>
      <c r="Q705" t="str">
        <v>translations</v>
      </c>
      <c r="R705">
        <f t="shared" si="44"/>
        <v>1.03070885256514E-2</v>
      </c>
      <c r="S705" s="10">
        <f t="shared" si="41"/>
        <v>41020.208333333336</v>
      </c>
      <c r="T705" s="10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3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t="str">
        <v>film &amp; video</v>
      </c>
      <c r="Q706" t="str">
        <v>animation</v>
      </c>
      <c r="R706">
        <f t="shared" si="44"/>
        <v>1.0859389627410598E-2</v>
      </c>
      <c r="S706" s="10">
        <f t="shared" ref="S706:S769" si="45">(((K706/60)/60)/24)+DATE(1970,1,1)</f>
        <v>42555.208333333328</v>
      </c>
      <c r="T706" s="10">
        <f t="shared" ref="T706:T769" si="46">(((L706/60)/60)/24)+DATE(1970,1,1)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7">E707/D707*100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t="str">
        <v>publishing</v>
      </c>
      <c r="Q707" t="str">
        <v>nonfiction</v>
      </c>
      <c r="R707">
        <f t="shared" si="44"/>
        <v>1.205012853470437E-2</v>
      </c>
      <c r="S707" s="10">
        <f t="shared" si="45"/>
        <v>41619.25</v>
      </c>
      <c r="T707" s="10">
        <f t="shared" si="46"/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7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t="str">
        <v>technology</v>
      </c>
      <c r="Q708" t="str">
        <v>web</v>
      </c>
      <c r="R708">
        <f t="shared" si="44"/>
        <v>9.7051650238840857E-3</v>
      </c>
      <c r="S708" s="10">
        <f t="shared" si="45"/>
        <v>43471.25</v>
      </c>
      <c r="T708" s="10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7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t="str">
        <v>film &amp; video</v>
      </c>
      <c r="Q709" t="str">
        <v>drama</v>
      </c>
      <c r="R709">
        <f t="shared" si="44"/>
        <v>1.4509024958977459E-2</v>
      </c>
      <c r="S709" s="10">
        <f t="shared" si="45"/>
        <v>43442.25</v>
      </c>
      <c r="T709" s="10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7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t="str">
        <v>theater</v>
      </c>
      <c r="Q710" t="str">
        <v>plays</v>
      </c>
      <c r="R710">
        <f t="shared" si="44"/>
        <v>1.1397670549084858E-2</v>
      </c>
      <c r="S710" s="10">
        <f t="shared" si="45"/>
        <v>42877.208333333328</v>
      </c>
      <c r="T710" s="10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7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t="str">
        <v>theater</v>
      </c>
      <c r="Q711" t="str">
        <v>plays</v>
      </c>
      <c r="R711">
        <f t="shared" si="44"/>
        <v>1.332951125125412E-2</v>
      </c>
      <c r="S711" s="10">
        <f t="shared" si="45"/>
        <v>41018.208333333336</v>
      </c>
      <c r="T711" s="10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7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t="str">
        <v>theater</v>
      </c>
      <c r="Q712" t="str">
        <v>plays</v>
      </c>
      <c r="R712">
        <f t="shared" si="44"/>
        <v>1.9660270525322428E-2</v>
      </c>
      <c r="S712" s="10">
        <f t="shared" si="45"/>
        <v>43295.208333333328</v>
      </c>
      <c r="T712" s="10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7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t="str">
        <v>theater</v>
      </c>
      <c r="Q713" t="str">
        <v>plays</v>
      </c>
      <c r="R713">
        <f t="shared" si="44"/>
        <v>1.1111111111111112E-2</v>
      </c>
      <c r="S713" s="10">
        <f t="shared" si="45"/>
        <v>42393.25</v>
      </c>
      <c r="T713" s="10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7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t="str">
        <v>theater</v>
      </c>
      <c r="Q714" t="str">
        <v>plays</v>
      </c>
      <c r="R714">
        <f t="shared" si="44"/>
        <v>1.3718166383701189E-2</v>
      </c>
      <c r="S714" s="10">
        <f t="shared" si="45"/>
        <v>42559.208333333328</v>
      </c>
      <c r="T714" s="10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7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t="str">
        <v>publishing</v>
      </c>
      <c r="Q715" t="str">
        <v>radio &amp; podcasts</v>
      </c>
      <c r="R715">
        <f t="shared" si="44"/>
        <v>9.2178270986218013E-3</v>
      </c>
      <c r="S715" s="10">
        <f t="shared" si="45"/>
        <v>42604.208333333328</v>
      </c>
      <c r="T715" s="10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7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t="str">
        <v>music</v>
      </c>
      <c r="Q716" t="str">
        <v>rock</v>
      </c>
      <c r="R716">
        <f t="shared" si="44"/>
        <v>9.8057527082555107E-3</v>
      </c>
      <c r="S716" s="10">
        <f t="shared" si="45"/>
        <v>41870.208333333336</v>
      </c>
      <c r="T716" s="10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7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t="str">
        <v>games</v>
      </c>
      <c r="Q717" t="str">
        <v>mobile games</v>
      </c>
      <c r="R717">
        <f t="shared" si="44"/>
        <v>2.2722549359196396E-2</v>
      </c>
      <c r="S717" s="10">
        <f t="shared" si="45"/>
        <v>40397.208333333336</v>
      </c>
      <c r="T717" s="10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7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t="str">
        <v>theater</v>
      </c>
      <c r="Q718" t="str">
        <v>plays</v>
      </c>
      <c r="R718">
        <f t="shared" si="44"/>
        <v>1.5164686564280884E-2</v>
      </c>
      <c r="S718" s="10">
        <f t="shared" si="45"/>
        <v>41465.208333333336</v>
      </c>
      <c r="T718" s="10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7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t="str">
        <v>film &amp; video</v>
      </c>
      <c r="Q719" t="str">
        <v>documentary</v>
      </c>
      <c r="R719">
        <f t="shared" si="44"/>
        <v>4.002019036631093E-2</v>
      </c>
      <c r="S719" s="10">
        <f t="shared" si="45"/>
        <v>40777.208333333336</v>
      </c>
      <c r="T719" s="10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7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t="str">
        <v>technology</v>
      </c>
      <c r="Q720" t="str">
        <v>wearables</v>
      </c>
      <c r="R720">
        <f t="shared" si="44"/>
        <v>3.5709991583503665E-2</v>
      </c>
      <c r="S720" s="10">
        <f t="shared" si="45"/>
        <v>41442.208333333336</v>
      </c>
      <c r="T720" s="10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7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t="str">
        <v>publishing</v>
      </c>
      <c r="Q721" t="str">
        <v>fiction</v>
      </c>
      <c r="R721">
        <f t="shared" si="44"/>
        <v>1.1651037226484797E-2</v>
      </c>
      <c r="S721" s="10">
        <f t="shared" si="45"/>
        <v>41058.208333333336</v>
      </c>
      <c r="T721" s="10">
        <f t="shared" si="46"/>
        <v>41069.208333333336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7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t="str">
        <v>theater</v>
      </c>
      <c r="Q722" t="str">
        <v>plays</v>
      </c>
      <c r="R722">
        <f t="shared" si="44"/>
        <v>1.1775643012085528E-2</v>
      </c>
      <c r="S722" s="10">
        <f t="shared" si="45"/>
        <v>43152.25</v>
      </c>
      <c r="T722" s="10">
        <f t="shared" si="46"/>
        <v>43166.25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7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t="str">
        <v>music</v>
      </c>
      <c r="Q723" t="str">
        <v>rock</v>
      </c>
      <c r="R723">
        <f t="shared" si="44"/>
        <v>1.1051759071652238E-2</v>
      </c>
      <c r="S723" s="10">
        <f t="shared" si="45"/>
        <v>43194.208333333328</v>
      </c>
      <c r="T723" s="10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7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t="str">
        <v>film &amp; video</v>
      </c>
      <c r="Q724" t="str">
        <v>documentary</v>
      </c>
      <c r="R724">
        <f t="shared" si="44"/>
        <v>3.999683819460912E-2</v>
      </c>
      <c r="S724" s="10">
        <f t="shared" si="45"/>
        <v>43045.25</v>
      </c>
      <c r="T724" s="10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7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t="str">
        <v>theater</v>
      </c>
      <c r="Q725" t="str">
        <v>plays</v>
      </c>
      <c r="R725">
        <f t="shared" si="44"/>
        <v>1.0867924528301888E-2</v>
      </c>
      <c r="S725" s="10">
        <f t="shared" si="45"/>
        <v>42431.25</v>
      </c>
      <c r="T725" s="10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7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t="str">
        <v>theater</v>
      </c>
      <c r="Q726" t="str">
        <v>plays</v>
      </c>
      <c r="R726">
        <f t="shared" si="44"/>
        <v>1.0745049285143415E-2</v>
      </c>
      <c r="S726" s="10">
        <f t="shared" si="45"/>
        <v>41934.208333333336</v>
      </c>
      <c r="T726" s="10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7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t="str">
        <v>games</v>
      </c>
      <c r="Q727" t="str">
        <v>mobile games</v>
      </c>
      <c r="R727">
        <f t="shared" si="44"/>
        <v>1.6391253889841736E-2</v>
      </c>
      <c r="S727" s="10">
        <f t="shared" si="45"/>
        <v>41958.25</v>
      </c>
      <c r="T727" s="10">
        <f t="shared" si="46"/>
        <v>41960.25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7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t="str">
        <v>theater</v>
      </c>
      <c r="Q728" t="str">
        <v>plays</v>
      </c>
      <c r="R728">
        <f t="shared" si="44"/>
        <v>1.0865282932796981E-2</v>
      </c>
      <c r="S728" s="10">
        <f t="shared" si="45"/>
        <v>40476.208333333336</v>
      </c>
      <c r="T728" s="10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7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t="str">
        <v>technology</v>
      </c>
      <c r="Q729" t="str">
        <v>web</v>
      </c>
      <c r="R729">
        <f t="shared" si="44"/>
        <v>1.2325502213142662E-2</v>
      </c>
      <c r="S729" s="10">
        <f t="shared" si="45"/>
        <v>43485.25</v>
      </c>
      <c r="T729" s="10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7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t="str">
        <v>theater</v>
      </c>
      <c r="Q730" t="str">
        <v>plays</v>
      </c>
      <c r="R730">
        <f t="shared" si="44"/>
        <v>1.3605442176870748E-2</v>
      </c>
      <c r="S730" s="10">
        <f t="shared" si="45"/>
        <v>42515.208333333328</v>
      </c>
      <c r="T730" s="10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7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t="str">
        <v>film &amp; video</v>
      </c>
      <c r="Q731" t="str">
        <v>drama</v>
      </c>
      <c r="R731">
        <f t="shared" si="44"/>
        <v>1.1734154082908531E-2</v>
      </c>
      <c r="S731" s="10">
        <f t="shared" si="45"/>
        <v>41309.25</v>
      </c>
      <c r="T731" s="10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7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t="str">
        <v>technology</v>
      </c>
      <c r="Q732" t="str">
        <v>wearables</v>
      </c>
      <c r="R732">
        <f t="shared" si="44"/>
        <v>9.0115863252753538E-3</v>
      </c>
      <c r="S732" s="10">
        <f t="shared" si="45"/>
        <v>42147.208333333328</v>
      </c>
      <c r="T732" s="10">
        <f t="shared" si="46"/>
        <v>42153.208333333328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7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t="str">
        <v>technology</v>
      </c>
      <c r="Q733" t="str">
        <v>web</v>
      </c>
      <c r="R733">
        <f t="shared" si="44"/>
        <v>3.0332409972299169E-2</v>
      </c>
      <c r="S733" s="10">
        <f t="shared" si="45"/>
        <v>42939.208333333328</v>
      </c>
      <c r="T733" s="10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7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t="str">
        <v>music</v>
      </c>
      <c r="Q734" t="str">
        <v>rock</v>
      </c>
      <c r="R734">
        <f t="shared" si="44"/>
        <v>1.041608593038598E-2</v>
      </c>
      <c r="S734" s="10">
        <f t="shared" si="45"/>
        <v>42816.208333333328</v>
      </c>
      <c r="T734" s="10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7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t="str">
        <v>music</v>
      </c>
      <c r="Q735" t="str">
        <v>metal</v>
      </c>
      <c r="R735">
        <f t="shared" si="44"/>
        <v>1.1769368417260138E-2</v>
      </c>
      <c r="S735" s="10">
        <f t="shared" si="45"/>
        <v>41844.208333333336</v>
      </c>
      <c r="T735" s="10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7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t="str">
        <v>theater</v>
      </c>
      <c r="Q736" t="str">
        <v>plays</v>
      </c>
      <c r="R736">
        <f t="shared" si="44"/>
        <v>3.9988063264697109E-2</v>
      </c>
      <c r="S736" s="10">
        <f t="shared" si="45"/>
        <v>42763.25</v>
      </c>
      <c r="T736" s="10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7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t="str">
        <v>photography</v>
      </c>
      <c r="Q737" t="str">
        <v>photography books</v>
      </c>
      <c r="R737">
        <f t="shared" si="44"/>
        <v>1.5151745761164044E-2</v>
      </c>
      <c r="S737" s="10">
        <f t="shared" si="45"/>
        <v>42459.208333333328</v>
      </c>
      <c r="T737" s="10">
        <f t="shared" si="46"/>
        <v>42466.208333333328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7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t="str">
        <v>publishing</v>
      </c>
      <c r="Q738" t="str">
        <v>nonfiction</v>
      </c>
      <c r="R738">
        <f t="shared" si="44"/>
        <v>1.1448874851954205E-2</v>
      </c>
      <c r="S738" s="10">
        <f t="shared" si="45"/>
        <v>42055.25</v>
      </c>
      <c r="T738" s="10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7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t="str">
        <v>music</v>
      </c>
      <c r="Q739" t="str">
        <v>indie rock</v>
      </c>
      <c r="R739">
        <f t="shared" si="44"/>
        <v>3.5799522673031027E-2</v>
      </c>
      <c r="S739" s="10">
        <f t="shared" si="45"/>
        <v>42685.25</v>
      </c>
      <c r="T739" s="10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7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t="str">
        <v>theater</v>
      </c>
      <c r="Q740" t="str">
        <v>plays</v>
      </c>
      <c r="R740">
        <f t="shared" si="44"/>
        <v>9.6339113680154135E-3</v>
      </c>
      <c r="S740" s="10">
        <f t="shared" si="45"/>
        <v>41959.25</v>
      </c>
      <c r="T740" s="10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7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t="str">
        <v>music</v>
      </c>
      <c r="Q741" t="str">
        <v>indie rock</v>
      </c>
      <c r="R741">
        <f t="shared" si="44"/>
        <v>3.1311475409836066E-2</v>
      </c>
      <c r="S741" s="10">
        <f t="shared" si="45"/>
        <v>41089.208333333336</v>
      </c>
      <c r="T741" s="10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7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t="str">
        <v>theater</v>
      </c>
      <c r="Q742" t="str">
        <v>plays</v>
      </c>
      <c r="R742">
        <f t="shared" si="44"/>
        <v>1.0050251256281407E-2</v>
      </c>
      <c r="S742" s="10">
        <f t="shared" si="45"/>
        <v>42769.25</v>
      </c>
      <c r="T742" s="10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7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t="str">
        <v>theater</v>
      </c>
      <c r="Q743" t="str">
        <v>plays</v>
      </c>
      <c r="R743">
        <f t="shared" si="44"/>
        <v>9.1872791519434626E-3</v>
      </c>
      <c r="S743" s="10">
        <f t="shared" si="45"/>
        <v>40321.208333333336</v>
      </c>
      <c r="T743" s="10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7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t="str">
        <v>music</v>
      </c>
      <c r="Q744" t="str">
        <v>electric music</v>
      </c>
      <c r="R744">
        <f t="shared" si="44"/>
        <v>9.0283430770369266E-3</v>
      </c>
      <c r="S744" s="10">
        <f t="shared" si="45"/>
        <v>40197.25</v>
      </c>
      <c r="T744" s="10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7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t="str">
        <v>theater</v>
      </c>
      <c r="Q745" t="str">
        <v>plays</v>
      </c>
      <c r="R745">
        <f t="shared" si="44"/>
        <v>3.3730158730158728E-2</v>
      </c>
      <c r="S745" s="10">
        <f t="shared" si="45"/>
        <v>42298.208333333328</v>
      </c>
      <c r="T745" s="10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7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t="str">
        <v>theater</v>
      </c>
      <c r="Q746" t="str">
        <v>plays</v>
      </c>
      <c r="R746">
        <f t="shared" si="44"/>
        <v>9.8314606741573031E-3</v>
      </c>
      <c r="S746" s="10">
        <f t="shared" si="45"/>
        <v>43322.208333333328</v>
      </c>
      <c r="T746" s="10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7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t="str">
        <v>technology</v>
      </c>
      <c r="Q747" t="str">
        <v>wearables</v>
      </c>
      <c r="R747">
        <f t="shared" si="44"/>
        <v>1.6260162601626018E-2</v>
      </c>
      <c r="S747" s="10">
        <f t="shared" si="45"/>
        <v>40328.208333333336</v>
      </c>
      <c r="T747" s="10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7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t="str">
        <v>technology</v>
      </c>
      <c r="Q748" t="str">
        <v>web</v>
      </c>
      <c r="R748">
        <f t="shared" si="44"/>
        <v>2.8571428571428571E-2</v>
      </c>
      <c r="S748" s="10">
        <f t="shared" si="45"/>
        <v>40825.208333333336</v>
      </c>
      <c r="T748" s="10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7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t="str">
        <v>theater</v>
      </c>
      <c r="Q749" t="str">
        <v>plays</v>
      </c>
      <c r="R749">
        <f t="shared" si="44"/>
        <v>2.4968789013732832E-2</v>
      </c>
      <c r="S749" s="10">
        <f t="shared" si="45"/>
        <v>40423.208333333336</v>
      </c>
      <c r="T749" s="10">
        <f t="shared" si="46"/>
        <v>40434.208333333336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7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t="str">
        <v>film &amp; video</v>
      </c>
      <c r="Q750" t="str">
        <v>animation</v>
      </c>
      <c r="R750">
        <f t="shared" si="44"/>
        <v>9.0112567327589998E-3</v>
      </c>
      <c r="S750" s="10">
        <f t="shared" si="45"/>
        <v>40238.25</v>
      </c>
      <c r="T750" s="10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7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t="str">
        <v>technology</v>
      </c>
      <c r="Q751" t="str">
        <v>wearables</v>
      </c>
      <c r="R751">
        <f t="shared" si="44"/>
        <v>2.7056997116877358E-2</v>
      </c>
      <c r="S751" s="10">
        <f t="shared" si="45"/>
        <v>41920.208333333336</v>
      </c>
      <c r="T751" s="10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7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t="str">
        <v>music</v>
      </c>
      <c r="Q752" t="str">
        <v>electric music</v>
      </c>
      <c r="R752">
        <f t="shared" si="44"/>
        <v>1</v>
      </c>
      <c r="S752" s="10">
        <f t="shared" si="45"/>
        <v>40360.208333333336</v>
      </c>
      <c r="T752" s="10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7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t="str">
        <v>publishing</v>
      </c>
      <c r="Q753" t="str">
        <v>nonfiction</v>
      </c>
      <c r="R753">
        <f t="shared" si="44"/>
        <v>3.2285065168001913E-2</v>
      </c>
      <c r="S753" s="10">
        <f t="shared" si="45"/>
        <v>42446.208333333328</v>
      </c>
      <c r="T753" s="10">
        <f t="shared" si="46"/>
        <v>42461.208333333328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7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t="str">
        <v>theater</v>
      </c>
      <c r="Q754" t="str">
        <v>plays</v>
      </c>
      <c r="R754">
        <f t="shared" si="44"/>
        <v>2.1260723610593061E-2</v>
      </c>
      <c r="S754" s="10">
        <f t="shared" si="45"/>
        <v>40395.208333333336</v>
      </c>
      <c r="T754" s="10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7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t="str">
        <v>photography</v>
      </c>
      <c r="Q755" t="str">
        <v>photography books</v>
      </c>
      <c r="R755">
        <f t="shared" si="44"/>
        <v>1.1355159552424368E-2</v>
      </c>
      <c r="S755" s="10">
        <f t="shared" si="45"/>
        <v>40321.208333333336</v>
      </c>
      <c r="T755" s="10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7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t="str">
        <v>theater</v>
      </c>
      <c r="Q756" t="str">
        <v>plays</v>
      </c>
      <c r="R756">
        <f t="shared" si="44"/>
        <v>2.7022925221115823E-2</v>
      </c>
      <c r="S756" s="10">
        <f t="shared" si="45"/>
        <v>41210.208333333336</v>
      </c>
      <c r="T756" s="10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7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t="str">
        <v>theater</v>
      </c>
      <c r="Q757" t="str">
        <v>plays</v>
      </c>
      <c r="R757">
        <f t="shared" si="44"/>
        <v>3.8420490928495199E-2</v>
      </c>
      <c r="S757" s="10">
        <f t="shared" si="45"/>
        <v>43096.25</v>
      </c>
      <c r="T757" s="10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7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t="str">
        <v>theater</v>
      </c>
      <c r="Q758" t="str">
        <v>plays</v>
      </c>
      <c r="R758">
        <f t="shared" si="44"/>
        <v>1.4745441865099133E-2</v>
      </c>
      <c r="S758" s="10">
        <f t="shared" si="45"/>
        <v>42024.25</v>
      </c>
      <c r="T758" s="10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7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t="str">
        <v>film &amp; video</v>
      </c>
      <c r="Q759" t="str">
        <v>drama</v>
      </c>
      <c r="R759">
        <f t="shared" ref="R759:R822" si="48">H759/E759</f>
        <v>2.0014044943820225E-2</v>
      </c>
      <c r="S759" s="10">
        <f t="shared" si="45"/>
        <v>40675.208333333336</v>
      </c>
      <c r="T759" s="10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7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t="str">
        <v>music</v>
      </c>
      <c r="Q760" t="str">
        <v>rock</v>
      </c>
      <c r="R760">
        <f t="shared" si="48"/>
        <v>9.0895482171192473E-3</v>
      </c>
      <c r="S760" s="10">
        <f t="shared" si="45"/>
        <v>41936.208333333336</v>
      </c>
      <c r="T760" s="10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7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t="str">
        <v>music</v>
      </c>
      <c r="Q761" t="str">
        <v>electric music</v>
      </c>
      <c r="R761">
        <f t="shared" si="48"/>
        <v>1.1115473541857523E-2</v>
      </c>
      <c r="S761" s="10">
        <f t="shared" si="45"/>
        <v>43136.25</v>
      </c>
      <c r="T761" s="10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7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t="str">
        <v>games</v>
      </c>
      <c r="Q762" t="str">
        <v>video games</v>
      </c>
      <c r="R762">
        <f t="shared" si="48"/>
        <v>1.2656702025072323E-2</v>
      </c>
      <c r="S762" s="10">
        <f t="shared" si="45"/>
        <v>43678.208333333328</v>
      </c>
      <c r="T762" s="10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7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t="str">
        <v>music</v>
      </c>
      <c r="Q763" t="str">
        <v>rock</v>
      </c>
      <c r="R763">
        <f t="shared" si="48"/>
        <v>1.1511789181692095E-2</v>
      </c>
      <c r="S763" s="10">
        <f t="shared" si="45"/>
        <v>42938.208333333328</v>
      </c>
      <c r="T763" s="10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7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t="str">
        <v>music</v>
      </c>
      <c r="Q764" t="str">
        <v>jazz</v>
      </c>
      <c r="R764">
        <f t="shared" si="48"/>
        <v>1.6118633139909737E-2</v>
      </c>
      <c r="S764" s="10">
        <f t="shared" si="45"/>
        <v>41241.25</v>
      </c>
      <c r="T764" s="10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7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t="str">
        <v>theater</v>
      </c>
      <c r="Q765" t="str">
        <v>plays</v>
      </c>
      <c r="R765">
        <f t="shared" si="48"/>
        <v>3.7077942568633636E-2</v>
      </c>
      <c r="S765" s="10">
        <f t="shared" si="45"/>
        <v>41037.208333333336</v>
      </c>
      <c r="T765" s="10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7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t="str">
        <v>music</v>
      </c>
      <c r="Q766" t="str">
        <v>rock</v>
      </c>
      <c r="R766">
        <f t="shared" si="48"/>
        <v>1.8476903870162296E-2</v>
      </c>
      <c r="S766" s="10">
        <f t="shared" si="45"/>
        <v>40676.208333333336</v>
      </c>
      <c r="T766" s="10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7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t="str">
        <v>music</v>
      </c>
      <c r="Q767" t="str">
        <v>indie rock</v>
      </c>
      <c r="R767">
        <f t="shared" si="48"/>
        <v>2.4369230769230768E-2</v>
      </c>
      <c r="S767" s="10">
        <f t="shared" si="45"/>
        <v>42840.208333333328</v>
      </c>
      <c r="T767" s="10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7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t="str">
        <v>film &amp; video</v>
      </c>
      <c r="Q768" t="str">
        <v>science fiction</v>
      </c>
      <c r="R768">
        <f t="shared" si="48"/>
        <v>1.8164505969384018E-2</v>
      </c>
      <c r="S768" s="10">
        <f t="shared" si="45"/>
        <v>43362.208333333328</v>
      </c>
      <c r="T768" s="10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7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t="str">
        <v>publishing</v>
      </c>
      <c r="Q769" t="str">
        <v>translations</v>
      </c>
      <c r="R769">
        <f t="shared" si="48"/>
        <v>9.2646102723398099E-3</v>
      </c>
      <c r="S769" s="10">
        <f t="shared" si="45"/>
        <v>42283.208333333328</v>
      </c>
      <c r="T769" s="10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7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t="str">
        <v>theater</v>
      </c>
      <c r="Q770" t="str">
        <v>plays</v>
      </c>
      <c r="R770">
        <f t="shared" si="48"/>
        <v>1.3528138528138528E-2</v>
      </c>
      <c r="S770" s="10">
        <f t="shared" ref="S770:S833" si="49">(((K770/60)/60)/24)+DATE(1970,1,1)</f>
        <v>41619.25</v>
      </c>
      <c r="T770" s="10">
        <f t="shared" ref="T770:T833" si="50">(((L770/60)/60)/24)+DATE(1970,1,1)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51">E771/D771*100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t="str">
        <v>games</v>
      </c>
      <c r="Q771" t="str">
        <v>video games</v>
      </c>
      <c r="R771">
        <f t="shared" si="48"/>
        <v>3.1254009861969093E-2</v>
      </c>
      <c r="S771" s="10">
        <f t="shared" si="49"/>
        <v>41501.208333333336</v>
      </c>
      <c r="T771" s="10">
        <f t="shared" si="50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51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t="str">
        <v>theater</v>
      </c>
      <c r="Q772" t="str">
        <v>plays</v>
      </c>
      <c r="R772">
        <f t="shared" si="48"/>
        <v>1.855351314207181E-2</v>
      </c>
      <c r="S772" s="10">
        <f t="shared" si="49"/>
        <v>41743.208333333336</v>
      </c>
      <c r="T772" s="10">
        <f t="shared" si="50"/>
        <v>41750.208333333336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51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t="str">
        <v>theater</v>
      </c>
      <c r="Q773" t="str">
        <v>plays</v>
      </c>
      <c r="R773">
        <f t="shared" si="48"/>
        <v>9.3896713615023476E-3</v>
      </c>
      <c r="S773" s="10">
        <f t="shared" si="49"/>
        <v>43491.25</v>
      </c>
      <c r="T773" s="10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51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t="str">
        <v>music</v>
      </c>
      <c r="Q774" t="str">
        <v>indie rock</v>
      </c>
      <c r="R774">
        <f t="shared" si="48"/>
        <v>3.0303208991308245E-2</v>
      </c>
      <c r="S774" s="10">
        <f t="shared" si="49"/>
        <v>43505.25</v>
      </c>
      <c r="T774" s="10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51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t="str">
        <v>theater</v>
      </c>
      <c r="Q775" t="str">
        <v>plays</v>
      </c>
      <c r="R775">
        <f t="shared" si="48"/>
        <v>2.3254434945891189E-2</v>
      </c>
      <c r="S775" s="10">
        <f t="shared" si="49"/>
        <v>42838.208333333328</v>
      </c>
      <c r="T775" s="10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51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t="str">
        <v>technology</v>
      </c>
      <c r="Q776" t="str">
        <v>web</v>
      </c>
      <c r="R776">
        <f t="shared" si="48"/>
        <v>1.1512915129151291E-2</v>
      </c>
      <c r="S776" s="10">
        <f t="shared" si="49"/>
        <v>42513.208333333328</v>
      </c>
      <c r="T776" s="10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51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t="str">
        <v>music</v>
      </c>
      <c r="Q777" t="str">
        <v>rock</v>
      </c>
      <c r="R777">
        <f t="shared" si="48"/>
        <v>1.0330578512396695E-2</v>
      </c>
      <c r="S777" s="10">
        <f t="shared" si="49"/>
        <v>41949.25</v>
      </c>
      <c r="T777" s="10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51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t="str">
        <v>theater</v>
      </c>
      <c r="Q778" t="str">
        <v>plays</v>
      </c>
      <c r="R778">
        <f t="shared" si="48"/>
        <v>3.0307202952232763E-2</v>
      </c>
      <c r="S778" s="10">
        <f t="shared" si="49"/>
        <v>43650.208333333328</v>
      </c>
      <c r="T778" s="10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51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t="str">
        <v>theater</v>
      </c>
      <c r="Q779" t="str">
        <v>plays</v>
      </c>
      <c r="R779">
        <f t="shared" si="48"/>
        <v>1.4699806467045034E-2</v>
      </c>
      <c r="S779" s="10">
        <f t="shared" si="49"/>
        <v>40809.208333333336</v>
      </c>
      <c r="T779" s="10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51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t="str">
        <v>film &amp; video</v>
      </c>
      <c r="Q780" t="str">
        <v>animation</v>
      </c>
      <c r="R780">
        <f t="shared" si="48"/>
        <v>1.6987210778092357E-2</v>
      </c>
      <c r="S780" s="10">
        <f t="shared" si="49"/>
        <v>40768.208333333336</v>
      </c>
      <c r="T780" s="10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51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t="str">
        <v>theater</v>
      </c>
      <c r="Q781" t="str">
        <v>plays</v>
      </c>
      <c r="R781">
        <f t="shared" si="48"/>
        <v>9.5196636614619731E-3</v>
      </c>
      <c r="S781" s="10">
        <f t="shared" si="49"/>
        <v>42230.208333333328</v>
      </c>
      <c r="T781" s="10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51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t="str">
        <v>film &amp; video</v>
      </c>
      <c r="Q782" t="str">
        <v>drama</v>
      </c>
      <c r="R782">
        <f t="shared" si="48"/>
        <v>3.0252720900202916E-2</v>
      </c>
      <c r="S782" s="10">
        <f t="shared" si="49"/>
        <v>42573.208333333328</v>
      </c>
      <c r="T782" s="10">
        <f t="shared" si="50"/>
        <v>42592.208333333328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51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t="str">
        <v>theater</v>
      </c>
      <c r="Q783" t="str">
        <v>plays</v>
      </c>
      <c r="R783">
        <f t="shared" si="48"/>
        <v>1.2686905301314002E-2</v>
      </c>
      <c r="S783" s="10">
        <f t="shared" si="49"/>
        <v>40482.208333333336</v>
      </c>
      <c r="T783" s="10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51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t="str">
        <v>film &amp; video</v>
      </c>
      <c r="Q784" t="str">
        <v>animation</v>
      </c>
      <c r="R784">
        <f t="shared" si="48"/>
        <v>1.466168837082233E-2</v>
      </c>
      <c r="S784" s="10">
        <f t="shared" si="49"/>
        <v>40603.25</v>
      </c>
      <c r="T784" s="10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51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t="str">
        <v>music</v>
      </c>
      <c r="Q785" t="str">
        <v>rock</v>
      </c>
      <c r="R785">
        <f t="shared" si="48"/>
        <v>1.3204478040378911E-2</v>
      </c>
      <c r="S785" s="10">
        <f t="shared" si="49"/>
        <v>41625.25</v>
      </c>
      <c r="T785" s="10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51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t="str">
        <v>technology</v>
      </c>
      <c r="Q786" t="str">
        <v>web</v>
      </c>
      <c r="R786">
        <f t="shared" si="48"/>
        <v>3.2262154386307113E-2</v>
      </c>
      <c r="S786" s="10">
        <f t="shared" si="49"/>
        <v>42435.25</v>
      </c>
      <c r="T786" s="10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51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t="str">
        <v>film &amp; video</v>
      </c>
      <c r="Q787" t="str">
        <v>animation</v>
      </c>
      <c r="R787">
        <f t="shared" si="48"/>
        <v>9.8152871164695881E-3</v>
      </c>
      <c r="S787" s="10">
        <f t="shared" si="49"/>
        <v>43582.208333333328</v>
      </c>
      <c r="T787" s="10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51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t="str">
        <v>music</v>
      </c>
      <c r="Q788" t="str">
        <v>jazz</v>
      </c>
      <c r="R788">
        <f t="shared" si="48"/>
        <v>1.8911017723369266E-2</v>
      </c>
      <c r="S788" s="10">
        <f t="shared" si="49"/>
        <v>43186.208333333328</v>
      </c>
      <c r="T788" s="10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51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t="str">
        <v>music</v>
      </c>
      <c r="Q789" t="str">
        <v>rock</v>
      </c>
      <c r="R789">
        <f t="shared" si="48"/>
        <v>1.4083352460897793E-2</v>
      </c>
      <c r="S789" s="10">
        <f t="shared" si="49"/>
        <v>40684.208333333336</v>
      </c>
      <c r="T789" s="10">
        <f t="shared" si="50"/>
        <v>40693.208333333336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51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t="str">
        <v>film &amp; video</v>
      </c>
      <c r="Q790" t="str">
        <v>animation</v>
      </c>
      <c r="R790">
        <f t="shared" si="48"/>
        <v>9.766855702583491E-3</v>
      </c>
      <c r="S790" s="10">
        <f t="shared" si="49"/>
        <v>41202.208333333336</v>
      </c>
      <c r="T790" s="10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51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t="str">
        <v>theater</v>
      </c>
      <c r="Q791" t="str">
        <v>plays</v>
      </c>
      <c r="R791">
        <f t="shared" si="48"/>
        <v>1.342882721575649E-2</v>
      </c>
      <c r="S791" s="10">
        <f t="shared" si="49"/>
        <v>41786.208333333336</v>
      </c>
      <c r="T791" s="10">
        <f t="shared" si="50"/>
        <v>41823.208333333336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51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t="str">
        <v>theater</v>
      </c>
      <c r="Q792" t="str">
        <v>plays</v>
      </c>
      <c r="R792">
        <f t="shared" si="48"/>
        <v>1.9604044104695812E-2</v>
      </c>
      <c r="S792" s="10">
        <f t="shared" si="49"/>
        <v>40223.25</v>
      </c>
      <c r="T792" s="10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51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t="str">
        <v>food</v>
      </c>
      <c r="Q793" t="str">
        <v>food trucks</v>
      </c>
      <c r="R793">
        <f t="shared" si="48"/>
        <v>1.1111111111111112E-2</v>
      </c>
      <c r="S793" s="10">
        <f t="shared" si="49"/>
        <v>42715.25</v>
      </c>
      <c r="T793" s="10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51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t="str">
        <v>theater</v>
      </c>
      <c r="Q794" t="str">
        <v>plays</v>
      </c>
      <c r="R794">
        <f t="shared" si="48"/>
        <v>1.0294117647058823E-2</v>
      </c>
      <c r="S794" s="10">
        <f t="shared" si="49"/>
        <v>41451.208333333336</v>
      </c>
      <c r="T794" s="10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51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t="str">
        <v>publishing</v>
      </c>
      <c r="Q795" t="str">
        <v>nonfiction</v>
      </c>
      <c r="R795">
        <f t="shared" si="48"/>
        <v>1.3875047911077042E-2</v>
      </c>
      <c r="S795" s="10">
        <f t="shared" si="49"/>
        <v>41450.208333333336</v>
      </c>
      <c r="T795" s="10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51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t="str">
        <v>music</v>
      </c>
      <c r="Q796" t="str">
        <v>rock</v>
      </c>
      <c r="R796">
        <f t="shared" si="48"/>
        <v>1.3291445142580956E-2</v>
      </c>
      <c r="S796" s="10">
        <f t="shared" si="49"/>
        <v>43091.25</v>
      </c>
      <c r="T796" s="10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51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t="str">
        <v>film &amp; video</v>
      </c>
      <c r="Q797" t="str">
        <v>drama</v>
      </c>
      <c r="R797">
        <f t="shared" si="48"/>
        <v>3.0332681017612523E-2</v>
      </c>
      <c r="S797" s="10">
        <f t="shared" si="49"/>
        <v>42675.208333333328</v>
      </c>
      <c r="T797" s="10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51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t="str">
        <v>games</v>
      </c>
      <c r="Q798" t="str">
        <v>mobile games</v>
      </c>
      <c r="R798">
        <f t="shared" si="48"/>
        <v>1.8245614035087718E-2</v>
      </c>
      <c r="S798" s="10">
        <f t="shared" si="49"/>
        <v>41859.208333333336</v>
      </c>
      <c r="T798" s="10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51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t="str">
        <v>technology</v>
      </c>
      <c r="Q799" t="str">
        <v>web</v>
      </c>
      <c r="R799">
        <f t="shared" si="48"/>
        <v>2.2203552568410945E-2</v>
      </c>
      <c r="S799" s="10">
        <f t="shared" si="49"/>
        <v>43464.25</v>
      </c>
      <c r="T799" s="10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51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t="str">
        <v>theater</v>
      </c>
      <c r="Q800" t="str">
        <v>plays</v>
      </c>
      <c r="R800">
        <f t="shared" si="48"/>
        <v>1.8882646691635457E-2</v>
      </c>
      <c r="S800" s="10">
        <f t="shared" si="49"/>
        <v>41060.208333333336</v>
      </c>
      <c r="T800" s="10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51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t="str">
        <v>theater</v>
      </c>
      <c r="Q801" t="str">
        <v>plays</v>
      </c>
      <c r="R801">
        <f t="shared" si="48"/>
        <v>1.6661679497293327E-2</v>
      </c>
      <c r="S801" s="10">
        <f t="shared" si="49"/>
        <v>42399.25</v>
      </c>
      <c r="T801" s="10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51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t="str">
        <v>music</v>
      </c>
      <c r="Q802" t="str">
        <v>rock</v>
      </c>
      <c r="R802">
        <f t="shared" si="48"/>
        <v>1</v>
      </c>
      <c r="S802" s="10">
        <f t="shared" si="49"/>
        <v>42167.208333333328</v>
      </c>
      <c r="T802" s="10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51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t="str">
        <v>photography</v>
      </c>
      <c r="Q803" t="str">
        <v>photography books</v>
      </c>
      <c r="R803">
        <f t="shared" si="48"/>
        <v>2.2712663381187059E-2</v>
      </c>
      <c r="S803" s="10">
        <f t="shared" si="49"/>
        <v>43830.25</v>
      </c>
      <c r="T803" s="10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51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t="str">
        <v>photography</v>
      </c>
      <c r="Q804" t="str">
        <v>photography books</v>
      </c>
      <c r="R804">
        <f t="shared" si="48"/>
        <v>1.1624099541584807E-2</v>
      </c>
      <c r="S804" s="10">
        <f t="shared" si="49"/>
        <v>43650.208333333328</v>
      </c>
      <c r="T804" s="10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51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t="str">
        <v>theater</v>
      </c>
      <c r="Q805" t="str">
        <v>plays</v>
      </c>
      <c r="R805">
        <f t="shared" si="48"/>
        <v>3.5697870384556456E-2</v>
      </c>
      <c r="S805" s="10">
        <f t="shared" si="49"/>
        <v>43492.25</v>
      </c>
      <c r="T805" s="10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51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t="str">
        <v>music</v>
      </c>
      <c r="Q806" t="str">
        <v>rock</v>
      </c>
      <c r="R806">
        <f t="shared" si="48"/>
        <v>3.1200801488478602E-2</v>
      </c>
      <c r="S806" s="10">
        <f t="shared" si="49"/>
        <v>43102.25</v>
      </c>
      <c r="T806" s="10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51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t="str">
        <v>film &amp; video</v>
      </c>
      <c r="Q807" t="str">
        <v>documentary</v>
      </c>
      <c r="R807">
        <f t="shared" si="48"/>
        <v>1.3584752635847526E-2</v>
      </c>
      <c r="S807" s="10">
        <f t="shared" si="49"/>
        <v>41958.25</v>
      </c>
      <c r="T807" s="10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51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t="str">
        <v>film &amp; video</v>
      </c>
      <c r="Q808" t="str">
        <v>drama</v>
      </c>
      <c r="R808">
        <f t="shared" si="48"/>
        <v>9.198741224885015E-3</v>
      </c>
      <c r="S808" s="10">
        <f t="shared" si="49"/>
        <v>40973.25</v>
      </c>
      <c r="T808" s="10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51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t="str">
        <v>theater</v>
      </c>
      <c r="Q809" t="str">
        <v>plays</v>
      </c>
      <c r="R809">
        <f t="shared" si="48"/>
        <v>2.3268398268398268E-2</v>
      </c>
      <c r="S809" s="10">
        <f t="shared" si="49"/>
        <v>43753.208333333328</v>
      </c>
      <c r="T809" s="10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51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t="str">
        <v>food</v>
      </c>
      <c r="Q810" t="str">
        <v>food trucks</v>
      </c>
      <c r="R810">
        <f t="shared" si="48"/>
        <v>1.2002526847757423E-2</v>
      </c>
      <c r="S810" s="10">
        <f t="shared" si="49"/>
        <v>42507.208333333328</v>
      </c>
      <c r="T810" s="10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51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t="str">
        <v>film &amp; video</v>
      </c>
      <c r="Q811" t="str">
        <v>documentary</v>
      </c>
      <c r="R811">
        <f t="shared" si="48"/>
        <v>2.3809523809523808E-2</v>
      </c>
      <c r="S811" s="10">
        <f t="shared" si="49"/>
        <v>41135.208333333336</v>
      </c>
      <c r="T811" s="10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51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t="str">
        <v>theater</v>
      </c>
      <c r="Q812" t="str">
        <v>plays</v>
      </c>
      <c r="R812">
        <f t="shared" si="48"/>
        <v>1.7880258899676375E-2</v>
      </c>
      <c r="S812" s="10">
        <f t="shared" si="49"/>
        <v>43067.25</v>
      </c>
      <c r="T812" s="10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51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t="str">
        <v>games</v>
      </c>
      <c r="Q813" t="str">
        <v>video games</v>
      </c>
      <c r="R813">
        <f t="shared" si="48"/>
        <v>9.5204711160964666E-3</v>
      </c>
      <c r="S813" s="10">
        <f t="shared" si="49"/>
        <v>42378.25</v>
      </c>
      <c r="T813" s="10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51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t="str">
        <v>publishing</v>
      </c>
      <c r="Q814" t="str">
        <v>nonfiction</v>
      </c>
      <c r="R814">
        <f t="shared" si="48"/>
        <v>2.0833333333333332E-2</v>
      </c>
      <c r="S814" s="10">
        <f t="shared" si="49"/>
        <v>43206.208333333328</v>
      </c>
      <c r="T814" s="10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51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t="str">
        <v>games</v>
      </c>
      <c r="Q815" t="str">
        <v>video games</v>
      </c>
      <c r="R815">
        <f t="shared" si="48"/>
        <v>8.8761258321367973E-3</v>
      </c>
      <c r="S815" s="10">
        <f t="shared" si="49"/>
        <v>41148.208333333336</v>
      </c>
      <c r="T815" s="10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51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t="str">
        <v>music</v>
      </c>
      <c r="Q816" t="str">
        <v>rock</v>
      </c>
      <c r="R816">
        <f t="shared" si="48"/>
        <v>1.2203389830508475E-2</v>
      </c>
      <c r="S816" s="10">
        <f t="shared" si="49"/>
        <v>42517.208333333328</v>
      </c>
      <c r="T816" s="10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51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t="str">
        <v>music</v>
      </c>
      <c r="Q817" t="str">
        <v>rock</v>
      </c>
      <c r="R817">
        <f t="shared" si="48"/>
        <v>1.5613002303557716E-2</v>
      </c>
      <c r="S817" s="10">
        <f t="shared" si="49"/>
        <v>43068.25</v>
      </c>
      <c r="T817" s="10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51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t="str">
        <v>theater</v>
      </c>
      <c r="Q818" t="str">
        <v>plays</v>
      </c>
      <c r="R818">
        <f t="shared" si="48"/>
        <v>9.399293286219081E-3</v>
      </c>
      <c r="S818" s="10">
        <f t="shared" si="49"/>
        <v>41680.25</v>
      </c>
      <c r="T818" s="10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51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t="str">
        <v>publishing</v>
      </c>
      <c r="Q819" t="str">
        <v>nonfiction</v>
      </c>
      <c r="R819">
        <f t="shared" si="48"/>
        <v>1.3155947397352954E-2</v>
      </c>
      <c r="S819" s="10">
        <f t="shared" si="49"/>
        <v>43589.208333333328</v>
      </c>
      <c r="T819" s="10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51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t="str">
        <v>theater</v>
      </c>
      <c r="Q820" t="str">
        <v>plays</v>
      </c>
      <c r="R820">
        <f t="shared" si="48"/>
        <v>9.0031315240083499E-3</v>
      </c>
      <c r="S820" s="10">
        <f t="shared" si="49"/>
        <v>43486.25</v>
      </c>
      <c r="T820" s="10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51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t="str">
        <v>games</v>
      </c>
      <c r="Q821" t="str">
        <v>video games</v>
      </c>
      <c r="R821">
        <f t="shared" si="48"/>
        <v>1.0423597249944556E-2</v>
      </c>
      <c r="S821" s="10">
        <f t="shared" si="49"/>
        <v>41237.25</v>
      </c>
      <c r="T821" s="10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51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t="str">
        <v>music</v>
      </c>
      <c r="Q822" t="str">
        <v>rock</v>
      </c>
      <c r="R822">
        <f t="shared" si="48"/>
        <v>2.3232575568323758E-2</v>
      </c>
      <c r="S822" s="10">
        <f t="shared" si="49"/>
        <v>43310.208333333328</v>
      </c>
      <c r="T822" s="10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51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t="str">
        <v>film &amp; video</v>
      </c>
      <c r="Q823" t="str">
        <v>documentary</v>
      </c>
      <c r="R823">
        <f t="shared" ref="R823:R886" si="52">H823/E823</f>
        <v>1.4713094654242276E-2</v>
      </c>
      <c r="S823" s="10">
        <f t="shared" si="49"/>
        <v>42794.25</v>
      </c>
      <c r="T823" s="10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51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t="str">
        <v>music</v>
      </c>
      <c r="Q824" t="str">
        <v>rock</v>
      </c>
      <c r="R824">
        <f t="shared" si="52"/>
        <v>1.1112169412959965E-2</v>
      </c>
      <c r="S824" s="10">
        <f t="shared" si="49"/>
        <v>41698.25</v>
      </c>
      <c r="T824" s="10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51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t="str">
        <v>music</v>
      </c>
      <c r="Q825" t="str">
        <v>rock</v>
      </c>
      <c r="R825">
        <f t="shared" si="52"/>
        <v>1.7213114754098362E-2</v>
      </c>
      <c r="S825" s="10">
        <f t="shared" si="49"/>
        <v>41892.208333333336</v>
      </c>
      <c r="T825" s="10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51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t="str">
        <v>publishing</v>
      </c>
      <c r="Q826" t="str">
        <v>nonfiction</v>
      </c>
      <c r="R826">
        <f t="shared" si="52"/>
        <v>1.190520480672644E-2</v>
      </c>
      <c r="S826" s="10">
        <f t="shared" si="49"/>
        <v>40348.208333333336</v>
      </c>
      <c r="T826" s="10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51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t="str">
        <v>film &amp; video</v>
      </c>
      <c r="Q827" t="str">
        <v>shorts</v>
      </c>
      <c r="R827">
        <f t="shared" si="52"/>
        <v>1.1254480286738351E-2</v>
      </c>
      <c r="S827" s="10">
        <f t="shared" si="49"/>
        <v>42941.208333333328</v>
      </c>
      <c r="T827" s="10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51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t="str">
        <v>theater</v>
      </c>
      <c r="Q828" t="str">
        <v>plays</v>
      </c>
      <c r="R828">
        <f t="shared" si="52"/>
        <v>1.5159803078846604E-2</v>
      </c>
      <c r="S828" s="10">
        <f t="shared" si="49"/>
        <v>40525.25</v>
      </c>
      <c r="T828" s="10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51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t="str">
        <v>film &amp; video</v>
      </c>
      <c r="Q829" t="str">
        <v>drama</v>
      </c>
      <c r="R829">
        <f t="shared" si="52"/>
        <v>1.3368112161721553E-2</v>
      </c>
      <c r="S829" s="10">
        <f t="shared" si="49"/>
        <v>40666.208333333336</v>
      </c>
      <c r="T829" s="10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51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t="str">
        <v>theater</v>
      </c>
      <c r="Q830" t="str">
        <v>plays</v>
      </c>
      <c r="R830">
        <f t="shared" si="52"/>
        <v>1.4288630332720964E-2</v>
      </c>
      <c r="S830" s="10">
        <f t="shared" si="49"/>
        <v>43340.208333333328</v>
      </c>
      <c r="T830" s="10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51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t="str">
        <v>theater</v>
      </c>
      <c r="Q831" t="str">
        <v>plays</v>
      </c>
      <c r="R831">
        <f t="shared" si="52"/>
        <v>3.1243659971596671E-2</v>
      </c>
      <c r="S831" s="10">
        <f t="shared" si="49"/>
        <v>42164.208333333328</v>
      </c>
      <c r="T831" s="10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51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t="str">
        <v>theater</v>
      </c>
      <c r="Q832" t="str">
        <v>plays</v>
      </c>
      <c r="R832">
        <f t="shared" si="52"/>
        <v>1.5449438202247191E-2</v>
      </c>
      <c r="S832" s="10">
        <f t="shared" si="49"/>
        <v>43103.25</v>
      </c>
      <c r="T832" s="10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51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t="str">
        <v>photography</v>
      </c>
      <c r="Q833" t="str">
        <v>photography books</v>
      </c>
      <c r="R833">
        <f t="shared" si="52"/>
        <v>4.0003024088757007E-2</v>
      </c>
      <c r="S833" s="10">
        <f t="shared" si="49"/>
        <v>40994.208333333336</v>
      </c>
      <c r="T833" s="10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51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t="str">
        <v>publishing</v>
      </c>
      <c r="Q834" t="str">
        <v>translations</v>
      </c>
      <c r="R834">
        <f t="shared" si="52"/>
        <v>9.5258380093422249E-3</v>
      </c>
      <c r="S834" s="10">
        <f t="shared" ref="S834:S897" si="53">(((K834/60)/60)/24)+DATE(1970,1,1)</f>
        <v>42299.208333333328</v>
      </c>
      <c r="T834" s="10">
        <f t="shared" ref="T834:T897" si="54">(((L834/60)/60)/24)+DATE(1970,1,1)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5">E835/D835*100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t="str">
        <v>publishing</v>
      </c>
      <c r="Q835" t="str">
        <v>translations</v>
      </c>
      <c r="R835">
        <f t="shared" si="52"/>
        <v>1.5387484845658864E-2</v>
      </c>
      <c r="S835" s="10">
        <f t="shared" si="53"/>
        <v>40588.25</v>
      </c>
      <c r="T835" s="10">
        <f t="shared" si="54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5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t="str">
        <v>theater</v>
      </c>
      <c r="Q836" t="str">
        <v>plays</v>
      </c>
      <c r="R836">
        <f t="shared" si="52"/>
        <v>1.059850374064838E-2</v>
      </c>
      <c r="S836" s="10">
        <f t="shared" si="53"/>
        <v>41448.208333333336</v>
      </c>
      <c r="T836" s="10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5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t="str">
        <v>technology</v>
      </c>
      <c r="Q837" t="str">
        <v>web</v>
      </c>
      <c r="R837">
        <f t="shared" si="52"/>
        <v>2.2726391312778746E-2</v>
      </c>
      <c r="S837" s="10">
        <f t="shared" si="53"/>
        <v>42063.25</v>
      </c>
      <c r="T837" s="10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5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t="str">
        <v>music</v>
      </c>
      <c r="Q838" t="str">
        <v>indie rock</v>
      </c>
      <c r="R838">
        <f t="shared" si="52"/>
        <v>1.5445284258954979E-2</v>
      </c>
      <c r="S838" s="10">
        <f t="shared" si="53"/>
        <v>40214.25</v>
      </c>
      <c r="T838" s="10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5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t="str">
        <v>music</v>
      </c>
      <c r="Q839" t="str">
        <v>jazz</v>
      </c>
      <c r="R839">
        <f t="shared" si="52"/>
        <v>1.1903815580286168E-2</v>
      </c>
      <c r="S839" s="10">
        <f t="shared" si="53"/>
        <v>40629.208333333336</v>
      </c>
      <c r="T839" s="10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5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t="str">
        <v>theater</v>
      </c>
      <c r="Q840" t="str">
        <v>plays</v>
      </c>
      <c r="R840">
        <f t="shared" si="52"/>
        <v>2.935883014623172E-2</v>
      </c>
      <c r="S840" s="10">
        <f t="shared" si="53"/>
        <v>43370.208333333328</v>
      </c>
      <c r="T840" s="10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5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t="str">
        <v>film &amp; video</v>
      </c>
      <c r="Q841" t="str">
        <v>documentary</v>
      </c>
      <c r="R841">
        <f t="shared" si="52"/>
        <v>1.0721114449603933E-2</v>
      </c>
      <c r="S841" s="10">
        <f t="shared" si="53"/>
        <v>41715.208333333336</v>
      </c>
      <c r="T841" s="10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5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t="str">
        <v>theater</v>
      </c>
      <c r="Q842" t="str">
        <v>plays</v>
      </c>
      <c r="R842">
        <f t="shared" si="52"/>
        <v>3.0304589863016047E-2</v>
      </c>
      <c r="S842" s="10">
        <f t="shared" si="53"/>
        <v>41836.208333333336</v>
      </c>
      <c r="T842" s="10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5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t="str">
        <v>technology</v>
      </c>
      <c r="Q843" t="str">
        <v>web</v>
      </c>
      <c r="R843">
        <f t="shared" si="52"/>
        <v>1.1931337079516588E-2</v>
      </c>
      <c r="S843" s="10">
        <f t="shared" si="53"/>
        <v>42419.25</v>
      </c>
      <c r="T843" s="10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5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t="str">
        <v>technology</v>
      </c>
      <c r="Q844" t="str">
        <v>wearables</v>
      </c>
      <c r="R844">
        <f t="shared" si="52"/>
        <v>1.5626849769148809E-2</v>
      </c>
      <c r="S844" s="10">
        <f t="shared" si="53"/>
        <v>43266.208333333328</v>
      </c>
      <c r="T844" s="10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5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t="str">
        <v>photography</v>
      </c>
      <c r="Q845" t="str">
        <v>photography books</v>
      </c>
      <c r="R845">
        <f t="shared" si="52"/>
        <v>1.2208657047724751E-2</v>
      </c>
      <c r="S845" s="10">
        <f t="shared" si="53"/>
        <v>43338.208333333328</v>
      </c>
      <c r="T845" s="10">
        <f t="shared" si="54"/>
        <v>43344.208333333328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5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t="str">
        <v>film &amp; video</v>
      </c>
      <c r="Q846" t="str">
        <v>documentary</v>
      </c>
      <c r="R846">
        <f t="shared" si="52"/>
        <v>1.0746541671430205E-2</v>
      </c>
      <c r="S846" s="10">
        <f t="shared" si="53"/>
        <v>40930.25</v>
      </c>
      <c r="T846" s="10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5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t="str">
        <v>technology</v>
      </c>
      <c r="Q847" t="str">
        <v>web</v>
      </c>
      <c r="R847">
        <f t="shared" si="52"/>
        <v>9.8054125297819487E-3</v>
      </c>
      <c r="S847" s="10">
        <f t="shared" si="53"/>
        <v>43235.208333333328</v>
      </c>
      <c r="T847" s="10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5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t="str">
        <v>technology</v>
      </c>
      <c r="Q848" t="str">
        <v>web</v>
      </c>
      <c r="R848">
        <f t="shared" si="52"/>
        <v>9.4395280235988199E-3</v>
      </c>
      <c r="S848" s="10">
        <f t="shared" si="53"/>
        <v>43302.208333333328</v>
      </c>
      <c r="T848" s="10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5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t="str">
        <v>food</v>
      </c>
      <c r="Q849" t="str">
        <v>food trucks</v>
      </c>
      <c r="R849">
        <f t="shared" si="52"/>
        <v>9.844281367460175E-3</v>
      </c>
      <c r="S849" s="10">
        <f t="shared" si="53"/>
        <v>43107.25</v>
      </c>
      <c r="T849" s="10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5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t="str">
        <v>film &amp; video</v>
      </c>
      <c r="Q850" t="str">
        <v>drama</v>
      </c>
      <c r="R850">
        <f t="shared" si="52"/>
        <v>1.588034345859108E-2</v>
      </c>
      <c r="S850" s="10">
        <f t="shared" si="53"/>
        <v>40341.208333333336</v>
      </c>
      <c r="T850" s="10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5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t="str">
        <v>music</v>
      </c>
      <c r="Q851" t="str">
        <v>indie rock</v>
      </c>
      <c r="R851">
        <f t="shared" si="52"/>
        <v>3.4428619490860152E-2</v>
      </c>
      <c r="S851" s="10">
        <f t="shared" si="53"/>
        <v>40948.25</v>
      </c>
      <c r="T851" s="10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5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t="str">
        <v>music</v>
      </c>
      <c r="Q852" t="str">
        <v>rock</v>
      </c>
      <c r="R852">
        <f t="shared" si="52"/>
        <v>1</v>
      </c>
      <c r="S852" s="10">
        <f t="shared" si="53"/>
        <v>40866.25</v>
      </c>
      <c r="T852" s="10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5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t="str">
        <v>music</v>
      </c>
      <c r="Q853" t="str">
        <v>electric music</v>
      </c>
      <c r="R853">
        <f t="shared" si="52"/>
        <v>1.2832852101379532E-2</v>
      </c>
      <c r="S853" s="10">
        <f t="shared" si="53"/>
        <v>41031.208333333336</v>
      </c>
      <c r="T853" s="10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5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t="str">
        <v>games</v>
      </c>
      <c r="Q854" t="str">
        <v>video games</v>
      </c>
      <c r="R854">
        <f t="shared" si="52"/>
        <v>1.2375249500998005E-2</v>
      </c>
      <c r="S854" s="10">
        <f t="shared" si="53"/>
        <v>40740.208333333336</v>
      </c>
      <c r="T854" s="10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5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t="str">
        <v>music</v>
      </c>
      <c r="Q855" t="str">
        <v>indie rock</v>
      </c>
      <c r="R855">
        <f t="shared" si="52"/>
        <v>1.3156714677763628E-2</v>
      </c>
      <c r="S855" s="10">
        <f t="shared" si="53"/>
        <v>40714.208333333336</v>
      </c>
      <c r="T855" s="10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5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t="str">
        <v>publishing</v>
      </c>
      <c r="Q856" t="str">
        <v>fiction</v>
      </c>
      <c r="R856">
        <f t="shared" si="52"/>
        <v>1.3699828623481156E-2</v>
      </c>
      <c r="S856" s="10">
        <f t="shared" si="53"/>
        <v>43787.25</v>
      </c>
      <c r="T856" s="10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5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t="str">
        <v>theater</v>
      </c>
      <c r="Q857" t="str">
        <v>plays</v>
      </c>
      <c r="R857">
        <f t="shared" si="52"/>
        <v>1.8867924528301886E-2</v>
      </c>
      <c r="S857" s="10">
        <f t="shared" si="53"/>
        <v>40712.208333333336</v>
      </c>
      <c r="T857" s="10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5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t="str">
        <v>food</v>
      </c>
      <c r="Q858" t="str">
        <v>food trucks</v>
      </c>
      <c r="R858">
        <f t="shared" si="52"/>
        <v>1.8462257536807667E-2</v>
      </c>
      <c r="S858" s="10">
        <f t="shared" si="53"/>
        <v>41023.208333333336</v>
      </c>
      <c r="T858" s="10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5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t="str">
        <v>film &amp; video</v>
      </c>
      <c r="Q859" t="str">
        <v>shorts</v>
      </c>
      <c r="R859">
        <f t="shared" si="52"/>
        <v>3.0352084176446782E-2</v>
      </c>
      <c r="S859" s="10">
        <f t="shared" si="53"/>
        <v>40944.25</v>
      </c>
      <c r="T859" s="10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5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t="str">
        <v>food</v>
      </c>
      <c r="Q860" t="str">
        <v>food trucks</v>
      </c>
      <c r="R860">
        <f t="shared" si="52"/>
        <v>1.259899208063355E-2</v>
      </c>
      <c r="S860" s="10">
        <f t="shared" si="53"/>
        <v>43211.208333333328</v>
      </c>
      <c r="T860" s="10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5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t="str">
        <v>theater</v>
      </c>
      <c r="Q861" t="str">
        <v>plays</v>
      </c>
      <c r="R861">
        <f t="shared" si="52"/>
        <v>2.4286815728604472E-2</v>
      </c>
      <c r="S861" s="10">
        <f t="shared" si="53"/>
        <v>41334.25</v>
      </c>
      <c r="T861" s="10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5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t="str">
        <v>technology</v>
      </c>
      <c r="Q862" t="str">
        <v>wearables</v>
      </c>
      <c r="R862">
        <f t="shared" si="52"/>
        <v>1.2914762567057422E-2</v>
      </c>
      <c r="S862" s="10">
        <f t="shared" si="53"/>
        <v>43515.25</v>
      </c>
      <c r="T862" s="10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5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t="str">
        <v>theater</v>
      </c>
      <c r="Q863" t="str">
        <v>plays</v>
      </c>
      <c r="R863">
        <f t="shared" si="52"/>
        <v>1.7494901792422454E-2</v>
      </c>
      <c r="S863" s="10">
        <f t="shared" si="53"/>
        <v>40258.208333333336</v>
      </c>
      <c r="T863" s="10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5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t="str">
        <v>theater</v>
      </c>
      <c r="Q864" t="str">
        <v>plays</v>
      </c>
      <c r="R864">
        <f t="shared" si="52"/>
        <v>1.2957317073170731E-2</v>
      </c>
      <c r="S864" s="10">
        <f t="shared" si="53"/>
        <v>40756.208333333336</v>
      </c>
      <c r="T864" s="10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5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t="str">
        <v>film &amp; video</v>
      </c>
      <c r="Q865" t="str">
        <v>television</v>
      </c>
      <c r="R865">
        <f t="shared" si="52"/>
        <v>4.0073868882733149E-2</v>
      </c>
      <c r="S865" s="10">
        <f t="shared" si="53"/>
        <v>42172.208333333328</v>
      </c>
      <c r="T865" s="10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5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t="str">
        <v>film &amp; video</v>
      </c>
      <c r="Q866" t="str">
        <v>shorts</v>
      </c>
      <c r="R866">
        <f t="shared" si="52"/>
        <v>1.0290183165260341E-2</v>
      </c>
      <c r="S866" s="10">
        <f t="shared" si="53"/>
        <v>42601.208333333328</v>
      </c>
      <c r="T866" s="10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5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t="str">
        <v>theater</v>
      </c>
      <c r="Q867" t="str">
        <v>plays</v>
      </c>
      <c r="R867">
        <f t="shared" si="52"/>
        <v>2.1738697139819952E-2</v>
      </c>
      <c r="S867" s="10">
        <f t="shared" si="53"/>
        <v>41897.208333333336</v>
      </c>
      <c r="T867" s="10">
        <f t="shared" si="54"/>
        <v>41906.208333333336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5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t="str">
        <v>photography</v>
      </c>
      <c r="Q868" t="str">
        <v>photography books</v>
      </c>
      <c r="R868">
        <f t="shared" si="52"/>
        <v>1.1360617369852615E-2</v>
      </c>
      <c r="S868" s="10">
        <f t="shared" si="53"/>
        <v>40671.208333333336</v>
      </c>
      <c r="T868" s="10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5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t="str">
        <v>food</v>
      </c>
      <c r="Q869" t="str">
        <v>food trucks</v>
      </c>
      <c r="R869">
        <f t="shared" si="52"/>
        <v>3.8476337052712584E-2</v>
      </c>
      <c r="S869" s="10">
        <f t="shared" si="53"/>
        <v>43382.208333333328</v>
      </c>
      <c r="T869" s="10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5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t="str">
        <v>theater</v>
      </c>
      <c r="Q870" t="str">
        <v>plays</v>
      </c>
      <c r="R870">
        <f t="shared" si="52"/>
        <v>9.738001391143055E-3</v>
      </c>
      <c r="S870" s="10">
        <f t="shared" si="53"/>
        <v>41559.208333333336</v>
      </c>
      <c r="T870" s="10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5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t="str">
        <v>film &amp; video</v>
      </c>
      <c r="Q871" t="str">
        <v>drama</v>
      </c>
      <c r="R871">
        <f t="shared" si="52"/>
        <v>1.3706483218678341E-2</v>
      </c>
      <c r="S871" s="10">
        <f t="shared" si="53"/>
        <v>40350.208333333336</v>
      </c>
      <c r="T871" s="10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5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t="str">
        <v>theater</v>
      </c>
      <c r="Q872" t="str">
        <v>plays</v>
      </c>
      <c r="R872">
        <f t="shared" si="52"/>
        <v>1.7485549132947979E-2</v>
      </c>
      <c r="S872" s="10">
        <f t="shared" si="53"/>
        <v>42240.208333333328</v>
      </c>
      <c r="T872" s="10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5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t="str">
        <v>theater</v>
      </c>
      <c r="Q873" t="str">
        <v>plays</v>
      </c>
      <c r="R873">
        <f t="shared" si="52"/>
        <v>1.1902807420784764E-2</v>
      </c>
      <c r="S873" s="10">
        <f t="shared" si="53"/>
        <v>43040.208333333328</v>
      </c>
      <c r="T873" s="10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5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t="str">
        <v>film &amp; video</v>
      </c>
      <c r="Q874" t="str">
        <v>science fiction</v>
      </c>
      <c r="R874">
        <f t="shared" si="52"/>
        <v>1.0135135135135136E-2</v>
      </c>
      <c r="S874" s="10">
        <f t="shared" si="53"/>
        <v>43346.208333333328</v>
      </c>
      <c r="T874" s="10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5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t="str">
        <v>photography</v>
      </c>
      <c r="Q875" t="str">
        <v>photography books</v>
      </c>
      <c r="R875">
        <f t="shared" si="52"/>
        <v>2.3805318665791997E-2</v>
      </c>
      <c r="S875" s="10">
        <f t="shared" si="53"/>
        <v>41647.25</v>
      </c>
      <c r="T875" s="10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5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t="str">
        <v>photography</v>
      </c>
      <c r="Q876" t="str">
        <v>photography books</v>
      </c>
      <c r="R876">
        <f t="shared" si="52"/>
        <v>3.1247311211173891E-2</v>
      </c>
      <c r="S876" s="10">
        <f t="shared" si="53"/>
        <v>40291.208333333336</v>
      </c>
      <c r="T876" s="10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5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t="str">
        <v>music</v>
      </c>
      <c r="Q877" t="str">
        <v>rock</v>
      </c>
      <c r="R877">
        <f t="shared" si="52"/>
        <v>1.2259835315645014E-2</v>
      </c>
      <c r="S877" s="10">
        <f t="shared" si="53"/>
        <v>40556.25</v>
      </c>
      <c r="T877" s="10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5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t="str">
        <v>photography</v>
      </c>
      <c r="Q878" t="str">
        <v>photography books</v>
      </c>
      <c r="R878">
        <f t="shared" si="52"/>
        <v>2.700142112742776E-2</v>
      </c>
      <c r="S878" s="10">
        <f t="shared" si="53"/>
        <v>43624.208333333328</v>
      </c>
      <c r="T878" s="10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5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t="str">
        <v>food</v>
      </c>
      <c r="Q879" t="str">
        <v>food trucks</v>
      </c>
      <c r="R879">
        <f t="shared" si="52"/>
        <v>9.7055943393246358E-3</v>
      </c>
      <c r="S879" s="10">
        <f t="shared" si="53"/>
        <v>42577.208333333328</v>
      </c>
      <c r="T879" s="10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5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t="str">
        <v>music</v>
      </c>
      <c r="Q880" t="str">
        <v>metal</v>
      </c>
      <c r="R880">
        <f t="shared" si="52"/>
        <v>1.1857707509881422E-2</v>
      </c>
      <c r="S880" s="10">
        <f t="shared" si="53"/>
        <v>43845.25</v>
      </c>
      <c r="T880" s="10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5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t="str">
        <v>publishing</v>
      </c>
      <c r="Q881" t="str">
        <v>nonfiction</v>
      </c>
      <c r="R881">
        <f t="shared" si="52"/>
        <v>9.7462302317028321E-3</v>
      </c>
      <c r="S881" s="10">
        <f t="shared" si="53"/>
        <v>42788.25</v>
      </c>
      <c r="T881" s="10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5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t="str">
        <v>music</v>
      </c>
      <c r="Q882" t="str">
        <v>electric music</v>
      </c>
      <c r="R882">
        <f t="shared" si="52"/>
        <v>1.2501229926307995E-2</v>
      </c>
      <c r="S882" s="10">
        <f t="shared" si="53"/>
        <v>43667.208333333328</v>
      </c>
      <c r="T882" s="10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5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t="str">
        <v>theater</v>
      </c>
      <c r="Q883" t="str">
        <v>plays</v>
      </c>
      <c r="R883">
        <f t="shared" si="52"/>
        <v>1.4274435496605084E-2</v>
      </c>
      <c r="S883" s="10">
        <f t="shared" si="53"/>
        <v>42194.208333333328</v>
      </c>
      <c r="T883" s="10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5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t="str">
        <v>theater</v>
      </c>
      <c r="Q884" t="str">
        <v>plays</v>
      </c>
      <c r="R884">
        <f t="shared" si="52"/>
        <v>2.7027027027027029E-2</v>
      </c>
      <c r="S884" s="10">
        <f t="shared" si="53"/>
        <v>42025.25</v>
      </c>
      <c r="T884" s="10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5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t="str">
        <v>film &amp; video</v>
      </c>
      <c r="Q885" t="str">
        <v>shorts</v>
      </c>
      <c r="R885">
        <f t="shared" si="52"/>
        <v>2.3859562368648782E-2</v>
      </c>
      <c r="S885" s="10">
        <f t="shared" si="53"/>
        <v>40323.208333333336</v>
      </c>
      <c r="T885" s="10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5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t="str">
        <v>theater</v>
      </c>
      <c r="Q886" t="str">
        <v>plays</v>
      </c>
      <c r="R886">
        <f t="shared" si="52"/>
        <v>1.7243586227074077E-2</v>
      </c>
      <c r="S886" s="10">
        <f t="shared" si="53"/>
        <v>41763.208333333336</v>
      </c>
      <c r="T886" s="10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5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t="str">
        <v>theater</v>
      </c>
      <c r="Q887" t="str">
        <v>plays</v>
      </c>
      <c r="R887">
        <f t="shared" ref="R887:R950" si="56">H887/E887</f>
        <v>2.4424612494128698E-2</v>
      </c>
      <c r="S887" s="10">
        <f t="shared" si="53"/>
        <v>40335.208333333336</v>
      </c>
      <c r="T887" s="10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5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t="str">
        <v>music</v>
      </c>
      <c r="Q888" t="str">
        <v>indie rock</v>
      </c>
      <c r="R888">
        <f t="shared" si="56"/>
        <v>1.4286273435359506E-2</v>
      </c>
      <c r="S888" s="10">
        <f t="shared" si="53"/>
        <v>40416.208333333336</v>
      </c>
      <c r="T888" s="10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5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t="str">
        <v>theater</v>
      </c>
      <c r="Q889" t="str">
        <v>plays</v>
      </c>
      <c r="R889">
        <f t="shared" si="56"/>
        <v>1.3543031891655745E-2</v>
      </c>
      <c r="S889" s="10">
        <f t="shared" si="53"/>
        <v>42202.208333333328</v>
      </c>
      <c r="T889" s="10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5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t="str">
        <v>theater</v>
      </c>
      <c r="Q890" t="str">
        <v>plays</v>
      </c>
      <c r="R890">
        <f t="shared" si="56"/>
        <v>2.3821258419582717E-2</v>
      </c>
      <c r="S890" s="10">
        <f t="shared" si="53"/>
        <v>42836.208333333328</v>
      </c>
      <c r="T890" s="10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5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t="str">
        <v>music</v>
      </c>
      <c r="Q891" t="str">
        <v>electric music</v>
      </c>
      <c r="R891">
        <f t="shared" si="56"/>
        <v>1.2831299957930165E-2</v>
      </c>
      <c r="S891" s="10">
        <f t="shared" si="53"/>
        <v>41710.208333333336</v>
      </c>
      <c r="T891" s="10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5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t="str">
        <v>music</v>
      </c>
      <c r="Q892" t="str">
        <v>indie rock</v>
      </c>
      <c r="R892">
        <f t="shared" si="56"/>
        <v>9.4322068155714821E-3</v>
      </c>
      <c r="S892" s="10">
        <f t="shared" si="53"/>
        <v>43640.208333333328</v>
      </c>
      <c r="T892" s="10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5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t="str">
        <v>film &amp; video</v>
      </c>
      <c r="Q893" t="str">
        <v>documentary</v>
      </c>
      <c r="R893">
        <f t="shared" si="56"/>
        <v>2.1268368136117557E-2</v>
      </c>
      <c r="S893" s="10">
        <f t="shared" si="53"/>
        <v>40880.25</v>
      </c>
      <c r="T893" s="10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5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t="str">
        <v>publishing</v>
      </c>
      <c r="Q894" t="str">
        <v>translations</v>
      </c>
      <c r="R894">
        <f t="shared" si="56"/>
        <v>1.315504156125768E-2</v>
      </c>
      <c r="S894" s="10">
        <f t="shared" si="53"/>
        <v>40319.208333333336</v>
      </c>
      <c r="T894" s="10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5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t="str">
        <v>film &amp; video</v>
      </c>
      <c r="Q895" t="str">
        <v>documentary</v>
      </c>
      <c r="R895">
        <f t="shared" si="56"/>
        <v>1.8477251624883936E-2</v>
      </c>
      <c r="S895" s="10">
        <f t="shared" si="53"/>
        <v>42170.208333333328</v>
      </c>
      <c r="T895" s="10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5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t="str">
        <v>film &amp; video</v>
      </c>
      <c r="Q896" t="str">
        <v>television</v>
      </c>
      <c r="R896">
        <f t="shared" si="56"/>
        <v>1.7456359102244388E-2</v>
      </c>
      <c r="S896" s="10">
        <f t="shared" si="53"/>
        <v>41466.208333333336</v>
      </c>
      <c r="T896" s="10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5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t="str">
        <v>theater</v>
      </c>
      <c r="Q897" t="str">
        <v>plays</v>
      </c>
      <c r="R897">
        <f t="shared" si="56"/>
        <v>9.6326971552034568E-3</v>
      </c>
      <c r="S897" s="10">
        <f t="shared" si="53"/>
        <v>43134.25</v>
      </c>
      <c r="T897" s="10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5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t="str">
        <v>food</v>
      </c>
      <c r="Q898" t="str">
        <v>food trucks</v>
      </c>
      <c r="R898">
        <f t="shared" si="56"/>
        <v>9.5214493471937802E-3</v>
      </c>
      <c r="S898" s="10">
        <f t="shared" ref="S898:S961" si="57">(((K898/60)/60)/24)+DATE(1970,1,1)</f>
        <v>40738.208333333336</v>
      </c>
      <c r="T898" s="10">
        <f t="shared" ref="T898:T961" si="58">(((L898/60)/60)/24)+DATE(1970,1,1)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9">E899/D899*100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t="str">
        <v>theater</v>
      </c>
      <c r="Q899" t="str">
        <v>plays</v>
      </c>
      <c r="R899">
        <f t="shared" si="56"/>
        <v>1.107919573245794E-2</v>
      </c>
      <c r="S899" s="10">
        <f t="shared" si="57"/>
        <v>43583.208333333328</v>
      </c>
      <c r="T899" s="10">
        <f t="shared" si="58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9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t="str">
        <v>film &amp; video</v>
      </c>
      <c r="Q900" t="str">
        <v>documentary</v>
      </c>
      <c r="R900">
        <f t="shared" si="56"/>
        <v>1.2990605483503739E-2</v>
      </c>
      <c r="S900" s="10">
        <f t="shared" si="57"/>
        <v>43815.25</v>
      </c>
      <c r="T900" s="10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9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t="str">
        <v>music</v>
      </c>
      <c r="Q901" t="str">
        <v>jazz</v>
      </c>
      <c r="R901">
        <f t="shared" si="56"/>
        <v>9.7464342313787634E-3</v>
      </c>
      <c r="S901" s="10">
        <f t="shared" si="57"/>
        <v>41554.208333333336</v>
      </c>
      <c r="T901" s="10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9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t="str">
        <v>technology</v>
      </c>
      <c r="Q902" t="str">
        <v>web</v>
      </c>
      <c r="R902">
        <f t="shared" si="56"/>
        <v>0.5</v>
      </c>
      <c r="S902" s="10">
        <f t="shared" si="57"/>
        <v>41901.208333333336</v>
      </c>
      <c r="T902" s="10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9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t="str">
        <v>music</v>
      </c>
      <c r="Q903" t="str">
        <v>rock</v>
      </c>
      <c r="R903">
        <f t="shared" si="56"/>
        <v>1.8179739309398583E-2</v>
      </c>
      <c r="S903" s="10">
        <f t="shared" si="57"/>
        <v>43298.208333333328</v>
      </c>
      <c r="T903" s="10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9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t="str">
        <v>technology</v>
      </c>
      <c r="Q904" t="str">
        <v>web</v>
      </c>
      <c r="R904">
        <f t="shared" si="56"/>
        <v>3.1126202603282398E-2</v>
      </c>
      <c r="S904" s="10">
        <f t="shared" si="57"/>
        <v>42399.25</v>
      </c>
      <c r="T904" s="10">
        <f t="shared" si="58"/>
        <v>42441.25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9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t="str">
        <v>publishing</v>
      </c>
      <c r="Q905" t="str">
        <v>nonfiction</v>
      </c>
      <c r="R905">
        <f t="shared" si="56"/>
        <v>1.9746121297602257E-2</v>
      </c>
      <c r="S905" s="10">
        <f t="shared" si="57"/>
        <v>41034.208333333336</v>
      </c>
      <c r="T905" s="10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9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t="str">
        <v>publishing</v>
      </c>
      <c r="Q906" t="str">
        <v>radio &amp; podcasts</v>
      </c>
      <c r="R906">
        <f t="shared" si="56"/>
        <v>2.0125786163522012E-2</v>
      </c>
      <c r="S906" s="10">
        <f t="shared" si="57"/>
        <v>41186.208333333336</v>
      </c>
      <c r="T906" s="10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9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t="str">
        <v>theater</v>
      </c>
      <c r="Q907" t="str">
        <v>plays</v>
      </c>
      <c r="R907">
        <f t="shared" si="56"/>
        <v>1.821690467001158E-2</v>
      </c>
      <c r="S907" s="10">
        <f t="shared" si="57"/>
        <v>41536.208333333336</v>
      </c>
      <c r="T907" s="10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9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t="str">
        <v>film &amp; video</v>
      </c>
      <c r="Q908" t="str">
        <v>documentary</v>
      </c>
      <c r="R908">
        <f t="shared" si="56"/>
        <v>2.1307452030343597E-2</v>
      </c>
      <c r="S908" s="10">
        <f t="shared" si="57"/>
        <v>42868.208333333328</v>
      </c>
      <c r="T908" s="10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9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t="str">
        <v>theater</v>
      </c>
      <c r="Q909" t="str">
        <v>plays</v>
      </c>
      <c r="R909">
        <f t="shared" si="56"/>
        <v>2.2246337493217579E-2</v>
      </c>
      <c r="S909" s="10">
        <f t="shared" si="57"/>
        <v>40660.208333333336</v>
      </c>
      <c r="T909" s="10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9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t="str">
        <v>games</v>
      </c>
      <c r="Q910" t="str">
        <v>video games</v>
      </c>
      <c r="R910">
        <f t="shared" si="56"/>
        <v>3.225912259122591E-2</v>
      </c>
      <c r="S910" s="10">
        <f t="shared" si="57"/>
        <v>41031.208333333336</v>
      </c>
      <c r="T910" s="10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9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t="str">
        <v>theater</v>
      </c>
      <c r="Q911" t="str">
        <v>plays</v>
      </c>
      <c r="R911">
        <f t="shared" si="56"/>
        <v>9.2796659320264468E-3</v>
      </c>
      <c r="S911" s="10">
        <f t="shared" si="57"/>
        <v>43255.208333333328</v>
      </c>
      <c r="T911" s="10">
        <f t="shared" si="58"/>
        <v>43282.208333333328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9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t="str">
        <v>theater</v>
      </c>
      <c r="Q912" t="str">
        <v>plays</v>
      </c>
      <c r="R912">
        <f t="shared" si="56"/>
        <v>9.7964587125599859E-3</v>
      </c>
      <c r="S912" s="10">
        <f t="shared" si="57"/>
        <v>42026.25</v>
      </c>
      <c r="T912" s="10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9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t="str">
        <v>technology</v>
      </c>
      <c r="Q913" t="str">
        <v>web</v>
      </c>
      <c r="R913">
        <f t="shared" si="56"/>
        <v>4.0038131553860823E-2</v>
      </c>
      <c r="S913" s="10">
        <f t="shared" si="57"/>
        <v>43717.208333333328</v>
      </c>
      <c r="T913" s="10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9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t="str">
        <v>film &amp; video</v>
      </c>
      <c r="Q914" t="str">
        <v>drama</v>
      </c>
      <c r="R914">
        <f t="shared" si="56"/>
        <v>1.2508735150244584E-2</v>
      </c>
      <c r="S914" s="10">
        <f t="shared" si="57"/>
        <v>41157.208333333336</v>
      </c>
      <c r="T914" s="10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9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t="str">
        <v>film &amp; video</v>
      </c>
      <c r="Q915" t="str">
        <v>drama</v>
      </c>
      <c r="R915">
        <f t="shared" si="56"/>
        <v>1.4717469608284557E-2</v>
      </c>
      <c r="S915" s="10">
        <f t="shared" si="57"/>
        <v>43597.208333333328</v>
      </c>
      <c r="T915" s="10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9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t="str">
        <v>theater</v>
      </c>
      <c r="Q916" t="str">
        <v>plays</v>
      </c>
      <c r="R916">
        <f t="shared" si="56"/>
        <v>3.8356909684439611E-2</v>
      </c>
      <c r="S916" s="10">
        <f t="shared" si="57"/>
        <v>41490.208333333336</v>
      </c>
      <c r="T916" s="10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9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t="str">
        <v>film &amp; video</v>
      </c>
      <c r="Q917" t="str">
        <v>television</v>
      </c>
      <c r="R917">
        <f t="shared" si="56"/>
        <v>9.5235178833904949E-3</v>
      </c>
      <c r="S917" s="10">
        <f t="shared" si="57"/>
        <v>42976.208333333328</v>
      </c>
      <c r="T917" s="10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9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t="str">
        <v>photography</v>
      </c>
      <c r="Q918" t="str">
        <v>photography books</v>
      </c>
      <c r="R918">
        <f t="shared" si="56"/>
        <v>3.8719285182427399E-2</v>
      </c>
      <c r="S918" s="10">
        <f t="shared" si="57"/>
        <v>41991.25</v>
      </c>
      <c r="T918" s="10">
        <f t="shared" si="58"/>
        <v>42000.25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9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t="str">
        <v>film &amp; video</v>
      </c>
      <c r="Q919" t="str">
        <v>shorts</v>
      </c>
      <c r="R919">
        <f t="shared" si="56"/>
        <v>1.2875536480686695E-2</v>
      </c>
      <c r="S919" s="10">
        <f t="shared" si="57"/>
        <v>40722.208333333336</v>
      </c>
      <c r="T919" s="10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9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t="str">
        <v>publishing</v>
      </c>
      <c r="Q920" t="str">
        <v>radio &amp; podcasts</v>
      </c>
      <c r="R920">
        <f t="shared" si="56"/>
        <v>1.7292983039574328E-2</v>
      </c>
      <c r="S920" s="10">
        <f t="shared" si="57"/>
        <v>41117.208333333336</v>
      </c>
      <c r="T920" s="10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9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t="str">
        <v>theater</v>
      </c>
      <c r="Q921" t="str">
        <v>plays</v>
      </c>
      <c r="R921">
        <f t="shared" si="56"/>
        <v>1.0757829309108296E-2</v>
      </c>
      <c r="S921" s="10">
        <f t="shared" si="57"/>
        <v>43022.208333333328</v>
      </c>
      <c r="T921" s="10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9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t="str">
        <v>film &amp; video</v>
      </c>
      <c r="Q922" t="str">
        <v>animation</v>
      </c>
      <c r="R922">
        <f t="shared" si="56"/>
        <v>2.635386523356759E-2</v>
      </c>
      <c r="S922" s="10">
        <f t="shared" si="57"/>
        <v>43503.25</v>
      </c>
      <c r="T922" s="10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9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t="str">
        <v>technology</v>
      </c>
      <c r="Q923" t="str">
        <v>web</v>
      </c>
      <c r="R923">
        <f t="shared" si="56"/>
        <v>3.1404958677685953E-2</v>
      </c>
      <c r="S923" s="10">
        <f t="shared" si="57"/>
        <v>40951.25</v>
      </c>
      <c r="T923" s="10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9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t="str">
        <v>music</v>
      </c>
      <c r="Q924" t="str">
        <v>world music</v>
      </c>
      <c r="R924">
        <f t="shared" si="56"/>
        <v>2.5000000000000001E-2</v>
      </c>
      <c r="S924" s="10">
        <f t="shared" si="57"/>
        <v>43443.25</v>
      </c>
      <c r="T924" s="10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9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t="str">
        <v>theater</v>
      </c>
      <c r="Q925" t="str">
        <v>plays</v>
      </c>
      <c r="R925">
        <f t="shared" si="56"/>
        <v>9.8911968348170121E-3</v>
      </c>
      <c r="S925" s="10">
        <f t="shared" si="57"/>
        <v>40373.208333333336</v>
      </c>
      <c r="T925" s="10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9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t="str">
        <v>theater</v>
      </c>
      <c r="Q926" t="str">
        <v>plays</v>
      </c>
      <c r="R926">
        <f t="shared" si="56"/>
        <v>1.1903771347741976E-2</v>
      </c>
      <c r="S926" s="10">
        <f t="shared" si="57"/>
        <v>43769.208333333328</v>
      </c>
      <c r="T926" s="10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9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t="str">
        <v>theater</v>
      </c>
      <c r="Q927" t="str">
        <v>plays</v>
      </c>
      <c r="R927">
        <f t="shared" si="56"/>
        <v>9.6697411484677181E-3</v>
      </c>
      <c r="S927" s="10">
        <f t="shared" si="57"/>
        <v>43000.208333333328</v>
      </c>
      <c r="T927" s="10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9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t="str">
        <v>food</v>
      </c>
      <c r="Q928" t="str">
        <v>food trucks</v>
      </c>
      <c r="R928">
        <f t="shared" si="56"/>
        <v>9.5117311350665819E-3</v>
      </c>
      <c r="S928" s="10">
        <f t="shared" si="57"/>
        <v>42502.208333333328</v>
      </c>
      <c r="T928" s="10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9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t="str">
        <v>theater</v>
      </c>
      <c r="Q929" t="str">
        <v>plays</v>
      </c>
      <c r="R929">
        <f t="shared" si="56"/>
        <v>1.1208724628900333E-2</v>
      </c>
      <c r="S929" s="10">
        <f t="shared" si="57"/>
        <v>41102.208333333336</v>
      </c>
      <c r="T929" s="10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9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t="str">
        <v>technology</v>
      </c>
      <c r="Q930" t="str">
        <v>web</v>
      </c>
      <c r="R930">
        <f t="shared" si="56"/>
        <v>1.9232531850539244E-2</v>
      </c>
      <c r="S930" s="10">
        <f t="shared" si="57"/>
        <v>41637.25</v>
      </c>
      <c r="T930" s="10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9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t="str">
        <v>theater</v>
      </c>
      <c r="Q931" t="str">
        <v>plays</v>
      </c>
      <c r="R931">
        <f t="shared" si="56"/>
        <v>1.5394912985274432E-2</v>
      </c>
      <c r="S931" s="10">
        <f t="shared" si="57"/>
        <v>42858.208333333328</v>
      </c>
      <c r="T931" s="10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9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t="str">
        <v>theater</v>
      </c>
      <c r="Q932" t="str">
        <v>plays</v>
      </c>
      <c r="R932">
        <f t="shared" si="56"/>
        <v>2.1628498727735368E-2</v>
      </c>
      <c r="S932" s="10">
        <f t="shared" si="57"/>
        <v>42060.25</v>
      </c>
      <c r="T932" s="10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9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t="str">
        <v>theater</v>
      </c>
      <c r="Q933" t="str">
        <v>plays</v>
      </c>
      <c r="R933">
        <f t="shared" si="56"/>
        <v>1.9549659626461862E-2</v>
      </c>
      <c r="S933" s="10">
        <f t="shared" si="57"/>
        <v>41818.208333333336</v>
      </c>
      <c r="T933" s="10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9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t="str">
        <v>music</v>
      </c>
      <c r="Q934" t="str">
        <v>rock</v>
      </c>
      <c r="R934">
        <f t="shared" si="56"/>
        <v>2.9490067581404874E-2</v>
      </c>
      <c r="S934" s="10">
        <f t="shared" si="57"/>
        <v>41709.208333333336</v>
      </c>
      <c r="T934" s="10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9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t="str">
        <v>theater</v>
      </c>
      <c r="Q935" t="str">
        <v>plays</v>
      </c>
      <c r="R935">
        <f t="shared" si="56"/>
        <v>1.0867639916578579E-2</v>
      </c>
      <c r="S935" s="10">
        <f t="shared" si="57"/>
        <v>41372.208333333336</v>
      </c>
      <c r="T935" s="10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9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t="str">
        <v>theater</v>
      </c>
      <c r="Q936" t="str">
        <v>plays</v>
      </c>
      <c r="R936">
        <f t="shared" si="56"/>
        <v>9.3085106382978719E-3</v>
      </c>
      <c r="S936" s="10">
        <f t="shared" si="57"/>
        <v>42422.25</v>
      </c>
      <c r="T936" s="10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9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t="str">
        <v>theater</v>
      </c>
      <c r="Q937" t="str">
        <v>plays</v>
      </c>
      <c r="R937">
        <f t="shared" si="56"/>
        <v>1.3184178985217739E-2</v>
      </c>
      <c r="S937" s="10">
        <f t="shared" si="57"/>
        <v>42209.208333333328</v>
      </c>
      <c r="T937" s="10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9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t="str">
        <v>theater</v>
      </c>
      <c r="Q938" t="str">
        <v>plays</v>
      </c>
      <c r="R938">
        <f t="shared" si="56"/>
        <v>1.242603550295858E-2</v>
      </c>
      <c r="S938" s="10">
        <f t="shared" si="57"/>
        <v>43668.208333333328</v>
      </c>
      <c r="T938" s="10">
        <f t="shared" si="58"/>
        <v>43671.208333333328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9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t="str">
        <v>film &amp; video</v>
      </c>
      <c r="Q939" t="str">
        <v>documentary</v>
      </c>
      <c r="R939">
        <f t="shared" si="56"/>
        <v>1.1497096276401502E-2</v>
      </c>
      <c r="S939" s="10">
        <f t="shared" si="57"/>
        <v>42334.25</v>
      </c>
      <c r="T939" s="10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9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t="str">
        <v>publishing</v>
      </c>
      <c r="Q940" t="str">
        <v>fiction</v>
      </c>
      <c r="R940">
        <f t="shared" si="56"/>
        <v>9.5115426533240854E-3</v>
      </c>
      <c r="S940" s="10">
        <f t="shared" si="57"/>
        <v>43263.208333333328</v>
      </c>
      <c r="T940" s="10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9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t="str">
        <v>games</v>
      </c>
      <c r="Q941" t="str">
        <v>video games</v>
      </c>
      <c r="R941">
        <f t="shared" si="56"/>
        <v>1.7452461578536076E-2</v>
      </c>
      <c r="S941" s="10">
        <f t="shared" si="57"/>
        <v>40670.208333333336</v>
      </c>
      <c r="T941" s="10">
        <f t="shared" si="58"/>
        <v>40687.208333333336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9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t="str">
        <v>technology</v>
      </c>
      <c r="Q942" t="str">
        <v>web</v>
      </c>
      <c r="R942">
        <f t="shared" si="56"/>
        <v>1.0712546664502515E-2</v>
      </c>
      <c r="S942" s="10">
        <f t="shared" si="57"/>
        <v>41244.25</v>
      </c>
      <c r="T942" s="10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9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t="str">
        <v>theater</v>
      </c>
      <c r="Q943" t="str">
        <v>plays</v>
      </c>
      <c r="R943">
        <f t="shared" si="56"/>
        <v>1.3891362422083704E-2</v>
      </c>
      <c r="S943" s="10">
        <f t="shared" si="57"/>
        <v>40552.25</v>
      </c>
      <c r="T943" s="10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9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t="str">
        <v>theater</v>
      </c>
      <c r="Q944" t="str">
        <v>plays</v>
      </c>
      <c r="R944">
        <f t="shared" si="56"/>
        <v>1.0797743755036261E-2</v>
      </c>
      <c r="S944" s="10">
        <f t="shared" si="57"/>
        <v>40568.25</v>
      </c>
      <c r="T944" s="10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9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t="str">
        <v>food</v>
      </c>
      <c r="Q945" t="str">
        <v>food trucks</v>
      </c>
      <c r="R945">
        <f t="shared" si="56"/>
        <v>9.5246052301779602E-3</v>
      </c>
      <c r="S945" s="10">
        <f t="shared" si="57"/>
        <v>41906.208333333336</v>
      </c>
      <c r="T945" s="10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9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t="str">
        <v>photography</v>
      </c>
      <c r="Q946" t="str">
        <v>photography books</v>
      </c>
      <c r="R946">
        <f t="shared" si="56"/>
        <v>3.2301645787275853E-2</v>
      </c>
      <c r="S946" s="10">
        <f t="shared" si="57"/>
        <v>42776.25</v>
      </c>
      <c r="T946" s="10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9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t="str">
        <v>photography</v>
      </c>
      <c r="Q947" t="str">
        <v>photography books</v>
      </c>
      <c r="R947">
        <f t="shared" si="56"/>
        <v>3.0301944270226682E-2</v>
      </c>
      <c r="S947" s="10">
        <f t="shared" si="57"/>
        <v>41004.208333333336</v>
      </c>
      <c r="T947" s="10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9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t="str">
        <v>theater</v>
      </c>
      <c r="Q948" t="str">
        <v>plays</v>
      </c>
      <c r="R948">
        <f t="shared" si="56"/>
        <v>1.1878199238745241E-2</v>
      </c>
      <c r="S948" s="10">
        <f t="shared" si="57"/>
        <v>40710.208333333336</v>
      </c>
      <c r="T948" s="10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9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t="str">
        <v>theater</v>
      </c>
      <c r="Q949" t="str">
        <v>plays</v>
      </c>
      <c r="R949">
        <f t="shared" si="56"/>
        <v>1.3527575442247659E-2</v>
      </c>
      <c r="S949" s="10">
        <f t="shared" si="57"/>
        <v>41908.208333333336</v>
      </c>
      <c r="T949" s="10">
        <f t="shared" si="58"/>
        <v>41915.208333333336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9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t="str">
        <v>film &amp; video</v>
      </c>
      <c r="Q950" t="str">
        <v>documentary</v>
      </c>
      <c r="R950">
        <f t="shared" si="56"/>
        <v>2.7036160865157147E-2</v>
      </c>
      <c r="S950" s="10">
        <f t="shared" si="57"/>
        <v>41985.25</v>
      </c>
      <c r="T950" s="10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9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t="str">
        <v>technology</v>
      </c>
      <c r="Q951" t="str">
        <v>web</v>
      </c>
      <c r="R951">
        <f t="shared" ref="R951:R1001" si="60">H951/E951</f>
        <v>2.1323529411764706E-2</v>
      </c>
      <c r="S951" s="10">
        <f t="shared" si="57"/>
        <v>42112.208333333328</v>
      </c>
      <c r="T951" s="10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9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t="str">
        <v>theater</v>
      </c>
      <c r="Q952" t="str">
        <v>plays</v>
      </c>
      <c r="R952">
        <f t="shared" si="60"/>
        <v>0.2</v>
      </c>
      <c r="S952" s="10">
        <f t="shared" si="57"/>
        <v>43571.208333333328</v>
      </c>
      <c r="T952" s="10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9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t="str">
        <v>music</v>
      </c>
      <c r="Q953" t="str">
        <v>rock</v>
      </c>
      <c r="R953">
        <f t="shared" si="60"/>
        <v>9.8015793179760582E-3</v>
      </c>
      <c r="S953" s="10">
        <f t="shared" si="57"/>
        <v>42730.25</v>
      </c>
      <c r="T953" s="10">
        <f t="shared" si="58"/>
        <v>42731.25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9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t="str">
        <v>film &amp; video</v>
      </c>
      <c r="Q954" t="str">
        <v>documentary</v>
      </c>
      <c r="R954">
        <f t="shared" si="60"/>
        <v>2.2218518046417682E-2</v>
      </c>
      <c r="S954" s="10">
        <f t="shared" si="57"/>
        <v>42591.208333333328</v>
      </c>
      <c r="T954" s="10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9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t="str">
        <v>film &amp; video</v>
      </c>
      <c r="Q955" t="str">
        <v>science fiction</v>
      </c>
      <c r="R955">
        <f t="shared" si="60"/>
        <v>1.0606060606060607E-2</v>
      </c>
      <c r="S955" s="10">
        <f t="shared" si="57"/>
        <v>42358.25</v>
      </c>
      <c r="T955" s="10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9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t="str">
        <v>technology</v>
      </c>
      <c r="Q956" t="str">
        <v>web</v>
      </c>
      <c r="R956">
        <f t="shared" si="60"/>
        <v>9.898710865561695E-3</v>
      </c>
      <c r="S956" s="10">
        <f t="shared" si="57"/>
        <v>41174.208333333336</v>
      </c>
      <c r="T956" s="10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9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t="str">
        <v>theater</v>
      </c>
      <c r="Q957" t="str">
        <v>plays</v>
      </c>
      <c r="R957">
        <f t="shared" si="60"/>
        <v>1.0305294344969728E-2</v>
      </c>
      <c r="S957" s="10">
        <f t="shared" si="57"/>
        <v>41238.25</v>
      </c>
      <c r="T957" s="10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9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t="str">
        <v>film &amp; video</v>
      </c>
      <c r="Q958" t="str">
        <v>science fiction</v>
      </c>
      <c r="R958">
        <f t="shared" si="60"/>
        <v>2.3250602274637235E-2</v>
      </c>
      <c r="S958" s="10">
        <f t="shared" si="57"/>
        <v>42360.25</v>
      </c>
      <c r="T958" s="10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9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t="str">
        <v>theater</v>
      </c>
      <c r="Q959" t="str">
        <v>plays</v>
      </c>
      <c r="R959">
        <f t="shared" si="60"/>
        <v>1.0535628116454882E-2</v>
      </c>
      <c r="S959" s="10">
        <f t="shared" si="57"/>
        <v>40955.25</v>
      </c>
      <c r="T959" s="10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9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t="str">
        <v>film &amp; video</v>
      </c>
      <c r="Q960" t="str">
        <v>animation</v>
      </c>
      <c r="R960">
        <f t="shared" si="60"/>
        <v>1.385967083281772E-2</v>
      </c>
      <c r="S960" s="10">
        <f t="shared" si="57"/>
        <v>40350.208333333336</v>
      </c>
      <c r="T960" s="10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9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t="str">
        <v>publishing</v>
      </c>
      <c r="Q961" t="str">
        <v>translations</v>
      </c>
      <c r="R961">
        <f t="shared" si="60"/>
        <v>1.9604886140853567E-2</v>
      </c>
      <c r="S961" s="10">
        <f t="shared" si="57"/>
        <v>40357.208333333336</v>
      </c>
      <c r="T961" s="10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9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t="str">
        <v>technology</v>
      </c>
      <c r="Q962" t="str">
        <v>web</v>
      </c>
      <c r="R962">
        <f t="shared" si="60"/>
        <v>1.1757161179991449E-2</v>
      </c>
      <c r="S962" s="10">
        <f t="shared" ref="S962:S1001" si="61">(((K962/60)/60)/24)+DATE(1970,1,1)</f>
        <v>42408.25</v>
      </c>
      <c r="T962" s="10">
        <f t="shared" ref="T962:T1001" si="62">(((L962/60)/60)/24)+DATE(1970,1,1)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3">E963/D963*100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t="str">
        <v>publishing</v>
      </c>
      <c r="Q963" t="str">
        <v>translations</v>
      </c>
      <c r="R963">
        <f t="shared" si="60"/>
        <v>2.2794117647058822E-2</v>
      </c>
      <c r="S963" s="10">
        <f t="shared" si="61"/>
        <v>40591.25</v>
      </c>
      <c r="T963" s="10">
        <f t="shared" si="62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3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t="str">
        <v>food</v>
      </c>
      <c r="Q964" t="str">
        <v>food trucks</v>
      </c>
      <c r="R964">
        <f t="shared" si="60"/>
        <v>2.4960120108848644E-2</v>
      </c>
      <c r="S964" s="10">
        <f t="shared" si="61"/>
        <v>41592.25</v>
      </c>
      <c r="T964" s="10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3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t="str">
        <v>photography</v>
      </c>
      <c r="Q965" t="str">
        <v>photography books</v>
      </c>
      <c r="R965">
        <f t="shared" si="60"/>
        <v>2.2813688212927757E-2</v>
      </c>
      <c r="S965" s="10">
        <f t="shared" si="61"/>
        <v>40607.25</v>
      </c>
      <c r="T965" s="10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3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t="str">
        <v>theater</v>
      </c>
      <c r="Q966" t="str">
        <v>plays</v>
      </c>
      <c r="R966">
        <f t="shared" si="60"/>
        <v>1.1774536615010635E-2</v>
      </c>
      <c r="S966" s="10">
        <f t="shared" si="61"/>
        <v>42135.208333333328</v>
      </c>
      <c r="T966" s="10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3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t="str">
        <v>music</v>
      </c>
      <c r="Q967" t="str">
        <v>rock</v>
      </c>
      <c r="R967">
        <f t="shared" si="60"/>
        <v>2.4350076461592755E-2</v>
      </c>
      <c r="S967" s="10">
        <f t="shared" si="61"/>
        <v>40203.25</v>
      </c>
      <c r="T967" s="10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3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t="str">
        <v>theater</v>
      </c>
      <c r="Q968" t="str">
        <v>plays</v>
      </c>
      <c r="R968">
        <f t="shared" si="60"/>
        <v>1.8191268191268192E-2</v>
      </c>
      <c r="S968" s="10">
        <f t="shared" si="61"/>
        <v>42901.208333333328</v>
      </c>
      <c r="T968" s="10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3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t="str">
        <v>music</v>
      </c>
      <c r="Q969" t="str">
        <v>world music</v>
      </c>
      <c r="R969">
        <f t="shared" si="60"/>
        <v>1.298519044395648E-2</v>
      </c>
      <c r="S969" s="10">
        <f t="shared" si="61"/>
        <v>41005.208333333336</v>
      </c>
      <c r="T969" s="10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3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t="str">
        <v>food</v>
      </c>
      <c r="Q970" t="str">
        <v>food trucks</v>
      </c>
      <c r="R970">
        <f t="shared" si="60"/>
        <v>1.4044597757792288E-2</v>
      </c>
      <c r="S970" s="10">
        <f t="shared" si="61"/>
        <v>40544.25</v>
      </c>
      <c r="T970" s="10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3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t="str">
        <v>theater</v>
      </c>
      <c r="Q971" t="str">
        <v>plays</v>
      </c>
      <c r="R971">
        <f t="shared" si="60"/>
        <v>1.087719298245614E-2</v>
      </c>
      <c r="S971" s="10">
        <f t="shared" si="61"/>
        <v>43821.25</v>
      </c>
      <c r="T971" s="10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3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t="str">
        <v>theater</v>
      </c>
      <c r="Q972" t="str">
        <v>plays</v>
      </c>
      <c r="R972">
        <f t="shared" si="60"/>
        <v>1.0301947657781092E-2</v>
      </c>
      <c r="S972" s="10">
        <f t="shared" si="61"/>
        <v>40672.208333333336</v>
      </c>
      <c r="T972" s="10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3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t="str">
        <v>film &amp; video</v>
      </c>
      <c r="Q973" t="str">
        <v>television</v>
      </c>
      <c r="R973">
        <f t="shared" si="60"/>
        <v>1.6973125884016973E-2</v>
      </c>
      <c r="S973" s="10">
        <f t="shared" si="61"/>
        <v>41555.208333333336</v>
      </c>
      <c r="T973" s="10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3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t="str">
        <v>technology</v>
      </c>
      <c r="Q974" t="str">
        <v>web</v>
      </c>
      <c r="R974">
        <f t="shared" si="60"/>
        <v>1.7236782740658711E-2</v>
      </c>
      <c r="S974" s="10">
        <f t="shared" si="61"/>
        <v>41792.208333333336</v>
      </c>
      <c r="T974" s="10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3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t="str">
        <v>theater</v>
      </c>
      <c r="Q975" t="str">
        <v>plays</v>
      </c>
      <c r="R975">
        <f t="shared" si="60"/>
        <v>9.6271393643031777E-3</v>
      </c>
      <c r="S975" s="10">
        <f t="shared" si="61"/>
        <v>40522.25</v>
      </c>
      <c r="T975" s="10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3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t="str">
        <v>music</v>
      </c>
      <c r="Q976" t="str">
        <v>indie rock</v>
      </c>
      <c r="R976">
        <f t="shared" si="60"/>
        <v>1.0698762955533266E-2</v>
      </c>
      <c r="S976" s="10">
        <f t="shared" si="61"/>
        <v>41412.208333333336</v>
      </c>
      <c r="T976" s="10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3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t="str">
        <v>theater</v>
      </c>
      <c r="Q977" t="str">
        <v>plays</v>
      </c>
      <c r="R977">
        <f t="shared" si="60"/>
        <v>1.6136743963662444E-2</v>
      </c>
      <c r="S977" s="10">
        <f t="shared" si="61"/>
        <v>42337.25</v>
      </c>
      <c r="T977" s="10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3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t="str">
        <v>theater</v>
      </c>
      <c r="Q978" t="str">
        <v>plays</v>
      </c>
      <c r="R978">
        <f t="shared" si="60"/>
        <v>1.0864504112990843E-2</v>
      </c>
      <c r="S978" s="10">
        <f t="shared" si="61"/>
        <v>40571.25</v>
      </c>
      <c r="T978" s="10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3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t="str">
        <v>food</v>
      </c>
      <c r="Q979" t="str">
        <v>food trucks</v>
      </c>
      <c r="R979">
        <f t="shared" si="60"/>
        <v>1.2941858219045779E-2</v>
      </c>
      <c r="S979" s="10">
        <f t="shared" si="61"/>
        <v>43138.25</v>
      </c>
      <c r="T979" s="10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3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t="str">
        <v>games</v>
      </c>
      <c r="Q980" t="str">
        <v>video games</v>
      </c>
      <c r="R980">
        <f t="shared" si="60"/>
        <v>1.0646915866219188E-2</v>
      </c>
      <c r="S980" s="10">
        <f t="shared" si="61"/>
        <v>42686.25</v>
      </c>
      <c r="T980" s="10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3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t="str">
        <v>theater</v>
      </c>
      <c r="Q981" t="str">
        <v>plays</v>
      </c>
      <c r="R981">
        <f t="shared" si="60"/>
        <v>1.1768934650526414E-2</v>
      </c>
      <c r="S981" s="10">
        <f t="shared" si="61"/>
        <v>42078.208333333328</v>
      </c>
      <c r="T981" s="10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3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t="str">
        <v>publishing</v>
      </c>
      <c r="Q982" t="str">
        <v>nonfiction</v>
      </c>
      <c r="R982">
        <f t="shared" si="60"/>
        <v>9.4366018059264915E-3</v>
      </c>
      <c r="S982" s="10">
        <f t="shared" si="61"/>
        <v>42307.208333333328</v>
      </c>
      <c r="T982" s="10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3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t="str">
        <v>technology</v>
      </c>
      <c r="Q983" t="str">
        <v>web</v>
      </c>
      <c r="R983">
        <f t="shared" si="60"/>
        <v>2.7049660832426096E-2</v>
      </c>
      <c r="S983" s="10">
        <f t="shared" si="61"/>
        <v>43094.25</v>
      </c>
      <c r="T983" s="10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3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t="str">
        <v>film &amp; video</v>
      </c>
      <c r="Q984" t="str">
        <v>documentary</v>
      </c>
      <c r="R984">
        <f t="shared" si="60"/>
        <v>1.2264922322158627E-2</v>
      </c>
      <c r="S984" s="10">
        <f t="shared" si="61"/>
        <v>40743.208333333336</v>
      </c>
      <c r="T984" s="10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3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t="str">
        <v>film &amp; video</v>
      </c>
      <c r="Q985" t="str">
        <v>documentary</v>
      </c>
      <c r="R985">
        <f t="shared" si="60"/>
        <v>1.23458100677268E-2</v>
      </c>
      <c r="S985" s="10">
        <f t="shared" si="61"/>
        <v>43681.208333333328</v>
      </c>
      <c r="T985" s="10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3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t="str">
        <v>theater</v>
      </c>
      <c r="Q986" t="str">
        <v>plays</v>
      </c>
      <c r="R986">
        <f t="shared" si="60"/>
        <v>3.8446014127144296E-2</v>
      </c>
      <c r="S986" s="10">
        <f t="shared" si="61"/>
        <v>43716.208333333328</v>
      </c>
      <c r="T986" s="10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3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t="str">
        <v>music</v>
      </c>
      <c r="Q987" t="str">
        <v>rock</v>
      </c>
      <c r="R987">
        <f t="shared" si="60"/>
        <v>3.8463889349737608E-2</v>
      </c>
      <c r="S987" s="10">
        <f t="shared" si="61"/>
        <v>41614.25</v>
      </c>
      <c r="T987" s="10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3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t="str">
        <v>music</v>
      </c>
      <c r="Q988" t="str">
        <v>rock</v>
      </c>
      <c r="R988">
        <f t="shared" si="60"/>
        <v>2.9262086513994912E-2</v>
      </c>
      <c r="S988" s="10">
        <f t="shared" si="61"/>
        <v>40638.208333333336</v>
      </c>
      <c r="T988" s="10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3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t="str">
        <v>film &amp; video</v>
      </c>
      <c r="Q989" t="str">
        <v>documentary</v>
      </c>
      <c r="R989">
        <f t="shared" si="60"/>
        <v>3.5711628599062573E-2</v>
      </c>
      <c r="S989" s="10">
        <f t="shared" si="61"/>
        <v>42852.208333333328</v>
      </c>
      <c r="T989" s="10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3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t="str">
        <v>publishing</v>
      </c>
      <c r="Q990" t="str">
        <v>radio &amp; podcasts</v>
      </c>
      <c r="R990">
        <f t="shared" si="60"/>
        <v>1.306389058991631E-2</v>
      </c>
      <c r="S990" s="10">
        <f t="shared" si="61"/>
        <v>42686.25</v>
      </c>
      <c r="T990" s="10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3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t="str">
        <v>publishing</v>
      </c>
      <c r="Q991" t="str">
        <v>translations</v>
      </c>
      <c r="R991">
        <f t="shared" si="60"/>
        <v>1.8849040867389491E-2</v>
      </c>
      <c r="S991" s="10">
        <f t="shared" si="61"/>
        <v>43571.208333333328</v>
      </c>
      <c r="T991" s="10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3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t="str">
        <v>film &amp; video</v>
      </c>
      <c r="Q992" t="str">
        <v>drama</v>
      </c>
      <c r="R992">
        <f t="shared" si="60"/>
        <v>9.3580932884924691E-3</v>
      </c>
      <c r="S992" s="10">
        <f t="shared" si="61"/>
        <v>42432.25</v>
      </c>
      <c r="T992" s="10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3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t="str">
        <v>music</v>
      </c>
      <c r="Q993" t="str">
        <v>rock</v>
      </c>
      <c r="R993">
        <f t="shared" si="60"/>
        <v>2.1729330087458299E-2</v>
      </c>
      <c r="S993" s="10">
        <f t="shared" si="61"/>
        <v>41907.208333333336</v>
      </c>
      <c r="T993" s="10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3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t="str">
        <v>film &amp; video</v>
      </c>
      <c r="Q994" t="str">
        <v>drama</v>
      </c>
      <c r="R994">
        <f t="shared" si="60"/>
        <v>9.9826060651894422E-3</v>
      </c>
      <c r="S994" s="10">
        <f t="shared" si="61"/>
        <v>43227.208333333328</v>
      </c>
      <c r="T994" s="10">
        <f t="shared" si="62"/>
        <v>43241.208333333328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3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t="str">
        <v>photography</v>
      </c>
      <c r="Q995" t="str">
        <v>photography books</v>
      </c>
      <c r="R995">
        <f t="shared" si="60"/>
        <v>9.8580441640378543E-3</v>
      </c>
      <c r="S995" s="10">
        <f t="shared" si="61"/>
        <v>42362.25</v>
      </c>
      <c r="T995" s="10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3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t="str">
        <v>publishing</v>
      </c>
      <c r="Q996" t="str">
        <v>translations</v>
      </c>
      <c r="R996">
        <f t="shared" si="60"/>
        <v>1.1367164823889947E-2</v>
      </c>
      <c r="S996" s="10">
        <f t="shared" si="61"/>
        <v>41929.208333333336</v>
      </c>
      <c r="T996" s="10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3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t="str">
        <v>food</v>
      </c>
      <c r="Q997" t="str">
        <v>food trucks</v>
      </c>
      <c r="R997">
        <f t="shared" si="60"/>
        <v>1.3334116541353384E-2</v>
      </c>
      <c r="S997" s="10">
        <f t="shared" si="61"/>
        <v>43408.208333333328</v>
      </c>
      <c r="T997" s="10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3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t="str">
        <v>theater</v>
      </c>
      <c r="Q998" t="str">
        <v>plays</v>
      </c>
      <c r="R998">
        <f t="shared" si="60"/>
        <v>2.3265475695886995E-2</v>
      </c>
      <c r="S998" s="10">
        <f t="shared" si="61"/>
        <v>41276.25</v>
      </c>
      <c r="T998" s="10">
        <f t="shared" si="62"/>
        <v>41306.25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3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t="str">
        <v>theater</v>
      </c>
      <c r="Q999" t="str">
        <v>plays</v>
      </c>
      <c r="R999">
        <f t="shared" si="60"/>
        <v>3.0197697154029979E-2</v>
      </c>
      <c r="S999" s="10">
        <f t="shared" si="61"/>
        <v>41659.25</v>
      </c>
      <c r="T999" s="10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3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t="str">
        <v>music</v>
      </c>
      <c r="Q1000" t="str">
        <v>indie rock</v>
      </c>
      <c r="R1000">
        <f t="shared" si="60"/>
        <v>9.8881632868889294E-3</v>
      </c>
      <c r="S1000" s="10">
        <f t="shared" si="61"/>
        <v>40220.25</v>
      </c>
      <c r="T1000" s="10">
        <f t="shared" si="62"/>
        <v>40234.25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3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t="str">
        <v>food</v>
      </c>
      <c r="Q1001" t="str">
        <v>food trucks</v>
      </c>
      <c r="R1001">
        <f t="shared" si="60"/>
        <v>1.7860838281411676E-2</v>
      </c>
      <c r="S1001" s="10">
        <f t="shared" si="61"/>
        <v>42550.208333333328</v>
      </c>
      <c r="T1001" s="10">
        <f t="shared" si="62"/>
        <v>42557.208333333328</v>
      </c>
    </row>
  </sheetData>
  <autoFilter ref="A1:T1001" xr:uid="{00000000-0001-0000-0000-000000000000}">
    <filterColumn colId="6">
      <filters>
        <filter val="failed"/>
        <filter val="successful"/>
      </filters>
    </filterColumn>
  </autoFilter>
  <conditionalFormatting sqref="G2:G1001">
    <cfRule type="containsText" dxfId="11" priority="9" operator="containsText" text="live">
      <formula>NOT(ISERROR(SEARCH("live",G2)))</formula>
    </cfRule>
    <cfRule type="containsText" dxfId="10" priority="10" operator="containsText" text="canceled">
      <formula>NOT(ISERROR(SEARCH("canceled",G2)))</formula>
    </cfRule>
    <cfRule type="containsText" dxfId="9" priority="12" stopIfTrue="1" operator="containsText" text="failed">
      <formula>NOT(ISERROR(SEARCH("failed",G2)))</formula>
    </cfRule>
    <cfRule type="containsText" dxfId="8" priority="13" stopIfTrue="1" operator="containsText" text="successful">
      <formula>NOT(ISERROR(SEARCH("successful",G2)))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E05646"/>
        <color rgb="FF92D050"/>
        <color theme="4" tint="-0.249977111117893"/>
      </colorScale>
    </cfRule>
  </conditionalFormatting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9AAD-4B7E-FE47-97A7-A92F394B6170}">
  <dimension ref="B3:L568"/>
  <sheetViews>
    <sheetView workbookViewId="0">
      <selection activeCell="P11" sqref="P11"/>
    </sheetView>
  </sheetViews>
  <sheetFormatPr baseColWidth="10" defaultRowHeight="16" x14ac:dyDescent="0.2"/>
  <cols>
    <col min="3" max="3" width="14.6640625" customWidth="1"/>
    <col min="6" max="6" width="14.33203125" customWidth="1"/>
    <col min="8" max="8" width="20.83203125" customWidth="1"/>
    <col min="9" max="9" width="11.6640625" customWidth="1"/>
    <col min="10" max="10" width="5" customWidth="1"/>
    <col min="11" max="11" width="17.33203125" customWidth="1"/>
  </cols>
  <sheetData>
    <row r="3" spans="2:12" x14ac:dyDescent="0.2">
      <c r="B3" s="1" t="s">
        <v>4</v>
      </c>
      <c r="C3" s="1" t="s">
        <v>5</v>
      </c>
      <c r="E3" s="1" t="s">
        <v>4</v>
      </c>
      <c r="F3" s="1" t="s">
        <v>5</v>
      </c>
    </row>
    <row r="4" spans="2:12" x14ac:dyDescent="0.2">
      <c r="B4" t="s">
        <v>20</v>
      </c>
      <c r="C4">
        <v>158</v>
      </c>
      <c r="E4" t="s">
        <v>14</v>
      </c>
      <c r="F4">
        <v>0</v>
      </c>
      <c r="H4" s="13" t="s">
        <v>2112</v>
      </c>
      <c r="K4" s="14" t="s">
        <v>2113</v>
      </c>
    </row>
    <row r="5" spans="2:12" x14ac:dyDescent="0.2">
      <c r="B5" t="s">
        <v>20</v>
      </c>
      <c r="C5">
        <v>1425</v>
      </c>
      <c r="E5" t="s">
        <v>14</v>
      </c>
      <c r="F5">
        <v>24</v>
      </c>
      <c r="H5" t="s">
        <v>2106</v>
      </c>
      <c r="I5">
        <f>AVERAGE(C4:C568)</f>
        <v>851.14690265486729</v>
      </c>
      <c r="K5" t="s">
        <v>2106</v>
      </c>
      <c r="L5">
        <f>AVERAGE(F4:F367)</f>
        <v>585.61538461538464</v>
      </c>
    </row>
    <row r="6" spans="2:12" x14ac:dyDescent="0.2">
      <c r="B6" t="s">
        <v>20</v>
      </c>
      <c r="C6">
        <v>174</v>
      </c>
      <c r="E6" t="s">
        <v>14</v>
      </c>
      <c r="F6">
        <v>53</v>
      </c>
      <c r="H6" t="s">
        <v>2107</v>
      </c>
      <c r="I6">
        <f>MEDIAN(C4:C568)</f>
        <v>201</v>
      </c>
      <c r="K6" t="s">
        <v>2107</v>
      </c>
      <c r="L6">
        <f>MEDIAN(F4:F367)</f>
        <v>114.5</v>
      </c>
    </row>
    <row r="7" spans="2:12" x14ac:dyDescent="0.2">
      <c r="B7" t="s">
        <v>20</v>
      </c>
      <c r="C7">
        <v>227</v>
      </c>
      <c r="E7" t="s">
        <v>14</v>
      </c>
      <c r="F7">
        <v>18</v>
      </c>
      <c r="H7" t="s">
        <v>2108</v>
      </c>
      <c r="I7">
        <f>MIN(C4:C568)</f>
        <v>16</v>
      </c>
      <c r="K7" t="s">
        <v>2108</v>
      </c>
      <c r="L7">
        <f>MIN(F4:F367)</f>
        <v>0</v>
      </c>
    </row>
    <row r="8" spans="2:12" x14ac:dyDescent="0.2">
      <c r="B8" t="s">
        <v>20</v>
      </c>
      <c r="C8">
        <v>220</v>
      </c>
      <c r="E8" t="s">
        <v>14</v>
      </c>
      <c r="F8">
        <v>44</v>
      </c>
      <c r="H8" t="s">
        <v>2109</v>
      </c>
      <c r="I8">
        <f>MAX(C4:C568)</f>
        <v>7295</v>
      </c>
      <c r="K8" t="s">
        <v>2109</v>
      </c>
      <c r="L8">
        <f>MAX(F4:F367)</f>
        <v>6080</v>
      </c>
    </row>
    <row r="9" spans="2:12" x14ac:dyDescent="0.2">
      <c r="B9" t="s">
        <v>20</v>
      </c>
      <c r="C9">
        <v>98</v>
      </c>
      <c r="E9" t="s">
        <v>14</v>
      </c>
      <c r="F9">
        <v>27</v>
      </c>
      <c r="H9" t="s">
        <v>2110</v>
      </c>
      <c r="I9">
        <f>VAR(C4:C568)</f>
        <v>1606216.5936295739</v>
      </c>
      <c r="K9" t="s">
        <v>2110</v>
      </c>
      <c r="L9">
        <f>VAR(F4:F367)</f>
        <v>924113.45496927318</v>
      </c>
    </row>
    <row r="10" spans="2:12" x14ac:dyDescent="0.2">
      <c r="B10" t="s">
        <v>20</v>
      </c>
      <c r="C10">
        <v>100</v>
      </c>
      <c r="E10" t="s">
        <v>14</v>
      </c>
      <c r="F10">
        <v>55</v>
      </c>
      <c r="H10" t="s">
        <v>2111</v>
      </c>
      <c r="I10">
        <f>STDEV(C4:C568)</f>
        <v>1267.366006183523</v>
      </c>
      <c r="K10" t="s">
        <v>2111</v>
      </c>
      <c r="L10">
        <f>STDEV(F4:F367)</f>
        <v>961.30819978260524</v>
      </c>
    </row>
    <row r="11" spans="2:12" x14ac:dyDescent="0.2">
      <c r="B11" t="s">
        <v>20</v>
      </c>
      <c r="C11">
        <v>1249</v>
      </c>
      <c r="E11" t="s">
        <v>14</v>
      </c>
      <c r="F11">
        <v>200</v>
      </c>
    </row>
    <row r="12" spans="2:12" x14ac:dyDescent="0.2">
      <c r="B12" t="s">
        <v>20</v>
      </c>
      <c r="C12">
        <v>1396</v>
      </c>
      <c r="E12" t="s">
        <v>14</v>
      </c>
      <c r="F12">
        <v>452</v>
      </c>
    </row>
    <row r="13" spans="2:12" x14ac:dyDescent="0.2">
      <c r="B13" t="s">
        <v>20</v>
      </c>
      <c r="C13">
        <v>890</v>
      </c>
      <c r="E13" t="s">
        <v>14</v>
      </c>
      <c r="F13">
        <v>674</v>
      </c>
    </row>
    <row r="14" spans="2:12" x14ac:dyDescent="0.2">
      <c r="B14" t="s">
        <v>20</v>
      </c>
      <c r="C14">
        <v>142</v>
      </c>
      <c r="E14" t="s">
        <v>14</v>
      </c>
      <c r="F14">
        <v>558</v>
      </c>
    </row>
    <row r="15" spans="2:12" x14ac:dyDescent="0.2">
      <c r="B15" t="s">
        <v>20</v>
      </c>
      <c r="C15">
        <v>2673</v>
      </c>
      <c r="E15" t="s">
        <v>14</v>
      </c>
      <c r="F15">
        <v>15</v>
      </c>
    </row>
    <row r="16" spans="2:12" x14ac:dyDescent="0.2">
      <c r="B16" t="s">
        <v>20</v>
      </c>
      <c r="C16">
        <v>163</v>
      </c>
      <c r="E16" t="s">
        <v>14</v>
      </c>
      <c r="F16">
        <v>2307</v>
      </c>
    </row>
    <row r="17" spans="2:6" x14ac:dyDescent="0.2">
      <c r="B17" t="s">
        <v>20</v>
      </c>
      <c r="C17">
        <v>2220</v>
      </c>
      <c r="E17" t="s">
        <v>14</v>
      </c>
      <c r="F17">
        <v>88</v>
      </c>
    </row>
    <row r="18" spans="2:6" x14ac:dyDescent="0.2">
      <c r="B18" t="s">
        <v>20</v>
      </c>
      <c r="C18">
        <v>1606</v>
      </c>
      <c r="E18" t="s">
        <v>14</v>
      </c>
      <c r="F18">
        <v>48</v>
      </c>
    </row>
    <row r="19" spans="2:6" x14ac:dyDescent="0.2">
      <c r="B19" t="s">
        <v>20</v>
      </c>
      <c r="C19">
        <v>129</v>
      </c>
      <c r="E19" t="s">
        <v>14</v>
      </c>
      <c r="F19">
        <v>1</v>
      </c>
    </row>
    <row r="20" spans="2:6" x14ac:dyDescent="0.2">
      <c r="B20" t="s">
        <v>20</v>
      </c>
      <c r="C20">
        <v>226</v>
      </c>
      <c r="E20" t="s">
        <v>14</v>
      </c>
      <c r="F20">
        <v>1467</v>
      </c>
    </row>
    <row r="21" spans="2:6" x14ac:dyDescent="0.2">
      <c r="B21" t="s">
        <v>20</v>
      </c>
      <c r="C21">
        <v>5419</v>
      </c>
      <c r="E21" t="s">
        <v>14</v>
      </c>
      <c r="F21">
        <v>75</v>
      </c>
    </row>
    <row r="22" spans="2:6" x14ac:dyDescent="0.2">
      <c r="B22" t="s">
        <v>20</v>
      </c>
      <c r="C22">
        <v>165</v>
      </c>
      <c r="E22" t="s">
        <v>14</v>
      </c>
      <c r="F22">
        <v>120</v>
      </c>
    </row>
    <row r="23" spans="2:6" x14ac:dyDescent="0.2">
      <c r="B23" t="s">
        <v>20</v>
      </c>
      <c r="C23">
        <v>1965</v>
      </c>
      <c r="E23" t="s">
        <v>14</v>
      </c>
      <c r="F23">
        <v>2253</v>
      </c>
    </row>
    <row r="24" spans="2:6" x14ac:dyDescent="0.2">
      <c r="B24" t="s">
        <v>20</v>
      </c>
      <c r="C24">
        <v>16</v>
      </c>
      <c r="E24" t="s">
        <v>14</v>
      </c>
      <c r="F24">
        <v>5</v>
      </c>
    </row>
    <row r="25" spans="2:6" x14ac:dyDescent="0.2">
      <c r="B25" t="s">
        <v>20</v>
      </c>
      <c r="C25">
        <v>107</v>
      </c>
      <c r="E25" t="s">
        <v>14</v>
      </c>
      <c r="F25">
        <v>38</v>
      </c>
    </row>
    <row r="26" spans="2:6" x14ac:dyDescent="0.2">
      <c r="B26" t="s">
        <v>20</v>
      </c>
      <c r="C26">
        <v>134</v>
      </c>
      <c r="E26" t="s">
        <v>14</v>
      </c>
      <c r="F26">
        <v>12</v>
      </c>
    </row>
    <row r="27" spans="2:6" x14ac:dyDescent="0.2">
      <c r="B27" t="s">
        <v>20</v>
      </c>
      <c r="C27">
        <v>198</v>
      </c>
      <c r="E27" t="s">
        <v>14</v>
      </c>
      <c r="F27">
        <v>1684</v>
      </c>
    </row>
    <row r="28" spans="2:6" x14ac:dyDescent="0.2">
      <c r="B28" t="s">
        <v>20</v>
      </c>
      <c r="C28">
        <v>111</v>
      </c>
      <c r="E28" t="s">
        <v>14</v>
      </c>
      <c r="F28">
        <v>56</v>
      </c>
    </row>
    <row r="29" spans="2:6" x14ac:dyDescent="0.2">
      <c r="B29" t="s">
        <v>20</v>
      </c>
      <c r="C29">
        <v>222</v>
      </c>
      <c r="E29" t="s">
        <v>14</v>
      </c>
      <c r="F29">
        <v>838</v>
      </c>
    </row>
    <row r="30" spans="2:6" x14ac:dyDescent="0.2">
      <c r="B30" t="s">
        <v>20</v>
      </c>
      <c r="C30">
        <v>6212</v>
      </c>
      <c r="E30" t="s">
        <v>14</v>
      </c>
      <c r="F30">
        <v>1000</v>
      </c>
    </row>
    <row r="31" spans="2:6" x14ac:dyDescent="0.2">
      <c r="B31" t="s">
        <v>20</v>
      </c>
      <c r="C31">
        <v>98</v>
      </c>
      <c r="E31" t="s">
        <v>14</v>
      </c>
      <c r="F31">
        <v>1482</v>
      </c>
    </row>
    <row r="32" spans="2:6" x14ac:dyDescent="0.2">
      <c r="B32" t="s">
        <v>20</v>
      </c>
      <c r="C32">
        <v>92</v>
      </c>
      <c r="E32" t="s">
        <v>14</v>
      </c>
      <c r="F32">
        <v>106</v>
      </c>
    </row>
    <row r="33" spans="2:6" x14ac:dyDescent="0.2">
      <c r="B33" t="s">
        <v>20</v>
      </c>
      <c r="C33">
        <v>149</v>
      </c>
      <c r="E33" t="s">
        <v>14</v>
      </c>
      <c r="F33">
        <v>679</v>
      </c>
    </row>
    <row r="34" spans="2:6" x14ac:dyDescent="0.2">
      <c r="B34" t="s">
        <v>20</v>
      </c>
      <c r="C34">
        <v>2431</v>
      </c>
      <c r="E34" t="s">
        <v>14</v>
      </c>
      <c r="F34">
        <v>1220</v>
      </c>
    </row>
    <row r="35" spans="2:6" x14ac:dyDescent="0.2">
      <c r="B35" t="s">
        <v>20</v>
      </c>
      <c r="C35">
        <v>303</v>
      </c>
      <c r="E35" t="s">
        <v>14</v>
      </c>
      <c r="F35">
        <v>1</v>
      </c>
    </row>
    <row r="36" spans="2:6" x14ac:dyDescent="0.2">
      <c r="B36" t="s">
        <v>20</v>
      </c>
      <c r="C36">
        <v>209</v>
      </c>
      <c r="E36" t="s">
        <v>14</v>
      </c>
      <c r="F36">
        <v>37</v>
      </c>
    </row>
    <row r="37" spans="2:6" x14ac:dyDescent="0.2">
      <c r="B37" t="s">
        <v>20</v>
      </c>
      <c r="C37">
        <v>131</v>
      </c>
      <c r="E37" t="s">
        <v>14</v>
      </c>
      <c r="F37">
        <v>60</v>
      </c>
    </row>
    <row r="38" spans="2:6" x14ac:dyDescent="0.2">
      <c r="B38" t="s">
        <v>20</v>
      </c>
      <c r="C38">
        <v>164</v>
      </c>
      <c r="E38" t="s">
        <v>14</v>
      </c>
      <c r="F38">
        <v>296</v>
      </c>
    </row>
    <row r="39" spans="2:6" x14ac:dyDescent="0.2">
      <c r="B39" t="s">
        <v>20</v>
      </c>
      <c r="C39">
        <v>201</v>
      </c>
      <c r="E39" t="s">
        <v>14</v>
      </c>
      <c r="F39">
        <v>3304</v>
      </c>
    </row>
    <row r="40" spans="2:6" x14ac:dyDescent="0.2">
      <c r="B40" t="s">
        <v>20</v>
      </c>
      <c r="C40">
        <v>211</v>
      </c>
      <c r="E40" t="s">
        <v>14</v>
      </c>
      <c r="F40">
        <v>73</v>
      </c>
    </row>
    <row r="41" spans="2:6" x14ac:dyDescent="0.2">
      <c r="B41" t="s">
        <v>20</v>
      </c>
      <c r="C41">
        <v>128</v>
      </c>
      <c r="E41" t="s">
        <v>14</v>
      </c>
      <c r="F41">
        <v>3387</v>
      </c>
    </row>
    <row r="42" spans="2:6" x14ac:dyDescent="0.2">
      <c r="B42" t="s">
        <v>20</v>
      </c>
      <c r="C42">
        <v>1600</v>
      </c>
      <c r="E42" t="s">
        <v>14</v>
      </c>
      <c r="F42">
        <v>662</v>
      </c>
    </row>
    <row r="43" spans="2:6" x14ac:dyDescent="0.2">
      <c r="B43" t="s">
        <v>20</v>
      </c>
      <c r="C43">
        <v>249</v>
      </c>
      <c r="E43" t="s">
        <v>14</v>
      </c>
      <c r="F43">
        <v>774</v>
      </c>
    </row>
    <row r="44" spans="2:6" x14ac:dyDescent="0.2">
      <c r="B44" t="s">
        <v>20</v>
      </c>
      <c r="C44">
        <v>236</v>
      </c>
      <c r="E44" t="s">
        <v>14</v>
      </c>
      <c r="F44">
        <v>672</v>
      </c>
    </row>
    <row r="45" spans="2:6" x14ac:dyDescent="0.2">
      <c r="B45" t="s">
        <v>20</v>
      </c>
      <c r="C45">
        <v>4065</v>
      </c>
      <c r="E45" t="s">
        <v>14</v>
      </c>
      <c r="F45">
        <v>940</v>
      </c>
    </row>
    <row r="46" spans="2:6" x14ac:dyDescent="0.2">
      <c r="B46" t="s">
        <v>20</v>
      </c>
      <c r="C46">
        <v>246</v>
      </c>
      <c r="E46" t="s">
        <v>14</v>
      </c>
      <c r="F46">
        <v>117</v>
      </c>
    </row>
    <row r="47" spans="2:6" x14ac:dyDescent="0.2">
      <c r="B47" t="s">
        <v>20</v>
      </c>
      <c r="C47">
        <v>2475</v>
      </c>
      <c r="E47" t="s">
        <v>14</v>
      </c>
      <c r="F47">
        <v>115</v>
      </c>
    </row>
    <row r="48" spans="2:6" x14ac:dyDescent="0.2">
      <c r="B48" t="s">
        <v>20</v>
      </c>
      <c r="C48">
        <v>76</v>
      </c>
      <c r="E48" t="s">
        <v>14</v>
      </c>
      <c r="F48">
        <v>326</v>
      </c>
    </row>
    <row r="49" spans="2:6" x14ac:dyDescent="0.2">
      <c r="B49" t="s">
        <v>20</v>
      </c>
      <c r="C49">
        <v>54</v>
      </c>
      <c r="E49" t="s">
        <v>14</v>
      </c>
      <c r="F49">
        <v>1</v>
      </c>
    </row>
    <row r="50" spans="2:6" x14ac:dyDescent="0.2">
      <c r="B50" t="s">
        <v>20</v>
      </c>
      <c r="C50">
        <v>88</v>
      </c>
      <c r="E50" t="s">
        <v>14</v>
      </c>
      <c r="F50">
        <v>1467</v>
      </c>
    </row>
    <row r="51" spans="2:6" x14ac:dyDescent="0.2">
      <c r="B51" t="s">
        <v>20</v>
      </c>
      <c r="C51">
        <v>85</v>
      </c>
      <c r="E51" t="s">
        <v>14</v>
      </c>
      <c r="F51">
        <v>5681</v>
      </c>
    </row>
    <row r="52" spans="2:6" x14ac:dyDescent="0.2">
      <c r="B52" t="s">
        <v>20</v>
      </c>
      <c r="C52">
        <v>170</v>
      </c>
      <c r="E52" t="s">
        <v>14</v>
      </c>
      <c r="F52">
        <v>1059</v>
      </c>
    </row>
    <row r="53" spans="2:6" x14ac:dyDescent="0.2">
      <c r="B53" t="s">
        <v>20</v>
      </c>
      <c r="C53">
        <v>330</v>
      </c>
      <c r="E53" t="s">
        <v>14</v>
      </c>
      <c r="F53">
        <v>1194</v>
      </c>
    </row>
    <row r="54" spans="2:6" x14ac:dyDescent="0.2">
      <c r="B54" t="s">
        <v>20</v>
      </c>
      <c r="C54">
        <v>127</v>
      </c>
      <c r="E54" t="s">
        <v>14</v>
      </c>
      <c r="F54">
        <v>30</v>
      </c>
    </row>
    <row r="55" spans="2:6" x14ac:dyDescent="0.2">
      <c r="B55" t="s">
        <v>20</v>
      </c>
      <c r="C55">
        <v>411</v>
      </c>
      <c r="E55" t="s">
        <v>14</v>
      </c>
      <c r="F55">
        <v>75</v>
      </c>
    </row>
    <row r="56" spans="2:6" x14ac:dyDescent="0.2">
      <c r="B56" t="s">
        <v>20</v>
      </c>
      <c r="C56">
        <v>180</v>
      </c>
      <c r="E56" t="s">
        <v>14</v>
      </c>
      <c r="F56">
        <v>955</v>
      </c>
    </row>
    <row r="57" spans="2:6" x14ac:dyDescent="0.2">
      <c r="B57" t="s">
        <v>20</v>
      </c>
      <c r="C57">
        <v>374</v>
      </c>
      <c r="E57" t="s">
        <v>14</v>
      </c>
      <c r="F57">
        <v>67</v>
      </c>
    </row>
    <row r="58" spans="2:6" x14ac:dyDescent="0.2">
      <c r="B58" t="s">
        <v>20</v>
      </c>
      <c r="C58">
        <v>71</v>
      </c>
      <c r="E58" t="s">
        <v>14</v>
      </c>
      <c r="F58">
        <v>5</v>
      </c>
    </row>
    <row r="59" spans="2:6" x14ac:dyDescent="0.2">
      <c r="B59" t="s">
        <v>20</v>
      </c>
      <c r="C59">
        <v>203</v>
      </c>
      <c r="E59" t="s">
        <v>14</v>
      </c>
      <c r="F59">
        <v>26</v>
      </c>
    </row>
    <row r="60" spans="2:6" x14ac:dyDescent="0.2">
      <c r="B60" t="s">
        <v>20</v>
      </c>
      <c r="C60">
        <v>113</v>
      </c>
      <c r="E60" t="s">
        <v>14</v>
      </c>
      <c r="F60">
        <v>1130</v>
      </c>
    </row>
    <row r="61" spans="2:6" x14ac:dyDescent="0.2">
      <c r="B61" t="s">
        <v>20</v>
      </c>
      <c r="C61">
        <v>96</v>
      </c>
      <c r="E61" t="s">
        <v>14</v>
      </c>
      <c r="F61">
        <v>782</v>
      </c>
    </row>
    <row r="62" spans="2:6" x14ac:dyDescent="0.2">
      <c r="B62" t="s">
        <v>20</v>
      </c>
      <c r="C62">
        <v>498</v>
      </c>
      <c r="E62" t="s">
        <v>14</v>
      </c>
      <c r="F62">
        <v>210</v>
      </c>
    </row>
    <row r="63" spans="2:6" x14ac:dyDescent="0.2">
      <c r="B63" t="s">
        <v>20</v>
      </c>
      <c r="C63">
        <v>180</v>
      </c>
      <c r="E63" t="s">
        <v>14</v>
      </c>
      <c r="F63">
        <v>136</v>
      </c>
    </row>
    <row r="64" spans="2:6" x14ac:dyDescent="0.2">
      <c r="B64" t="s">
        <v>20</v>
      </c>
      <c r="C64">
        <v>27</v>
      </c>
      <c r="E64" t="s">
        <v>14</v>
      </c>
      <c r="F64">
        <v>86</v>
      </c>
    </row>
    <row r="65" spans="2:6" x14ac:dyDescent="0.2">
      <c r="B65" t="s">
        <v>20</v>
      </c>
      <c r="C65">
        <v>2331</v>
      </c>
      <c r="E65" t="s">
        <v>14</v>
      </c>
      <c r="F65">
        <v>19</v>
      </c>
    </row>
    <row r="66" spans="2:6" x14ac:dyDescent="0.2">
      <c r="B66" t="s">
        <v>20</v>
      </c>
      <c r="C66">
        <v>113</v>
      </c>
      <c r="E66" t="s">
        <v>14</v>
      </c>
      <c r="F66">
        <v>886</v>
      </c>
    </row>
    <row r="67" spans="2:6" x14ac:dyDescent="0.2">
      <c r="B67" t="s">
        <v>20</v>
      </c>
      <c r="C67">
        <v>164</v>
      </c>
      <c r="E67" t="s">
        <v>14</v>
      </c>
      <c r="F67">
        <v>35</v>
      </c>
    </row>
    <row r="68" spans="2:6" x14ac:dyDescent="0.2">
      <c r="B68" t="s">
        <v>20</v>
      </c>
      <c r="C68">
        <v>164</v>
      </c>
      <c r="E68" t="s">
        <v>14</v>
      </c>
      <c r="F68">
        <v>24</v>
      </c>
    </row>
    <row r="69" spans="2:6" x14ac:dyDescent="0.2">
      <c r="B69" t="s">
        <v>20</v>
      </c>
      <c r="C69">
        <v>336</v>
      </c>
      <c r="E69" t="s">
        <v>14</v>
      </c>
      <c r="F69">
        <v>86</v>
      </c>
    </row>
    <row r="70" spans="2:6" x14ac:dyDescent="0.2">
      <c r="B70" t="s">
        <v>20</v>
      </c>
      <c r="C70">
        <v>1917</v>
      </c>
      <c r="E70" t="s">
        <v>14</v>
      </c>
      <c r="F70">
        <v>243</v>
      </c>
    </row>
    <row r="71" spans="2:6" x14ac:dyDescent="0.2">
      <c r="B71" t="s">
        <v>20</v>
      </c>
      <c r="C71">
        <v>95</v>
      </c>
      <c r="E71" t="s">
        <v>14</v>
      </c>
      <c r="F71">
        <v>65</v>
      </c>
    </row>
    <row r="72" spans="2:6" x14ac:dyDescent="0.2">
      <c r="B72" t="s">
        <v>20</v>
      </c>
      <c r="C72">
        <v>147</v>
      </c>
      <c r="E72" t="s">
        <v>14</v>
      </c>
      <c r="F72">
        <v>100</v>
      </c>
    </row>
    <row r="73" spans="2:6" x14ac:dyDescent="0.2">
      <c r="B73" t="s">
        <v>20</v>
      </c>
      <c r="C73">
        <v>86</v>
      </c>
      <c r="E73" t="s">
        <v>14</v>
      </c>
      <c r="F73">
        <v>168</v>
      </c>
    </row>
    <row r="74" spans="2:6" x14ac:dyDescent="0.2">
      <c r="B74" t="s">
        <v>20</v>
      </c>
      <c r="C74">
        <v>83</v>
      </c>
      <c r="E74" t="s">
        <v>14</v>
      </c>
      <c r="F74">
        <v>13</v>
      </c>
    </row>
    <row r="75" spans="2:6" x14ac:dyDescent="0.2">
      <c r="B75" t="s">
        <v>20</v>
      </c>
      <c r="C75">
        <v>676</v>
      </c>
      <c r="E75" t="s">
        <v>14</v>
      </c>
      <c r="F75">
        <v>1</v>
      </c>
    </row>
    <row r="76" spans="2:6" x14ac:dyDescent="0.2">
      <c r="B76" t="s">
        <v>20</v>
      </c>
      <c r="C76">
        <v>361</v>
      </c>
      <c r="E76" t="s">
        <v>14</v>
      </c>
      <c r="F76">
        <v>40</v>
      </c>
    </row>
    <row r="77" spans="2:6" x14ac:dyDescent="0.2">
      <c r="B77" t="s">
        <v>20</v>
      </c>
      <c r="C77">
        <v>131</v>
      </c>
      <c r="E77" t="s">
        <v>14</v>
      </c>
      <c r="F77">
        <v>226</v>
      </c>
    </row>
    <row r="78" spans="2:6" x14ac:dyDescent="0.2">
      <c r="B78" t="s">
        <v>20</v>
      </c>
      <c r="C78">
        <v>126</v>
      </c>
      <c r="E78" t="s">
        <v>14</v>
      </c>
      <c r="F78">
        <v>1625</v>
      </c>
    </row>
    <row r="79" spans="2:6" x14ac:dyDescent="0.2">
      <c r="B79" t="s">
        <v>20</v>
      </c>
      <c r="C79">
        <v>275</v>
      </c>
      <c r="E79" t="s">
        <v>14</v>
      </c>
      <c r="F79">
        <v>143</v>
      </c>
    </row>
    <row r="80" spans="2:6" x14ac:dyDescent="0.2">
      <c r="B80" t="s">
        <v>20</v>
      </c>
      <c r="C80">
        <v>67</v>
      </c>
      <c r="E80" t="s">
        <v>14</v>
      </c>
      <c r="F80">
        <v>934</v>
      </c>
    </row>
    <row r="81" spans="2:6" x14ac:dyDescent="0.2">
      <c r="B81" t="s">
        <v>20</v>
      </c>
      <c r="C81">
        <v>154</v>
      </c>
      <c r="E81" t="s">
        <v>14</v>
      </c>
      <c r="F81">
        <v>17</v>
      </c>
    </row>
    <row r="82" spans="2:6" x14ac:dyDescent="0.2">
      <c r="B82" t="s">
        <v>20</v>
      </c>
      <c r="C82">
        <v>1782</v>
      </c>
      <c r="E82" t="s">
        <v>14</v>
      </c>
      <c r="F82">
        <v>2179</v>
      </c>
    </row>
    <row r="83" spans="2:6" x14ac:dyDescent="0.2">
      <c r="B83" t="s">
        <v>20</v>
      </c>
      <c r="C83">
        <v>903</v>
      </c>
      <c r="E83" t="s">
        <v>14</v>
      </c>
      <c r="F83">
        <v>931</v>
      </c>
    </row>
    <row r="84" spans="2:6" x14ac:dyDescent="0.2">
      <c r="B84" t="s">
        <v>20</v>
      </c>
      <c r="C84">
        <v>94</v>
      </c>
      <c r="E84" t="s">
        <v>14</v>
      </c>
      <c r="F84">
        <v>92</v>
      </c>
    </row>
    <row r="85" spans="2:6" x14ac:dyDescent="0.2">
      <c r="B85" t="s">
        <v>20</v>
      </c>
      <c r="C85">
        <v>180</v>
      </c>
      <c r="E85" t="s">
        <v>14</v>
      </c>
      <c r="F85">
        <v>57</v>
      </c>
    </row>
    <row r="86" spans="2:6" x14ac:dyDescent="0.2">
      <c r="B86" t="s">
        <v>20</v>
      </c>
      <c r="C86">
        <v>533</v>
      </c>
      <c r="E86" t="s">
        <v>14</v>
      </c>
      <c r="F86">
        <v>41</v>
      </c>
    </row>
    <row r="87" spans="2:6" x14ac:dyDescent="0.2">
      <c r="B87" t="s">
        <v>20</v>
      </c>
      <c r="C87">
        <v>2443</v>
      </c>
      <c r="E87" t="s">
        <v>14</v>
      </c>
      <c r="F87">
        <v>1</v>
      </c>
    </row>
    <row r="88" spans="2:6" x14ac:dyDescent="0.2">
      <c r="B88" t="s">
        <v>20</v>
      </c>
      <c r="C88">
        <v>89</v>
      </c>
      <c r="E88" t="s">
        <v>14</v>
      </c>
      <c r="F88">
        <v>101</v>
      </c>
    </row>
    <row r="89" spans="2:6" x14ac:dyDescent="0.2">
      <c r="B89" t="s">
        <v>20</v>
      </c>
      <c r="C89">
        <v>159</v>
      </c>
      <c r="E89" t="s">
        <v>14</v>
      </c>
      <c r="F89">
        <v>1335</v>
      </c>
    </row>
    <row r="90" spans="2:6" x14ac:dyDescent="0.2">
      <c r="B90" t="s">
        <v>20</v>
      </c>
      <c r="C90">
        <v>50</v>
      </c>
      <c r="E90" t="s">
        <v>14</v>
      </c>
      <c r="F90">
        <v>15</v>
      </c>
    </row>
    <row r="91" spans="2:6" x14ac:dyDescent="0.2">
      <c r="B91" t="s">
        <v>20</v>
      </c>
      <c r="C91">
        <v>186</v>
      </c>
      <c r="E91" t="s">
        <v>14</v>
      </c>
      <c r="F91">
        <v>454</v>
      </c>
    </row>
    <row r="92" spans="2:6" x14ac:dyDescent="0.2">
      <c r="B92" t="s">
        <v>20</v>
      </c>
      <c r="C92">
        <v>1071</v>
      </c>
      <c r="E92" t="s">
        <v>14</v>
      </c>
      <c r="F92">
        <v>3182</v>
      </c>
    </row>
    <row r="93" spans="2:6" x14ac:dyDescent="0.2">
      <c r="B93" t="s">
        <v>20</v>
      </c>
      <c r="C93">
        <v>117</v>
      </c>
      <c r="E93" t="s">
        <v>14</v>
      </c>
      <c r="F93">
        <v>15</v>
      </c>
    </row>
    <row r="94" spans="2:6" x14ac:dyDescent="0.2">
      <c r="B94" t="s">
        <v>20</v>
      </c>
      <c r="C94">
        <v>70</v>
      </c>
      <c r="E94" t="s">
        <v>14</v>
      </c>
      <c r="F94">
        <v>133</v>
      </c>
    </row>
    <row r="95" spans="2:6" x14ac:dyDescent="0.2">
      <c r="B95" t="s">
        <v>20</v>
      </c>
      <c r="C95">
        <v>135</v>
      </c>
      <c r="E95" t="s">
        <v>14</v>
      </c>
      <c r="F95">
        <v>2062</v>
      </c>
    </row>
    <row r="96" spans="2:6" x14ac:dyDescent="0.2">
      <c r="B96" t="s">
        <v>20</v>
      </c>
      <c r="C96">
        <v>768</v>
      </c>
      <c r="E96" t="s">
        <v>14</v>
      </c>
      <c r="F96">
        <v>29</v>
      </c>
    </row>
    <row r="97" spans="2:6" x14ac:dyDescent="0.2">
      <c r="B97" t="s">
        <v>20</v>
      </c>
      <c r="C97">
        <v>199</v>
      </c>
      <c r="E97" t="s">
        <v>14</v>
      </c>
      <c r="F97">
        <v>132</v>
      </c>
    </row>
    <row r="98" spans="2:6" x14ac:dyDescent="0.2">
      <c r="B98" t="s">
        <v>20</v>
      </c>
      <c r="C98">
        <v>107</v>
      </c>
      <c r="E98" t="s">
        <v>14</v>
      </c>
      <c r="F98">
        <v>137</v>
      </c>
    </row>
    <row r="99" spans="2:6" x14ac:dyDescent="0.2">
      <c r="B99" t="s">
        <v>20</v>
      </c>
      <c r="C99">
        <v>195</v>
      </c>
      <c r="E99" t="s">
        <v>14</v>
      </c>
      <c r="F99">
        <v>908</v>
      </c>
    </row>
    <row r="100" spans="2:6" x14ac:dyDescent="0.2">
      <c r="B100" t="s">
        <v>20</v>
      </c>
      <c r="C100">
        <v>3376</v>
      </c>
      <c r="E100" t="s">
        <v>14</v>
      </c>
      <c r="F100">
        <v>10</v>
      </c>
    </row>
    <row r="101" spans="2:6" x14ac:dyDescent="0.2">
      <c r="B101" t="s">
        <v>20</v>
      </c>
      <c r="C101">
        <v>41</v>
      </c>
      <c r="E101" t="s">
        <v>14</v>
      </c>
      <c r="F101">
        <v>1910</v>
      </c>
    </row>
    <row r="102" spans="2:6" x14ac:dyDescent="0.2">
      <c r="B102" t="s">
        <v>20</v>
      </c>
      <c r="C102">
        <v>1821</v>
      </c>
      <c r="E102" t="s">
        <v>14</v>
      </c>
      <c r="F102">
        <v>38</v>
      </c>
    </row>
    <row r="103" spans="2:6" x14ac:dyDescent="0.2">
      <c r="B103" t="s">
        <v>20</v>
      </c>
      <c r="C103">
        <v>164</v>
      </c>
      <c r="E103" t="s">
        <v>14</v>
      </c>
      <c r="F103">
        <v>104</v>
      </c>
    </row>
    <row r="104" spans="2:6" x14ac:dyDescent="0.2">
      <c r="B104" t="s">
        <v>20</v>
      </c>
      <c r="C104">
        <v>157</v>
      </c>
      <c r="E104" t="s">
        <v>14</v>
      </c>
      <c r="F104">
        <v>49</v>
      </c>
    </row>
    <row r="105" spans="2:6" x14ac:dyDescent="0.2">
      <c r="B105" t="s">
        <v>20</v>
      </c>
      <c r="C105">
        <v>246</v>
      </c>
      <c r="E105" t="s">
        <v>14</v>
      </c>
      <c r="F105">
        <v>1</v>
      </c>
    </row>
    <row r="106" spans="2:6" x14ac:dyDescent="0.2">
      <c r="B106" t="s">
        <v>20</v>
      </c>
      <c r="C106">
        <v>1396</v>
      </c>
      <c r="E106" t="s">
        <v>14</v>
      </c>
      <c r="F106">
        <v>245</v>
      </c>
    </row>
    <row r="107" spans="2:6" x14ac:dyDescent="0.2">
      <c r="B107" t="s">
        <v>20</v>
      </c>
      <c r="C107">
        <v>2506</v>
      </c>
      <c r="E107" t="s">
        <v>14</v>
      </c>
      <c r="F107">
        <v>32</v>
      </c>
    </row>
    <row r="108" spans="2:6" x14ac:dyDescent="0.2">
      <c r="B108" t="s">
        <v>20</v>
      </c>
      <c r="C108">
        <v>244</v>
      </c>
      <c r="E108" t="s">
        <v>14</v>
      </c>
      <c r="F108">
        <v>7</v>
      </c>
    </row>
    <row r="109" spans="2:6" x14ac:dyDescent="0.2">
      <c r="B109" t="s">
        <v>20</v>
      </c>
      <c r="C109">
        <v>146</v>
      </c>
      <c r="E109" t="s">
        <v>14</v>
      </c>
      <c r="F109">
        <v>803</v>
      </c>
    </row>
    <row r="110" spans="2:6" x14ac:dyDescent="0.2">
      <c r="B110" t="s">
        <v>20</v>
      </c>
      <c r="C110">
        <v>1267</v>
      </c>
      <c r="E110" t="s">
        <v>14</v>
      </c>
      <c r="F110">
        <v>16</v>
      </c>
    </row>
    <row r="111" spans="2:6" x14ac:dyDescent="0.2">
      <c r="B111" t="s">
        <v>20</v>
      </c>
      <c r="C111">
        <v>1561</v>
      </c>
      <c r="E111" t="s">
        <v>14</v>
      </c>
      <c r="F111">
        <v>31</v>
      </c>
    </row>
    <row r="112" spans="2:6" x14ac:dyDescent="0.2">
      <c r="B112" t="s">
        <v>20</v>
      </c>
      <c r="C112">
        <v>48</v>
      </c>
      <c r="E112" t="s">
        <v>14</v>
      </c>
      <c r="F112">
        <v>108</v>
      </c>
    </row>
    <row r="113" spans="2:6" x14ac:dyDescent="0.2">
      <c r="B113" t="s">
        <v>20</v>
      </c>
      <c r="C113">
        <v>2739</v>
      </c>
      <c r="E113" t="s">
        <v>14</v>
      </c>
      <c r="F113">
        <v>30</v>
      </c>
    </row>
    <row r="114" spans="2:6" x14ac:dyDescent="0.2">
      <c r="B114" t="s">
        <v>20</v>
      </c>
      <c r="C114">
        <v>3537</v>
      </c>
      <c r="E114" t="s">
        <v>14</v>
      </c>
      <c r="F114">
        <v>17</v>
      </c>
    </row>
    <row r="115" spans="2:6" x14ac:dyDescent="0.2">
      <c r="B115" t="s">
        <v>20</v>
      </c>
      <c r="C115">
        <v>2107</v>
      </c>
      <c r="E115" t="s">
        <v>14</v>
      </c>
      <c r="F115">
        <v>80</v>
      </c>
    </row>
    <row r="116" spans="2:6" x14ac:dyDescent="0.2">
      <c r="B116" t="s">
        <v>20</v>
      </c>
      <c r="C116">
        <v>3318</v>
      </c>
      <c r="E116" t="s">
        <v>14</v>
      </c>
      <c r="F116">
        <v>2468</v>
      </c>
    </row>
    <row r="117" spans="2:6" x14ac:dyDescent="0.2">
      <c r="B117" t="s">
        <v>20</v>
      </c>
      <c r="C117">
        <v>340</v>
      </c>
      <c r="E117" t="s">
        <v>14</v>
      </c>
      <c r="F117">
        <v>26</v>
      </c>
    </row>
    <row r="118" spans="2:6" x14ac:dyDescent="0.2">
      <c r="B118" t="s">
        <v>20</v>
      </c>
      <c r="C118">
        <v>1442</v>
      </c>
      <c r="E118" t="s">
        <v>14</v>
      </c>
      <c r="F118">
        <v>73</v>
      </c>
    </row>
    <row r="119" spans="2:6" x14ac:dyDescent="0.2">
      <c r="B119" t="s">
        <v>20</v>
      </c>
      <c r="C119">
        <v>126</v>
      </c>
      <c r="E119" t="s">
        <v>14</v>
      </c>
      <c r="F119">
        <v>128</v>
      </c>
    </row>
    <row r="120" spans="2:6" x14ac:dyDescent="0.2">
      <c r="B120" t="s">
        <v>20</v>
      </c>
      <c r="C120">
        <v>524</v>
      </c>
      <c r="E120" t="s">
        <v>14</v>
      </c>
      <c r="F120">
        <v>33</v>
      </c>
    </row>
    <row r="121" spans="2:6" x14ac:dyDescent="0.2">
      <c r="B121" t="s">
        <v>20</v>
      </c>
      <c r="C121">
        <v>1989</v>
      </c>
      <c r="E121" t="s">
        <v>14</v>
      </c>
      <c r="F121">
        <v>1072</v>
      </c>
    </row>
    <row r="122" spans="2:6" x14ac:dyDescent="0.2">
      <c r="B122" t="s">
        <v>20</v>
      </c>
      <c r="C122">
        <v>157</v>
      </c>
      <c r="E122" t="s">
        <v>14</v>
      </c>
      <c r="F122">
        <v>393</v>
      </c>
    </row>
    <row r="123" spans="2:6" x14ac:dyDescent="0.2">
      <c r="B123" t="s">
        <v>20</v>
      </c>
      <c r="C123">
        <v>4498</v>
      </c>
      <c r="E123" t="s">
        <v>14</v>
      </c>
      <c r="F123">
        <v>1257</v>
      </c>
    </row>
    <row r="124" spans="2:6" x14ac:dyDescent="0.2">
      <c r="B124" t="s">
        <v>20</v>
      </c>
      <c r="C124">
        <v>80</v>
      </c>
      <c r="E124" t="s">
        <v>14</v>
      </c>
      <c r="F124">
        <v>328</v>
      </c>
    </row>
    <row r="125" spans="2:6" x14ac:dyDescent="0.2">
      <c r="B125" t="s">
        <v>20</v>
      </c>
      <c r="C125">
        <v>43</v>
      </c>
      <c r="E125" t="s">
        <v>14</v>
      </c>
      <c r="F125">
        <v>147</v>
      </c>
    </row>
    <row r="126" spans="2:6" x14ac:dyDescent="0.2">
      <c r="B126" t="s">
        <v>20</v>
      </c>
      <c r="C126">
        <v>2053</v>
      </c>
      <c r="E126" t="s">
        <v>14</v>
      </c>
      <c r="F126">
        <v>830</v>
      </c>
    </row>
    <row r="127" spans="2:6" x14ac:dyDescent="0.2">
      <c r="B127" t="s">
        <v>20</v>
      </c>
      <c r="C127">
        <v>168</v>
      </c>
      <c r="E127" t="s">
        <v>14</v>
      </c>
      <c r="F127">
        <v>331</v>
      </c>
    </row>
    <row r="128" spans="2:6" x14ac:dyDescent="0.2">
      <c r="B128" t="s">
        <v>20</v>
      </c>
      <c r="C128">
        <v>4289</v>
      </c>
      <c r="E128" t="s">
        <v>14</v>
      </c>
      <c r="F128">
        <v>25</v>
      </c>
    </row>
    <row r="129" spans="2:6" x14ac:dyDescent="0.2">
      <c r="B129" t="s">
        <v>20</v>
      </c>
      <c r="C129">
        <v>165</v>
      </c>
      <c r="E129" t="s">
        <v>14</v>
      </c>
      <c r="F129">
        <v>3483</v>
      </c>
    </row>
    <row r="130" spans="2:6" x14ac:dyDescent="0.2">
      <c r="B130" t="s">
        <v>20</v>
      </c>
      <c r="C130">
        <v>1815</v>
      </c>
      <c r="E130" t="s">
        <v>14</v>
      </c>
      <c r="F130">
        <v>923</v>
      </c>
    </row>
    <row r="131" spans="2:6" x14ac:dyDescent="0.2">
      <c r="B131" t="s">
        <v>20</v>
      </c>
      <c r="C131">
        <v>397</v>
      </c>
      <c r="E131" t="s">
        <v>14</v>
      </c>
      <c r="F131">
        <v>1</v>
      </c>
    </row>
    <row r="132" spans="2:6" x14ac:dyDescent="0.2">
      <c r="B132" t="s">
        <v>20</v>
      </c>
      <c r="C132">
        <v>1539</v>
      </c>
      <c r="E132" t="s">
        <v>14</v>
      </c>
      <c r="F132">
        <v>33</v>
      </c>
    </row>
    <row r="133" spans="2:6" x14ac:dyDescent="0.2">
      <c r="B133" t="s">
        <v>20</v>
      </c>
      <c r="C133">
        <v>138</v>
      </c>
      <c r="E133" t="s">
        <v>14</v>
      </c>
      <c r="F133">
        <v>40</v>
      </c>
    </row>
    <row r="134" spans="2:6" x14ac:dyDescent="0.2">
      <c r="B134" t="s">
        <v>20</v>
      </c>
      <c r="C134">
        <v>3594</v>
      </c>
      <c r="E134" t="s">
        <v>14</v>
      </c>
      <c r="F134">
        <v>23</v>
      </c>
    </row>
    <row r="135" spans="2:6" x14ac:dyDescent="0.2">
      <c r="B135" t="s">
        <v>20</v>
      </c>
      <c r="C135">
        <v>5880</v>
      </c>
      <c r="E135" t="s">
        <v>14</v>
      </c>
      <c r="F135">
        <v>75</v>
      </c>
    </row>
    <row r="136" spans="2:6" x14ac:dyDescent="0.2">
      <c r="B136" t="s">
        <v>20</v>
      </c>
      <c r="C136">
        <v>112</v>
      </c>
      <c r="E136" t="s">
        <v>14</v>
      </c>
      <c r="F136">
        <v>2176</v>
      </c>
    </row>
    <row r="137" spans="2:6" x14ac:dyDescent="0.2">
      <c r="B137" t="s">
        <v>20</v>
      </c>
      <c r="C137">
        <v>943</v>
      </c>
      <c r="E137" t="s">
        <v>14</v>
      </c>
      <c r="F137">
        <v>441</v>
      </c>
    </row>
    <row r="138" spans="2:6" x14ac:dyDescent="0.2">
      <c r="B138" t="s">
        <v>20</v>
      </c>
      <c r="C138">
        <v>2468</v>
      </c>
      <c r="E138" t="s">
        <v>14</v>
      </c>
      <c r="F138">
        <v>25</v>
      </c>
    </row>
    <row r="139" spans="2:6" x14ac:dyDescent="0.2">
      <c r="B139" t="s">
        <v>20</v>
      </c>
      <c r="C139">
        <v>2551</v>
      </c>
      <c r="E139" t="s">
        <v>14</v>
      </c>
      <c r="F139">
        <v>127</v>
      </c>
    </row>
    <row r="140" spans="2:6" x14ac:dyDescent="0.2">
      <c r="B140" t="s">
        <v>20</v>
      </c>
      <c r="C140">
        <v>101</v>
      </c>
      <c r="E140" t="s">
        <v>14</v>
      </c>
      <c r="F140">
        <v>355</v>
      </c>
    </row>
    <row r="141" spans="2:6" x14ac:dyDescent="0.2">
      <c r="B141" t="s">
        <v>20</v>
      </c>
      <c r="C141">
        <v>92</v>
      </c>
      <c r="E141" t="s">
        <v>14</v>
      </c>
      <c r="F141">
        <v>44</v>
      </c>
    </row>
    <row r="142" spans="2:6" x14ac:dyDescent="0.2">
      <c r="B142" t="s">
        <v>20</v>
      </c>
      <c r="C142">
        <v>62</v>
      </c>
      <c r="E142" t="s">
        <v>14</v>
      </c>
      <c r="F142">
        <v>67</v>
      </c>
    </row>
    <row r="143" spans="2:6" x14ac:dyDescent="0.2">
      <c r="B143" t="s">
        <v>20</v>
      </c>
      <c r="C143">
        <v>149</v>
      </c>
      <c r="E143" t="s">
        <v>14</v>
      </c>
      <c r="F143">
        <v>1068</v>
      </c>
    </row>
    <row r="144" spans="2:6" x14ac:dyDescent="0.2">
      <c r="B144" t="s">
        <v>20</v>
      </c>
      <c r="C144">
        <v>329</v>
      </c>
      <c r="E144" t="s">
        <v>14</v>
      </c>
      <c r="F144">
        <v>424</v>
      </c>
    </row>
    <row r="145" spans="2:6" x14ac:dyDescent="0.2">
      <c r="B145" t="s">
        <v>20</v>
      </c>
      <c r="C145">
        <v>97</v>
      </c>
      <c r="E145" t="s">
        <v>14</v>
      </c>
      <c r="F145">
        <v>151</v>
      </c>
    </row>
    <row r="146" spans="2:6" x14ac:dyDescent="0.2">
      <c r="B146" t="s">
        <v>20</v>
      </c>
      <c r="C146">
        <v>1784</v>
      </c>
      <c r="E146" t="s">
        <v>14</v>
      </c>
      <c r="F146">
        <v>1608</v>
      </c>
    </row>
    <row r="147" spans="2:6" x14ac:dyDescent="0.2">
      <c r="B147" t="s">
        <v>20</v>
      </c>
      <c r="C147">
        <v>1684</v>
      </c>
      <c r="E147" t="s">
        <v>14</v>
      </c>
      <c r="F147">
        <v>941</v>
      </c>
    </row>
    <row r="148" spans="2:6" x14ac:dyDescent="0.2">
      <c r="B148" t="s">
        <v>20</v>
      </c>
      <c r="C148">
        <v>250</v>
      </c>
      <c r="E148" t="s">
        <v>14</v>
      </c>
      <c r="F148">
        <v>1</v>
      </c>
    </row>
    <row r="149" spans="2:6" x14ac:dyDescent="0.2">
      <c r="B149" t="s">
        <v>20</v>
      </c>
      <c r="C149">
        <v>238</v>
      </c>
      <c r="E149" t="s">
        <v>14</v>
      </c>
      <c r="F149">
        <v>40</v>
      </c>
    </row>
    <row r="150" spans="2:6" x14ac:dyDescent="0.2">
      <c r="B150" t="s">
        <v>20</v>
      </c>
      <c r="C150">
        <v>53</v>
      </c>
      <c r="E150" t="s">
        <v>14</v>
      </c>
      <c r="F150">
        <v>3015</v>
      </c>
    </row>
    <row r="151" spans="2:6" x14ac:dyDescent="0.2">
      <c r="B151" t="s">
        <v>20</v>
      </c>
      <c r="C151">
        <v>214</v>
      </c>
      <c r="E151" t="s">
        <v>14</v>
      </c>
      <c r="F151">
        <v>435</v>
      </c>
    </row>
    <row r="152" spans="2:6" x14ac:dyDescent="0.2">
      <c r="B152" t="s">
        <v>20</v>
      </c>
      <c r="C152">
        <v>222</v>
      </c>
      <c r="E152" t="s">
        <v>14</v>
      </c>
      <c r="F152">
        <v>714</v>
      </c>
    </row>
    <row r="153" spans="2:6" x14ac:dyDescent="0.2">
      <c r="B153" t="s">
        <v>20</v>
      </c>
      <c r="C153">
        <v>1884</v>
      </c>
      <c r="E153" t="s">
        <v>14</v>
      </c>
      <c r="F153">
        <v>5497</v>
      </c>
    </row>
    <row r="154" spans="2:6" x14ac:dyDescent="0.2">
      <c r="B154" t="s">
        <v>20</v>
      </c>
      <c r="C154">
        <v>218</v>
      </c>
      <c r="E154" t="s">
        <v>14</v>
      </c>
      <c r="F154">
        <v>418</v>
      </c>
    </row>
    <row r="155" spans="2:6" x14ac:dyDescent="0.2">
      <c r="B155" t="s">
        <v>20</v>
      </c>
      <c r="C155">
        <v>6465</v>
      </c>
      <c r="E155" t="s">
        <v>14</v>
      </c>
      <c r="F155">
        <v>1439</v>
      </c>
    </row>
    <row r="156" spans="2:6" x14ac:dyDescent="0.2">
      <c r="B156" t="s">
        <v>20</v>
      </c>
      <c r="C156">
        <v>59</v>
      </c>
      <c r="E156" t="s">
        <v>14</v>
      </c>
      <c r="F156">
        <v>15</v>
      </c>
    </row>
    <row r="157" spans="2:6" x14ac:dyDescent="0.2">
      <c r="B157" t="s">
        <v>20</v>
      </c>
      <c r="C157">
        <v>88</v>
      </c>
      <c r="E157" t="s">
        <v>14</v>
      </c>
      <c r="F157">
        <v>1999</v>
      </c>
    </row>
    <row r="158" spans="2:6" x14ac:dyDescent="0.2">
      <c r="B158" t="s">
        <v>20</v>
      </c>
      <c r="C158">
        <v>1697</v>
      </c>
      <c r="E158" t="s">
        <v>14</v>
      </c>
      <c r="F158">
        <v>118</v>
      </c>
    </row>
    <row r="159" spans="2:6" x14ac:dyDescent="0.2">
      <c r="B159" t="s">
        <v>20</v>
      </c>
      <c r="C159">
        <v>92</v>
      </c>
      <c r="E159" t="s">
        <v>14</v>
      </c>
      <c r="F159">
        <v>162</v>
      </c>
    </row>
    <row r="160" spans="2:6" x14ac:dyDescent="0.2">
      <c r="B160" t="s">
        <v>20</v>
      </c>
      <c r="C160">
        <v>186</v>
      </c>
      <c r="E160" t="s">
        <v>14</v>
      </c>
      <c r="F160">
        <v>83</v>
      </c>
    </row>
    <row r="161" spans="2:6" x14ac:dyDescent="0.2">
      <c r="B161" t="s">
        <v>20</v>
      </c>
      <c r="C161">
        <v>138</v>
      </c>
      <c r="E161" t="s">
        <v>14</v>
      </c>
      <c r="F161">
        <v>747</v>
      </c>
    </row>
    <row r="162" spans="2:6" x14ac:dyDescent="0.2">
      <c r="B162" t="s">
        <v>20</v>
      </c>
      <c r="C162">
        <v>261</v>
      </c>
      <c r="E162" t="s">
        <v>14</v>
      </c>
      <c r="F162">
        <v>84</v>
      </c>
    </row>
    <row r="163" spans="2:6" x14ac:dyDescent="0.2">
      <c r="B163" t="s">
        <v>20</v>
      </c>
      <c r="C163">
        <v>107</v>
      </c>
      <c r="E163" t="s">
        <v>14</v>
      </c>
      <c r="F163">
        <v>91</v>
      </c>
    </row>
    <row r="164" spans="2:6" x14ac:dyDescent="0.2">
      <c r="B164" t="s">
        <v>20</v>
      </c>
      <c r="C164">
        <v>199</v>
      </c>
      <c r="E164" t="s">
        <v>14</v>
      </c>
      <c r="F164">
        <v>792</v>
      </c>
    </row>
    <row r="165" spans="2:6" x14ac:dyDescent="0.2">
      <c r="B165" t="s">
        <v>20</v>
      </c>
      <c r="C165">
        <v>5512</v>
      </c>
      <c r="E165" t="s">
        <v>14</v>
      </c>
      <c r="F165">
        <v>32</v>
      </c>
    </row>
    <row r="166" spans="2:6" x14ac:dyDescent="0.2">
      <c r="B166" t="s">
        <v>20</v>
      </c>
      <c r="C166">
        <v>86</v>
      </c>
      <c r="E166" t="s">
        <v>14</v>
      </c>
      <c r="F166">
        <v>186</v>
      </c>
    </row>
    <row r="167" spans="2:6" x14ac:dyDescent="0.2">
      <c r="B167" t="s">
        <v>20</v>
      </c>
      <c r="C167">
        <v>2768</v>
      </c>
      <c r="E167" t="s">
        <v>14</v>
      </c>
      <c r="F167">
        <v>605</v>
      </c>
    </row>
    <row r="168" spans="2:6" x14ac:dyDescent="0.2">
      <c r="B168" t="s">
        <v>20</v>
      </c>
      <c r="C168">
        <v>48</v>
      </c>
      <c r="E168" t="s">
        <v>14</v>
      </c>
      <c r="F168">
        <v>1</v>
      </c>
    </row>
    <row r="169" spans="2:6" x14ac:dyDescent="0.2">
      <c r="B169" t="s">
        <v>20</v>
      </c>
      <c r="C169">
        <v>87</v>
      </c>
      <c r="E169" t="s">
        <v>14</v>
      </c>
      <c r="F169">
        <v>31</v>
      </c>
    </row>
    <row r="170" spans="2:6" x14ac:dyDescent="0.2">
      <c r="B170" t="s">
        <v>20</v>
      </c>
      <c r="C170">
        <v>1894</v>
      </c>
      <c r="E170" t="s">
        <v>14</v>
      </c>
      <c r="F170">
        <v>1181</v>
      </c>
    </row>
    <row r="171" spans="2:6" x14ac:dyDescent="0.2">
      <c r="B171" t="s">
        <v>20</v>
      </c>
      <c r="C171">
        <v>282</v>
      </c>
      <c r="E171" t="s">
        <v>14</v>
      </c>
      <c r="F171">
        <v>39</v>
      </c>
    </row>
    <row r="172" spans="2:6" x14ac:dyDescent="0.2">
      <c r="B172" t="s">
        <v>20</v>
      </c>
      <c r="C172">
        <v>116</v>
      </c>
      <c r="E172" t="s">
        <v>14</v>
      </c>
      <c r="F172">
        <v>46</v>
      </c>
    </row>
    <row r="173" spans="2:6" x14ac:dyDescent="0.2">
      <c r="B173" t="s">
        <v>20</v>
      </c>
      <c r="C173">
        <v>83</v>
      </c>
      <c r="E173" t="s">
        <v>14</v>
      </c>
      <c r="F173">
        <v>105</v>
      </c>
    </row>
    <row r="174" spans="2:6" x14ac:dyDescent="0.2">
      <c r="B174" t="s">
        <v>20</v>
      </c>
      <c r="C174">
        <v>91</v>
      </c>
      <c r="E174" t="s">
        <v>14</v>
      </c>
      <c r="F174">
        <v>535</v>
      </c>
    </row>
    <row r="175" spans="2:6" x14ac:dyDescent="0.2">
      <c r="B175" t="s">
        <v>20</v>
      </c>
      <c r="C175">
        <v>546</v>
      </c>
      <c r="E175" t="s">
        <v>14</v>
      </c>
      <c r="F175">
        <v>16</v>
      </c>
    </row>
    <row r="176" spans="2:6" x14ac:dyDescent="0.2">
      <c r="B176" t="s">
        <v>20</v>
      </c>
      <c r="C176">
        <v>393</v>
      </c>
      <c r="E176" t="s">
        <v>14</v>
      </c>
      <c r="F176">
        <v>575</v>
      </c>
    </row>
    <row r="177" spans="2:6" x14ac:dyDescent="0.2">
      <c r="B177" t="s">
        <v>20</v>
      </c>
      <c r="C177">
        <v>133</v>
      </c>
      <c r="E177" t="s">
        <v>14</v>
      </c>
      <c r="F177">
        <v>1120</v>
      </c>
    </row>
    <row r="178" spans="2:6" x14ac:dyDescent="0.2">
      <c r="B178" t="s">
        <v>20</v>
      </c>
      <c r="C178">
        <v>254</v>
      </c>
      <c r="E178" t="s">
        <v>14</v>
      </c>
      <c r="F178">
        <v>113</v>
      </c>
    </row>
    <row r="179" spans="2:6" x14ac:dyDescent="0.2">
      <c r="B179" t="s">
        <v>20</v>
      </c>
      <c r="C179">
        <v>176</v>
      </c>
      <c r="E179" t="s">
        <v>14</v>
      </c>
      <c r="F179">
        <v>1538</v>
      </c>
    </row>
    <row r="180" spans="2:6" x14ac:dyDescent="0.2">
      <c r="B180" t="s">
        <v>20</v>
      </c>
      <c r="C180">
        <v>337</v>
      </c>
      <c r="E180" t="s">
        <v>14</v>
      </c>
      <c r="F180">
        <v>9</v>
      </c>
    </row>
    <row r="181" spans="2:6" x14ac:dyDescent="0.2">
      <c r="B181" t="s">
        <v>20</v>
      </c>
      <c r="C181">
        <v>107</v>
      </c>
      <c r="E181" t="s">
        <v>14</v>
      </c>
      <c r="F181">
        <v>554</v>
      </c>
    </row>
    <row r="182" spans="2:6" x14ac:dyDescent="0.2">
      <c r="B182" t="s">
        <v>20</v>
      </c>
      <c r="C182">
        <v>183</v>
      </c>
      <c r="E182" t="s">
        <v>14</v>
      </c>
      <c r="F182">
        <v>648</v>
      </c>
    </row>
    <row r="183" spans="2:6" x14ac:dyDescent="0.2">
      <c r="B183" t="s">
        <v>20</v>
      </c>
      <c r="C183">
        <v>72</v>
      </c>
      <c r="E183" t="s">
        <v>14</v>
      </c>
      <c r="F183">
        <v>21</v>
      </c>
    </row>
    <row r="184" spans="2:6" x14ac:dyDescent="0.2">
      <c r="B184" t="s">
        <v>20</v>
      </c>
      <c r="C184">
        <v>295</v>
      </c>
      <c r="E184" t="s">
        <v>14</v>
      </c>
      <c r="F184">
        <v>54</v>
      </c>
    </row>
    <row r="185" spans="2:6" x14ac:dyDescent="0.2">
      <c r="B185" t="s">
        <v>20</v>
      </c>
      <c r="C185">
        <v>142</v>
      </c>
      <c r="E185" t="s">
        <v>14</v>
      </c>
      <c r="F185">
        <v>120</v>
      </c>
    </row>
    <row r="186" spans="2:6" x14ac:dyDescent="0.2">
      <c r="B186" t="s">
        <v>20</v>
      </c>
      <c r="C186">
        <v>85</v>
      </c>
      <c r="E186" t="s">
        <v>14</v>
      </c>
      <c r="F186">
        <v>579</v>
      </c>
    </row>
    <row r="187" spans="2:6" x14ac:dyDescent="0.2">
      <c r="B187" t="s">
        <v>20</v>
      </c>
      <c r="C187">
        <v>659</v>
      </c>
      <c r="E187" t="s">
        <v>14</v>
      </c>
      <c r="F187">
        <v>2072</v>
      </c>
    </row>
    <row r="188" spans="2:6" x14ac:dyDescent="0.2">
      <c r="B188" t="s">
        <v>20</v>
      </c>
      <c r="C188">
        <v>121</v>
      </c>
      <c r="E188" t="s">
        <v>14</v>
      </c>
      <c r="F188">
        <v>0</v>
      </c>
    </row>
    <row r="189" spans="2:6" x14ac:dyDescent="0.2">
      <c r="B189" t="s">
        <v>20</v>
      </c>
      <c r="C189">
        <v>3742</v>
      </c>
      <c r="E189" t="s">
        <v>14</v>
      </c>
      <c r="F189">
        <v>1796</v>
      </c>
    </row>
    <row r="190" spans="2:6" x14ac:dyDescent="0.2">
      <c r="B190" t="s">
        <v>20</v>
      </c>
      <c r="C190">
        <v>223</v>
      </c>
      <c r="E190" t="s">
        <v>14</v>
      </c>
      <c r="F190">
        <v>62</v>
      </c>
    </row>
    <row r="191" spans="2:6" x14ac:dyDescent="0.2">
      <c r="B191" t="s">
        <v>20</v>
      </c>
      <c r="C191">
        <v>133</v>
      </c>
      <c r="E191" t="s">
        <v>14</v>
      </c>
      <c r="F191">
        <v>347</v>
      </c>
    </row>
    <row r="192" spans="2:6" x14ac:dyDescent="0.2">
      <c r="B192" t="s">
        <v>20</v>
      </c>
      <c r="C192">
        <v>5168</v>
      </c>
      <c r="E192" t="s">
        <v>14</v>
      </c>
      <c r="F192">
        <v>19</v>
      </c>
    </row>
    <row r="193" spans="2:6" x14ac:dyDescent="0.2">
      <c r="B193" t="s">
        <v>20</v>
      </c>
      <c r="C193">
        <v>307</v>
      </c>
      <c r="E193" t="s">
        <v>14</v>
      </c>
      <c r="F193">
        <v>1258</v>
      </c>
    </row>
    <row r="194" spans="2:6" x14ac:dyDescent="0.2">
      <c r="B194" t="s">
        <v>20</v>
      </c>
      <c r="C194">
        <v>2441</v>
      </c>
      <c r="E194" t="s">
        <v>14</v>
      </c>
      <c r="F194">
        <v>362</v>
      </c>
    </row>
    <row r="195" spans="2:6" x14ac:dyDescent="0.2">
      <c r="B195" t="s">
        <v>20</v>
      </c>
      <c r="C195">
        <v>1385</v>
      </c>
      <c r="E195" t="s">
        <v>14</v>
      </c>
      <c r="F195">
        <v>133</v>
      </c>
    </row>
    <row r="196" spans="2:6" x14ac:dyDescent="0.2">
      <c r="B196" t="s">
        <v>20</v>
      </c>
      <c r="C196">
        <v>190</v>
      </c>
      <c r="E196" t="s">
        <v>14</v>
      </c>
      <c r="F196">
        <v>846</v>
      </c>
    </row>
    <row r="197" spans="2:6" x14ac:dyDescent="0.2">
      <c r="B197" t="s">
        <v>20</v>
      </c>
      <c r="C197">
        <v>470</v>
      </c>
      <c r="E197" t="s">
        <v>14</v>
      </c>
      <c r="F197">
        <v>10</v>
      </c>
    </row>
    <row r="198" spans="2:6" x14ac:dyDescent="0.2">
      <c r="B198" t="s">
        <v>20</v>
      </c>
      <c r="C198">
        <v>253</v>
      </c>
      <c r="E198" t="s">
        <v>14</v>
      </c>
      <c r="F198">
        <v>191</v>
      </c>
    </row>
    <row r="199" spans="2:6" x14ac:dyDescent="0.2">
      <c r="B199" t="s">
        <v>20</v>
      </c>
      <c r="C199">
        <v>1113</v>
      </c>
      <c r="E199" t="s">
        <v>14</v>
      </c>
      <c r="F199">
        <v>1979</v>
      </c>
    </row>
    <row r="200" spans="2:6" x14ac:dyDescent="0.2">
      <c r="B200" t="s">
        <v>20</v>
      </c>
      <c r="C200">
        <v>2283</v>
      </c>
      <c r="E200" t="s">
        <v>14</v>
      </c>
      <c r="F200">
        <v>63</v>
      </c>
    </row>
    <row r="201" spans="2:6" x14ac:dyDescent="0.2">
      <c r="B201" t="s">
        <v>20</v>
      </c>
      <c r="C201">
        <v>1095</v>
      </c>
      <c r="E201" t="s">
        <v>14</v>
      </c>
      <c r="F201">
        <v>6080</v>
      </c>
    </row>
    <row r="202" spans="2:6" x14ac:dyDescent="0.2">
      <c r="B202" t="s">
        <v>20</v>
      </c>
      <c r="C202">
        <v>1690</v>
      </c>
      <c r="E202" t="s">
        <v>14</v>
      </c>
      <c r="F202">
        <v>80</v>
      </c>
    </row>
    <row r="203" spans="2:6" x14ac:dyDescent="0.2">
      <c r="B203" t="s">
        <v>20</v>
      </c>
      <c r="C203">
        <v>191</v>
      </c>
      <c r="E203" t="s">
        <v>14</v>
      </c>
      <c r="F203">
        <v>9</v>
      </c>
    </row>
    <row r="204" spans="2:6" x14ac:dyDescent="0.2">
      <c r="B204" t="s">
        <v>20</v>
      </c>
      <c r="C204">
        <v>2013</v>
      </c>
      <c r="E204" t="s">
        <v>14</v>
      </c>
      <c r="F204">
        <v>1784</v>
      </c>
    </row>
    <row r="205" spans="2:6" x14ac:dyDescent="0.2">
      <c r="B205" t="s">
        <v>20</v>
      </c>
      <c r="C205">
        <v>1703</v>
      </c>
      <c r="E205" t="s">
        <v>14</v>
      </c>
      <c r="F205">
        <v>243</v>
      </c>
    </row>
    <row r="206" spans="2:6" x14ac:dyDescent="0.2">
      <c r="B206" t="s">
        <v>20</v>
      </c>
      <c r="C206">
        <v>80</v>
      </c>
      <c r="E206" t="s">
        <v>14</v>
      </c>
      <c r="F206">
        <v>1296</v>
      </c>
    </row>
    <row r="207" spans="2:6" x14ac:dyDescent="0.2">
      <c r="B207" t="s">
        <v>20</v>
      </c>
      <c r="C207">
        <v>41</v>
      </c>
      <c r="E207" t="s">
        <v>14</v>
      </c>
      <c r="F207">
        <v>77</v>
      </c>
    </row>
    <row r="208" spans="2:6" x14ac:dyDescent="0.2">
      <c r="B208" t="s">
        <v>20</v>
      </c>
      <c r="C208">
        <v>187</v>
      </c>
      <c r="E208" t="s">
        <v>14</v>
      </c>
      <c r="F208">
        <v>395</v>
      </c>
    </row>
    <row r="209" spans="2:6" x14ac:dyDescent="0.2">
      <c r="B209" t="s">
        <v>20</v>
      </c>
      <c r="C209">
        <v>2875</v>
      </c>
      <c r="E209" t="s">
        <v>14</v>
      </c>
      <c r="F209">
        <v>49</v>
      </c>
    </row>
    <row r="210" spans="2:6" x14ac:dyDescent="0.2">
      <c r="B210" t="s">
        <v>20</v>
      </c>
      <c r="C210">
        <v>88</v>
      </c>
      <c r="E210" t="s">
        <v>14</v>
      </c>
      <c r="F210">
        <v>180</v>
      </c>
    </row>
    <row r="211" spans="2:6" x14ac:dyDescent="0.2">
      <c r="B211" t="s">
        <v>20</v>
      </c>
      <c r="C211">
        <v>191</v>
      </c>
      <c r="E211" t="s">
        <v>14</v>
      </c>
      <c r="F211">
        <v>2690</v>
      </c>
    </row>
    <row r="212" spans="2:6" x14ac:dyDescent="0.2">
      <c r="B212" t="s">
        <v>20</v>
      </c>
      <c r="C212">
        <v>139</v>
      </c>
      <c r="E212" t="s">
        <v>14</v>
      </c>
      <c r="F212">
        <v>2779</v>
      </c>
    </row>
    <row r="213" spans="2:6" x14ac:dyDescent="0.2">
      <c r="B213" t="s">
        <v>20</v>
      </c>
      <c r="C213">
        <v>186</v>
      </c>
      <c r="E213" t="s">
        <v>14</v>
      </c>
      <c r="F213">
        <v>92</v>
      </c>
    </row>
    <row r="214" spans="2:6" x14ac:dyDescent="0.2">
      <c r="B214" t="s">
        <v>20</v>
      </c>
      <c r="C214">
        <v>112</v>
      </c>
      <c r="E214" t="s">
        <v>14</v>
      </c>
      <c r="F214">
        <v>1028</v>
      </c>
    </row>
    <row r="215" spans="2:6" x14ac:dyDescent="0.2">
      <c r="B215" t="s">
        <v>20</v>
      </c>
      <c r="C215">
        <v>101</v>
      </c>
      <c r="E215" t="s">
        <v>14</v>
      </c>
      <c r="F215">
        <v>26</v>
      </c>
    </row>
    <row r="216" spans="2:6" x14ac:dyDescent="0.2">
      <c r="B216" t="s">
        <v>20</v>
      </c>
      <c r="C216">
        <v>206</v>
      </c>
      <c r="E216" t="s">
        <v>14</v>
      </c>
      <c r="F216">
        <v>1790</v>
      </c>
    </row>
    <row r="217" spans="2:6" x14ac:dyDescent="0.2">
      <c r="B217" t="s">
        <v>20</v>
      </c>
      <c r="C217">
        <v>154</v>
      </c>
      <c r="E217" t="s">
        <v>14</v>
      </c>
      <c r="F217">
        <v>37</v>
      </c>
    </row>
    <row r="218" spans="2:6" x14ac:dyDescent="0.2">
      <c r="B218" t="s">
        <v>20</v>
      </c>
      <c r="C218">
        <v>5966</v>
      </c>
      <c r="E218" t="s">
        <v>14</v>
      </c>
      <c r="F218">
        <v>35</v>
      </c>
    </row>
    <row r="219" spans="2:6" x14ac:dyDescent="0.2">
      <c r="B219" t="s">
        <v>20</v>
      </c>
      <c r="C219">
        <v>169</v>
      </c>
      <c r="E219" t="s">
        <v>14</v>
      </c>
      <c r="F219">
        <v>558</v>
      </c>
    </row>
    <row r="220" spans="2:6" x14ac:dyDescent="0.2">
      <c r="B220" t="s">
        <v>20</v>
      </c>
      <c r="C220">
        <v>2106</v>
      </c>
      <c r="E220" t="s">
        <v>14</v>
      </c>
      <c r="F220">
        <v>64</v>
      </c>
    </row>
    <row r="221" spans="2:6" x14ac:dyDescent="0.2">
      <c r="B221" t="s">
        <v>20</v>
      </c>
      <c r="C221">
        <v>131</v>
      </c>
      <c r="E221" t="s">
        <v>14</v>
      </c>
      <c r="F221">
        <v>245</v>
      </c>
    </row>
    <row r="222" spans="2:6" x14ac:dyDescent="0.2">
      <c r="B222" t="s">
        <v>20</v>
      </c>
      <c r="C222">
        <v>84</v>
      </c>
      <c r="E222" t="s">
        <v>14</v>
      </c>
      <c r="F222">
        <v>71</v>
      </c>
    </row>
    <row r="223" spans="2:6" x14ac:dyDescent="0.2">
      <c r="B223" t="s">
        <v>20</v>
      </c>
      <c r="C223">
        <v>155</v>
      </c>
      <c r="E223" t="s">
        <v>14</v>
      </c>
      <c r="F223">
        <v>42</v>
      </c>
    </row>
    <row r="224" spans="2:6" x14ac:dyDescent="0.2">
      <c r="B224" t="s">
        <v>20</v>
      </c>
      <c r="C224">
        <v>189</v>
      </c>
      <c r="E224" t="s">
        <v>14</v>
      </c>
      <c r="F224">
        <v>156</v>
      </c>
    </row>
    <row r="225" spans="2:6" x14ac:dyDescent="0.2">
      <c r="B225" t="s">
        <v>20</v>
      </c>
      <c r="C225">
        <v>4799</v>
      </c>
      <c r="E225" t="s">
        <v>14</v>
      </c>
      <c r="F225">
        <v>1368</v>
      </c>
    </row>
    <row r="226" spans="2:6" x14ac:dyDescent="0.2">
      <c r="B226" t="s">
        <v>20</v>
      </c>
      <c r="C226">
        <v>1137</v>
      </c>
      <c r="E226" t="s">
        <v>14</v>
      </c>
      <c r="F226">
        <v>102</v>
      </c>
    </row>
    <row r="227" spans="2:6" x14ac:dyDescent="0.2">
      <c r="B227" t="s">
        <v>20</v>
      </c>
      <c r="C227">
        <v>1152</v>
      </c>
      <c r="E227" t="s">
        <v>14</v>
      </c>
      <c r="F227">
        <v>86</v>
      </c>
    </row>
    <row r="228" spans="2:6" x14ac:dyDescent="0.2">
      <c r="B228" t="s">
        <v>20</v>
      </c>
      <c r="C228">
        <v>50</v>
      </c>
      <c r="E228" t="s">
        <v>14</v>
      </c>
      <c r="F228">
        <v>253</v>
      </c>
    </row>
    <row r="229" spans="2:6" x14ac:dyDescent="0.2">
      <c r="B229" t="s">
        <v>20</v>
      </c>
      <c r="C229">
        <v>3059</v>
      </c>
      <c r="E229" t="s">
        <v>14</v>
      </c>
      <c r="F229">
        <v>157</v>
      </c>
    </row>
    <row r="230" spans="2:6" x14ac:dyDescent="0.2">
      <c r="B230" t="s">
        <v>20</v>
      </c>
      <c r="C230">
        <v>34</v>
      </c>
      <c r="E230" t="s">
        <v>14</v>
      </c>
      <c r="F230">
        <v>183</v>
      </c>
    </row>
    <row r="231" spans="2:6" x14ac:dyDescent="0.2">
      <c r="B231" t="s">
        <v>20</v>
      </c>
      <c r="C231">
        <v>220</v>
      </c>
      <c r="E231" t="s">
        <v>14</v>
      </c>
      <c r="F231">
        <v>82</v>
      </c>
    </row>
    <row r="232" spans="2:6" x14ac:dyDescent="0.2">
      <c r="B232" t="s">
        <v>20</v>
      </c>
      <c r="C232">
        <v>1604</v>
      </c>
      <c r="E232" t="s">
        <v>14</v>
      </c>
      <c r="F232">
        <v>1</v>
      </c>
    </row>
    <row r="233" spans="2:6" x14ac:dyDescent="0.2">
      <c r="B233" t="s">
        <v>20</v>
      </c>
      <c r="C233">
        <v>454</v>
      </c>
      <c r="E233" t="s">
        <v>14</v>
      </c>
      <c r="F233">
        <v>1198</v>
      </c>
    </row>
    <row r="234" spans="2:6" x14ac:dyDescent="0.2">
      <c r="B234" t="s">
        <v>20</v>
      </c>
      <c r="C234">
        <v>123</v>
      </c>
      <c r="E234" t="s">
        <v>14</v>
      </c>
      <c r="F234">
        <v>648</v>
      </c>
    </row>
    <row r="235" spans="2:6" x14ac:dyDescent="0.2">
      <c r="B235" t="s">
        <v>20</v>
      </c>
      <c r="C235">
        <v>299</v>
      </c>
      <c r="E235" t="s">
        <v>14</v>
      </c>
      <c r="F235">
        <v>64</v>
      </c>
    </row>
    <row r="236" spans="2:6" x14ac:dyDescent="0.2">
      <c r="B236" t="s">
        <v>20</v>
      </c>
      <c r="C236">
        <v>2237</v>
      </c>
      <c r="E236" t="s">
        <v>14</v>
      </c>
      <c r="F236">
        <v>62</v>
      </c>
    </row>
    <row r="237" spans="2:6" x14ac:dyDescent="0.2">
      <c r="B237" t="s">
        <v>20</v>
      </c>
      <c r="C237">
        <v>645</v>
      </c>
      <c r="E237" t="s">
        <v>14</v>
      </c>
      <c r="F237">
        <v>750</v>
      </c>
    </row>
    <row r="238" spans="2:6" x14ac:dyDescent="0.2">
      <c r="B238" t="s">
        <v>20</v>
      </c>
      <c r="C238">
        <v>484</v>
      </c>
      <c r="E238" t="s">
        <v>14</v>
      </c>
      <c r="F238">
        <v>105</v>
      </c>
    </row>
    <row r="239" spans="2:6" x14ac:dyDescent="0.2">
      <c r="B239" t="s">
        <v>20</v>
      </c>
      <c r="C239">
        <v>154</v>
      </c>
      <c r="E239" t="s">
        <v>14</v>
      </c>
      <c r="F239">
        <v>2604</v>
      </c>
    </row>
    <row r="240" spans="2:6" x14ac:dyDescent="0.2">
      <c r="B240" t="s">
        <v>20</v>
      </c>
      <c r="C240">
        <v>82</v>
      </c>
      <c r="E240" t="s">
        <v>14</v>
      </c>
      <c r="F240">
        <v>65</v>
      </c>
    </row>
    <row r="241" spans="2:6" x14ac:dyDescent="0.2">
      <c r="B241" t="s">
        <v>20</v>
      </c>
      <c r="C241">
        <v>134</v>
      </c>
      <c r="E241" t="s">
        <v>14</v>
      </c>
      <c r="F241">
        <v>94</v>
      </c>
    </row>
    <row r="242" spans="2:6" x14ac:dyDescent="0.2">
      <c r="B242" t="s">
        <v>20</v>
      </c>
      <c r="C242">
        <v>5203</v>
      </c>
      <c r="E242" t="s">
        <v>14</v>
      </c>
      <c r="F242">
        <v>257</v>
      </c>
    </row>
    <row r="243" spans="2:6" x14ac:dyDescent="0.2">
      <c r="B243" t="s">
        <v>20</v>
      </c>
      <c r="C243">
        <v>94</v>
      </c>
      <c r="E243" t="s">
        <v>14</v>
      </c>
      <c r="F243">
        <v>2928</v>
      </c>
    </row>
    <row r="244" spans="2:6" x14ac:dyDescent="0.2">
      <c r="B244" t="s">
        <v>20</v>
      </c>
      <c r="C244">
        <v>205</v>
      </c>
      <c r="E244" t="s">
        <v>14</v>
      </c>
      <c r="F244">
        <v>4697</v>
      </c>
    </row>
    <row r="245" spans="2:6" x14ac:dyDescent="0.2">
      <c r="B245" t="s">
        <v>20</v>
      </c>
      <c r="C245">
        <v>92</v>
      </c>
      <c r="E245" t="s">
        <v>14</v>
      </c>
      <c r="F245">
        <v>2915</v>
      </c>
    </row>
    <row r="246" spans="2:6" x14ac:dyDescent="0.2">
      <c r="B246" t="s">
        <v>20</v>
      </c>
      <c r="C246">
        <v>219</v>
      </c>
      <c r="E246" t="s">
        <v>14</v>
      </c>
      <c r="F246">
        <v>18</v>
      </c>
    </row>
    <row r="247" spans="2:6" x14ac:dyDescent="0.2">
      <c r="B247" t="s">
        <v>20</v>
      </c>
      <c r="C247">
        <v>2526</v>
      </c>
      <c r="E247" t="s">
        <v>14</v>
      </c>
      <c r="F247">
        <v>602</v>
      </c>
    </row>
    <row r="248" spans="2:6" x14ac:dyDescent="0.2">
      <c r="B248" t="s">
        <v>20</v>
      </c>
      <c r="C248">
        <v>94</v>
      </c>
      <c r="E248" t="s">
        <v>14</v>
      </c>
      <c r="F248">
        <v>1</v>
      </c>
    </row>
    <row r="249" spans="2:6" x14ac:dyDescent="0.2">
      <c r="B249" t="s">
        <v>20</v>
      </c>
      <c r="C249">
        <v>1713</v>
      </c>
      <c r="E249" t="s">
        <v>14</v>
      </c>
      <c r="F249">
        <v>3868</v>
      </c>
    </row>
    <row r="250" spans="2:6" x14ac:dyDescent="0.2">
      <c r="B250" t="s">
        <v>20</v>
      </c>
      <c r="C250">
        <v>249</v>
      </c>
      <c r="E250" t="s">
        <v>14</v>
      </c>
      <c r="F250">
        <v>504</v>
      </c>
    </row>
    <row r="251" spans="2:6" x14ac:dyDescent="0.2">
      <c r="B251" t="s">
        <v>20</v>
      </c>
      <c r="C251">
        <v>192</v>
      </c>
      <c r="E251" t="s">
        <v>14</v>
      </c>
      <c r="F251">
        <v>14</v>
      </c>
    </row>
    <row r="252" spans="2:6" x14ac:dyDescent="0.2">
      <c r="B252" t="s">
        <v>20</v>
      </c>
      <c r="C252">
        <v>247</v>
      </c>
      <c r="E252" t="s">
        <v>14</v>
      </c>
      <c r="F252">
        <v>750</v>
      </c>
    </row>
    <row r="253" spans="2:6" x14ac:dyDescent="0.2">
      <c r="B253" t="s">
        <v>20</v>
      </c>
      <c r="C253">
        <v>2293</v>
      </c>
      <c r="E253" t="s">
        <v>14</v>
      </c>
      <c r="F253">
        <v>77</v>
      </c>
    </row>
    <row r="254" spans="2:6" x14ac:dyDescent="0.2">
      <c r="B254" t="s">
        <v>20</v>
      </c>
      <c r="C254">
        <v>3131</v>
      </c>
      <c r="E254" t="s">
        <v>14</v>
      </c>
      <c r="F254">
        <v>752</v>
      </c>
    </row>
    <row r="255" spans="2:6" x14ac:dyDescent="0.2">
      <c r="B255" t="s">
        <v>20</v>
      </c>
      <c r="C255">
        <v>143</v>
      </c>
      <c r="E255" t="s">
        <v>14</v>
      </c>
      <c r="F255">
        <v>131</v>
      </c>
    </row>
    <row r="256" spans="2:6" x14ac:dyDescent="0.2">
      <c r="B256" t="s">
        <v>20</v>
      </c>
      <c r="C256">
        <v>296</v>
      </c>
      <c r="E256" t="s">
        <v>14</v>
      </c>
      <c r="F256">
        <v>87</v>
      </c>
    </row>
    <row r="257" spans="2:6" x14ac:dyDescent="0.2">
      <c r="B257" t="s">
        <v>20</v>
      </c>
      <c r="C257">
        <v>170</v>
      </c>
      <c r="E257" t="s">
        <v>14</v>
      </c>
      <c r="F257">
        <v>1063</v>
      </c>
    </row>
    <row r="258" spans="2:6" x14ac:dyDescent="0.2">
      <c r="B258" t="s">
        <v>20</v>
      </c>
      <c r="C258">
        <v>86</v>
      </c>
      <c r="E258" t="s">
        <v>14</v>
      </c>
      <c r="F258">
        <v>76</v>
      </c>
    </row>
    <row r="259" spans="2:6" x14ac:dyDescent="0.2">
      <c r="B259" t="s">
        <v>20</v>
      </c>
      <c r="C259">
        <v>6286</v>
      </c>
      <c r="E259" t="s">
        <v>14</v>
      </c>
      <c r="F259">
        <v>4428</v>
      </c>
    </row>
    <row r="260" spans="2:6" x14ac:dyDescent="0.2">
      <c r="B260" t="s">
        <v>20</v>
      </c>
      <c r="C260">
        <v>3727</v>
      </c>
      <c r="E260" t="s">
        <v>14</v>
      </c>
      <c r="F260">
        <v>58</v>
      </c>
    </row>
    <row r="261" spans="2:6" x14ac:dyDescent="0.2">
      <c r="B261" t="s">
        <v>20</v>
      </c>
      <c r="C261">
        <v>1605</v>
      </c>
      <c r="E261" t="s">
        <v>14</v>
      </c>
      <c r="F261">
        <v>111</v>
      </c>
    </row>
    <row r="262" spans="2:6" x14ac:dyDescent="0.2">
      <c r="B262" t="s">
        <v>20</v>
      </c>
      <c r="C262">
        <v>2120</v>
      </c>
      <c r="E262" t="s">
        <v>14</v>
      </c>
      <c r="F262">
        <v>2955</v>
      </c>
    </row>
    <row r="263" spans="2:6" x14ac:dyDescent="0.2">
      <c r="B263" t="s">
        <v>20</v>
      </c>
      <c r="C263">
        <v>50</v>
      </c>
      <c r="E263" t="s">
        <v>14</v>
      </c>
      <c r="F263">
        <v>1657</v>
      </c>
    </row>
    <row r="264" spans="2:6" x14ac:dyDescent="0.2">
      <c r="B264" t="s">
        <v>20</v>
      </c>
      <c r="C264">
        <v>2080</v>
      </c>
      <c r="E264" t="s">
        <v>14</v>
      </c>
      <c r="F264">
        <v>926</v>
      </c>
    </row>
    <row r="265" spans="2:6" x14ac:dyDescent="0.2">
      <c r="B265" t="s">
        <v>20</v>
      </c>
      <c r="C265">
        <v>2105</v>
      </c>
      <c r="E265" t="s">
        <v>14</v>
      </c>
      <c r="F265">
        <v>77</v>
      </c>
    </row>
    <row r="266" spans="2:6" x14ac:dyDescent="0.2">
      <c r="B266" t="s">
        <v>20</v>
      </c>
      <c r="C266">
        <v>2436</v>
      </c>
      <c r="E266" t="s">
        <v>14</v>
      </c>
      <c r="F266">
        <v>1748</v>
      </c>
    </row>
    <row r="267" spans="2:6" x14ac:dyDescent="0.2">
      <c r="B267" t="s">
        <v>20</v>
      </c>
      <c r="C267">
        <v>80</v>
      </c>
      <c r="E267" t="s">
        <v>14</v>
      </c>
      <c r="F267">
        <v>79</v>
      </c>
    </row>
    <row r="268" spans="2:6" x14ac:dyDescent="0.2">
      <c r="B268" t="s">
        <v>20</v>
      </c>
      <c r="C268">
        <v>42</v>
      </c>
      <c r="E268" t="s">
        <v>14</v>
      </c>
      <c r="F268">
        <v>889</v>
      </c>
    </row>
    <row r="269" spans="2:6" x14ac:dyDescent="0.2">
      <c r="B269" t="s">
        <v>20</v>
      </c>
      <c r="C269">
        <v>139</v>
      </c>
      <c r="E269" t="s">
        <v>14</v>
      </c>
      <c r="F269">
        <v>56</v>
      </c>
    </row>
    <row r="270" spans="2:6" x14ac:dyDescent="0.2">
      <c r="B270" t="s">
        <v>20</v>
      </c>
      <c r="C270">
        <v>159</v>
      </c>
      <c r="E270" t="s">
        <v>14</v>
      </c>
      <c r="F270">
        <v>1</v>
      </c>
    </row>
    <row r="271" spans="2:6" x14ac:dyDescent="0.2">
      <c r="B271" t="s">
        <v>20</v>
      </c>
      <c r="C271">
        <v>381</v>
      </c>
      <c r="E271" t="s">
        <v>14</v>
      </c>
      <c r="F271">
        <v>83</v>
      </c>
    </row>
    <row r="272" spans="2:6" x14ac:dyDescent="0.2">
      <c r="B272" t="s">
        <v>20</v>
      </c>
      <c r="C272">
        <v>194</v>
      </c>
      <c r="E272" t="s">
        <v>14</v>
      </c>
      <c r="F272">
        <v>2025</v>
      </c>
    </row>
    <row r="273" spans="2:6" x14ac:dyDescent="0.2">
      <c r="B273" t="s">
        <v>20</v>
      </c>
      <c r="C273">
        <v>106</v>
      </c>
      <c r="E273" t="s">
        <v>14</v>
      </c>
      <c r="F273">
        <v>14</v>
      </c>
    </row>
    <row r="274" spans="2:6" x14ac:dyDescent="0.2">
      <c r="B274" t="s">
        <v>20</v>
      </c>
      <c r="C274">
        <v>142</v>
      </c>
      <c r="E274" t="s">
        <v>14</v>
      </c>
      <c r="F274">
        <v>656</v>
      </c>
    </row>
    <row r="275" spans="2:6" x14ac:dyDescent="0.2">
      <c r="B275" t="s">
        <v>20</v>
      </c>
      <c r="C275">
        <v>211</v>
      </c>
      <c r="E275" t="s">
        <v>14</v>
      </c>
      <c r="F275">
        <v>1596</v>
      </c>
    </row>
    <row r="276" spans="2:6" x14ac:dyDescent="0.2">
      <c r="B276" t="s">
        <v>20</v>
      </c>
      <c r="C276">
        <v>2756</v>
      </c>
      <c r="E276" t="s">
        <v>14</v>
      </c>
      <c r="F276">
        <v>10</v>
      </c>
    </row>
    <row r="277" spans="2:6" x14ac:dyDescent="0.2">
      <c r="B277" t="s">
        <v>20</v>
      </c>
      <c r="C277">
        <v>173</v>
      </c>
      <c r="E277" t="s">
        <v>14</v>
      </c>
      <c r="F277">
        <v>1121</v>
      </c>
    </row>
    <row r="278" spans="2:6" x14ac:dyDescent="0.2">
      <c r="B278" t="s">
        <v>20</v>
      </c>
      <c r="C278">
        <v>87</v>
      </c>
      <c r="E278" t="s">
        <v>14</v>
      </c>
      <c r="F278">
        <v>15</v>
      </c>
    </row>
    <row r="279" spans="2:6" x14ac:dyDescent="0.2">
      <c r="B279" t="s">
        <v>20</v>
      </c>
      <c r="C279">
        <v>1572</v>
      </c>
      <c r="E279" t="s">
        <v>14</v>
      </c>
      <c r="F279">
        <v>191</v>
      </c>
    </row>
    <row r="280" spans="2:6" x14ac:dyDescent="0.2">
      <c r="B280" t="s">
        <v>20</v>
      </c>
      <c r="C280">
        <v>2346</v>
      </c>
      <c r="E280" t="s">
        <v>14</v>
      </c>
      <c r="F280">
        <v>16</v>
      </c>
    </row>
    <row r="281" spans="2:6" x14ac:dyDescent="0.2">
      <c r="B281" t="s">
        <v>20</v>
      </c>
      <c r="C281">
        <v>115</v>
      </c>
      <c r="E281" t="s">
        <v>14</v>
      </c>
      <c r="F281">
        <v>17</v>
      </c>
    </row>
    <row r="282" spans="2:6" x14ac:dyDescent="0.2">
      <c r="B282" t="s">
        <v>20</v>
      </c>
      <c r="C282">
        <v>85</v>
      </c>
      <c r="E282" t="s">
        <v>14</v>
      </c>
      <c r="F282">
        <v>34</v>
      </c>
    </row>
    <row r="283" spans="2:6" x14ac:dyDescent="0.2">
      <c r="B283" t="s">
        <v>20</v>
      </c>
      <c r="C283">
        <v>144</v>
      </c>
      <c r="E283" t="s">
        <v>14</v>
      </c>
      <c r="F283">
        <v>1</v>
      </c>
    </row>
    <row r="284" spans="2:6" x14ac:dyDescent="0.2">
      <c r="B284" t="s">
        <v>20</v>
      </c>
      <c r="C284">
        <v>2443</v>
      </c>
      <c r="E284" t="s">
        <v>14</v>
      </c>
      <c r="F284">
        <v>1274</v>
      </c>
    </row>
    <row r="285" spans="2:6" x14ac:dyDescent="0.2">
      <c r="B285" t="s">
        <v>20</v>
      </c>
      <c r="C285">
        <v>64</v>
      </c>
      <c r="E285" t="s">
        <v>14</v>
      </c>
      <c r="F285">
        <v>210</v>
      </c>
    </row>
    <row r="286" spans="2:6" x14ac:dyDescent="0.2">
      <c r="B286" t="s">
        <v>20</v>
      </c>
      <c r="C286">
        <v>268</v>
      </c>
      <c r="E286" t="s">
        <v>14</v>
      </c>
      <c r="F286">
        <v>248</v>
      </c>
    </row>
    <row r="287" spans="2:6" x14ac:dyDescent="0.2">
      <c r="B287" t="s">
        <v>20</v>
      </c>
      <c r="C287">
        <v>195</v>
      </c>
      <c r="E287" t="s">
        <v>14</v>
      </c>
      <c r="F287">
        <v>513</v>
      </c>
    </row>
    <row r="288" spans="2:6" x14ac:dyDescent="0.2">
      <c r="B288" t="s">
        <v>20</v>
      </c>
      <c r="C288">
        <v>186</v>
      </c>
      <c r="E288" t="s">
        <v>14</v>
      </c>
      <c r="F288">
        <v>3410</v>
      </c>
    </row>
    <row r="289" spans="2:6" x14ac:dyDescent="0.2">
      <c r="B289" t="s">
        <v>20</v>
      </c>
      <c r="C289">
        <v>460</v>
      </c>
      <c r="E289" t="s">
        <v>14</v>
      </c>
      <c r="F289">
        <v>10</v>
      </c>
    </row>
    <row r="290" spans="2:6" x14ac:dyDescent="0.2">
      <c r="B290" t="s">
        <v>20</v>
      </c>
      <c r="C290">
        <v>2528</v>
      </c>
      <c r="E290" t="s">
        <v>14</v>
      </c>
      <c r="F290">
        <v>2201</v>
      </c>
    </row>
    <row r="291" spans="2:6" x14ac:dyDescent="0.2">
      <c r="B291" t="s">
        <v>20</v>
      </c>
      <c r="C291">
        <v>3657</v>
      </c>
      <c r="E291" t="s">
        <v>14</v>
      </c>
      <c r="F291">
        <v>676</v>
      </c>
    </row>
    <row r="292" spans="2:6" x14ac:dyDescent="0.2">
      <c r="B292" t="s">
        <v>20</v>
      </c>
      <c r="C292">
        <v>131</v>
      </c>
      <c r="E292" t="s">
        <v>14</v>
      </c>
      <c r="F292">
        <v>831</v>
      </c>
    </row>
    <row r="293" spans="2:6" x14ac:dyDescent="0.2">
      <c r="B293" t="s">
        <v>20</v>
      </c>
      <c r="C293">
        <v>239</v>
      </c>
      <c r="E293" t="s">
        <v>14</v>
      </c>
      <c r="F293">
        <v>859</v>
      </c>
    </row>
    <row r="294" spans="2:6" x14ac:dyDescent="0.2">
      <c r="B294" t="s">
        <v>20</v>
      </c>
      <c r="C294">
        <v>78</v>
      </c>
      <c r="E294" t="s">
        <v>14</v>
      </c>
      <c r="F294">
        <v>45</v>
      </c>
    </row>
    <row r="295" spans="2:6" x14ac:dyDescent="0.2">
      <c r="B295" t="s">
        <v>20</v>
      </c>
      <c r="C295">
        <v>1773</v>
      </c>
      <c r="E295" t="s">
        <v>14</v>
      </c>
      <c r="F295">
        <v>6</v>
      </c>
    </row>
    <row r="296" spans="2:6" x14ac:dyDescent="0.2">
      <c r="B296" t="s">
        <v>20</v>
      </c>
      <c r="C296">
        <v>32</v>
      </c>
      <c r="E296" t="s">
        <v>14</v>
      </c>
      <c r="F296">
        <v>7</v>
      </c>
    </row>
    <row r="297" spans="2:6" x14ac:dyDescent="0.2">
      <c r="B297" t="s">
        <v>20</v>
      </c>
      <c r="C297">
        <v>369</v>
      </c>
      <c r="E297" t="s">
        <v>14</v>
      </c>
      <c r="F297">
        <v>31</v>
      </c>
    </row>
    <row r="298" spans="2:6" x14ac:dyDescent="0.2">
      <c r="B298" t="s">
        <v>20</v>
      </c>
      <c r="C298">
        <v>89</v>
      </c>
      <c r="E298" t="s">
        <v>14</v>
      </c>
      <c r="F298">
        <v>78</v>
      </c>
    </row>
    <row r="299" spans="2:6" x14ac:dyDescent="0.2">
      <c r="B299" t="s">
        <v>20</v>
      </c>
      <c r="C299">
        <v>147</v>
      </c>
      <c r="E299" t="s">
        <v>14</v>
      </c>
      <c r="F299">
        <v>1225</v>
      </c>
    </row>
    <row r="300" spans="2:6" x14ac:dyDescent="0.2">
      <c r="B300" t="s">
        <v>20</v>
      </c>
      <c r="C300">
        <v>126</v>
      </c>
      <c r="E300" t="s">
        <v>14</v>
      </c>
      <c r="F300">
        <v>1</v>
      </c>
    </row>
    <row r="301" spans="2:6" x14ac:dyDescent="0.2">
      <c r="B301" t="s">
        <v>20</v>
      </c>
      <c r="C301">
        <v>2218</v>
      </c>
      <c r="E301" t="s">
        <v>14</v>
      </c>
      <c r="F301">
        <v>67</v>
      </c>
    </row>
    <row r="302" spans="2:6" x14ac:dyDescent="0.2">
      <c r="B302" t="s">
        <v>20</v>
      </c>
      <c r="C302">
        <v>202</v>
      </c>
      <c r="E302" t="s">
        <v>14</v>
      </c>
      <c r="F302">
        <v>19</v>
      </c>
    </row>
    <row r="303" spans="2:6" x14ac:dyDescent="0.2">
      <c r="B303" t="s">
        <v>20</v>
      </c>
      <c r="C303">
        <v>140</v>
      </c>
      <c r="E303" t="s">
        <v>14</v>
      </c>
      <c r="F303">
        <v>2108</v>
      </c>
    </row>
    <row r="304" spans="2:6" x14ac:dyDescent="0.2">
      <c r="B304" t="s">
        <v>20</v>
      </c>
      <c r="C304">
        <v>1052</v>
      </c>
      <c r="E304" t="s">
        <v>14</v>
      </c>
      <c r="F304">
        <v>679</v>
      </c>
    </row>
    <row r="305" spans="2:6" x14ac:dyDescent="0.2">
      <c r="B305" t="s">
        <v>20</v>
      </c>
      <c r="C305">
        <v>247</v>
      </c>
      <c r="E305" t="s">
        <v>14</v>
      </c>
      <c r="F305">
        <v>36</v>
      </c>
    </row>
    <row r="306" spans="2:6" x14ac:dyDescent="0.2">
      <c r="B306" t="s">
        <v>20</v>
      </c>
      <c r="C306">
        <v>84</v>
      </c>
      <c r="E306" t="s">
        <v>14</v>
      </c>
      <c r="F306">
        <v>47</v>
      </c>
    </row>
    <row r="307" spans="2:6" x14ac:dyDescent="0.2">
      <c r="B307" t="s">
        <v>20</v>
      </c>
      <c r="C307">
        <v>88</v>
      </c>
      <c r="E307" t="s">
        <v>14</v>
      </c>
      <c r="F307">
        <v>70</v>
      </c>
    </row>
    <row r="308" spans="2:6" x14ac:dyDescent="0.2">
      <c r="B308" t="s">
        <v>20</v>
      </c>
      <c r="C308">
        <v>156</v>
      </c>
      <c r="E308" t="s">
        <v>14</v>
      </c>
      <c r="F308">
        <v>154</v>
      </c>
    </row>
    <row r="309" spans="2:6" x14ac:dyDescent="0.2">
      <c r="B309" t="s">
        <v>20</v>
      </c>
      <c r="C309">
        <v>2985</v>
      </c>
      <c r="E309" t="s">
        <v>14</v>
      </c>
      <c r="F309">
        <v>22</v>
      </c>
    </row>
    <row r="310" spans="2:6" x14ac:dyDescent="0.2">
      <c r="B310" t="s">
        <v>20</v>
      </c>
      <c r="C310">
        <v>762</v>
      </c>
      <c r="E310" t="s">
        <v>14</v>
      </c>
      <c r="F310">
        <v>1758</v>
      </c>
    </row>
    <row r="311" spans="2:6" x14ac:dyDescent="0.2">
      <c r="B311" t="s">
        <v>20</v>
      </c>
      <c r="C311">
        <v>554</v>
      </c>
      <c r="E311" t="s">
        <v>14</v>
      </c>
      <c r="F311">
        <v>94</v>
      </c>
    </row>
    <row r="312" spans="2:6" x14ac:dyDescent="0.2">
      <c r="B312" t="s">
        <v>20</v>
      </c>
      <c r="C312">
        <v>135</v>
      </c>
      <c r="E312" t="s">
        <v>14</v>
      </c>
      <c r="F312">
        <v>33</v>
      </c>
    </row>
    <row r="313" spans="2:6" x14ac:dyDescent="0.2">
      <c r="B313" t="s">
        <v>20</v>
      </c>
      <c r="C313">
        <v>122</v>
      </c>
      <c r="E313" t="s">
        <v>14</v>
      </c>
      <c r="F313">
        <v>1</v>
      </c>
    </row>
    <row r="314" spans="2:6" x14ac:dyDescent="0.2">
      <c r="B314" t="s">
        <v>20</v>
      </c>
      <c r="C314">
        <v>221</v>
      </c>
      <c r="E314" t="s">
        <v>14</v>
      </c>
      <c r="F314">
        <v>31</v>
      </c>
    </row>
    <row r="315" spans="2:6" x14ac:dyDescent="0.2">
      <c r="B315" t="s">
        <v>20</v>
      </c>
      <c r="C315">
        <v>126</v>
      </c>
      <c r="E315" t="s">
        <v>14</v>
      </c>
      <c r="F315">
        <v>35</v>
      </c>
    </row>
    <row r="316" spans="2:6" x14ac:dyDescent="0.2">
      <c r="B316" t="s">
        <v>20</v>
      </c>
      <c r="C316">
        <v>1022</v>
      </c>
      <c r="E316" t="s">
        <v>14</v>
      </c>
      <c r="F316">
        <v>63</v>
      </c>
    </row>
    <row r="317" spans="2:6" x14ac:dyDescent="0.2">
      <c r="B317" t="s">
        <v>20</v>
      </c>
      <c r="C317">
        <v>3177</v>
      </c>
      <c r="E317" t="s">
        <v>14</v>
      </c>
      <c r="F317">
        <v>526</v>
      </c>
    </row>
    <row r="318" spans="2:6" x14ac:dyDescent="0.2">
      <c r="B318" t="s">
        <v>20</v>
      </c>
      <c r="C318">
        <v>198</v>
      </c>
      <c r="E318" t="s">
        <v>14</v>
      </c>
      <c r="F318">
        <v>121</v>
      </c>
    </row>
    <row r="319" spans="2:6" x14ac:dyDescent="0.2">
      <c r="B319" t="s">
        <v>20</v>
      </c>
      <c r="C319">
        <v>85</v>
      </c>
      <c r="E319" t="s">
        <v>14</v>
      </c>
      <c r="F319">
        <v>67</v>
      </c>
    </row>
    <row r="320" spans="2:6" x14ac:dyDescent="0.2">
      <c r="B320" t="s">
        <v>20</v>
      </c>
      <c r="C320">
        <v>3596</v>
      </c>
      <c r="E320" t="s">
        <v>14</v>
      </c>
      <c r="F320">
        <v>57</v>
      </c>
    </row>
    <row r="321" spans="2:6" x14ac:dyDescent="0.2">
      <c r="B321" t="s">
        <v>20</v>
      </c>
      <c r="C321">
        <v>244</v>
      </c>
      <c r="E321" t="s">
        <v>14</v>
      </c>
      <c r="F321">
        <v>1229</v>
      </c>
    </row>
    <row r="322" spans="2:6" x14ac:dyDescent="0.2">
      <c r="B322" t="s">
        <v>20</v>
      </c>
      <c r="C322">
        <v>5180</v>
      </c>
      <c r="E322" t="s">
        <v>14</v>
      </c>
      <c r="F322">
        <v>12</v>
      </c>
    </row>
    <row r="323" spans="2:6" x14ac:dyDescent="0.2">
      <c r="B323" t="s">
        <v>20</v>
      </c>
      <c r="C323">
        <v>589</v>
      </c>
      <c r="E323" t="s">
        <v>14</v>
      </c>
      <c r="F323">
        <v>452</v>
      </c>
    </row>
    <row r="324" spans="2:6" x14ac:dyDescent="0.2">
      <c r="B324" t="s">
        <v>20</v>
      </c>
      <c r="C324">
        <v>2725</v>
      </c>
      <c r="E324" t="s">
        <v>14</v>
      </c>
      <c r="F324">
        <v>1886</v>
      </c>
    </row>
    <row r="325" spans="2:6" x14ac:dyDescent="0.2">
      <c r="B325" t="s">
        <v>20</v>
      </c>
      <c r="C325">
        <v>300</v>
      </c>
      <c r="E325" t="s">
        <v>14</v>
      </c>
      <c r="F325">
        <v>1825</v>
      </c>
    </row>
    <row r="326" spans="2:6" x14ac:dyDescent="0.2">
      <c r="B326" t="s">
        <v>20</v>
      </c>
      <c r="C326">
        <v>144</v>
      </c>
      <c r="E326" t="s">
        <v>14</v>
      </c>
      <c r="F326">
        <v>31</v>
      </c>
    </row>
    <row r="327" spans="2:6" x14ac:dyDescent="0.2">
      <c r="B327" t="s">
        <v>20</v>
      </c>
      <c r="C327">
        <v>87</v>
      </c>
      <c r="E327" t="s">
        <v>14</v>
      </c>
      <c r="F327">
        <v>107</v>
      </c>
    </row>
    <row r="328" spans="2:6" x14ac:dyDescent="0.2">
      <c r="B328" t="s">
        <v>20</v>
      </c>
      <c r="C328">
        <v>3116</v>
      </c>
      <c r="E328" t="s">
        <v>14</v>
      </c>
      <c r="F328">
        <v>27</v>
      </c>
    </row>
    <row r="329" spans="2:6" x14ac:dyDescent="0.2">
      <c r="B329" t="s">
        <v>20</v>
      </c>
      <c r="C329">
        <v>909</v>
      </c>
      <c r="E329" t="s">
        <v>14</v>
      </c>
      <c r="F329">
        <v>1221</v>
      </c>
    </row>
    <row r="330" spans="2:6" x14ac:dyDescent="0.2">
      <c r="B330" t="s">
        <v>20</v>
      </c>
      <c r="C330">
        <v>1613</v>
      </c>
      <c r="E330" t="s">
        <v>14</v>
      </c>
      <c r="F330">
        <v>1</v>
      </c>
    </row>
    <row r="331" spans="2:6" x14ac:dyDescent="0.2">
      <c r="B331" t="s">
        <v>20</v>
      </c>
      <c r="C331">
        <v>136</v>
      </c>
      <c r="E331" t="s">
        <v>14</v>
      </c>
      <c r="F331">
        <v>16</v>
      </c>
    </row>
    <row r="332" spans="2:6" x14ac:dyDescent="0.2">
      <c r="B332" t="s">
        <v>20</v>
      </c>
      <c r="C332">
        <v>130</v>
      </c>
      <c r="E332" t="s">
        <v>14</v>
      </c>
      <c r="F332">
        <v>41</v>
      </c>
    </row>
    <row r="333" spans="2:6" x14ac:dyDescent="0.2">
      <c r="B333" t="s">
        <v>20</v>
      </c>
      <c r="C333">
        <v>102</v>
      </c>
      <c r="E333" t="s">
        <v>14</v>
      </c>
      <c r="F333">
        <v>523</v>
      </c>
    </row>
    <row r="334" spans="2:6" x14ac:dyDescent="0.2">
      <c r="B334" t="s">
        <v>20</v>
      </c>
      <c r="C334">
        <v>4006</v>
      </c>
      <c r="E334" t="s">
        <v>14</v>
      </c>
      <c r="F334">
        <v>141</v>
      </c>
    </row>
    <row r="335" spans="2:6" x14ac:dyDescent="0.2">
      <c r="B335" t="s">
        <v>20</v>
      </c>
      <c r="C335">
        <v>1629</v>
      </c>
      <c r="E335" t="s">
        <v>14</v>
      </c>
      <c r="F335">
        <v>52</v>
      </c>
    </row>
    <row r="336" spans="2:6" x14ac:dyDescent="0.2">
      <c r="B336" t="s">
        <v>20</v>
      </c>
      <c r="C336">
        <v>2188</v>
      </c>
      <c r="E336" t="s">
        <v>14</v>
      </c>
      <c r="F336">
        <v>225</v>
      </c>
    </row>
    <row r="337" spans="2:6" x14ac:dyDescent="0.2">
      <c r="B337" t="s">
        <v>20</v>
      </c>
      <c r="C337">
        <v>2409</v>
      </c>
      <c r="E337" t="s">
        <v>14</v>
      </c>
      <c r="F337">
        <v>38</v>
      </c>
    </row>
    <row r="338" spans="2:6" x14ac:dyDescent="0.2">
      <c r="B338" t="s">
        <v>20</v>
      </c>
      <c r="C338">
        <v>194</v>
      </c>
      <c r="E338" t="s">
        <v>14</v>
      </c>
      <c r="F338">
        <v>15</v>
      </c>
    </row>
    <row r="339" spans="2:6" x14ac:dyDescent="0.2">
      <c r="B339" t="s">
        <v>20</v>
      </c>
      <c r="C339">
        <v>1140</v>
      </c>
      <c r="E339" t="s">
        <v>14</v>
      </c>
      <c r="F339">
        <v>37</v>
      </c>
    </row>
    <row r="340" spans="2:6" x14ac:dyDescent="0.2">
      <c r="B340" t="s">
        <v>20</v>
      </c>
      <c r="C340">
        <v>102</v>
      </c>
      <c r="E340" t="s">
        <v>14</v>
      </c>
      <c r="F340">
        <v>112</v>
      </c>
    </row>
    <row r="341" spans="2:6" x14ac:dyDescent="0.2">
      <c r="B341" t="s">
        <v>20</v>
      </c>
      <c r="C341">
        <v>2857</v>
      </c>
      <c r="E341" t="s">
        <v>14</v>
      </c>
      <c r="F341">
        <v>21</v>
      </c>
    </row>
    <row r="342" spans="2:6" x14ac:dyDescent="0.2">
      <c r="B342" t="s">
        <v>20</v>
      </c>
      <c r="C342">
        <v>107</v>
      </c>
      <c r="E342" t="s">
        <v>14</v>
      </c>
      <c r="F342">
        <v>67</v>
      </c>
    </row>
    <row r="343" spans="2:6" x14ac:dyDescent="0.2">
      <c r="B343" t="s">
        <v>20</v>
      </c>
      <c r="C343">
        <v>160</v>
      </c>
      <c r="E343" t="s">
        <v>14</v>
      </c>
      <c r="F343">
        <v>78</v>
      </c>
    </row>
    <row r="344" spans="2:6" x14ac:dyDescent="0.2">
      <c r="B344" t="s">
        <v>20</v>
      </c>
      <c r="C344">
        <v>2230</v>
      </c>
      <c r="E344" t="s">
        <v>14</v>
      </c>
      <c r="F344">
        <v>67</v>
      </c>
    </row>
    <row r="345" spans="2:6" x14ac:dyDescent="0.2">
      <c r="B345" t="s">
        <v>20</v>
      </c>
      <c r="C345">
        <v>316</v>
      </c>
      <c r="E345" t="s">
        <v>14</v>
      </c>
      <c r="F345">
        <v>263</v>
      </c>
    </row>
    <row r="346" spans="2:6" x14ac:dyDescent="0.2">
      <c r="B346" t="s">
        <v>20</v>
      </c>
      <c r="C346">
        <v>117</v>
      </c>
      <c r="E346" t="s">
        <v>14</v>
      </c>
      <c r="F346">
        <v>1691</v>
      </c>
    </row>
    <row r="347" spans="2:6" x14ac:dyDescent="0.2">
      <c r="B347" t="s">
        <v>20</v>
      </c>
      <c r="C347">
        <v>6406</v>
      </c>
      <c r="E347" t="s">
        <v>14</v>
      </c>
      <c r="F347">
        <v>181</v>
      </c>
    </row>
    <row r="348" spans="2:6" x14ac:dyDescent="0.2">
      <c r="B348" t="s">
        <v>20</v>
      </c>
      <c r="C348">
        <v>192</v>
      </c>
      <c r="E348" t="s">
        <v>14</v>
      </c>
      <c r="F348">
        <v>13</v>
      </c>
    </row>
    <row r="349" spans="2:6" x14ac:dyDescent="0.2">
      <c r="B349" t="s">
        <v>20</v>
      </c>
      <c r="C349">
        <v>26</v>
      </c>
      <c r="E349" t="s">
        <v>14</v>
      </c>
      <c r="F349">
        <v>1</v>
      </c>
    </row>
    <row r="350" spans="2:6" x14ac:dyDescent="0.2">
      <c r="B350" t="s">
        <v>20</v>
      </c>
      <c r="C350">
        <v>723</v>
      </c>
      <c r="E350" t="s">
        <v>14</v>
      </c>
      <c r="F350">
        <v>21</v>
      </c>
    </row>
    <row r="351" spans="2:6" x14ac:dyDescent="0.2">
      <c r="B351" t="s">
        <v>20</v>
      </c>
      <c r="C351">
        <v>170</v>
      </c>
      <c r="E351" t="s">
        <v>14</v>
      </c>
      <c r="F351">
        <v>830</v>
      </c>
    </row>
    <row r="352" spans="2:6" x14ac:dyDescent="0.2">
      <c r="B352" t="s">
        <v>20</v>
      </c>
      <c r="C352">
        <v>238</v>
      </c>
      <c r="E352" t="s">
        <v>14</v>
      </c>
      <c r="F352">
        <v>130</v>
      </c>
    </row>
    <row r="353" spans="2:6" x14ac:dyDescent="0.2">
      <c r="B353" t="s">
        <v>20</v>
      </c>
      <c r="C353">
        <v>55</v>
      </c>
      <c r="E353" t="s">
        <v>14</v>
      </c>
      <c r="F353">
        <v>55</v>
      </c>
    </row>
    <row r="354" spans="2:6" x14ac:dyDescent="0.2">
      <c r="B354" t="s">
        <v>20</v>
      </c>
      <c r="C354">
        <v>128</v>
      </c>
      <c r="E354" t="s">
        <v>14</v>
      </c>
      <c r="F354">
        <v>114</v>
      </c>
    </row>
    <row r="355" spans="2:6" x14ac:dyDescent="0.2">
      <c r="B355" t="s">
        <v>20</v>
      </c>
      <c r="C355">
        <v>2144</v>
      </c>
      <c r="E355" t="s">
        <v>14</v>
      </c>
      <c r="F355">
        <v>594</v>
      </c>
    </row>
    <row r="356" spans="2:6" x14ac:dyDescent="0.2">
      <c r="B356" t="s">
        <v>20</v>
      </c>
      <c r="C356">
        <v>2693</v>
      </c>
      <c r="E356" t="s">
        <v>14</v>
      </c>
      <c r="F356">
        <v>24</v>
      </c>
    </row>
    <row r="357" spans="2:6" x14ac:dyDescent="0.2">
      <c r="B357" t="s">
        <v>20</v>
      </c>
      <c r="C357">
        <v>432</v>
      </c>
      <c r="E357" t="s">
        <v>14</v>
      </c>
      <c r="F357">
        <v>252</v>
      </c>
    </row>
    <row r="358" spans="2:6" x14ac:dyDescent="0.2">
      <c r="B358" t="s">
        <v>20</v>
      </c>
      <c r="C358">
        <v>189</v>
      </c>
      <c r="E358" t="s">
        <v>14</v>
      </c>
      <c r="F358">
        <v>67</v>
      </c>
    </row>
    <row r="359" spans="2:6" x14ac:dyDescent="0.2">
      <c r="B359" t="s">
        <v>20</v>
      </c>
      <c r="C359">
        <v>154</v>
      </c>
      <c r="E359" t="s">
        <v>14</v>
      </c>
      <c r="F359">
        <v>742</v>
      </c>
    </row>
    <row r="360" spans="2:6" x14ac:dyDescent="0.2">
      <c r="B360" t="s">
        <v>20</v>
      </c>
      <c r="C360">
        <v>96</v>
      </c>
      <c r="E360" t="s">
        <v>14</v>
      </c>
      <c r="F360">
        <v>75</v>
      </c>
    </row>
    <row r="361" spans="2:6" x14ac:dyDescent="0.2">
      <c r="B361" t="s">
        <v>20</v>
      </c>
      <c r="C361">
        <v>3063</v>
      </c>
      <c r="E361" t="s">
        <v>14</v>
      </c>
      <c r="F361">
        <v>4405</v>
      </c>
    </row>
    <row r="362" spans="2:6" x14ac:dyDescent="0.2">
      <c r="B362" t="s">
        <v>20</v>
      </c>
      <c r="C362">
        <v>2266</v>
      </c>
      <c r="E362" t="s">
        <v>14</v>
      </c>
      <c r="F362">
        <v>92</v>
      </c>
    </row>
    <row r="363" spans="2:6" x14ac:dyDescent="0.2">
      <c r="B363" t="s">
        <v>20</v>
      </c>
      <c r="C363">
        <v>194</v>
      </c>
      <c r="E363" t="s">
        <v>14</v>
      </c>
      <c r="F363">
        <v>64</v>
      </c>
    </row>
    <row r="364" spans="2:6" x14ac:dyDescent="0.2">
      <c r="B364" t="s">
        <v>20</v>
      </c>
      <c r="C364">
        <v>129</v>
      </c>
      <c r="E364" t="s">
        <v>14</v>
      </c>
      <c r="F364">
        <v>64</v>
      </c>
    </row>
    <row r="365" spans="2:6" x14ac:dyDescent="0.2">
      <c r="B365" t="s">
        <v>20</v>
      </c>
      <c r="C365">
        <v>375</v>
      </c>
      <c r="E365" t="s">
        <v>14</v>
      </c>
      <c r="F365">
        <v>842</v>
      </c>
    </row>
    <row r="366" spans="2:6" x14ac:dyDescent="0.2">
      <c r="B366" t="s">
        <v>20</v>
      </c>
      <c r="C366">
        <v>409</v>
      </c>
      <c r="E366" t="s">
        <v>14</v>
      </c>
      <c r="F366">
        <v>112</v>
      </c>
    </row>
    <row r="367" spans="2:6" x14ac:dyDescent="0.2">
      <c r="B367" t="s">
        <v>20</v>
      </c>
      <c r="C367">
        <v>234</v>
      </c>
      <c r="E367" t="s">
        <v>14</v>
      </c>
      <c r="F367">
        <v>374</v>
      </c>
    </row>
    <row r="368" spans="2:6" x14ac:dyDescent="0.2">
      <c r="B368" t="s">
        <v>20</v>
      </c>
      <c r="C368">
        <v>3016</v>
      </c>
    </row>
    <row r="369" spans="2:3" x14ac:dyDescent="0.2">
      <c r="B369" t="s">
        <v>20</v>
      </c>
      <c r="C369">
        <v>264</v>
      </c>
    </row>
    <row r="370" spans="2:3" x14ac:dyDescent="0.2">
      <c r="B370" t="s">
        <v>20</v>
      </c>
      <c r="C370">
        <v>272</v>
      </c>
    </row>
    <row r="371" spans="2:3" x14ac:dyDescent="0.2">
      <c r="B371" t="s">
        <v>20</v>
      </c>
      <c r="C371">
        <v>419</v>
      </c>
    </row>
    <row r="372" spans="2:3" x14ac:dyDescent="0.2">
      <c r="B372" t="s">
        <v>20</v>
      </c>
      <c r="C372">
        <v>1621</v>
      </c>
    </row>
    <row r="373" spans="2:3" x14ac:dyDescent="0.2">
      <c r="B373" t="s">
        <v>20</v>
      </c>
      <c r="C373">
        <v>1101</v>
      </c>
    </row>
    <row r="374" spans="2:3" x14ac:dyDescent="0.2">
      <c r="B374" t="s">
        <v>20</v>
      </c>
      <c r="C374">
        <v>1073</v>
      </c>
    </row>
    <row r="375" spans="2:3" x14ac:dyDescent="0.2">
      <c r="B375" t="s">
        <v>20</v>
      </c>
      <c r="C375">
        <v>331</v>
      </c>
    </row>
    <row r="376" spans="2:3" x14ac:dyDescent="0.2">
      <c r="B376" t="s">
        <v>20</v>
      </c>
      <c r="C376">
        <v>1170</v>
      </c>
    </row>
    <row r="377" spans="2:3" x14ac:dyDescent="0.2">
      <c r="B377" t="s">
        <v>20</v>
      </c>
      <c r="C377">
        <v>363</v>
      </c>
    </row>
    <row r="378" spans="2:3" x14ac:dyDescent="0.2">
      <c r="B378" t="s">
        <v>20</v>
      </c>
      <c r="C378">
        <v>103</v>
      </c>
    </row>
    <row r="379" spans="2:3" x14ac:dyDescent="0.2">
      <c r="B379" t="s">
        <v>20</v>
      </c>
      <c r="C379">
        <v>147</v>
      </c>
    </row>
    <row r="380" spans="2:3" x14ac:dyDescent="0.2">
      <c r="B380" t="s">
        <v>20</v>
      </c>
      <c r="C380">
        <v>110</v>
      </c>
    </row>
    <row r="381" spans="2:3" x14ac:dyDescent="0.2">
      <c r="B381" t="s">
        <v>20</v>
      </c>
      <c r="C381">
        <v>134</v>
      </c>
    </row>
    <row r="382" spans="2:3" x14ac:dyDescent="0.2">
      <c r="B382" t="s">
        <v>20</v>
      </c>
      <c r="C382">
        <v>269</v>
      </c>
    </row>
    <row r="383" spans="2:3" x14ac:dyDescent="0.2">
      <c r="B383" t="s">
        <v>20</v>
      </c>
      <c r="C383">
        <v>175</v>
      </c>
    </row>
    <row r="384" spans="2:3" x14ac:dyDescent="0.2">
      <c r="B384" t="s">
        <v>20</v>
      </c>
      <c r="C384">
        <v>69</v>
      </c>
    </row>
    <row r="385" spans="2:3" x14ac:dyDescent="0.2">
      <c r="B385" t="s">
        <v>20</v>
      </c>
      <c r="C385">
        <v>190</v>
      </c>
    </row>
    <row r="386" spans="2:3" x14ac:dyDescent="0.2">
      <c r="B386" t="s">
        <v>20</v>
      </c>
      <c r="C386">
        <v>237</v>
      </c>
    </row>
    <row r="387" spans="2:3" x14ac:dyDescent="0.2">
      <c r="B387" t="s">
        <v>20</v>
      </c>
      <c r="C387">
        <v>196</v>
      </c>
    </row>
    <row r="388" spans="2:3" x14ac:dyDescent="0.2">
      <c r="B388" t="s">
        <v>20</v>
      </c>
      <c r="C388">
        <v>7295</v>
      </c>
    </row>
    <row r="389" spans="2:3" x14ac:dyDescent="0.2">
      <c r="B389" t="s">
        <v>20</v>
      </c>
      <c r="C389">
        <v>2893</v>
      </c>
    </row>
    <row r="390" spans="2:3" x14ac:dyDescent="0.2">
      <c r="B390" t="s">
        <v>20</v>
      </c>
      <c r="C390">
        <v>820</v>
      </c>
    </row>
    <row r="391" spans="2:3" x14ac:dyDescent="0.2">
      <c r="B391" t="s">
        <v>20</v>
      </c>
      <c r="C391">
        <v>2038</v>
      </c>
    </row>
    <row r="392" spans="2:3" x14ac:dyDescent="0.2">
      <c r="B392" t="s">
        <v>20</v>
      </c>
      <c r="C392">
        <v>116</v>
      </c>
    </row>
    <row r="393" spans="2:3" x14ac:dyDescent="0.2">
      <c r="B393" t="s">
        <v>20</v>
      </c>
      <c r="C393">
        <v>1345</v>
      </c>
    </row>
    <row r="394" spans="2:3" x14ac:dyDescent="0.2">
      <c r="B394" t="s">
        <v>20</v>
      </c>
      <c r="C394">
        <v>168</v>
      </c>
    </row>
    <row r="395" spans="2:3" x14ac:dyDescent="0.2">
      <c r="B395" t="s">
        <v>20</v>
      </c>
      <c r="C395">
        <v>137</v>
      </c>
    </row>
    <row r="396" spans="2:3" x14ac:dyDescent="0.2">
      <c r="B396" t="s">
        <v>20</v>
      </c>
      <c r="C396">
        <v>186</v>
      </c>
    </row>
    <row r="397" spans="2:3" x14ac:dyDescent="0.2">
      <c r="B397" t="s">
        <v>20</v>
      </c>
      <c r="C397">
        <v>125</v>
      </c>
    </row>
    <row r="398" spans="2:3" x14ac:dyDescent="0.2">
      <c r="B398" t="s">
        <v>20</v>
      </c>
      <c r="C398">
        <v>202</v>
      </c>
    </row>
    <row r="399" spans="2:3" x14ac:dyDescent="0.2">
      <c r="B399" t="s">
        <v>20</v>
      </c>
      <c r="C399">
        <v>103</v>
      </c>
    </row>
    <row r="400" spans="2:3" x14ac:dyDescent="0.2">
      <c r="B400" t="s">
        <v>20</v>
      </c>
      <c r="C400">
        <v>1785</v>
      </c>
    </row>
    <row r="401" spans="2:3" x14ac:dyDescent="0.2">
      <c r="B401" t="s">
        <v>20</v>
      </c>
      <c r="C401">
        <v>157</v>
      </c>
    </row>
    <row r="402" spans="2:3" x14ac:dyDescent="0.2">
      <c r="B402" t="s">
        <v>20</v>
      </c>
      <c r="C402">
        <v>555</v>
      </c>
    </row>
    <row r="403" spans="2:3" x14ac:dyDescent="0.2">
      <c r="B403" t="s">
        <v>20</v>
      </c>
      <c r="C403">
        <v>297</v>
      </c>
    </row>
    <row r="404" spans="2:3" x14ac:dyDescent="0.2">
      <c r="B404" t="s">
        <v>20</v>
      </c>
      <c r="C404">
        <v>123</v>
      </c>
    </row>
    <row r="405" spans="2:3" x14ac:dyDescent="0.2">
      <c r="B405" t="s">
        <v>20</v>
      </c>
      <c r="C405">
        <v>3036</v>
      </c>
    </row>
    <row r="406" spans="2:3" x14ac:dyDescent="0.2">
      <c r="B406" t="s">
        <v>20</v>
      </c>
      <c r="C406">
        <v>144</v>
      </c>
    </row>
    <row r="407" spans="2:3" x14ac:dyDescent="0.2">
      <c r="B407" t="s">
        <v>20</v>
      </c>
      <c r="C407">
        <v>121</v>
      </c>
    </row>
    <row r="408" spans="2:3" x14ac:dyDescent="0.2">
      <c r="B408" t="s">
        <v>20</v>
      </c>
      <c r="C408">
        <v>181</v>
      </c>
    </row>
    <row r="409" spans="2:3" x14ac:dyDescent="0.2">
      <c r="B409" t="s">
        <v>20</v>
      </c>
      <c r="C409">
        <v>122</v>
      </c>
    </row>
    <row r="410" spans="2:3" x14ac:dyDescent="0.2">
      <c r="B410" t="s">
        <v>20</v>
      </c>
      <c r="C410">
        <v>1071</v>
      </c>
    </row>
    <row r="411" spans="2:3" x14ac:dyDescent="0.2">
      <c r="B411" t="s">
        <v>20</v>
      </c>
      <c r="C411">
        <v>980</v>
      </c>
    </row>
    <row r="412" spans="2:3" x14ac:dyDescent="0.2">
      <c r="B412" t="s">
        <v>20</v>
      </c>
      <c r="C412">
        <v>536</v>
      </c>
    </row>
    <row r="413" spans="2:3" x14ac:dyDescent="0.2">
      <c r="B413" t="s">
        <v>20</v>
      </c>
      <c r="C413">
        <v>1991</v>
      </c>
    </row>
    <row r="414" spans="2:3" x14ac:dyDescent="0.2">
      <c r="B414" t="s">
        <v>20</v>
      </c>
      <c r="C414">
        <v>180</v>
      </c>
    </row>
    <row r="415" spans="2:3" x14ac:dyDescent="0.2">
      <c r="B415" t="s">
        <v>20</v>
      </c>
      <c r="C415">
        <v>130</v>
      </c>
    </row>
    <row r="416" spans="2:3" x14ac:dyDescent="0.2">
      <c r="B416" t="s">
        <v>20</v>
      </c>
      <c r="C416">
        <v>122</v>
      </c>
    </row>
    <row r="417" spans="2:3" x14ac:dyDescent="0.2">
      <c r="B417" t="s">
        <v>20</v>
      </c>
      <c r="C417">
        <v>140</v>
      </c>
    </row>
    <row r="418" spans="2:3" x14ac:dyDescent="0.2">
      <c r="B418" t="s">
        <v>20</v>
      </c>
      <c r="C418">
        <v>3388</v>
      </c>
    </row>
    <row r="419" spans="2:3" x14ac:dyDescent="0.2">
      <c r="B419" t="s">
        <v>20</v>
      </c>
      <c r="C419">
        <v>280</v>
      </c>
    </row>
    <row r="420" spans="2:3" x14ac:dyDescent="0.2">
      <c r="B420" t="s">
        <v>20</v>
      </c>
      <c r="C420">
        <v>366</v>
      </c>
    </row>
    <row r="421" spans="2:3" x14ac:dyDescent="0.2">
      <c r="B421" t="s">
        <v>20</v>
      </c>
      <c r="C421">
        <v>270</v>
      </c>
    </row>
    <row r="422" spans="2:3" x14ac:dyDescent="0.2">
      <c r="B422" t="s">
        <v>20</v>
      </c>
      <c r="C422">
        <v>137</v>
      </c>
    </row>
    <row r="423" spans="2:3" x14ac:dyDescent="0.2">
      <c r="B423" t="s">
        <v>20</v>
      </c>
      <c r="C423">
        <v>3205</v>
      </c>
    </row>
    <row r="424" spans="2:3" x14ac:dyDescent="0.2">
      <c r="B424" t="s">
        <v>20</v>
      </c>
      <c r="C424">
        <v>288</v>
      </c>
    </row>
    <row r="425" spans="2:3" x14ac:dyDescent="0.2">
      <c r="B425" t="s">
        <v>20</v>
      </c>
      <c r="C425">
        <v>148</v>
      </c>
    </row>
    <row r="426" spans="2:3" x14ac:dyDescent="0.2">
      <c r="B426" t="s">
        <v>20</v>
      </c>
      <c r="C426">
        <v>114</v>
      </c>
    </row>
    <row r="427" spans="2:3" x14ac:dyDescent="0.2">
      <c r="B427" t="s">
        <v>20</v>
      </c>
      <c r="C427">
        <v>1518</v>
      </c>
    </row>
    <row r="428" spans="2:3" x14ac:dyDescent="0.2">
      <c r="B428" t="s">
        <v>20</v>
      </c>
      <c r="C428">
        <v>166</v>
      </c>
    </row>
    <row r="429" spans="2:3" x14ac:dyDescent="0.2">
      <c r="B429" t="s">
        <v>20</v>
      </c>
      <c r="C429">
        <v>100</v>
      </c>
    </row>
    <row r="430" spans="2:3" x14ac:dyDescent="0.2">
      <c r="B430" t="s">
        <v>20</v>
      </c>
      <c r="C430">
        <v>235</v>
      </c>
    </row>
    <row r="431" spans="2:3" x14ac:dyDescent="0.2">
      <c r="B431" t="s">
        <v>20</v>
      </c>
      <c r="C431">
        <v>148</v>
      </c>
    </row>
    <row r="432" spans="2:3" x14ac:dyDescent="0.2">
      <c r="B432" t="s">
        <v>20</v>
      </c>
      <c r="C432">
        <v>198</v>
      </c>
    </row>
    <row r="433" spans="2:3" x14ac:dyDescent="0.2">
      <c r="B433" t="s">
        <v>20</v>
      </c>
      <c r="C433">
        <v>150</v>
      </c>
    </row>
    <row r="434" spans="2:3" x14ac:dyDescent="0.2">
      <c r="B434" t="s">
        <v>20</v>
      </c>
      <c r="C434">
        <v>216</v>
      </c>
    </row>
    <row r="435" spans="2:3" x14ac:dyDescent="0.2">
      <c r="B435" t="s">
        <v>20</v>
      </c>
      <c r="C435">
        <v>5139</v>
      </c>
    </row>
    <row r="436" spans="2:3" x14ac:dyDescent="0.2">
      <c r="B436" t="s">
        <v>20</v>
      </c>
      <c r="C436">
        <v>2353</v>
      </c>
    </row>
    <row r="437" spans="2:3" x14ac:dyDescent="0.2">
      <c r="B437" t="s">
        <v>20</v>
      </c>
      <c r="C437">
        <v>78</v>
      </c>
    </row>
    <row r="438" spans="2:3" x14ac:dyDescent="0.2">
      <c r="B438" t="s">
        <v>20</v>
      </c>
      <c r="C438">
        <v>174</v>
      </c>
    </row>
    <row r="439" spans="2:3" x14ac:dyDescent="0.2">
      <c r="B439" t="s">
        <v>20</v>
      </c>
      <c r="C439">
        <v>164</v>
      </c>
    </row>
    <row r="440" spans="2:3" x14ac:dyDescent="0.2">
      <c r="B440" t="s">
        <v>20</v>
      </c>
      <c r="C440">
        <v>161</v>
      </c>
    </row>
    <row r="441" spans="2:3" x14ac:dyDescent="0.2">
      <c r="B441" t="s">
        <v>20</v>
      </c>
      <c r="C441">
        <v>138</v>
      </c>
    </row>
    <row r="442" spans="2:3" x14ac:dyDescent="0.2">
      <c r="B442" t="s">
        <v>20</v>
      </c>
      <c r="C442">
        <v>3308</v>
      </c>
    </row>
    <row r="443" spans="2:3" x14ac:dyDescent="0.2">
      <c r="B443" t="s">
        <v>20</v>
      </c>
      <c r="C443">
        <v>127</v>
      </c>
    </row>
    <row r="444" spans="2:3" x14ac:dyDescent="0.2">
      <c r="B444" t="s">
        <v>20</v>
      </c>
      <c r="C444">
        <v>207</v>
      </c>
    </row>
    <row r="445" spans="2:3" x14ac:dyDescent="0.2">
      <c r="B445" t="s">
        <v>20</v>
      </c>
      <c r="C445">
        <v>181</v>
      </c>
    </row>
    <row r="446" spans="2:3" x14ac:dyDescent="0.2">
      <c r="B446" t="s">
        <v>20</v>
      </c>
      <c r="C446">
        <v>110</v>
      </c>
    </row>
    <row r="447" spans="2:3" x14ac:dyDescent="0.2">
      <c r="B447" t="s">
        <v>20</v>
      </c>
      <c r="C447">
        <v>185</v>
      </c>
    </row>
    <row r="448" spans="2:3" x14ac:dyDescent="0.2">
      <c r="B448" t="s">
        <v>20</v>
      </c>
      <c r="C448">
        <v>121</v>
      </c>
    </row>
    <row r="449" spans="2:3" x14ac:dyDescent="0.2">
      <c r="B449" t="s">
        <v>20</v>
      </c>
      <c r="C449">
        <v>106</v>
      </c>
    </row>
    <row r="450" spans="2:3" x14ac:dyDescent="0.2">
      <c r="B450" t="s">
        <v>20</v>
      </c>
      <c r="C450">
        <v>142</v>
      </c>
    </row>
    <row r="451" spans="2:3" x14ac:dyDescent="0.2">
      <c r="B451" t="s">
        <v>20</v>
      </c>
      <c r="C451">
        <v>233</v>
      </c>
    </row>
    <row r="452" spans="2:3" x14ac:dyDescent="0.2">
      <c r="B452" t="s">
        <v>20</v>
      </c>
      <c r="C452">
        <v>218</v>
      </c>
    </row>
    <row r="453" spans="2:3" x14ac:dyDescent="0.2">
      <c r="B453" t="s">
        <v>20</v>
      </c>
      <c r="C453">
        <v>76</v>
      </c>
    </row>
    <row r="454" spans="2:3" x14ac:dyDescent="0.2">
      <c r="B454" t="s">
        <v>20</v>
      </c>
      <c r="C454">
        <v>43</v>
      </c>
    </row>
    <row r="455" spans="2:3" x14ac:dyDescent="0.2">
      <c r="B455" t="s">
        <v>20</v>
      </c>
      <c r="C455">
        <v>221</v>
      </c>
    </row>
    <row r="456" spans="2:3" x14ac:dyDescent="0.2">
      <c r="B456" t="s">
        <v>20</v>
      </c>
      <c r="C456">
        <v>2805</v>
      </c>
    </row>
    <row r="457" spans="2:3" x14ac:dyDescent="0.2">
      <c r="B457" t="s">
        <v>20</v>
      </c>
      <c r="C457">
        <v>68</v>
      </c>
    </row>
    <row r="458" spans="2:3" x14ac:dyDescent="0.2">
      <c r="B458" t="s">
        <v>20</v>
      </c>
      <c r="C458">
        <v>183</v>
      </c>
    </row>
    <row r="459" spans="2:3" x14ac:dyDescent="0.2">
      <c r="B459" t="s">
        <v>20</v>
      </c>
      <c r="C459">
        <v>133</v>
      </c>
    </row>
    <row r="460" spans="2:3" x14ac:dyDescent="0.2">
      <c r="B460" t="s">
        <v>20</v>
      </c>
      <c r="C460">
        <v>2489</v>
      </c>
    </row>
    <row r="461" spans="2:3" x14ac:dyDescent="0.2">
      <c r="B461" t="s">
        <v>20</v>
      </c>
      <c r="C461">
        <v>69</v>
      </c>
    </row>
    <row r="462" spans="2:3" x14ac:dyDescent="0.2">
      <c r="B462" t="s">
        <v>20</v>
      </c>
      <c r="C462">
        <v>279</v>
      </c>
    </row>
    <row r="463" spans="2:3" x14ac:dyDescent="0.2">
      <c r="B463" t="s">
        <v>20</v>
      </c>
      <c r="C463">
        <v>210</v>
      </c>
    </row>
    <row r="464" spans="2:3" x14ac:dyDescent="0.2">
      <c r="B464" t="s">
        <v>20</v>
      </c>
      <c r="C464">
        <v>2100</v>
      </c>
    </row>
    <row r="465" spans="2:3" x14ac:dyDescent="0.2">
      <c r="B465" t="s">
        <v>20</v>
      </c>
      <c r="C465">
        <v>252</v>
      </c>
    </row>
    <row r="466" spans="2:3" x14ac:dyDescent="0.2">
      <c r="B466" t="s">
        <v>20</v>
      </c>
      <c r="C466">
        <v>1280</v>
      </c>
    </row>
    <row r="467" spans="2:3" x14ac:dyDescent="0.2">
      <c r="B467" t="s">
        <v>20</v>
      </c>
      <c r="C467">
        <v>157</v>
      </c>
    </row>
    <row r="468" spans="2:3" x14ac:dyDescent="0.2">
      <c r="B468" t="s">
        <v>20</v>
      </c>
      <c r="C468">
        <v>194</v>
      </c>
    </row>
    <row r="469" spans="2:3" x14ac:dyDescent="0.2">
      <c r="B469" t="s">
        <v>20</v>
      </c>
      <c r="C469">
        <v>82</v>
      </c>
    </row>
    <row r="470" spans="2:3" x14ac:dyDescent="0.2">
      <c r="B470" t="s">
        <v>20</v>
      </c>
      <c r="C470">
        <v>4233</v>
      </c>
    </row>
    <row r="471" spans="2:3" x14ac:dyDescent="0.2">
      <c r="B471" t="s">
        <v>20</v>
      </c>
      <c r="C471">
        <v>1297</v>
      </c>
    </row>
    <row r="472" spans="2:3" x14ac:dyDescent="0.2">
      <c r="B472" t="s">
        <v>20</v>
      </c>
      <c r="C472">
        <v>165</v>
      </c>
    </row>
    <row r="473" spans="2:3" x14ac:dyDescent="0.2">
      <c r="B473" t="s">
        <v>20</v>
      </c>
      <c r="C473">
        <v>119</v>
      </c>
    </row>
    <row r="474" spans="2:3" x14ac:dyDescent="0.2">
      <c r="B474" t="s">
        <v>20</v>
      </c>
      <c r="C474">
        <v>1797</v>
      </c>
    </row>
    <row r="475" spans="2:3" x14ac:dyDescent="0.2">
      <c r="B475" t="s">
        <v>20</v>
      </c>
      <c r="C475">
        <v>261</v>
      </c>
    </row>
    <row r="476" spans="2:3" x14ac:dyDescent="0.2">
      <c r="B476" t="s">
        <v>20</v>
      </c>
      <c r="C476">
        <v>157</v>
      </c>
    </row>
    <row r="477" spans="2:3" x14ac:dyDescent="0.2">
      <c r="B477" t="s">
        <v>20</v>
      </c>
      <c r="C477">
        <v>3533</v>
      </c>
    </row>
    <row r="478" spans="2:3" x14ac:dyDescent="0.2">
      <c r="B478" t="s">
        <v>20</v>
      </c>
      <c r="C478">
        <v>155</v>
      </c>
    </row>
    <row r="479" spans="2:3" x14ac:dyDescent="0.2">
      <c r="B479" t="s">
        <v>20</v>
      </c>
      <c r="C479">
        <v>132</v>
      </c>
    </row>
    <row r="480" spans="2:3" x14ac:dyDescent="0.2">
      <c r="B480" t="s">
        <v>20</v>
      </c>
      <c r="C480">
        <v>1354</v>
      </c>
    </row>
    <row r="481" spans="2:3" x14ac:dyDescent="0.2">
      <c r="B481" t="s">
        <v>20</v>
      </c>
      <c r="C481">
        <v>48</v>
      </c>
    </row>
    <row r="482" spans="2:3" x14ac:dyDescent="0.2">
      <c r="B482" t="s">
        <v>20</v>
      </c>
      <c r="C482">
        <v>110</v>
      </c>
    </row>
    <row r="483" spans="2:3" x14ac:dyDescent="0.2">
      <c r="B483" t="s">
        <v>20</v>
      </c>
      <c r="C483">
        <v>172</v>
      </c>
    </row>
    <row r="484" spans="2:3" x14ac:dyDescent="0.2">
      <c r="B484" t="s">
        <v>20</v>
      </c>
      <c r="C484">
        <v>307</v>
      </c>
    </row>
    <row r="485" spans="2:3" x14ac:dyDescent="0.2">
      <c r="B485" t="s">
        <v>20</v>
      </c>
      <c r="C485">
        <v>160</v>
      </c>
    </row>
    <row r="486" spans="2:3" x14ac:dyDescent="0.2">
      <c r="B486" t="s">
        <v>20</v>
      </c>
      <c r="C486">
        <v>1467</v>
      </c>
    </row>
    <row r="487" spans="2:3" x14ac:dyDescent="0.2">
      <c r="B487" t="s">
        <v>20</v>
      </c>
      <c r="C487">
        <v>2662</v>
      </c>
    </row>
    <row r="488" spans="2:3" x14ac:dyDescent="0.2">
      <c r="B488" t="s">
        <v>20</v>
      </c>
      <c r="C488">
        <v>452</v>
      </c>
    </row>
    <row r="489" spans="2:3" x14ac:dyDescent="0.2">
      <c r="B489" t="s">
        <v>20</v>
      </c>
      <c r="C489">
        <v>158</v>
      </c>
    </row>
    <row r="490" spans="2:3" x14ac:dyDescent="0.2">
      <c r="B490" t="s">
        <v>20</v>
      </c>
      <c r="C490">
        <v>225</v>
      </c>
    </row>
    <row r="491" spans="2:3" x14ac:dyDescent="0.2">
      <c r="B491" t="s">
        <v>20</v>
      </c>
      <c r="C491">
        <v>65</v>
      </c>
    </row>
    <row r="492" spans="2:3" x14ac:dyDescent="0.2">
      <c r="B492" t="s">
        <v>20</v>
      </c>
      <c r="C492">
        <v>163</v>
      </c>
    </row>
    <row r="493" spans="2:3" x14ac:dyDescent="0.2">
      <c r="B493" t="s">
        <v>20</v>
      </c>
      <c r="C493">
        <v>85</v>
      </c>
    </row>
    <row r="494" spans="2:3" x14ac:dyDescent="0.2">
      <c r="B494" t="s">
        <v>20</v>
      </c>
      <c r="C494">
        <v>217</v>
      </c>
    </row>
    <row r="495" spans="2:3" x14ac:dyDescent="0.2">
      <c r="B495" t="s">
        <v>20</v>
      </c>
      <c r="C495">
        <v>150</v>
      </c>
    </row>
    <row r="496" spans="2:3" x14ac:dyDescent="0.2">
      <c r="B496" t="s">
        <v>20</v>
      </c>
      <c r="C496">
        <v>3272</v>
      </c>
    </row>
    <row r="497" spans="2:3" x14ac:dyDescent="0.2">
      <c r="B497" t="s">
        <v>20</v>
      </c>
      <c r="C497">
        <v>300</v>
      </c>
    </row>
    <row r="498" spans="2:3" x14ac:dyDescent="0.2">
      <c r="B498" t="s">
        <v>20</v>
      </c>
      <c r="C498">
        <v>126</v>
      </c>
    </row>
    <row r="499" spans="2:3" x14ac:dyDescent="0.2">
      <c r="B499" t="s">
        <v>20</v>
      </c>
      <c r="C499">
        <v>2320</v>
      </c>
    </row>
    <row r="500" spans="2:3" x14ac:dyDescent="0.2">
      <c r="B500" t="s">
        <v>20</v>
      </c>
      <c r="C500">
        <v>81</v>
      </c>
    </row>
    <row r="501" spans="2:3" x14ac:dyDescent="0.2">
      <c r="B501" t="s">
        <v>20</v>
      </c>
      <c r="C501">
        <v>1887</v>
      </c>
    </row>
    <row r="502" spans="2:3" x14ac:dyDescent="0.2">
      <c r="B502" t="s">
        <v>20</v>
      </c>
      <c r="C502">
        <v>4358</v>
      </c>
    </row>
    <row r="503" spans="2:3" x14ac:dyDescent="0.2">
      <c r="B503" t="s">
        <v>20</v>
      </c>
      <c r="C503">
        <v>53</v>
      </c>
    </row>
    <row r="504" spans="2:3" x14ac:dyDescent="0.2">
      <c r="B504" t="s">
        <v>20</v>
      </c>
      <c r="C504">
        <v>2414</v>
      </c>
    </row>
    <row r="505" spans="2:3" x14ac:dyDescent="0.2">
      <c r="B505" t="s">
        <v>20</v>
      </c>
      <c r="C505">
        <v>80</v>
      </c>
    </row>
    <row r="506" spans="2:3" x14ac:dyDescent="0.2">
      <c r="B506" t="s">
        <v>20</v>
      </c>
      <c r="C506">
        <v>193</v>
      </c>
    </row>
    <row r="507" spans="2:3" x14ac:dyDescent="0.2">
      <c r="B507" t="s">
        <v>20</v>
      </c>
      <c r="C507">
        <v>52</v>
      </c>
    </row>
    <row r="508" spans="2:3" x14ac:dyDescent="0.2">
      <c r="B508" t="s">
        <v>20</v>
      </c>
      <c r="C508">
        <v>290</v>
      </c>
    </row>
    <row r="509" spans="2:3" x14ac:dyDescent="0.2">
      <c r="B509" t="s">
        <v>20</v>
      </c>
      <c r="C509">
        <v>122</v>
      </c>
    </row>
    <row r="510" spans="2:3" x14ac:dyDescent="0.2">
      <c r="B510" t="s">
        <v>20</v>
      </c>
      <c r="C510">
        <v>1470</v>
      </c>
    </row>
    <row r="511" spans="2:3" x14ac:dyDescent="0.2">
      <c r="B511" t="s">
        <v>20</v>
      </c>
      <c r="C511">
        <v>165</v>
      </c>
    </row>
    <row r="512" spans="2:3" x14ac:dyDescent="0.2">
      <c r="B512" t="s">
        <v>20</v>
      </c>
      <c r="C512">
        <v>182</v>
      </c>
    </row>
    <row r="513" spans="2:3" x14ac:dyDescent="0.2">
      <c r="B513" t="s">
        <v>20</v>
      </c>
      <c r="C513">
        <v>199</v>
      </c>
    </row>
    <row r="514" spans="2:3" x14ac:dyDescent="0.2">
      <c r="B514" t="s">
        <v>20</v>
      </c>
      <c r="C514">
        <v>56</v>
      </c>
    </row>
    <row r="515" spans="2:3" x14ac:dyDescent="0.2">
      <c r="B515" t="s">
        <v>20</v>
      </c>
      <c r="C515">
        <v>1460</v>
      </c>
    </row>
    <row r="516" spans="2:3" x14ac:dyDescent="0.2">
      <c r="B516" t="s">
        <v>20</v>
      </c>
      <c r="C516">
        <v>123</v>
      </c>
    </row>
    <row r="517" spans="2:3" x14ac:dyDescent="0.2">
      <c r="B517" t="s">
        <v>20</v>
      </c>
      <c r="C517">
        <v>159</v>
      </c>
    </row>
    <row r="518" spans="2:3" x14ac:dyDescent="0.2">
      <c r="B518" t="s">
        <v>20</v>
      </c>
      <c r="C518">
        <v>110</v>
      </c>
    </row>
    <row r="519" spans="2:3" x14ac:dyDescent="0.2">
      <c r="B519" t="s">
        <v>20</v>
      </c>
      <c r="C519">
        <v>236</v>
      </c>
    </row>
    <row r="520" spans="2:3" x14ac:dyDescent="0.2">
      <c r="B520" t="s">
        <v>20</v>
      </c>
      <c r="C520">
        <v>191</v>
      </c>
    </row>
    <row r="521" spans="2:3" x14ac:dyDescent="0.2">
      <c r="B521" t="s">
        <v>20</v>
      </c>
      <c r="C521">
        <v>3934</v>
      </c>
    </row>
    <row r="522" spans="2:3" x14ac:dyDescent="0.2">
      <c r="B522" t="s">
        <v>20</v>
      </c>
      <c r="C522">
        <v>80</v>
      </c>
    </row>
    <row r="523" spans="2:3" x14ac:dyDescent="0.2">
      <c r="B523" t="s">
        <v>20</v>
      </c>
      <c r="C523">
        <v>462</v>
      </c>
    </row>
    <row r="524" spans="2:3" x14ac:dyDescent="0.2">
      <c r="B524" t="s">
        <v>20</v>
      </c>
      <c r="C524">
        <v>179</v>
      </c>
    </row>
    <row r="525" spans="2:3" x14ac:dyDescent="0.2">
      <c r="B525" t="s">
        <v>20</v>
      </c>
      <c r="C525">
        <v>1866</v>
      </c>
    </row>
    <row r="526" spans="2:3" x14ac:dyDescent="0.2">
      <c r="B526" t="s">
        <v>20</v>
      </c>
      <c r="C526">
        <v>156</v>
      </c>
    </row>
    <row r="527" spans="2:3" x14ac:dyDescent="0.2">
      <c r="B527" t="s">
        <v>20</v>
      </c>
      <c r="C527">
        <v>255</v>
      </c>
    </row>
    <row r="528" spans="2:3" x14ac:dyDescent="0.2">
      <c r="B528" t="s">
        <v>20</v>
      </c>
      <c r="C528">
        <v>2261</v>
      </c>
    </row>
    <row r="529" spans="2:3" x14ac:dyDescent="0.2">
      <c r="B529" t="s">
        <v>20</v>
      </c>
      <c r="C529">
        <v>40</v>
      </c>
    </row>
    <row r="530" spans="2:3" x14ac:dyDescent="0.2">
      <c r="B530" t="s">
        <v>20</v>
      </c>
      <c r="C530">
        <v>2289</v>
      </c>
    </row>
    <row r="531" spans="2:3" x14ac:dyDescent="0.2">
      <c r="B531" t="s">
        <v>20</v>
      </c>
      <c r="C531">
        <v>65</v>
      </c>
    </row>
    <row r="532" spans="2:3" x14ac:dyDescent="0.2">
      <c r="B532" t="s">
        <v>20</v>
      </c>
      <c r="C532">
        <v>3777</v>
      </c>
    </row>
    <row r="533" spans="2:3" x14ac:dyDescent="0.2">
      <c r="B533" t="s">
        <v>20</v>
      </c>
      <c r="C533">
        <v>184</v>
      </c>
    </row>
    <row r="534" spans="2:3" x14ac:dyDescent="0.2">
      <c r="B534" t="s">
        <v>20</v>
      </c>
      <c r="C534">
        <v>85</v>
      </c>
    </row>
    <row r="535" spans="2:3" x14ac:dyDescent="0.2">
      <c r="B535" t="s">
        <v>20</v>
      </c>
      <c r="C535">
        <v>144</v>
      </c>
    </row>
    <row r="536" spans="2:3" x14ac:dyDescent="0.2">
      <c r="B536" t="s">
        <v>20</v>
      </c>
      <c r="C536">
        <v>1902</v>
      </c>
    </row>
    <row r="537" spans="2:3" x14ac:dyDescent="0.2">
      <c r="B537" t="s">
        <v>20</v>
      </c>
      <c r="C537">
        <v>105</v>
      </c>
    </row>
    <row r="538" spans="2:3" x14ac:dyDescent="0.2">
      <c r="B538" t="s">
        <v>20</v>
      </c>
      <c r="C538">
        <v>132</v>
      </c>
    </row>
    <row r="539" spans="2:3" x14ac:dyDescent="0.2">
      <c r="B539" t="s">
        <v>20</v>
      </c>
      <c r="C539">
        <v>96</v>
      </c>
    </row>
    <row r="540" spans="2:3" x14ac:dyDescent="0.2">
      <c r="B540" t="s">
        <v>20</v>
      </c>
      <c r="C540">
        <v>114</v>
      </c>
    </row>
    <row r="541" spans="2:3" x14ac:dyDescent="0.2">
      <c r="B541" t="s">
        <v>20</v>
      </c>
      <c r="C541">
        <v>203</v>
      </c>
    </row>
    <row r="542" spans="2:3" x14ac:dyDescent="0.2">
      <c r="B542" t="s">
        <v>20</v>
      </c>
      <c r="C542">
        <v>1559</v>
      </c>
    </row>
    <row r="543" spans="2:3" x14ac:dyDescent="0.2">
      <c r="B543" t="s">
        <v>20</v>
      </c>
      <c r="C543">
        <v>1548</v>
      </c>
    </row>
    <row r="544" spans="2:3" x14ac:dyDescent="0.2">
      <c r="B544" t="s">
        <v>20</v>
      </c>
      <c r="C544">
        <v>80</v>
      </c>
    </row>
    <row r="545" spans="2:3" x14ac:dyDescent="0.2">
      <c r="B545" t="s">
        <v>20</v>
      </c>
      <c r="C545">
        <v>131</v>
      </c>
    </row>
    <row r="546" spans="2:3" x14ac:dyDescent="0.2">
      <c r="B546" t="s">
        <v>20</v>
      </c>
      <c r="C546">
        <v>112</v>
      </c>
    </row>
    <row r="547" spans="2:3" x14ac:dyDescent="0.2">
      <c r="B547" t="s">
        <v>20</v>
      </c>
      <c r="C547">
        <v>155</v>
      </c>
    </row>
    <row r="548" spans="2:3" x14ac:dyDescent="0.2">
      <c r="B548" t="s">
        <v>20</v>
      </c>
      <c r="C548">
        <v>266</v>
      </c>
    </row>
    <row r="549" spans="2:3" x14ac:dyDescent="0.2">
      <c r="B549" t="s">
        <v>20</v>
      </c>
      <c r="C549">
        <v>155</v>
      </c>
    </row>
    <row r="550" spans="2:3" x14ac:dyDescent="0.2">
      <c r="B550" t="s">
        <v>20</v>
      </c>
      <c r="C550">
        <v>207</v>
      </c>
    </row>
    <row r="551" spans="2:3" x14ac:dyDescent="0.2">
      <c r="B551" t="s">
        <v>20</v>
      </c>
      <c r="C551">
        <v>245</v>
      </c>
    </row>
    <row r="552" spans="2:3" x14ac:dyDescent="0.2">
      <c r="B552" t="s">
        <v>20</v>
      </c>
      <c r="C552">
        <v>1573</v>
      </c>
    </row>
    <row r="553" spans="2:3" x14ac:dyDescent="0.2">
      <c r="B553" t="s">
        <v>20</v>
      </c>
      <c r="C553">
        <v>114</v>
      </c>
    </row>
    <row r="554" spans="2:3" x14ac:dyDescent="0.2">
      <c r="B554" t="s">
        <v>20</v>
      </c>
      <c r="C554">
        <v>93</v>
      </c>
    </row>
    <row r="555" spans="2:3" x14ac:dyDescent="0.2">
      <c r="B555" t="s">
        <v>20</v>
      </c>
      <c r="C555">
        <v>1681</v>
      </c>
    </row>
    <row r="556" spans="2:3" x14ac:dyDescent="0.2">
      <c r="B556" t="s">
        <v>20</v>
      </c>
      <c r="C556">
        <v>32</v>
      </c>
    </row>
    <row r="557" spans="2:3" x14ac:dyDescent="0.2">
      <c r="B557" t="s">
        <v>20</v>
      </c>
      <c r="C557">
        <v>135</v>
      </c>
    </row>
    <row r="558" spans="2:3" x14ac:dyDescent="0.2">
      <c r="B558" t="s">
        <v>20</v>
      </c>
      <c r="C558">
        <v>140</v>
      </c>
    </row>
    <row r="559" spans="2:3" x14ac:dyDescent="0.2">
      <c r="B559" t="s">
        <v>20</v>
      </c>
      <c r="C559">
        <v>92</v>
      </c>
    </row>
    <row r="560" spans="2:3" x14ac:dyDescent="0.2">
      <c r="B560" t="s">
        <v>20</v>
      </c>
      <c r="C560">
        <v>1015</v>
      </c>
    </row>
    <row r="561" spans="2:3" x14ac:dyDescent="0.2">
      <c r="B561" t="s">
        <v>20</v>
      </c>
      <c r="C561">
        <v>323</v>
      </c>
    </row>
    <row r="562" spans="2:3" x14ac:dyDescent="0.2">
      <c r="B562" t="s">
        <v>20</v>
      </c>
      <c r="C562">
        <v>2326</v>
      </c>
    </row>
    <row r="563" spans="2:3" x14ac:dyDescent="0.2">
      <c r="B563" t="s">
        <v>20</v>
      </c>
      <c r="C563">
        <v>381</v>
      </c>
    </row>
    <row r="564" spans="2:3" x14ac:dyDescent="0.2">
      <c r="B564" t="s">
        <v>20</v>
      </c>
      <c r="C564">
        <v>480</v>
      </c>
    </row>
    <row r="565" spans="2:3" x14ac:dyDescent="0.2">
      <c r="B565" t="s">
        <v>20</v>
      </c>
      <c r="C565">
        <v>226</v>
      </c>
    </row>
    <row r="566" spans="2:3" x14ac:dyDescent="0.2">
      <c r="B566" t="s">
        <v>20</v>
      </c>
      <c r="C566">
        <v>241</v>
      </c>
    </row>
    <row r="567" spans="2:3" x14ac:dyDescent="0.2">
      <c r="B567" t="s">
        <v>20</v>
      </c>
      <c r="C567">
        <v>132</v>
      </c>
    </row>
    <row r="568" spans="2:3" x14ac:dyDescent="0.2">
      <c r="B568" t="s">
        <v>20</v>
      </c>
      <c r="C568">
        <v>2043</v>
      </c>
    </row>
  </sheetData>
  <autoFilter ref="C3:C568" xr:uid="{4E7D9AAD-4B7E-FE47-97A7-A92F394B6170}"/>
  <conditionalFormatting sqref="B4:B568">
    <cfRule type="containsText" dxfId="7" priority="5" operator="containsText" text="live">
      <formula>NOT(ISERROR(SEARCH("live",B4)))</formula>
    </cfRule>
    <cfRule type="containsText" dxfId="6" priority="6" operator="containsText" text="canceled">
      <formula>NOT(ISERROR(SEARCH("canceled",B4)))</formula>
    </cfRule>
    <cfRule type="containsText" dxfId="5" priority="7" stopIfTrue="1" operator="containsText" text="failed">
      <formula>NOT(ISERROR(SEARCH("failed",B4)))</formula>
    </cfRule>
    <cfRule type="containsText" dxfId="4" priority="8" stopIfTrue="1" operator="containsText" text="successful">
      <formula>NOT(ISERROR(SEARCH("successful",B4)))</formula>
    </cfRule>
  </conditionalFormatting>
  <conditionalFormatting sqref="E4:E367">
    <cfRule type="containsText" dxfId="3" priority="1" operator="containsText" text="live">
      <formula>NOT(ISERROR(SEARCH("live",E4)))</formula>
    </cfRule>
    <cfRule type="containsText" dxfId="2" priority="2" operator="containsText" text="canceled">
      <formula>NOT(ISERROR(SEARCH("canceled",E4)))</formula>
    </cfRule>
    <cfRule type="containsText" dxfId="1" priority="3" stopIfTrue="1" operator="containsText" text="failed">
      <formula>NOT(ISERROR(SEARCH("failed",E4)))</formula>
    </cfRule>
    <cfRule type="containsText" dxfId="0" priority="4" stopIfTrue="1" operator="containsText" text="successful">
      <formula>NOT(ISERROR(SEARCH("successful",E4)))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5BF2-AAD3-FF4E-9945-852572863AD9}">
  <dimension ref="A1:H13"/>
  <sheetViews>
    <sheetView workbookViewId="0">
      <selection activeCell="J6" sqref="J6"/>
    </sheetView>
  </sheetViews>
  <sheetFormatPr baseColWidth="10" defaultRowHeight="16" x14ac:dyDescent="0.2"/>
  <cols>
    <col min="1" max="1" width="18.83203125" customWidth="1"/>
    <col min="2" max="2" width="17.33203125" customWidth="1"/>
    <col min="3" max="3" width="14" customWidth="1"/>
    <col min="4" max="4" width="15.83203125" customWidth="1"/>
    <col min="5" max="5" width="12.33203125" customWidth="1"/>
    <col min="6" max="6" width="19.33203125" style="12" customWidth="1"/>
    <col min="7" max="7" width="16.1640625" style="12" customWidth="1"/>
    <col min="8" max="8" width="18.5" style="12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12" t="s">
        <v>2091</v>
      </c>
      <c r="G1" s="12" t="s">
        <v>2092</v>
      </c>
      <c r="H1" s="12" t="s">
        <v>2093</v>
      </c>
    </row>
    <row r="2" spans="1:8" x14ac:dyDescent="0.2">
      <c r="A2" t="s">
        <v>2094</v>
      </c>
      <c r="B2">
        <f>COUNTIFS(Crowdfunding!$G$2:$G$1001,"successful",Crowdfunding!$D$2:$D$1001,"&lt;1000")</f>
        <v>30</v>
      </c>
      <c r="C2">
        <f>COUNTIFS(Crowdfunding!G2:G1001,"failed",Crowdfunding!D2:D1001,"&lt;1000")</f>
        <v>20</v>
      </c>
      <c r="D2">
        <f>COUNTIFS(Crowdfunding!$G$2:$G$1001,"canceled",Crowdfunding!$D$2:$D$1001,"&lt;1000")</f>
        <v>1</v>
      </c>
      <c r="E2">
        <f>B2+C2+D2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2095</v>
      </c>
      <c r="B3">
        <f>COUNTIFS(Crowdfunding!$G$2:$G$1001,"successful",Crowdfunding!$D$2:$D$1001,"&gt;=1000",Crowdfunding!$D$2:$D$1001,"&lt;5000")</f>
        <v>191</v>
      </c>
      <c r="C3">
        <f>COUNTIFS(Crowdfunding!G2:G1001,"=failed",Crowdfunding!D2:D1001,"&gt;=1000",Crowdfunding!D2:D1001,"&lt;5000")</f>
        <v>38</v>
      </c>
      <c r="D3">
        <f>COUNTIFS(Crowdfunding!$G$2:$G$1001,"canceled",Crowdfunding!$D$2:$D$1001,"&gt;=1000",Crowdfunding!$D$2:$D$1001,"&lt;5000")</f>
        <v>2</v>
      </c>
      <c r="E3">
        <f>B3+C3+D3</f>
        <v>231</v>
      </c>
      <c r="F3" s="12">
        <f t="shared" ref="F3:F13" si="0">B3/E3</f>
        <v>0.82683982683982682</v>
      </c>
      <c r="G3" s="12">
        <f t="shared" ref="G3:G13" si="1">C3/E3</f>
        <v>0.16450216450216451</v>
      </c>
      <c r="H3" s="12">
        <f t="shared" ref="H3:H13" si="2">D3/E3</f>
        <v>8.658008658008658E-3</v>
      </c>
    </row>
    <row r="4" spans="1:8" x14ac:dyDescent="0.2">
      <c r="A4" t="s">
        <v>2096</v>
      </c>
      <c r="B4">
        <f>COUNTIFS(Crowdfunding!$G$2:$G$1001,"successful",Crowdfunding!$D$2:$D$1001,"&gt;=5000",Crowdfunding!$D$2:$D$1001,"&lt;10000")</f>
        <v>164</v>
      </c>
      <c r="C4">
        <f>COUNTIFS(Crowdfunding!G2:G1001,"failed",Crowdfunding!D2:D1001,"&gt;=5000",Crowdfunding!D2:D1001,"&lt;10000")</f>
        <v>126</v>
      </c>
      <c r="D4">
        <f>COUNTIFS(Crowdfunding!$G$2:$G$1001,"canceled",Crowdfunding!$D$2:$D$1001,"&gt;=5000",Crowdfunding!$D$2:$D$1001,"&lt;10000")</f>
        <v>25</v>
      </c>
      <c r="E4">
        <f>B4+C4+D4</f>
        <v>315</v>
      </c>
      <c r="F4" s="12">
        <f t="shared" si="0"/>
        <v>0.52063492063492067</v>
      </c>
      <c r="G4" s="12">
        <f t="shared" si="1"/>
        <v>0.4</v>
      </c>
      <c r="H4" s="12">
        <f t="shared" si="2"/>
        <v>7.9365079365079361E-2</v>
      </c>
    </row>
    <row r="5" spans="1:8" x14ac:dyDescent="0.2">
      <c r="A5" t="s">
        <v>2097</v>
      </c>
      <c r="B5">
        <f>COUNTIFS(Crowdfunding!$G$2:$G$1001,"successful",Crowdfunding!$D$2:$D$1001,"&gt;=10000",Crowdfunding!$D$2:$D$1001,"&lt;15000")</f>
        <v>4</v>
      </c>
      <c r="C5">
        <f>COUNTIFS(Crowdfunding!G2:G1001,"failed",Crowdfunding!D2:D1001,"&gt;=10000",Crowdfunding!D2:D1001,"&lt;15000")</f>
        <v>5</v>
      </c>
      <c r="D5">
        <f>COUNTIFS(Crowdfunding!$G$2:$G$1001,"canceled",Crowdfunding!$D$2:$D$1001,"&gt;=10000",Crowdfunding!$D$2:$D$1001,"&lt;15000")</f>
        <v>0</v>
      </c>
      <c r="E5">
        <f>B5+C5+D5</f>
        <v>9</v>
      </c>
      <c r="F5" s="12">
        <f t="shared" si="0"/>
        <v>0.44444444444444442</v>
      </c>
      <c r="G5" s="12">
        <f t="shared" si="1"/>
        <v>0.55555555555555558</v>
      </c>
      <c r="H5" s="12">
        <f t="shared" si="2"/>
        <v>0</v>
      </c>
    </row>
    <row r="6" spans="1:8" x14ac:dyDescent="0.2">
      <c r="A6" t="s">
        <v>2098</v>
      </c>
      <c r="B6">
        <f>COUNTIFS(Crowdfunding!$G$2:$G$1001,"successful",Crowdfunding!$D$2:$D$1001,"&gt;=15000",Crowdfunding!$D$2:$D$1001,"&lt;20000")</f>
        <v>10</v>
      </c>
      <c r="C6">
        <f>COUNTIFS(Crowdfunding!G2:G1001,"failed",Crowdfunding!D2:D1001,"&gt;=15000",Crowdfunding!D2:D1001,"&lt;20000")</f>
        <v>0</v>
      </c>
      <c r="D6">
        <f>COUNTIFS(Crowdfunding!$G$2:$G$1001,"canceled",Crowdfunding!$D$2:$D$1001,"&gt;=15000",Crowdfunding!$D$2:$D$1001,"&lt;20000")</f>
        <v>0</v>
      </c>
      <c r="E6">
        <f>B6+C6+D6</f>
        <v>10</v>
      </c>
      <c r="F6" s="12">
        <f t="shared" si="0"/>
        <v>1</v>
      </c>
      <c r="G6" s="12">
        <f t="shared" si="1"/>
        <v>0</v>
      </c>
      <c r="H6" s="12">
        <f t="shared" si="2"/>
        <v>0</v>
      </c>
    </row>
    <row r="7" spans="1:8" x14ac:dyDescent="0.2">
      <c r="A7" t="s">
        <v>2099</v>
      </c>
      <c r="B7">
        <f>COUNTIFS(Crowdfunding!$G$2:$G$1001,"successful",Crowdfunding!$D$2:$D$1001,"&gt;=20000",Crowdfunding!$D$2:$D$1001,"&lt;25000")</f>
        <v>7</v>
      </c>
      <c r="C7">
        <f>COUNTIFS(Crowdfunding!G$2:G$1001,"failed",Crowdfunding!D$2:D$1001,"&gt;=20000",Crowdfunding!D$2:D$1001,"&lt;25000")</f>
        <v>0</v>
      </c>
      <c r="D7">
        <f>COUNTIFS(Crowdfunding!$G$2:$G$1001,"canceled",Crowdfunding!$D$2:$D$1001,"&gt;=20000",Crowdfunding!$D$2:$D$1001,"&lt;25000")</f>
        <v>0</v>
      </c>
      <c r="E7">
        <f t="shared" ref="E7:E13" si="3">SUM(B7:D7)</f>
        <v>7</v>
      </c>
      <c r="F7" s="12">
        <f t="shared" si="0"/>
        <v>1</v>
      </c>
      <c r="G7" s="12">
        <f t="shared" si="1"/>
        <v>0</v>
      </c>
      <c r="H7" s="12">
        <f t="shared" si="2"/>
        <v>0</v>
      </c>
    </row>
    <row r="8" spans="1:8" x14ac:dyDescent="0.2">
      <c r="A8" t="s">
        <v>2100</v>
      </c>
      <c r="B8">
        <f>COUNTIFS(Crowdfunding!$G$2:$G$1001,"successful",Crowdfunding!$D$2:$D$1001,"&gt;=25000",Crowdfunding!$D$2:$D$1001,"&lt;30000")</f>
        <v>11</v>
      </c>
      <c r="C8">
        <f>COUNTIFS(Crowdfunding!G$2:G$1001,"failed",Crowdfunding!D$2:D$1001,"&gt;=25000",Crowdfunding!D$2:D$1001,"&lt;30000")</f>
        <v>3</v>
      </c>
      <c r="D8">
        <f>COUNTIFS(Crowdfunding!$G$2:$G$1001,"canceled",Crowdfunding!$D$2:$D$1001,"&gt;=25000",Crowdfunding!$D$2:$D$1001,"&lt;30000")</f>
        <v>0</v>
      </c>
      <c r="E8">
        <f t="shared" si="3"/>
        <v>14</v>
      </c>
      <c r="F8" s="12">
        <f t="shared" si="0"/>
        <v>0.7857142857142857</v>
      </c>
      <c r="G8" s="12">
        <f t="shared" si="1"/>
        <v>0.21428571428571427</v>
      </c>
      <c r="H8" s="12">
        <f t="shared" si="2"/>
        <v>0</v>
      </c>
    </row>
    <row r="9" spans="1:8" x14ac:dyDescent="0.2">
      <c r="A9" t="s">
        <v>2101</v>
      </c>
      <c r="B9">
        <f>COUNTIFS(Crowdfunding!$G$2:$G$1001,"successful",Crowdfunding!$D$2:$D$1001,"&gt;=30000",Crowdfunding!$D$2:$D$1001,"&lt;35000")</f>
        <v>7</v>
      </c>
      <c r="C9">
        <f>COUNTIFS(Crowdfunding!G$2:G$1001,"failed",Crowdfunding!D$2:D$1001,"&gt;=30000",Crowdfunding!D$2:D$1001,"&lt;35000")</f>
        <v>0</v>
      </c>
      <c r="D9">
        <f>COUNTIFS(Crowdfunding!$G$2:$G$1001,"canceledl",Crowdfunding!$D$2:$D$1001,"&gt;=30000",Crowdfunding!$D$2:$D$1001,"&lt;35000")</f>
        <v>0</v>
      </c>
      <c r="E9">
        <f t="shared" si="3"/>
        <v>7</v>
      </c>
      <c r="F9" s="12">
        <f t="shared" si="0"/>
        <v>1</v>
      </c>
      <c r="G9" s="12">
        <f t="shared" si="1"/>
        <v>0</v>
      </c>
      <c r="H9" s="12">
        <f t="shared" si="2"/>
        <v>0</v>
      </c>
    </row>
    <row r="10" spans="1:8" x14ac:dyDescent="0.2">
      <c r="A10" t="s">
        <v>2102</v>
      </c>
      <c r="B10">
        <f>COUNTIFS(Crowdfunding!$G$2:$G$1001,"successful",Crowdfunding!$D$2:$D$1001,"&gt;=35000",Crowdfunding!$D$2:$D$1001,"&lt;40000")</f>
        <v>8</v>
      </c>
      <c r="C10">
        <f>COUNTIFS(Crowdfunding!G$2:G$1001,"failed",Crowdfunding!D$2:D$1001,"&gt;=35000",Crowdfunding!D$2:D$1001,"&lt;40000")</f>
        <v>3</v>
      </c>
      <c r="D10">
        <f>COUNTIFS(Crowdfunding!$G$2:$G$1001,"canceled",Crowdfunding!$D$2:$D$1001,"&gt;=35000",Crowdfunding!$D$2:$D$1001,"&lt;40000")</f>
        <v>1</v>
      </c>
      <c r="E10">
        <f t="shared" si="3"/>
        <v>12</v>
      </c>
      <c r="F10" s="12">
        <f t="shared" si="0"/>
        <v>0.66666666666666663</v>
      </c>
      <c r="G10" s="12">
        <f t="shared" si="1"/>
        <v>0.25</v>
      </c>
      <c r="H10" s="12">
        <f t="shared" si="2"/>
        <v>8.3333333333333329E-2</v>
      </c>
    </row>
    <row r="11" spans="1:8" x14ac:dyDescent="0.2">
      <c r="A11" t="s">
        <v>2103</v>
      </c>
      <c r="B11">
        <f>COUNTIFS(Crowdfunding!$G$2:$G$1001,"successful",Crowdfunding!$D$2:$D$1001,"&gt;=40000",Crowdfunding!$D$2:$D$1001,"&lt;45000")</f>
        <v>11</v>
      </c>
      <c r="C11">
        <f>COUNTIFS(Crowdfunding!G$2:G$1001,"failed",Crowdfunding!D$2:D$1001,"&gt;=40000",Crowdfunding!D$2:D$1001,"&lt;45000")</f>
        <v>3</v>
      </c>
      <c r="D11">
        <f>COUNTIFS(Crowdfunding!$G$2:$G$1001,"canceled",Crowdfunding!$D$2:$D$1001,"&gt;=40000",Crowdfunding!$D$2:$D$1001,"&lt;45000")</f>
        <v>0</v>
      </c>
      <c r="E11">
        <f t="shared" si="3"/>
        <v>14</v>
      </c>
      <c r="F11" s="12">
        <f t="shared" si="0"/>
        <v>0.7857142857142857</v>
      </c>
      <c r="G11" s="12">
        <f t="shared" si="1"/>
        <v>0.21428571428571427</v>
      </c>
      <c r="H11" s="12">
        <f t="shared" si="2"/>
        <v>0</v>
      </c>
    </row>
    <row r="12" spans="1:8" x14ac:dyDescent="0.2">
      <c r="A12" t="s">
        <v>2104</v>
      </c>
      <c r="B12">
        <f>COUNTIFS(Crowdfunding!$G$2:$G$1001,"successful",Crowdfunding!$D$2:$D$1001,"&gt;=45000",Crowdfunding!$D$2:$D$1001,"&lt;50000")</f>
        <v>8</v>
      </c>
      <c r="C12">
        <f>COUNTIFS(Crowdfunding!G$2:G$1001,"failed",Crowdfunding!D$2:D$1001,"&gt;=45000",Crowdfunding!D$2:D$1001,"&lt;50000")</f>
        <v>3</v>
      </c>
      <c r="D12">
        <f>COUNTIFS(Crowdfunding!$G$2:$G$1001,"canceled",Crowdfunding!$D$2:$D$1001,"&gt;=45000",Crowdfunding!$D$2:$D$1001,"&lt;50000")</f>
        <v>0</v>
      </c>
      <c r="E12">
        <f t="shared" si="3"/>
        <v>11</v>
      </c>
      <c r="F12" s="12">
        <f t="shared" si="0"/>
        <v>0.72727272727272729</v>
      </c>
      <c r="G12" s="12">
        <f t="shared" si="1"/>
        <v>0.27272727272727271</v>
      </c>
      <c r="H12" s="12">
        <f t="shared" si="2"/>
        <v>0</v>
      </c>
    </row>
    <row r="13" spans="1:8" x14ac:dyDescent="0.2">
      <c r="A13" t="s">
        <v>2105</v>
      </c>
      <c r="B13">
        <f>COUNTIFS(Crowdfunding!$G$2:$G$1001,"successful",Crowdfunding!$D$2:$D$1001,"&gt;=50000")</f>
        <v>114</v>
      </c>
      <c r="C13">
        <f>COUNTIFS(Crowdfunding!G$2:G$1001,"failed",Crowdfunding!D$2:D$1001,"&gt;=50000")</f>
        <v>163</v>
      </c>
      <c r="D13">
        <f>COUNTIFS(Crowdfunding!$G$2:$G$1001,"canceled",Crowdfunding!$D$2:$D$1001,"&gt;=50000")</f>
        <v>28</v>
      </c>
      <c r="E13">
        <f t="shared" si="3"/>
        <v>305</v>
      </c>
      <c r="F13" s="12">
        <f t="shared" si="0"/>
        <v>0.3737704918032787</v>
      </c>
      <c r="G13" s="12">
        <f t="shared" si="1"/>
        <v>0.53442622950819674</v>
      </c>
      <c r="H13" s="12">
        <f t="shared" si="2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Category</vt:lpstr>
      <vt:lpstr>Sub-Category</vt:lpstr>
      <vt:lpstr>Count of Outcome</vt:lpstr>
      <vt:lpstr>Crowdfunding</vt:lpstr>
      <vt:lpstr>Statistical Analysis</vt:lpstr>
      <vt:lpstr>Goal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Jose Morante</cp:lastModifiedBy>
  <dcterms:created xsi:type="dcterms:W3CDTF">2021-09-29T18:52:28Z</dcterms:created>
  <dcterms:modified xsi:type="dcterms:W3CDTF">2023-02-25T16:46:17Z</dcterms:modified>
</cp:coreProperties>
</file>