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7B4B2B0E-075A-49BD-A631-CEC13C8AAE78}" xr6:coauthVersionLast="45" xr6:coauthVersionMax="45" xr10:uidLastSave="{00000000-0000-0000-0000-000000000000}"/>
  <bookViews>
    <workbookView xWindow="-110" yWindow="-110" windowWidth="1849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_answers" sheetId="13" r:id="rId5"/>
    <sheet name="summary" sheetId="14" r:id="rId6"/>
    <sheet name="correlation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AW19" i="13" l="1"/>
  <c r="AW18" i="13"/>
  <c r="AW17" i="13"/>
  <c r="BA13" i="13"/>
  <c r="BB13" i="13"/>
  <c r="AZ13" i="13"/>
  <c r="BA6" i="13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15" i="13"/>
  <c r="AW14" i="13"/>
  <c r="AW13" i="13"/>
  <c r="AW12" i="13"/>
  <c r="AW11" i="13"/>
  <c r="AW10" i="13"/>
  <c r="AW5" i="13"/>
  <c r="AW6" i="13"/>
  <c r="AW7" i="13"/>
  <c r="AW8" i="13"/>
  <c r="AW4" i="13"/>
  <c r="AS19" i="13"/>
  <c r="AT19" i="13"/>
  <c r="AS18" i="13"/>
  <c r="AT18" i="13"/>
  <c r="AS17" i="13"/>
  <c r="AT17" i="13"/>
  <c r="AR19" i="13"/>
  <c r="AR18" i="13"/>
  <c r="AR17" i="13"/>
  <c r="AS16" i="13"/>
  <c r="AT16" i="13"/>
  <c r="AR16" i="13"/>
  <c r="AS11" i="13"/>
  <c r="AT11" i="13"/>
  <c r="AR11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P19" i="13"/>
  <c r="AQ19" i="13"/>
  <c r="AO19" i="13"/>
  <c r="AP18" i="13"/>
  <c r="AQ18" i="13"/>
  <c r="AO18" i="13"/>
  <c r="AP17" i="13"/>
  <c r="AQ17" i="13"/>
  <c r="AO17" i="13"/>
  <c r="AP16" i="13"/>
  <c r="AQ16" i="13"/>
  <c r="AO16" i="13"/>
  <c r="AP11" i="13"/>
  <c r="AQ11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11" i="13"/>
  <c r="AO7" i="13"/>
  <c r="AO8" i="13"/>
  <c r="AO9" i="13"/>
  <c r="AO10" i="13"/>
  <c r="AO12" i="13"/>
  <c r="AO6" i="13"/>
  <c r="AJ9" i="13"/>
  <c r="AL9" i="13" s="1"/>
  <c r="AK9" i="13" s="1"/>
  <c r="AJ7" i="13"/>
  <c r="AL7" i="13" s="1"/>
  <c r="AK7" i="13" s="1"/>
  <c r="AJ6" i="13"/>
  <c r="AL6" i="13" s="1"/>
  <c r="AK6" i="13" s="1"/>
  <c r="AI9" i="13"/>
  <c r="AI8" i="13"/>
  <c r="AJ8" i="13" s="1"/>
  <c r="AL8" i="13" s="1"/>
  <c r="AK8" i="13" s="1"/>
  <c r="AI7" i="13"/>
  <c r="AI6" i="13"/>
  <c r="AI5" i="13"/>
  <c r="AJ5" i="13" s="1"/>
  <c r="AL5" i="13" s="1"/>
  <c r="AK5" i="13" s="1"/>
  <c r="AI4" i="13"/>
  <c r="AJ4" i="13" s="1"/>
  <c r="AL4" i="13" s="1"/>
  <c r="AK4" i="13" s="1"/>
  <c r="AC9" i="13"/>
  <c r="AE9" i="13" s="1"/>
  <c r="AD9" i="13" s="1"/>
  <c r="AC6" i="13"/>
  <c r="AE6" i="13" s="1"/>
  <c r="AD6" i="13" s="1"/>
  <c r="AC5" i="13"/>
  <c r="AE5" i="13" s="1"/>
  <c r="AD5" i="13" s="1"/>
  <c r="AB5" i="13"/>
  <c r="AB10" i="13"/>
  <c r="AC10" i="13" s="1"/>
  <c r="AE10" i="13" s="1"/>
  <c r="AD10" i="13" s="1"/>
  <c r="AB11" i="13"/>
  <c r="AC11" i="13" s="1"/>
  <c r="AE11" i="13" s="1"/>
  <c r="AD11" i="13" s="1"/>
  <c r="AB12" i="13"/>
  <c r="AC12" i="13" s="1"/>
  <c r="AE12" i="13" s="1"/>
  <c r="AD12" i="13" s="1"/>
  <c r="AB9" i="13"/>
  <c r="AB8" i="13"/>
  <c r="AC8" i="13" s="1"/>
  <c r="AE8" i="13" s="1"/>
  <c r="AD8" i="13" s="1"/>
  <c r="AB7" i="13"/>
  <c r="AC7" i="13" s="1"/>
  <c r="AE7" i="13" s="1"/>
  <c r="AD7" i="13" s="1"/>
  <c r="AB6" i="13"/>
  <c r="AB4" i="13"/>
  <c r="AC4" i="13" s="1"/>
  <c r="AE4" i="13" s="1"/>
  <c r="AD4" i="13" s="1"/>
  <c r="V9" i="13" l="1"/>
  <c r="X9" i="13" s="1"/>
  <c r="W9" i="13" s="1"/>
  <c r="V12" i="13"/>
  <c r="X12" i="13" s="1"/>
  <c r="W12" i="13" s="1"/>
  <c r="V17" i="13"/>
  <c r="X17" i="13" s="1"/>
  <c r="W17" i="13" s="1"/>
  <c r="V20" i="13"/>
  <c r="X20" i="13" s="1"/>
  <c r="W20" i="13" s="1"/>
  <c r="U24" i="13"/>
  <c r="V24" i="13" s="1"/>
  <c r="X24" i="13" s="1"/>
  <c r="W24" i="13" s="1"/>
  <c r="U23" i="13"/>
  <c r="V23" i="13" s="1"/>
  <c r="X23" i="13" s="1"/>
  <c r="W23" i="13" s="1"/>
  <c r="U22" i="13"/>
  <c r="V22" i="13" s="1"/>
  <c r="X22" i="13" s="1"/>
  <c r="W22" i="13" s="1"/>
  <c r="U21" i="13"/>
  <c r="V21" i="13" s="1"/>
  <c r="X21" i="13" s="1"/>
  <c r="W21" i="13" s="1"/>
  <c r="U20" i="13"/>
  <c r="U19" i="13"/>
  <c r="V19" i="13" s="1"/>
  <c r="X19" i="13" s="1"/>
  <c r="W19" i="13" s="1"/>
  <c r="U18" i="13"/>
  <c r="V18" i="13" s="1"/>
  <c r="X18" i="13" s="1"/>
  <c r="W18" i="13" s="1"/>
  <c r="U17" i="13"/>
  <c r="U16" i="13"/>
  <c r="V16" i="13" s="1"/>
  <c r="X16" i="13" s="1"/>
  <c r="W16" i="13" s="1"/>
  <c r="U15" i="13"/>
  <c r="V15" i="13" s="1"/>
  <c r="X15" i="13" s="1"/>
  <c r="W15" i="13" s="1"/>
  <c r="U14" i="13"/>
  <c r="V14" i="13" s="1"/>
  <c r="X14" i="13" s="1"/>
  <c r="W14" i="13" s="1"/>
  <c r="U13" i="13"/>
  <c r="V13" i="13" s="1"/>
  <c r="X13" i="13" s="1"/>
  <c r="W13" i="13" s="1"/>
  <c r="U12" i="13"/>
  <c r="U11" i="13"/>
  <c r="V11" i="13" s="1"/>
  <c r="X11" i="13" s="1"/>
  <c r="W11" i="13" s="1"/>
  <c r="U10" i="13"/>
  <c r="V10" i="13" s="1"/>
  <c r="X10" i="13" s="1"/>
  <c r="W10" i="13" s="1"/>
  <c r="U9" i="13"/>
  <c r="U8" i="13"/>
  <c r="V8" i="13" s="1"/>
  <c r="X8" i="13" s="1"/>
  <c r="W8" i="13" s="1"/>
  <c r="U7" i="13"/>
  <c r="V7" i="13" s="1"/>
  <c r="X7" i="13" s="1"/>
  <c r="W7" i="13" s="1"/>
  <c r="U6" i="13"/>
  <c r="V6" i="13" s="1"/>
  <c r="X6" i="13" s="1"/>
  <c r="W6" i="13" s="1"/>
  <c r="U5" i="13"/>
  <c r="V5" i="13" s="1"/>
  <c r="X5" i="13" s="1"/>
  <c r="W5" i="13" s="1"/>
  <c r="U4" i="13"/>
  <c r="V4" i="13" s="1"/>
  <c r="X4" i="13" s="1"/>
  <c r="W4" i="13" s="1"/>
  <c r="T24" i="13"/>
  <c r="S24" i="13"/>
  <c r="R24" i="13"/>
  <c r="Q24" i="13"/>
  <c r="P24" i="13"/>
  <c r="T23" i="13"/>
  <c r="S23" i="13"/>
  <c r="R23" i="13"/>
  <c r="Q23" i="13"/>
  <c r="P23" i="13"/>
  <c r="T22" i="13"/>
  <c r="S22" i="13"/>
  <c r="R22" i="13"/>
  <c r="Q22" i="13"/>
  <c r="P22" i="13"/>
  <c r="T21" i="13"/>
  <c r="S21" i="13"/>
  <c r="R21" i="13"/>
  <c r="Q21" i="13"/>
  <c r="P21" i="13"/>
  <c r="T20" i="13"/>
  <c r="S20" i="13"/>
  <c r="R20" i="13"/>
  <c r="Q20" i="13"/>
  <c r="P20" i="13"/>
  <c r="T19" i="13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P5" i="13"/>
  <c r="T4" i="13"/>
  <c r="S4" i="13"/>
  <c r="R4" i="13"/>
  <c r="Q4" i="13"/>
  <c r="P4" i="13"/>
  <c r="I13" i="13" l="1"/>
  <c r="J13" i="13" s="1"/>
  <c r="L13" i="13" s="1"/>
  <c r="K13" i="13" s="1"/>
  <c r="I12" i="13"/>
  <c r="J12" i="13" s="1"/>
  <c r="L12" i="13" s="1"/>
  <c r="K12" i="13" s="1"/>
  <c r="I11" i="13"/>
  <c r="J11" i="13" s="1"/>
  <c r="L11" i="13" s="1"/>
  <c r="K11" i="13" s="1"/>
  <c r="I10" i="13"/>
  <c r="J10" i="13" s="1"/>
  <c r="L10" i="13" s="1"/>
  <c r="K10" i="13" s="1"/>
  <c r="I9" i="13"/>
  <c r="J9" i="13" s="1"/>
  <c r="L9" i="13" s="1"/>
  <c r="K9" i="13" s="1"/>
  <c r="I7" i="13"/>
  <c r="J7" i="13" s="1"/>
  <c r="L7" i="13" s="1"/>
  <c r="K7" i="13" s="1"/>
  <c r="I8" i="13"/>
  <c r="J8" i="13" s="1"/>
  <c r="L8" i="13" s="1"/>
  <c r="K8" i="13" s="1"/>
  <c r="I6" i="13"/>
  <c r="J6" i="13" s="1"/>
  <c r="L6" i="13" s="1"/>
  <c r="K6" i="13" s="1"/>
  <c r="J5" i="13"/>
  <c r="L5" i="13" s="1"/>
  <c r="K5" i="13" s="1"/>
  <c r="J4" i="13"/>
  <c r="L4" i="13" s="1"/>
  <c r="K4" i="13" s="1"/>
  <c r="I5" i="13"/>
  <c r="I4" i="13"/>
  <c r="E35" i="13"/>
  <c r="E34" i="13"/>
  <c r="E33" i="13"/>
  <c r="E32" i="13"/>
  <c r="E31" i="13"/>
  <c r="E30" i="13"/>
  <c r="E28" i="13"/>
  <c r="E29" i="13"/>
  <c r="E27" i="13"/>
  <c r="E23" i="13"/>
  <c r="E24" i="13"/>
  <c r="E25" i="13"/>
  <c r="E26" i="13"/>
  <c r="E22" i="13"/>
  <c r="E21" i="13"/>
  <c r="E20" i="13"/>
  <c r="E19" i="13"/>
  <c r="E18" i="13"/>
  <c r="E17" i="13"/>
  <c r="E13" i="13" l="1"/>
  <c r="E14" i="13"/>
  <c r="E15" i="13"/>
  <c r="E16" i="13"/>
  <c r="E12" i="13"/>
  <c r="E5" i="13"/>
  <c r="E6" i="13"/>
  <c r="E7" i="13"/>
  <c r="E8" i="13"/>
  <c r="E9" i="13"/>
  <c r="E10" i="13"/>
  <c r="E11" i="13"/>
  <c r="E4" i="13"/>
  <c r="B1" i="14" l="1"/>
  <c r="Q22" i="15" l="1"/>
  <c r="Q42" i="15" s="1"/>
  <c r="Q62" i="15" s="1"/>
  <c r="P22" i="15"/>
  <c r="P42" i="15" s="1"/>
  <c r="P62" i="15" s="1"/>
  <c r="P21" i="15"/>
  <c r="P41" i="15" s="1"/>
  <c r="P61" i="15" s="1"/>
  <c r="O22" i="15"/>
  <c r="O42" i="15" s="1"/>
  <c r="O62" i="15" s="1"/>
  <c r="O21" i="15"/>
  <c r="O41" i="15" s="1"/>
  <c r="O61" i="15" s="1"/>
  <c r="O20" i="15"/>
  <c r="O40" i="15" s="1"/>
  <c r="O60" i="15" s="1"/>
  <c r="N22" i="15"/>
  <c r="N42" i="15" s="1"/>
  <c r="N62" i="15" s="1"/>
  <c r="N21" i="15"/>
  <c r="N41" i="15" s="1"/>
  <c r="N61" i="15" s="1"/>
  <c r="N20" i="15"/>
  <c r="N40" i="15" s="1"/>
  <c r="N60" i="15" s="1"/>
  <c r="N19" i="15"/>
  <c r="N39" i="15" s="1"/>
  <c r="N59" i="15" s="1"/>
  <c r="M22" i="15"/>
  <c r="M42" i="15" s="1"/>
  <c r="M62" i="15" s="1"/>
  <c r="M21" i="15"/>
  <c r="M41" i="15" s="1"/>
  <c r="M61" i="15" s="1"/>
  <c r="M20" i="15"/>
  <c r="M40" i="15" s="1"/>
  <c r="M60" i="15" s="1"/>
  <c r="M19" i="15"/>
  <c r="M39" i="15" s="1"/>
  <c r="M59" i="15" s="1"/>
  <c r="M18" i="15"/>
  <c r="M38" i="15" s="1"/>
  <c r="M58" i="15" s="1"/>
  <c r="L22" i="15"/>
  <c r="L42" i="15" s="1"/>
  <c r="L62" i="15" s="1"/>
  <c r="L21" i="15"/>
  <c r="L41" i="15" s="1"/>
  <c r="L61" i="15" s="1"/>
  <c r="L20" i="15"/>
  <c r="L40" i="15" s="1"/>
  <c r="L60" i="15" s="1"/>
  <c r="L19" i="15"/>
  <c r="L39" i="15" s="1"/>
  <c r="L59" i="15" s="1"/>
  <c r="L18" i="15"/>
  <c r="L38" i="15" s="1"/>
  <c r="L58" i="15" s="1"/>
  <c r="L17" i="15"/>
  <c r="L37" i="15" s="1"/>
  <c r="L57" i="15" s="1"/>
  <c r="K22" i="15"/>
  <c r="K42" i="15" s="1"/>
  <c r="K62" i="15" s="1"/>
  <c r="K21" i="15"/>
  <c r="K41" i="15" s="1"/>
  <c r="K61" i="15" s="1"/>
  <c r="K20" i="15"/>
  <c r="K40" i="15" s="1"/>
  <c r="K60" i="15" s="1"/>
  <c r="K19" i="15"/>
  <c r="K39" i="15" s="1"/>
  <c r="K59" i="15" s="1"/>
  <c r="K18" i="15"/>
  <c r="K38" i="15" s="1"/>
  <c r="K58" i="15" s="1"/>
  <c r="K17" i="15"/>
  <c r="K37" i="15" s="1"/>
  <c r="K57" i="15" s="1"/>
  <c r="K16" i="15"/>
  <c r="K36" i="15" s="1"/>
  <c r="K56" i="15" s="1"/>
  <c r="J22" i="15"/>
  <c r="J42" i="15" s="1"/>
  <c r="J62" i="15" s="1"/>
  <c r="J21" i="15"/>
  <c r="J41" i="15" s="1"/>
  <c r="J61" i="15" s="1"/>
  <c r="J20" i="15"/>
  <c r="J40" i="15" s="1"/>
  <c r="J60" i="15" s="1"/>
  <c r="J19" i="15"/>
  <c r="J39" i="15" s="1"/>
  <c r="J59" i="15" s="1"/>
  <c r="J18" i="15"/>
  <c r="J38" i="15" s="1"/>
  <c r="J58" i="15" s="1"/>
  <c r="J17" i="15"/>
  <c r="J37" i="15" s="1"/>
  <c r="J57" i="15" s="1"/>
  <c r="J16" i="15"/>
  <c r="J36" i="15" s="1"/>
  <c r="J56" i="15" s="1"/>
  <c r="J15" i="15"/>
  <c r="J35" i="15" s="1"/>
  <c r="J55" i="15" s="1"/>
  <c r="I22" i="15"/>
  <c r="I42" i="15" s="1"/>
  <c r="I62" i="15" s="1"/>
  <c r="I21" i="15"/>
  <c r="I41" i="15" s="1"/>
  <c r="I61" i="15" s="1"/>
  <c r="I20" i="15"/>
  <c r="I40" i="15" s="1"/>
  <c r="I60" i="15" s="1"/>
  <c r="I19" i="15"/>
  <c r="I39" i="15" s="1"/>
  <c r="I59" i="15" s="1"/>
  <c r="I18" i="15"/>
  <c r="I38" i="15" s="1"/>
  <c r="I58" i="15" s="1"/>
  <c r="I17" i="15"/>
  <c r="I37" i="15" s="1"/>
  <c r="I57" i="15" s="1"/>
  <c r="I16" i="15"/>
  <c r="I36" i="15" s="1"/>
  <c r="I56" i="15" s="1"/>
  <c r="I15" i="15"/>
  <c r="I35" i="15" s="1"/>
  <c r="I55" i="15" s="1"/>
  <c r="I14" i="15"/>
  <c r="I34" i="15" s="1"/>
  <c r="I54" i="15" s="1"/>
  <c r="H22" i="15"/>
  <c r="H42" i="15" s="1"/>
  <c r="H62" i="15" s="1"/>
  <c r="H21" i="15"/>
  <c r="H41" i="15" s="1"/>
  <c r="H61" i="15" s="1"/>
  <c r="H20" i="15"/>
  <c r="H40" i="15" s="1"/>
  <c r="H60" i="15" s="1"/>
  <c r="H19" i="15"/>
  <c r="H39" i="15" s="1"/>
  <c r="H59" i="15" s="1"/>
  <c r="H18" i="15"/>
  <c r="H38" i="15" s="1"/>
  <c r="H58" i="15" s="1"/>
  <c r="H17" i="15"/>
  <c r="H37" i="15" s="1"/>
  <c r="H57" i="15" s="1"/>
  <c r="H16" i="15"/>
  <c r="H36" i="15" s="1"/>
  <c r="H56" i="15" s="1"/>
  <c r="H15" i="15"/>
  <c r="H35" i="15" s="1"/>
  <c r="H55" i="15" s="1"/>
  <c r="H14" i="15"/>
  <c r="H34" i="15" s="1"/>
  <c r="H54" i="15" s="1"/>
  <c r="H13" i="15"/>
  <c r="H33" i="15" s="1"/>
  <c r="H53" i="15" s="1"/>
  <c r="G22" i="15"/>
  <c r="G42" i="15" s="1"/>
  <c r="G62" i="15" s="1"/>
  <c r="G21" i="15"/>
  <c r="G41" i="15" s="1"/>
  <c r="G61" i="15" s="1"/>
  <c r="G20" i="15"/>
  <c r="G40" i="15" s="1"/>
  <c r="G60" i="15" s="1"/>
  <c r="G19" i="15"/>
  <c r="G39" i="15" s="1"/>
  <c r="G59" i="15" s="1"/>
  <c r="G18" i="15"/>
  <c r="G38" i="15" s="1"/>
  <c r="G58" i="15" s="1"/>
  <c r="G17" i="15"/>
  <c r="G37" i="15" s="1"/>
  <c r="G57" i="15" s="1"/>
  <c r="G16" i="15"/>
  <c r="G36" i="15" s="1"/>
  <c r="G56" i="15" s="1"/>
  <c r="G15" i="15"/>
  <c r="G35" i="15" s="1"/>
  <c r="G55" i="15" s="1"/>
  <c r="G14" i="15"/>
  <c r="G34" i="15" s="1"/>
  <c r="G54" i="15" s="1"/>
  <c r="G13" i="15"/>
  <c r="G33" i="15" s="1"/>
  <c r="G53" i="15" s="1"/>
  <c r="G12" i="15"/>
  <c r="G32" i="15" s="1"/>
  <c r="G52" i="15" s="1"/>
  <c r="F22" i="15"/>
  <c r="F42" i="15" s="1"/>
  <c r="F62" i="15" s="1"/>
  <c r="F21" i="15"/>
  <c r="F41" i="15" s="1"/>
  <c r="F61" i="15" s="1"/>
  <c r="F20" i="15"/>
  <c r="F40" i="15" s="1"/>
  <c r="F60" i="15" s="1"/>
  <c r="F19" i="15"/>
  <c r="F39" i="15" s="1"/>
  <c r="F59" i="15" s="1"/>
  <c r="F18" i="15"/>
  <c r="F38" i="15" s="1"/>
  <c r="F58" i="15" s="1"/>
  <c r="F17" i="15"/>
  <c r="F37" i="15" s="1"/>
  <c r="F57" i="15" s="1"/>
  <c r="F16" i="15"/>
  <c r="F36" i="15" s="1"/>
  <c r="F56" i="15" s="1"/>
  <c r="F15" i="15"/>
  <c r="F35" i="15" s="1"/>
  <c r="F55" i="15" s="1"/>
  <c r="F14" i="15"/>
  <c r="F34" i="15" s="1"/>
  <c r="F54" i="15" s="1"/>
  <c r="F13" i="15"/>
  <c r="F33" i="15" s="1"/>
  <c r="F53" i="15" s="1"/>
  <c r="F12" i="15"/>
  <c r="F32" i="15" s="1"/>
  <c r="F52" i="15" s="1"/>
  <c r="F11" i="15"/>
  <c r="F31" i="15" s="1"/>
  <c r="F51" i="15" s="1"/>
  <c r="E22" i="15"/>
  <c r="E42" i="15" s="1"/>
  <c r="E62" i="15" s="1"/>
  <c r="E21" i="15"/>
  <c r="E41" i="15" s="1"/>
  <c r="E61" i="15" s="1"/>
  <c r="E20" i="15"/>
  <c r="E40" i="15" s="1"/>
  <c r="E60" i="15" s="1"/>
  <c r="E19" i="15"/>
  <c r="E39" i="15" s="1"/>
  <c r="E59" i="15" s="1"/>
  <c r="E18" i="15"/>
  <c r="E38" i="15" s="1"/>
  <c r="E58" i="15" s="1"/>
  <c r="E17" i="15"/>
  <c r="E37" i="15" s="1"/>
  <c r="E57" i="15" s="1"/>
  <c r="E16" i="15"/>
  <c r="E36" i="15" s="1"/>
  <c r="E56" i="15" s="1"/>
  <c r="E15" i="15"/>
  <c r="E35" i="15" s="1"/>
  <c r="E55" i="15" s="1"/>
  <c r="E14" i="15"/>
  <c r="E34" i="15" s="1"/>
  <c r="E54" i="15" s="1"/>
  <c r="E13" i="15"/>
  <c r="E33" i="15" s="1"/>
  <c r="E53" i="15" s="1"/>
  <c r="E12" i="15"/>
  <c r="E32" i="15" s="1"/>
  <c r="E52" i="15" s="1"/>
  <c r="E11" i="15"/>
  <c r="E31" i="15" s="1"/>
  <c r="E51" i="15" s="1"/>
  <c r="E10" i="15"/>
  <c r="E30" i="15" s="1"/>
  <c r="E50" i="15" s="1"/>
  <c r="D22" i="15"/>
  <c r="D42" i="15" s="1"/>
  <c r="D62" i="15" s="1"/>
  <c r="D21" i="15"/>
  <c r="D41" i="15" s="1"/>
  <c r="D61" i="15" s="1"/>
  <c r="D20" i="15"/>
  <c r="D40" i="15" s="1"/>
  <c r="D60" i="15" s="1"/>
  <c r="D19" i="15"/>
  <c r="D39" i="15" s="1"/>
  <c r="D59" i="15" s="1"/>
  <c r="D18" i="15"/>
  <c r="D38" i="15" s="1"/>
  <c r="D58" i="15" s="1"/>
  <c r="D17" i="15"/>
  <c r="D37" i="15" s="1"/>
  <c r="D57" i="15" s="1"/>
  <c r="D16" i="15"/>
  <c r="D36" i="15" s="1"/>
  <c r="D56" i="15" s="1"/>
  <c r="D15" i="15"/>
  <c r="D35" i="15" s="1"/>
  <c r="D55" i="15" s="1"/>
  <c r="D14" i="15"/>
  <c r="D34" i="15" s="1"/>
  <c r="D54" i="15" s="1"/>
  <c r="D13" i="15"/>
  <c r="D33" i="15" s="1"/>
  <c r="D53" i="15" s="1"/>
  <c r="D12" i="15"/>
  <c r="D32" i="15" s="1"/>
  <c r="D52" i="15" s="1"/>
  <c r="D11" i="15"/>
  <c r="D31" i="15" s="1"/>
  <c r="D51" i="15" s="1"/>
  <c r="D10" i="15"/>
  <c r="D30" i="15" s="1"/>
  <c r="D50" i="15" s="1"/>
  <c r="D9" i="15"/>
  <c r="D29" i="15" s="1"/>
  <c r="D49" i="15" s="1"/>
  <c r="C21" i="15"/>
  <c r="C41" i="15" s="1"/>
  <c r="C61" i="15" s="1"/>
  <c r="C20" i="15"/>
  <c r="C40" i="15" s="1"/>
  <c r="C60" i="15" s="1"/>
  <c r="C19" i="15"/>
  <c r="C39" i="15" s="1"/>
  <c r="C59" i="15" s="1"/>
  <c r="C18" i="15"/>
  <c r="C38" i="15" s="1"/>
  <c r="C58" i="15" s="1"/>
  <c r="C17" i="15"/>
  <c r="C37" i="15" s="1"/>
  <c r="C57" i="15" s="1"/>
  <c r="C16" i="15"/>
  <c r="C36" i="15" s="1"/>
  <c r="C56" i="15" s="1"/>
  <c r="C15" i="15"/>
  <c r="C35" i="15" s="1"/>
  <c r="C55" i="15" s="1"/>
  <c r="C13" i="15"/>
  <c r="C33" i="15" s="1"/>
  <c r="C53" i="15" s="1"/>
  <c r="C12" i="15"/>
  <c r="C32" i="15" s="1"/>
  <c r="C52" i="15" s="1"/>
  <c r="C11" i="15"/>
  <c r="C31" i="15" s="1"/>
  <c r="C51" i="15" s="1"/>
  <c r="C9" i="15"/>
  <c r="C29" i="15" s="1"/>
  <c r="C49" i="15" s="1"/>
  <c r="C8" i="15"/>
  <c r="C28" i="15" s="1"/>
  <c r="C48" i="15" s="1"/>
  <c r="B21" i="15"/>
  <c r="B41" i="15" s="1"/>
  <c r="B61" i="15" s="1"/>
  <c r="B20" i="15"/>
  <c r="B40" i="15" s="1"/>
  <c r="B60" i="15" s="1"/>
  <c r="B19" i="15"/>
  <c r="B39" i="15" s="1"/>
  <c r="B59" i="15" s="1"/>
  <c r="B18" i="15"/>
  <c r="B38" i="15" s="1"/>
  <c r="B58" i="15" s="1"/>
  <c r="B17" i="15"/>
  <c r="B37" i="15" s="1"/>
  <c r="B57" i="15" s="1"/>
  <c r="B16" i="15"/>
  <c r="B36" i="15" s="1"/>
  <c r="B56" i="15" s="1"/>
  <c r="B15" i="15"/>
  <c r="B35" i="15" s="1"/>
  <c r="B55" i="15" s="1"/>
  <c r="B13" i="15"/>
  <c r="B33" i="15" s="1"/>
  <c r="B53" i="15" s="1"/>
  <c r="B12" i="15"/>
  <c r="B32" i="15" s="1"/>
  <c r="B52" i="15" s="1"/>
  <c r="B11" i="15"/>
  <c r="B31" i="15" s="1"/>
  <c r="B51" i="15" s="1"/>
  <c r="B9" i="15"/>
  <c r="B29" i="15" s="1"/>
  <c r="B49" i="15" s="1"/>
  <c r="B8" i="15"/>
  <c r="B28" i="15" s="1"/>
  <c r="B48" i="15" s="1"/>
  <c r="M29" i="14" l="1"/>
  <c r="M28" i="14"/>
  <c r="M24" i="14"/>
  <c r="M23" i="14"/>
  <c r="M22" i="14"/>
  <c r="M21" i="14"/>
  <c r="M20" i="14"/>
  <c r="M15" i="14"/>
  <c r="M14" i="14"/>
  <c r="M13" i="14"/>
  <c r="M8" i="14"/>
  <c r="M7" i="14"/>
  <c r="M6" i="14"/>
  <c r="I29" i="14"/>
  <c r="I6" i="14"/>
  <c r="H29" i="14"/>
  <c r="H28" i="14"/>
  <c r="I28" i="14" s="1"/>
  <c r="J28" i="14" s="1"/>
  <c r="K28" i="14" s="1"/>
  <c r="H24" i="14"/>
  <c r="I24" i="14" s="1"/>
  <c r="H23" i="14"/>
  <c r="I23" i="14" s="1"/>
  <c r="H22" i="14"/>
  <c r="I22" i="14" s="1"/>
  <c r="J22" i="14" s="1"/>
  <c r="K22" i="14" s="1"/>
  <c r="H21" i="14"/>
  <c r="I21" i="14" s="1"/>
  <c r="H20" i="14"/>
  <c r="I20" i="14" s="1"/>
  <c r="J20" i="14" s="1"/>
  <c r="K20" i="14" s="1"/>
  <c r="H15" i="14"/>
  <c r="I15" i="14" s="1"/>
  <c r="H14" i="14"/>
  <c r="I14" i="14" s="1"/>
  <c r="H13" i="14"/>
  <c r="I13" i="14" s="1"/>
  <c r="H8" i="14"/>
  <c r="I8" i="14" s="1"/>
  <c r="H7" i="14"/>
  <c r="I7" i="14" s="1"/>
  <c r="H6" i="14"/>
  <c r="G29" i="14"/>
  <c r="G28" i="14"/>
  <c r="G24" i="14"/>
  <c r="G23" i="14"/>
  <c r="G22" i="14"/>
  <c r="G21" i="14"/>
  <c r="G20" i="14"/>
  <c r="G15" i="14"/>
  <c r="G14" i="14"/>
  <c r="G13" i="14"/>
  <c r="G8" i="14"/>
  <c r="G7" i="14"/>
  <c r="G6" i="14"/>
  <c r="F29" i="14"/>
  <c r="F28" i="14"/>
  <c r="F24" i="14"/>
  <c r="F23" i="14"/>
  <c r="F22" i="14"/>
  <c r="F21" i="14"/>
  <c r="F20" i="14"/>
  <c r="F15" i="14"/>
  <c r="F14" i="14"/>
  <c r="F13" i="14"/>
  <c r="F8" i="14"/>
  <c r="F7" i="14"/>
  <c r="F6" i="14"/>
  <c r="E29" i="14"/>
  <c r="E28" i="14"/>
  <c r="E24" i="14"/>
  <c r="E23" i="14"/>
  <c r="E22" i="14"/>
  <c r="E21" i="14"/>
  <c r="E20" i="14"/>
  <c r="E15" i="14"/>
  <c r="E14" i="14"/>
  <c r="E13" i="14"/>
  <c r="E8" i="14"/>
  <c r="E7" i="14"/>
  <c r="E6" i="14"/>
  <c r="D29" i="14"/>
  <c r="D28" i="14"/>
  <c r="D24" i="14"/>
  <c r="D23" i="14"/>
  <c r="D22" i="14"/>
  <c r="D21" i="14"/>
  <c r="D20" i="14"/>
  <c r="D15" i="14"/>
  <c r="D14" i="14"/>
  <c r="D13" i="14"/>
  <c r="D8" i="14"/>
  <c r="D7" i="14"/>
  <c r="D6" i="14"/>
  <c r="C29" i="14"/>
  <c r="C28" i="14"/>
  <c r="C24" i="14"/>
  <c r="C23" i="14"/>
  <c r="C22" i="14"/>
  <c r="C21" i="14"/>
  <c r="C20" i="14"/>
  <c r="C15" i="14"/>
  <c r="C14" i="14"/>
  <c r="C13" i="14"/>
  <c r="C8" i="14"/>
  <c r="C7" i="14"/>
  <c r="C6" i="14"/>
  <c r="J29" i="14" l="1"/>
  <c r="K29" i="14" s="1"/>
  <c r="J24" i="14"/>
  <c r="K24" i="14" s="1"/>
  <c r="J23" i="14"/>
  <c r="K23" i="14" s="1"/>
  <c r="J21" i="14"/>
  <c r="K21" i="14" s="1"/>
  <c r="J15" i="14"/>
  <c r="K15" i="14" s="1"/>
  <c r="J14" i="14"/>
  <c r="K14" i="14" s="1"/>
  <c r="J13" i="14"/>
  <c r="K13" i="14" s="1"/>
  <c r="J8" i="14"/>
  <c r="K8" i="14" s="1"/>
  <c r="J7" i="14"/>
  <c r="K7" i="14" s="1"/>
  <c r="J6" i="14"/>
  <c r="K6" i="14" s="1"/>
  <c r="L29" i="14"/>
  <c r="L24" i="14"/>
  <c r="L23" i="14"/>
  <c r="L21" i="14"/>
  <c r="L14" i="14"/>
  <c r="L13" i="14"/>
  <c r="L28" i="14"/>
  <c r="L20" i="14"/>
  <c r="L15" i="14"/>
  <c r="L7" i="14"/>
  <c r="L6" i="14"/>
  <c r="L22" i="14"/>
  <c r="L8" i="14"/>
  <c r="BO5" i="12"/>
  <c r="BO6" i="12"/>
  <c r="BQ6" i="12" s="1"/>
  <c r="BP6" i="12" s="1"/>
  <c r="BO7" i="12"/>
  <c r="BQ7" i="12" s="1"/>
  <c r="BP7" i="12" s="1"/>
  <c r="BO8" i="12"/>
  <c r="BO10" i="12"/>
  <c r="BQ10" i="12" s="1"/>
  <c r="BP10" i="12" s="1"/>
  <c r="BO11" i="12"/>
  <c r="BQ11" i="12" s="1"/>
  <c r="BP11" i="12" s="1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10" i="12"/>
  <c r="BN11" i="12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9" i="12"/>
  <c r="AJ9" i="12" s="1"/>
  <c r="AK10" i="12"/>
  <c r="AJ10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9" i="12"/>
  <c r="AI9" i="12" s="1"/>
  <c r="AH10" i="12"/>
  <c r="AI10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3" i="12"/>
  <c r="AO4" i="12" l="1"/>
  <c r="AN4" i="12" s="1"/>
  <c r="B5" i="12"/>
  <c r="B6" i="12"/>
  <c r="B7" i="12"/>
  <c r="B8" i="12"/>
  <c r="B9" i="12"/>
  <c r="B10" i="12"/>
  <c r="B11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BN12" i="12" s="1"/>
  <c r="BO12" i="12" s="1"/>
  <c r="BQ12" i="12" s="1"/>
  <c r="BP12" i="12" s="1"/>
  <c r="CX13" i="11"/>
  <c r="BN13" i="12" s="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N9" i="12" l="1"/>
  <c r="BO9" i="12" s="1"/>
  <c r="BQ9" i="12" s="1"/>
  <c r="BP9" i="12" s="1"/>
  <c r="B22" i="15"/>
  <c r="B42" i="15" s="1"/>
  <c r="B62" i="15" s="1"/>
  <c r="C22" i="15"/>
  <c r="C42" i="15" s="1"/>
  <c r="C62" i="15" s="1"/>
  <c r="M30" i="14"/>
  <c r="H30" i="14"/>
  <c r="I30" i="14" s="1"/>
  <c r="J30" i="14" s="1"/>
  <c r="K30" i="14" s="1"/>
  <c r="D30" i="14"/>
  <c r="E30" i="14"/>
  <c r="F30" i="14"/>
  <c r="G30" i="14"/>
  <c r="C30" i="14"/>
  <c r="BO13" i="12"/>
  <c r="BQ13" i="12" s="1"/>
  <c r="BP13" i="12" s="1"/>
  <c r="BY4" i="1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AH8" i="12" s="1"/>
  <c r="AI8" i="12" s="1"/>
  <c r="AK8" i="12" s="1"/>
  <c r="AJ8" i="12" s="1"/>
  <c r="BH9" i="11"/>
  <c r="BI9" i="11"/>
  <c r="BJ9" i="11"/>
  <c r="BH10" i="11"/>
  <c r="BI10" i="11"/>
  <c r="BJ10" i="11"/>
  <c r="BH11" i="11"/>
  <c r="BI11" i="11"/>
  <c r="BJ11" i="11"/>
  <c r="AH11" i="12" s="1"/>
  <c r="AI11" i="12" s="1"/>
  <c r="AK11" i="12" s="1"/>
  <c r="AJ11" i="12" s="1"/>
  <c r="BH12" i="11"/>
  <c r="BI12" i="11"/>
  <c r="BJ12" i="11"/>
  <c r="AH12" i="12" s="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R10" i="12" s="1"/>
  <c r="AL11" i="11"/>
  <c r="R11" i="12" s="1"/>
  <c r="S11" i="12" s="1"/>
  <c r="U11" i="12" s="1"/>
  <c r="T11" i="12" s="1"/>
  <c r="AL12" i="11"/>
  <c r="AL13" i="11"/>
  <c r="AL4" i="11"/>
  <c r="L30" i="14" l="1"/>
  <c r="AI12" i="12"/>
  <c r="AK12" i="12" s="1"/>
  <c r="AJ12" i="12" s="1"/>
  <c r="B14" i="15"/>
  <c r="B34" i="15" s="1"/>
  <c r="B54" i="15" s="1"/>
  <c r="C14" i="15"/>
  <c r="C34" i="15" s="1"/>
  <c r="C54" i="15" s="1"/>
  <c r="G19" i="14"/>
  <c r="D19" i="14"/>
  <c r="L19" i="14" s="1"/>
  <c r="E19" i="14"/>
  <c r="H19" i="14"/>
  <c r="I19" i="14" s="1"/>
  <c r="J19" i="14" s="1"/>
  <c r="K19" i="14" s="1"/>
  <c r="C19" i="14"/>
  <c r="M19" i="14"/>
  <c r="F19" i="14"/>
  <c r="S10" i="12"/>
  <c r="U10" i="12" s="1"/>
  <c r="T10" i="12" s="1"/>
  <c r="B10" i="15"/>
  <c r="B30" i="15" s="1"/>
  <c r="B50" i="15" s="1"/>
  <c r="C10" i="15"/>
  <c r="C30" i="15" s="1"/>
  <c r="C50" i="15" s="1"/>
  <c r="C12" i="14"/>
  <c r="F12" i="14"/>
  <c r="G12" i="14"/>
  <c r="M12" i="14"/>
  <c r="H12" i="14"/>
  <c r="I12" i="14" s="1"/>
  <c r="J12" i="14" s="1"/>
  <c r="K12" i="14" s="1"/>
  <c r="E12" i="14"/>
  <c r="D12" i="14"/>
  <c r="AK5" i="1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L12" i="14" l="1"/>
  <c r="B12" i="12"/>
  <c r="B7" i="15" s="1"/>
  <c r="B27" i="15" s="1"/>
  <c r="B47" i="15" s="1"/>
  <c r="F5" i="14"/>
  <c r="G5" i="14" l="1"/>
  <c r="D5" i="14"/>
  <c r="E5" i="14"/>
  <c r="M5" i="14"/>
  <c r="C12" i="12"/>
  <c r="E12" i="12" s="1"/>
  <c r="D12" i="12" s="1"/>
  <c r="H5" i="14"/>
  <c r="I5" i="14" s="1"/>
  <c r="J5" i="14" s="1"/>
  <c r="K5" i="14" s="1"/>
  <c r="C5" i="14"/>
  <c r="L5" i="14" l="1"/>
</calcChain>
</file>

<file path=xl/sharedStrings.xml><?xml version="1.0" encoding="utf-8"?>
<sst xmlns="http://schemas.openxmlformats.org/spreadsheetml/2006/main" count="2069" uniqueCount="533">
  <si>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</si>
  <si>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</si>
  <si>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</si>
  <si>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</si>
  <si>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</si>
  <si>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</si>
  <si>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</si>
  <si>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</si>
  <si>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</si>
  <si>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</si>
  <si>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</si>
  <si>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</si>
  <si>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</si>
  <si>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</si>
  <si>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</si>
  <si>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</si>
  <si>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</si>
  <si>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</si>
  <si>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</si>
  <si>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</si>
  <si>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</si>
  <si>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</si>
  <si>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</si>
  <si>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</si>
  <si>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</si>
  <si>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</si>
  <si>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</si>
  <si>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</si>
  <si>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</si>
  <si>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</si>
  <si>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</si>
  <si>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</si>
  <si>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</si>
  <si>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</si>
  <si>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</si>
  <si>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</si>
  <si>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</si>
  <si>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</si>
  <si>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</si>
  <si>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</si>
  <si>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</si>
  <si>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</si>
  <si>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</si>
  <si>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</si>
  <si>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</si>
  <si>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</si>
  <si>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</si>
  <si>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</si>
  <si>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</si>
  <si>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</si>
  <si>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</si>
  <si>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</si>
  <si>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</si>
  <si>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</si>
  <si>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</si>
  <si>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</si>
  <si>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</si>
  <si>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</si>
  <si>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</si>
  <si>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</si>
  <si>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</si>
  <si>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</si>
  <si>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</si>
  <si>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</si>
  <si>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</si>
  <si>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</si>
  <si>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</si>
  <si>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</si>
  <si>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</si>
  <si>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</si>
  <si>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</si>
  <si>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</si>
  <si>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</si>
  <si>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</si>
  <si>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</si>
  <si>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</si>
  <si>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</si>
  <si>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</si>
  <si>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</si>
  <si>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</si>
  <si>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</si>
  <si>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</si>
  <si>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</si>
  <si>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</si>
  <si>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</si>
  <si>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</si>
  <si>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</si>
  <si>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</si>
  <si>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</si>
  <si>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</si>
  <si>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</si>
  <si>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</si>
  <si>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</si>
  <si>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</si>
  <si>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</si>
  <si>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</si>
  <si>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</si>
  <si>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</si>
  <si>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</si>
  <si>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</si>
  <si>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</si>
  <si>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</si>
  <si>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</si>
  <si>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</si>
  <si>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</si>
  <si>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</si>
  <si>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</si>
  <si>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</si>
  <si>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</si>
  <si>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</si>
  <si>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</si>
  <si>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</si>
  <si>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</si>
  <si>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</si>
  <si>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</si>
  <si>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</si>
  <si>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</si>
  <si>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</si>
  <si>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</si>
  <si>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</si>
  <si>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</si>
  <si>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</si>
  <si>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</si>
  <si>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</si>
  <si>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</si>
  <si>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</si>
  <si>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</si>
  <si>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</si>
  <si>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</si>
  <si>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</si>
  <si>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</si>
  <si>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</si>
  <si>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</si>
  <si>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</si>
  <si>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</si>
  <si>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</si>
  <si>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</si>
  <si>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</si>
  <si>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</si>
  <si>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</si>
  <si>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</si>
  <si>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</si>
  <si>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</si>
  <si>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</si>
  <si>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</si>
  <si>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</si>
  <si>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</si>
  <si>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</si>
  <si>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</si>
  <si>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</si>
  <si>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</si>
  <si>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</si>
  <si>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</si>
  <si>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</si>
  <si>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</si>
  <si>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</si>
  <si>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</si>
  <si>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</si>
  <si>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</si>
  <si>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</si>
  <si>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</si>
  <si>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</si>
  <si>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</si>
  <si>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</si>
  <si>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</si>
  <si>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</si>
  <si>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</si>
  <si>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</si>
  <si>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</si>
  <si>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</si>
  <si>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</si>
  <si>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</si>
  <si>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</si>
  <si>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</si>
  <si>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</si>
  <si>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</si>
  <si>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</si>
  <si>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</si>
  <si>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</si>
  <si>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</si>
  <si>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</si>
  <si>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</si>
  <si>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</si>
  <si>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</si>
  <si>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</si>
  <si>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</si>
  <si>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</si>
  <si>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</si>
  <si>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</si>
  <si>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</si>
  <si>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</si>
  <si>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</si>
  <si>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</si>
  <si>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</si>
  <si>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</si>
  <si>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</si>
  <si>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</si>
  <si>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</si>
  <si>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</si>
  <si>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</si>
  <si>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</si>
  <si>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</si>
  <si>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</si>
  <si>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</si>
  <si>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</si>
  <si>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</si>
  <si>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</si>
  <si>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</si>
  <si>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</si>
  <si>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</si>
  <si>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</si>
  <si>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</si>
  <si>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</si>
  <si>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</si>
  <si>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</si>
  <si>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</si>
  <si>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</si>
  <si>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</si>
  <si>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</si>
  <si>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</si>
  <si>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</si>
  <si>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</si>
  <si>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</si>
  <si>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</si>
  <si>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</si>
  <si>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</si>
  <si>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</si>
  <si>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</si>
  <si>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</si>
  <si>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</si>
  <si>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</si>
  <si>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</si>
  <si>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</si>
  <si>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</si>
  <si>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</si>
  <si>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</si>
  <si>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</si>
  <si>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</si>
  <si>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</si>
  <si>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</si>
  <si>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</si>
  <si>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</si>
  <si>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</si>
  <si>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</si>
  <si>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</si>
  <si>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</si>
  <si>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</si>
  <si>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</si>
  <si>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</si>
  <si>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</si>
  <si>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</si>
  <si>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</si>
  <si>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</si>
  <si>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</si>
  <si>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</si>
  <si>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</si>
  <si>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</si>
  <si>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</si>
  <si>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</si>
  <si>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</si>
  <si>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</si>
  <si>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</si>
  <si>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</si>
  <si>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</si>
  <si>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</si>
  <si>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</si>
  <si>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</si>
  <si>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</si>
  <si>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</si>
  <si>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</si>
  <si>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</si>
  <si>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</si>
  <si>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</si>
  <si>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</si>
  <si>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</si>
  <si>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</si>
  <si>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</si>
  <si>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</si>
  <si>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</si>
  <si>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</si>
  <si>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</si>
  <si>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index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</si>
  <si>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</si>
  <si>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</si>
  <si>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</si>
  <si>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</si>
  <si>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</si>
  <si>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</si>
  <si>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</si>
  <si>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</si>
  <si>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</si>
  <si>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</si>
  <si>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</si>
  <si>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</si>
  <si>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</si>
  <si>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</si>
  <si>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</si>
  <si>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</si>
  <si>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</si>
  <si>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</si>
  <si>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</si>
  <si>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</si>
  <si>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</si>
  <si>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</si>
  <si>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</si>
  <si>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</si>
  <si>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</si>
  <si>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</si>
  <si>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</si>
  <si>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</si>
  <si>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</si>
  <si>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</si>
  <si>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</si>
  <si>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</si>
  <si>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</si>
  <si>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</si>
  <si>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</si>
  <si>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</si>
  <si>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</si>
  <si>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</si>
  <si>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</si>
  <si>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</si>
  <si>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</si>
  <si>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</si>
  <si>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</si>
  <si>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</si>
  <si>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</si>
  <si>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</si>
  <si>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</si>
  <si>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</si>
  <si>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</si>
  <si>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</si>
  <si>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</si>
  <si>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</si>
  <si>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</si>
  <si>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</si>
  <si>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</si>
  <si>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</si>
  <si>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</si>
  <si>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</si>
  <si>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</si>
  <si>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</si>
  <si>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</si>
  <si>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</si>
  <si>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</si>
  <si>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</si>
  <si>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</si>
  <si>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</si>
  <si>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</si>
  <si>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</si>
  <si>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</si>
  <si>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</si>
  <si>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</si>
  <si>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</si>
  <si>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</si>
  <si>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</si>
  <si>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</si>
  <si>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</si>
  <si>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</si>
  <si>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</si>
  <si>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</si>
  <si>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</si>
  <si>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</si>
  <si>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</si>
  <si>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</si>
  <si>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</si>
  <si>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</si>
  <si>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</si>
  <si>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</si>
  <si>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</si>
  <si>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</si>
  <si>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</si>
  <si>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</si>
  <si>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</si>
  <si>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</si>
  <si>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</si>
  <si>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</si>
  <si>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</si>
  <si>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</si>
  <si>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</si>
  <si>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</si>
  <si>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</si>
  <si>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</si>
  <si>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</si>
  <si>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</si>
  <si>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</si>
  <si>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</si>
  <si>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</si>
  <si>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</si>
  <si>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</si>
  <si>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</si>
  <si>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</si>
  <si>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</si>
  <si>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</si>
  <si>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</si>
  <si>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</si>
  <si>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</si>
  <si>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</si>
  <si>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</si>
  <si>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</si>
  <si>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</si>
  <si>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</si>
  <si>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</si>
  <si>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</si>
  <si>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</si>
  <si>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</si>
  <si>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</si>
  <si>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</si>
  <si>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</si>
  <si>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</si>
  <si>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</si>
  <si>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</si>
  <si>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</si>
  <si>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</si>
  <si>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</si>
  <si>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</si>
  <si>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</si>
  <si>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</si>
  <si>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</si>
  <si>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</si>
  <si>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</si>
  <si>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</si>
  <si>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</si>
  <si>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</si>
  <si>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</si>
  <si>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</si>
  <si>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</si>
  <si>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</si>
  <si>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</si>
  <si>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</si>
  <si>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</si>
  <si>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</si>
  <si>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</si>
  <si>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</si>
  <si>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</si>
  <si>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</si>
  <si>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</si>
  <si>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</si>
  <si>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</si>
  <si>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</si>
  <si>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</si>
  <si>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</si>
  <si>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</si>
  <si>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</si>
  <si>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</si>
  <si>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</si>
  <si>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</si>
  <si>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</si>
  <si>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</si>
  <si>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</si>
  <si>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</si>
  <si>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</si>
  <si>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</si>
  <si>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</si>
  <si>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</si>
  <si>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</si>
  <si>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</si>
  <si>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</si>
  <si>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</si>
  <si>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of target</t>
  </si>
  <si>
    <t>(enter target sample size)</t>
  </si>
  <si>
    <t>https://github.com/JNAVillacastin/AMU-AMR-KAP-Excel-Tool-</t>
  </si>
  <si>
    <t>k_ab_score</t>
  </si>
  <si>
    <t>k_ab_ration</t>
  </si>
  <si>
    <t>k_ab_index</t>
  </si>
  <si>
    <t>k_ab_quartile</t>
  </si>
  <si>
    <t>k_abr_score</t>
  </si>
  <si>
    <t>k_abr_ratio</t>
  </si>
  <si>
    <t>k_abr_index</t>
  </si>
  <si>
    <t>k_abr_quartile</t>
  </si>
  <si>
    <t>k_am_score</t>
  </si>
  <si>
    <t>k_am_ratio</t>
  </si>
  <si>
    <t>k_am_index</t>
  </si>
  <si>
    <t>k_am_quartile</t>
  </si>
  <si>
    <t>k_amr_score</t>
  </si>
  <si>
    <t>k_amr_ratio</t>
  </si>
  <si>
    <t>k_amr_index</t>
  </si>
  <si>
    <t>k_amr_quartile</t>
  </si>
  <si>
    <t>a_ps_score</t>
  </si>
  <si>
    <t>a_ps_ratio</t>
  </si>
  <si>
    <t>a_ps_index</t>
  </si>
  <si>
    <t>a_ps_quartile</t>
  </si>
  <si>
    <t>a_amr_self-efficacy_score</t>
  </si>
  <si>
    <t>a_amr_self-efficacy_ratio</t>
  </si>
  <si>
    <t>a_amr_self-efficacy_index</t>
  </si>
  <si>
    <t>a_amr_self-efficacy_quartile</t>
  </si>
  <si>
    <t>a_amr_amu_score</t>
  </si>
  <si>
    <t>a_amr_amu_ratio</t>
  </si>
  <si>
    <t>a_amr_amu_index</t>
  </si>
  <si>
    <t>a_amr_amu_quartile</t>
  </si>
  <si>
    <t>a_norm_expectations_score</t>
  </si>
  <si>
    <t>a_norm_expectations_ratio</t>
  </si>
  <si>
    <t>a_norm_expectations_index</t>
  </si>
  <si>
    <t>a_norm_expectations_quartile</t>
  </si>
  <si>
    <t>p_abr_presc_score</t>
  </si>
  <si>
    <t>p_abr_presc_ratio</t>
  </si>
  <si>
    <t>p_abr_presc_index</t>
  </si>
  <si>
    <t>p_abr_presc_quartile</t>
  </si>
  <si>
    <t>p_access_source_score</t>
  </si>
  <si>
    <t>p_access_source_ratio</t>
  </si>
  <si>
    <t>p_access_source_index</t>
  </si>
  <si>
    <t>p_access_source_quartile</t>
  </si>
  <si>
    <t>p_presc_frequency_score</t>
  </si>
  <si>
    <t>p_presc_frequency_ratio</t>
  </si>
  <si>
    <t>p_presc_frequency_index</t>
  </si>
  <si>
    <t>p_presc_frequency_quartile</t>
  </si>
  <si>
    <t>p_instrucy_abadmin_score</t>
  </si>
  <si>
    <t>p_instrucy_abadmin_ratio</t>
  </si>
  <si>
    <t>p_instrucy_abadmin_index</t>
  </si>
  <si>
    <t>p_instrucy_abadmin_quartile</t>
  </si>
  <si>
    <t>p_presc_record_score</t>
  </si>
  <si>
    <t>p_presc_record_ratio</t>
  </si>
  <si>
    <t>p_presc_record_index</t>
  </si>
  <si>
    <t>p_presc_record_quartile</t>
  </si>
  <si>
    <t>p_instruct_abdispose_score</t>
  </si>
  <si>
    <t>p_instruct_abdispose_index</t>
  </si>
  <si>
    <t>p_instruct_abdispose_ratio</t>
  </si>
  <si>
    <t>p_instruct_abdispose_quartile</t>
  </si>
  <si>
    <t>e_amrpolicy_score</t>
  </si>
  <si>
    <t>e_amrpolicy_ratio</t>
  </si>
  <si>
    <t>e_amrpolicy_index</t>
  </si>
  <si>
    <t>e_amrpolicy_quartile</t>
  </si>
  <si>
    <t>e_amrpolicy_effectiveness_score</t>
  </si>
  <si>
    <t>e_amrpolicy_effectiveness_index</t>
  </si>
  <si>
    <t>e_amrpolicy_effectiveness_ratio</t>
  </si>
  <si>
    <t>e_amrpolicy_effectiveness_quartile</t>
  </si>
  <si>
    <t>e_amr_assessment_score</t>
  </si>
  <si>
    <t>e_amr_assessment_ratio</t>
  </si>
  <si>
    <t>e_amr_assessment_index</t>
  </si>
  <si>
    <t>e_amr_assessment_quartile</t>
  </si>
  <si>
    <t>OneNote link</t>
  </si>
  <si>
    <t>github repository</t>
  </si>
  <si>
    <t>HOW THE TOOL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</si>
</sst>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6" xfId="0" applyBorder="1"/>
    <xf numFmtId="0" fontId="0" fillId="0" borderId="29" xfId="0" applyBorder="1"/>
    <xf numFmtId="0" fontId="0" fillId="14" borderId="0" xfId="0" applyFill="1"/>
    <xf numFmtId="0" fontId="0" fillId="0" borderId="37" xfId="0" applyBorder="1"/>
    <xf numFmtId="0" fontId="0" fillId="5" borderId="28" xfId="0" applyFill="1" applyBorder="1"/>
    <xf numFmtId="0" fontId="0" fillId="5" borderId="30" xfId="0" applyFill="1" applyBorder="1"/>
    <xf numFmtId="0" fontId="0" fillId="5" borderId="39" xfId="0" applyFill="1" applyBorder="1"/>
    <xf numFmtId="0" fontId="0" fillId="12" borderId="28" xfId="0" applyFill="1" applyBorder="1"/>
    <xf numFmtId="0" fontId="0" fillId="12" borderId="30" xfId="0" applyFill="1" applyBorder="1"/>
    <xf numFmtId="0" fontId="0" fillId="12" borderId="39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39" xfId="0" applyFill="1" applyBorder="1"/>
    <xf numFmtId="0" fontId="0" fillId="9" borderId="28" xfId="0" applyFill="1" applyBorder="1"/>
    <xf numFmtId="0" fontId="0" fillId="9" borderId="30" xfId="0" applyFill="1" applyBorder="1"/>
    <xf numFmtId="0" fontId="0" fillId="9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0" borderId="13" xfId="0" applyBorder="1"/>
    <xf numFmtId="0" fontId="0" fillId="0" borderId="31" xfId="0" applyBorder="1"/>
    <xf numFmtId="0" fontId="0" fillId="0" borderId="43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4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2" borderId="15" xfId="0" applyFont="1" applyFill="1" applyBorder="1" applyAlignment="1"/>
    <xf numFmtId="0" fontId="4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3" borderId="2" xfId="1" applyFill="1" applyBorder="1" applyAlignment="1">
      <alignment horizontal="center"/>
    </xf>
    <xf numFmtId="0" fontId="3" fillId="23" borderId="3" xfId="1" applyFill="1" applyBorder="1" applyAlignment="1">
      <alignment horizontal="center"/>
    </xf>
    <xf numFmtId="0" fontId="3" fillId="23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3" fillId="5" borderId="29" xfId="1" applyFill="1" applyBorder="1" applyAlignment="1">
      <alignment horizontal="center"/>
    </xf>
    <xf numFmtId="0" fontId="3" fillId="5" borderId="13" xfId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3" fillId="5" borderId="20" xfId="1" applyFill="1" applyBorder="1" applyAlignment="1">
      <alignment horizontal="center"/>
    </xf>
    <xf numFmtId="0" fontId="3" fillId="5" borderId="19" xfId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12" xfId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2" fillId="22" borderId="6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2" borderId="9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/>
    </xf>
    <xf numFmtId="0" fontId="12" fillId="21" borderId="9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9" fillId="19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520700</xdr:colOff>
      <xdr:row>1</xdr:row>
      <xdr:rowOff>158750</xdr:rowOff>
    </xdr:from>
    <xdr:to>
      <xdr:col>16</xdr:col>
      <xdr:colOff>340382</xdr:colOff>
      <xdr:row>13</xdr:row>
      <xdr:rowOff>93540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2A7F76-0360-4D36-897B-C3ACFF5F3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7800" y="349250"/>
          <a:ext cx="2867682" cy="21636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9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8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7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6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NAVillacastin/AMU-AMR-KAP-Excel-Tool-/tree/master/survey%20sheets" TargetMode="External"/><Relationship Id="rId2" Type="http://schemas.openxmlformats.org/officeDocument/2006/relationships/hyperlink" Target="https://onedrive.live.com/view.aspx?resid=DBD0F6CB78BD8D2D%21120&amp;id=documen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O18" sqref="O18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2" t="s">
        <v>532</v>
      </c>
      <c r="M1" s="133"/>
      <c r="N1" s="133"/>
      <c r="O1" s="133"/>
      <c r="P1" s="133"/>
      <c r="Q1" s="134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96"/>
      <c r="N3" s="96"/>
      <c r="O3" s="96"/>
      <c r="P3" s="96"/>
      <c r="Q3" s="97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96"/>
      <c r="N4" s="96"/>
      <c r="O4" s="96"/>
      <c r="P4" s="96"/>
      <c r="Q4" s="9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93"/>
      <c r="M5" s="94"/>
      <c r="N5" s="94"/>
      <c r="O5" s="94"/>
      <c r="P5" s="94"/>
      <c r="Q5" s="95"/>
      <c r="R5" s="4"/>
    </row>
    <row r="6" spans="1:18" x14ac:dyDescent="0.35">
      <c r="A6" s="120" t="s">
        <v>29</v>
      </c>
      <c r="B6" s="121"/>
      <c r="C6" s="121"/>
      <c r="D6" s="121"/>
      <c r="E6" s="121"/>
      <c r="F6" s="121"/>
      <c r="G6" s="122" t="s">
        <v>28</v>
      </c>
      <c r="H6" s="123"/>
      <c r="I6" s="123"/>
      <c r="J6" s="123"/>
      <c r="K6" s="124"/>
      <c r="L6" s="93"/>
      <c r="M6" s="94"/>
      <c r="N6" s="94"/>
      <c r="O6" s="94"/>
      <c r="P6" s="94"/>
      <c r="Q6" s="95"/>
      <c r="R6" s="4"/>
    </row>
    <row r="7" spans="1:18" x14ac:dyDescent="0.35">
      <c r="A7" s="10" t="s">
        <v>27</v>
      </c>
      <c r="B7" s="143" t="s">
        <v>37</v>
      </c>
      <c r="C7" s="144"/>
      <c r="D7" s="144"/>
      <c r="E7" s="144"/>
      <c r="F7" s="144"/>
      <c r="G7" s="106" t="s">
        <v>26</v>
      </c>
      <c r="H7" s="107"/>
      <c r="I7" s="107"/>
      <c r="J7" s="107"/>
      <c r="K7" s="108"/>
      <c r="L7" s="93"/>
      <c r="M7" s="94"/>
      <c r="N7" s="94"/>
      <c r="O7" s="94"/>
      <c r="P7" s="94"/>
      <c r="Q7" s="95"/>
      <c r="R7" s="4"/>
    </row>
    <row r="8" spans="1:18" x14ac:dyDescent="0.35">
      <c r="A8" s="2" t="s">
        <v>25</v>
      </c>
      <c r="B8" s="111" t="s">
        <v>37</v>
      </c>
      <c r="C8" s="112"/>
      <c r="D8" s="112"/>
      <c r="E8" s="112"/>
      <c r="F8" s="112"/>
      <c r="G8" s="15" t="s">
        <v>24</v>
      </c>
      <c r="H8" s="113" t="s">
        <v>33</v>
      </c>
      <c r="I8" s="113"/>
      <c r="J8" s="113"/>
      <c r="K8" s="114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22</v>
      </c>
      <c r="B9" s="90" t="str">
        <f>CONCATENATE("(n = ", COUNT(raw_data!A:A), ")")</f>
        <v>(n = 10)</v>
      </c>
      <c r="C9" s="88" t="s">
        <v>459</v>
      </c>
      <c r="D9" s="89" t="s">
        <v>460</v>
      </c>
      <c r="E9" s="88"/>
      <c r="F9" s="88"/>
      <c r="G9" s="16" t="s">
        <v>30</v>
      </c>
      <c r="H9" s="109" t="s">
        <v>34</v>
      </c>
      <c r="I9" s="109"/>
      <c r="J9" s="109"/>
      <c r="K9" s="110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21</v>
      </c>
      <c r="B10" s="111" t="s">
        <v>37</v>
      </c>
      <c r="C10" s="112"/>
      <c r="D10" s="112"/>
      <c r="E10" s="112"/>
      <c r="F10" s="112"/>
      <c r="G10" s="17" t="s">
        <v>38</v>
      </c>
      <c r="H10" s="135" t="s">
        <v>43</v>
      </c>
      <c r="I10" s="136"/>
      <c r="J10" s="136"/>
      <c r="K10" s="137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20</v>
      </c>
      <c r="B11" s="130" t="s">
        <v>37</v>
      </c>
      <c r="C11" s="131"/>
      <c r="D11" s="131"/>
      <c r="E11" s="131"/>
      <c r="F11" s="131"/>
      <c r="G11" s="16" t="s">
        <v>31</v>
      </c>
      <c r="H11" s="138" t="s">
        <v>23</v>
      </c>
      <c r="I11" s="138"/>
      <c r="J11" s="138"/>
      <c r="K11" s="139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45" t="s">
        <v>19</v>
      </c>
      <c r="B12" s="146"/>
      <c r="C12" s="146"/>
      <c r="D12" s="146"/>
      <c r="E12" s="146"/>
      <c r="F12" s="146"/>
      <c r="G12" s="18" t="s">
        <v>39</v>
      </c>
      <c r="H12" s="140" t="s">
        <v>44</v>
      </c>
      <c r="I12" s="141"/>
      <c r="J12" s="141"/>
      <c r="K12" s="142"/>
      <c r="L12" s="23"/>
      <c r="M12" s="24"/>
      <c r="N12" s="24"/>
      <c r="O12" s="24"/>
      <c r="P12" s="24"/>
      <c r="Q12" s="25"/>
      <c r="R12" s="4"/>
    </row>
    <row r="13" spans="1:18" x14ac:dyDescent="0.35">
      <c r="A13" s="125" t="s">
        <v>41</v>
      </c>
      <c r="B13" s="126"/>
      <c r="C13" s="127"/>
      <c r="D13" s="128" t="s">
        <v>530</v>
      </c>
      <c r="E13" s="129"/>
      <c r="F13" s="129"/>
      <c r="G13" s="19" t="s">
        <v>32</v>
      </c>
      <c r="H13" s="115" t="s">
        <v>35</v>
      </c>
      <c r="I13" s="115"/>
      <c r="J13" s="115"/>
      <c r="K13" s="116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01" t="s">
        <v>42</v>
      </c>
      <c r="B14" s="102"/>
      <c r="C14" s="103"/>
      <c r="D14" s="104" t="s">
        <v>531</v>
      </c>
      <c r="E14" s="105"/>
      <c r="F14" s="105"/>
      <c r="G14" s="32" t="s">
        <v>40</v>
      </c>
      <c r="H14" s="117" t="s">
        <v>45</v>
      </c>
      <c r="I14" s="117"/>
      <c r="J14" s="118"/>
      <c r="K14" s="119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36</v>
      </c>
      <c r="B15" s="98" t="s">
        <v>461</v>
      </c>
      <c r="C15" s="99"/>
      <c r="D15" s="99"/>
      <c r="E15" s="99"/>
      <c r="F15" s="99"/>
      <c r="G15" s="99"/>
      <c r="H15" s="99"/>
      <c r="I15" s="100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91"/>
      <c r="I22" s="92"/>
      <c r="J22" s="92"/>
      <c r="K22" s="92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D13:F13"/>
    <mergeCell ref="B10:F10"/>
    <mergeCell ref="B11:F11"/>
    <mergeCell ref="L1:Q1"/>
    <mergeCell ref="H10:K10"/>
    <mergeCell ref="H11:K11"/>
    <mergeCell ref="H12:K12"/>
    <mergeCell ref="B7:F7"/>
    <mergeCell ref="A12:F12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0CE8B615-8AFB-4360-ADBF-6F7C9C52C5BD}"/>
    <hyperlink ref="D13:F13" r:id="rId2" display="to make" xr:uid="{D026EF94-9567-4BE6-A775-5F7E0FD69407}"/>
    <hyperlink ref="D14:F14" r:id="rId3" display="to make" xr:uid="{07363EEE-1BF4-4FDA-AF81-D7A41921F71F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zoomScale="80" zoomScaleNormal="80" workbookViewId="0">
      <selection sqref="A1:A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A1" s="147" t="s">
        <v>458</v>
      </c>
      <c r="B1" s="163" t="s">
        <v>254</v>
      </c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9" t="s">
        <v>276</v>
      </c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 t="s">
        <v>277</v>
      </c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4"/>
      <c r="BH1" s="175" t="s">
        <v>278</v>
      </c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7"/>
      <c r="CK1" s="148" t="s">
        <v>279</v>
      </c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50"/>
      <c r="CY1" s="151" t="s">
        <v>280</v>
      </c>
      <c r="CZ1" s="152"/>
      <c r="DA1" s="152"/>
      <c r="DB1" s="152"/>
      <c r="DC1" s="152"/>
      <c r="DD1" s="152"/>
      <c r="DE1" s="152"/>
      <c r="DF1" s="152"/>
      <c r="DG1" s="152"/>
      <c r="DH1" s="152"/>
      <c r="DI1" s="152"/>
      <c r="DJ1" s="152"/>
      <c r="DK1" s="152"/>
      <c r="DL1" s="152"/>
      <c r="DM1" s="152"/>
      <c r="DN1" s="152"/>
      <c r="DO1" s="152"/>
      <c r="DP1" s="152"/>
      <c r="DQ1" s="152"/>
      <c r="DR1" s="152"/>
      <c r="DS1" s="152"/>
      <c r="DT1" s="152"/>
      <c r="DU1" s="153"/>
    </row>
    <row r="2" spans="1:125" ht="15" thickBot="1" x14ac:dyDescent="0.4">
      <c r="A2" s="147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8"/>
      <c r="M2" s="154" t="s">
        <v>255</v>
      </c>
      <c r="N2" s="155"/>
      <c r="O2" s="155"/>
      <c r="P2" s="156"/>
      <c r="Q2" s="157" t="s">
        <v>256</v>
      </c>
      <c r="R2" s="158"/>
      <c r="S2" s="158"/>
      <c r="T2" s="158"/>
      <c r="U2" s="158"/>
      <c r="V2" s="158"/>
      <c r="W2" s="158"/>
      <c r="X2" s="158"/>
      <c r="Y2" s="158"/>
      <c r="Z2" s="159"/>
      <c r="AA2" s="157" t="s">
        <v>257</v>
      </c>
      <c r="AB2" s="158"/>
      <c r="AC2" s="158"/>
      <c r="AD2" s="158"/>
      <c r="AE2" s="158"/>
      <c r="AF2" s="158"/>
      <c r="AG2" s="158"/>
      <c r="AH2" s="159"/>
      <c r="AI2" s="157" t="s">
        <v>258</v>
      </c>
      <c r="AJ2" s="158"/>
      <c r="AK2" s="159"/>
      <c r="AL2" s="36" t="s">
        <v>259</v>
      </c>
      <c r="AM2" s="36" t="s">
        <v>260</v>
      </c>
      <c r="AN2" s="157" t="s">
        <v>261</v>
      </c>
      <c r="AO2" s="158"/>
      <c r="AP2" s="158"/>
      <c r="AQ2" s="158"/>
      <c r="AR2" s="158"/>
      <c r="AS2" s="158"/>
      <c r="AT2" s="158"/>
      <c r="AU2" s="159"/>
      <c r="AV2" s="157" t="s">
        <v>262</v>
      </c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9"/>
      <c r="BH2" s="157" t="s">
        <v>263</v>
      </c>
      <c r="BI2" s="158"/>
      <c r="BJ2" s="159"/>
      <c r="BK2" s="157" t="s">
        <v>264</v>
      </c>
      <c r="BL2" s="158"/>
      <c r="BM2" s="158"/>
      <c r="BN2" s="159"/>
      <c r="BO2" s="157" t="s">
        <v>265</v>
      </c>
      <c r="BP2" s="159"/>
      <c r="BQ2" s="36" t="s">
        <v>266</v>
      </c>
      <c r="BR2" s="157" t="s">
        <v>267</v>
      </c>
      <c r="BS2" s="158"/>
      <c r="BT2" s="158"/>
      <c r="BU2" s="158"/>
      <c r="BV2" s="158"/>
      <c r="BW2" s="158"/>
      <c r="BX2" s="159"/>
      <c r="BY2" s="157" t="s">
        <v>268</v>
      </c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9"/>
      <c r="CK2" s="157" t="s">
        <v>269</v>
      </c>
      <c r="CL2" s="158"/>
      <c r="CM2" s="158"/>
      <c r="CN2" s="159"/>
      <c r="CO2" s="157" t="s">
        <v>270</v>
      </c>
      <c r="CP2" s="158"/>
      <c r="CQ2" s="158"/>
      <c r="CR2" s="159"/>
      <c r="CS2" s="157" t="s">
        <v>271</v>
      </c>
      <c r="CT2" s="158"/>
      <c r="CU2" s="158"/>
      <c r="CV2" s="158"/>
      <c r="CW2" s="158"/>
      <c r="CX2" s="159"/>
      <c r="CY2" s="160" t="s">
        <v>272</v>
      </c>
      <c r="CZ2" s="160"/>
      <c r="DA2" s="160"/>
      <c r="DB2" s="160"/>
      <c r="DC2" s="160"/>
      <c r="DD2" s="161"/>
      <c r="DE2" s="162" t="s">
        <v>273</v>
      </c>
      <c r="DF2" s="160"/>
      <c r="DG2" s="160"/>
      <c r="DH2" s="160"/>
      <c r="DI2" s="160"/>
      <c r="DJ2" s="161"/>
      <c r="DK2" s="35" t="s">
        <v>274</v>
      </c>
      <c r="DL2" s="157" t="s">
        <v>275</v>
      </c>
      <c r="DM2" s="158"/>
      <c r="DN2" s="158"/>
      <c r="DO2" s="158"/>
      <c r="DP2" s="158"/>
      <c r="DQ2" s="158"/>
      <c r="DR2" s="158"/>
      <c r="DS2" s="158"/>
      <c r="DT2" s="158"/>
      <c r="DU2" s="159"/>
    </row>
    <row r="3" spans="1:125" x14ac:dyDescent="0.3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132</v>
      </c>
      <c r="H3" s="30" t="s">
        <v>133</v>
      </c>
      <c r="I3" s="30" t="s">
        <v>134</v>
      </c>
      <c r="J3" s="30" t="s">
        <v>135</v>
      </c>
      <c r="K3" s="30" t="s">
        <v>136</v>
      </c>
      <c r="L3" s="30" t="s">
        <v>137</v>
      </c>
      <c r="M3" t="s">
        <v>52</v>
      </c>
      <c r="N3" t="s">
        <v>53</v>
      </c>
      <c r="O3" s="30" t="s">
        <v>54</v>
      </c>
      <c r="P3" s="30" t="s">
        <v>55</v>
      </c>
      <c r="Q3" t="s">
        <v>56</v>
      </c>
      <c r="R3" t="s">
        <v>182</v>
      </c>
      <c r="S3" s="30" t="s">
        <v>183</v>
      </c>
      <c r="T3" s="30" t="s">
        <v>184</v>
      </c>
      <c r="U3" t="s">
        <v>138</v>
      </c>
      <c r="V3" s="30" t="s">
        <v>139</v>
      </c>
      <c r="W3" s="30" t="s">
        <v>140</v>
      </c>
      <c r="X3" s="30" t="s">
        <v>141</v>
      </c>
      <c r="Y3" s="30" t="s">
        <v>142</v>
      </c>
      <c r="Z3" s="30" t="s">
        <v>143</v>
      </c>
      <c r="AA3" t="s">
        <v>57</v>
      </c>
      <c r="AB3" s="30" t="s">
        <v>58</v>
      </c>
      <c r="AC3" s="30" t="s">
        <v>59</v>
      </c>
      <c r="AD3" t="s">
        <v>144</v>
      </c>
      <c r="AE3" s="30" t="s">
        <v>145</v>
      </c>
      <c r="AF3" s="30" t="s">
        <v>146</v>
      </c>
      <c r="AG3" s="30" t="s">
        <v>147</v>
      </c>
      <c r="AH3" s="30" t="s">
        <v>148</v>
      </c>
      <c r="AI3" t="s">
        <v>60</v>
      </c>
      <c r="AJ3" s="34" t="s">
        <v>61</v>
      </c>
      <c r="AK3" t="s">
        <v>62</v>
      </c>
      <c r="AL3" t="s">
        <v>63</v>
      </c>
      <c r="AM3" t="s">
        <v>64</v>
      </c>
      <c r="AN3" t="s">
        <v>65</v>
      </c>
      <c r="AO3" t="s">
        <v>66</v>
      </c>
      <c r="AP3" t="s">
        <v>67</v>
      </c>
      <c r="AQ3" t="s">
        <v>68</v>
      </c>
      <c r="AR3" t="s">
        <v>69</v>
      </c>
      <c r="AS3" t="s">
        <v>70</v>
      </c>
      <c r="AT3" t="s">
        <v>71</v>
      </c>
      <c r="AU3" t="s">
        <v>72</v>
      </c>
      <c r="AV3" t="s">
        <v>73</v>
      </c>
      <c r="AW3" s="30" t="s">
        <v>74</v>
      </c>
      <c r="AX3" s="30" t="s">
        <v>75</v>
      </c>
      <c r="AY3" s="30" t="s">
        <v>76</v>
      </c>
      <c r="AZ3" s="30" t="s">
        <v>77</v>
      </c>
      <c r="BA3" s="30" t="s">
        <v>78</v>
      </c>
      <c r="BB3" s="30" t="s">
        <v>79</v>
      </c>
      <c r="BC3" s="30" t="s">
        <v>80</v>
      </c>
      <c r="BD3" s="30" t="s">
        <v>81</v>
      </c>
      <c r="BE3" s="30" t="s">
        <v>82</v>
      </c>
      <c r="BF3" s="30" t="s">
        <v>83</v>
      </c>
      <c r="BG3" s="30" t="s">
        <v>84</v>
      </c>
      <c r="BH3" t="s">
        <v>85</v>
      </c>
      <c r="BI3" s="30" t="s">
        <v>86</v>
      </c>
      <c r="BJ3" s="30" t="s">
        <v>87</v>
      </c>
      <c r="BK3" t="s">
        <v>88</v>
      </c>
      <c r="BL3" s="30" t="s">
        <v>89</v>
      </c>
      <c r="BM3" s="30" t="s">
        <v>90</v>
      </c>
      <c r="BN3" s="30" t="s">
        <v>91</v>
      </c>
      <c r="BO3" t="s">
        <v>92</v>
      </c>
      <c r="BP3" t="s">
        <v>93</v>
      </c>
      <c r="BQ3" t="s">
        <v>94</v>
      </c>
      <c r="BR3" t="s">
        <v>95</v>
      </c>
      <c r="BS3" t="s">
        <v>96</v>
      </c>
      <c r="BT3" s="30" t="s">
        <v>97</v>
      </c>
      <c r="BU3" s="30" t="s">
        <v>98</v>
      </c>
      <c r="BV3" s="30" t="s">
        <v>99</v>
      </c>
      <c r="BW3" s="30" t="s">
        <v>100</v>
      </c>
      <c r="BX3" s="30" t="s">
        <v>101</v>
      </c>
      <c r="BY3" t="s">
        <v>102</v>
      </c>
      <c r="BZ3" s="30" t="s">
        <v>103</v>
      </c>
      <c r="CA3" s="30" t="s">
        <v>104</v>
      </c>
      <c r="CB3" s="30" t="s">
        <v>105</v>
      </c>
      <c r="CC3" s="30" t="s">
        <v>106</v>
      </c>
      <c r="CD3" s="30" t="s">
        <v>107</v>
      </c>
      <c r="CE3" t="s">
        <v>108</v>
      </c>
      <c r="CF3" s="30" t="s">
        <v>109</v>
      </c>
      <c r="CG3" s="30" t="s">
        <v>110</v>
      </c>
      <c r="CH3" s="30" t="s">
        <v>111</v>
      </c>
      <c r="CI3" s="30" t="s">
        <v>112</v>
      </c>
      <c r="CJ3" s="30" t="s">
        <v>113</v>
      </c>
      <c r="CK3" t="s">
        <v>114</v>
      </c>
      <c r="CL3" t="s">
        <v>115</v>
      </c>
      <c r="CM3" s="30" t="s">
        <v>116</v>
      </c>
      <c r="CN3" s="30" t="s">
        <v>117</v>
      </c>
      <c r="CO3" t="s">
        <v>118</v>
      </c>
      <c r="CP3" t="s">
        <v>119</v>
      </c>
      <c r="CQ3" s="30" t="s">
        <v>120</v>
      </c>
      <c r="CR3" s="30" t="s">
        <v>121</v>
      </c>
      <c r="CS3" t="s">
        <v>122</v>
      </c>
      <c r="CT3" s="30" t="s">
        <v>123</v>
      </c>
      <c r="CU3" s="30" t="s">
        <v>124</v>
      </c>
      <c r="CV3" t="s">
        <v>125</v>
      </c>
      <c r="CW3" s="30" t="s">
        <v>126</v>
      </c>
      <c r="CX3" s="30" t="s">
        <v>127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128</v>
      </c>
      <c r="DS3" s="30" t="s">
        <v>129</v>
      </c>
      <c r="DT3" s="30" t="s">
        <v>130</v>
      </c>
      <c r="DU3" s="30" t="s">
        <v>131</v>
      </c>
    </row>
    <row r="4" spans="1:125" x14ac:dyDescent="0.35">
      <c r="A4">
        <v>1</v>
      </c>
      <c r="B4" t="s">
        <v>149</v>
      </c>
      <c r="C4" t="s">
        <v>153</v>
      </c>
      <c r="D4">
        <v>1965</v>
      </c>
      <c r="E4" t="s">
        <v>158</v>
      </c>
      <c r="F4" t="s">
        <v>161</v>
      </c>
      <c r="G4" t="s">
        <v>164</v>
      </c>
      <c r="H4" s="30" t="s">
        <v>164</v>
      </c>
      <c r="I4" s="30" t="s">
        <v>164</v>
      </c>
      <c r="J4" s="30" t="s">
        <v>164</v>
      </c>
      <c r="K4" s="30" t="s">
        <v>164</v>
      </c>
      <c r="L4" s="30">
        <v>5</v>
      </c>
      <c r="M4" t="s">
        <v>164</v>
      </c>
      <c r="N4" t="s">
        <v>168</v>
      </c>
      <c r="O4" t="s">
        <v>169</v>
      </c>
      <c r="P4" t="s">
        <v>170</v>
      </c>
      <c r="Q4" t="s">
        <v>164</v>
      </c>
      <c r="R4" t="s">
        <v>164</v>
      </c>
      <c r="S4" s="30" t="s">
        <v>164</v>
      </c>
      <c r="T4" s="30" t="s">
        <v>164</v>
      </c>
      <c r="U4" t="s">
        <v>165</v>
      </c>
      <c r="V4" s="30" t="s">
        <v>165</v>
      </c>
      <c r="W4" s="30" t="s">
        <v>164</v>
      </c>
      <c r="X4" s="30" t="s">
        <v>164</v>
      </c>
      <c r="Y4" s="30" t="s">
        <v>164</v>
      </c>
      <c r="Z4" s="30" t="s">
        <v>171</v>
      </c>
      <c r="AA4" t="s">
        <v>175</v>
      </c>
      <c r="AB4" t="s">
        <v>176</v>
      </c>
      <c r="AC4" t="s">
        <v>177</v>
      </c>
      <c r="AD4" t="s">
        <v>164</v>
      </c>
      <c r="AE4" s="30" t="s">
        <v>164</v>
      </c>
      <c r="AF4" s="30" t="s">
        <v>164</v>
      </c>
      <c r="AG4" s="30" t="s">
        <v>165</v>
      </c>
      <c r="AH4" s="30" t="s">
        <v>164</v>
      </c>
      <c r="AI4" t="s">
        <v>180</v>
      </c>
      <c r="AJ4" s="34" t="s">
        <v>186</v>
      </c>
      <c r="AK4" t="s">
        <v>164</v>
      </c>
      <c r="AL4" t="s">
        <v>188</v>
      </c>
      <c r="AM4" t="s">
        <v>190</v>
      </c>
      <c r="AN4" t="s">
        <v>192</v>
      </c>
      <c r="AO4" t="s">
        <v>197</v>
      </c>
      <c r="AP4" t="s">
        <v>193</v>
      </c>
      <c r="AQ4" t="s">
        <v>197</v>
      </c>
      <c r="AR4" t="s">
        <v>192</v>
      </c>
      <c r="AS4" t="s">
        <v>196</v>
      </c>
      <c r="AT4" t="s">
        <v>196</v>
      </c>
      <c r="AU4" t="s">
        <v>197</v>
      </c>
      <c r="AV4" t="s">
        <v>198</v>
      </c>
      <c r="AW4" t="s">
        <v>201</v>
      </c>
      <c r="AX4" s="30" t="s">
        <v>201</v>
      </c>
      <c r="AY4" t="s">
        <v>203</v>
      </c>
      <c r="AZ4" s="30" t="s">
        <v>201</v>
      </c>
      <c r="BA4" s="30" t="s">
        <v>201</v>
      </c>
      <c r="BB4" t="s">
        <v>202</v>
      </c>
      <c r="BC4" t="s">
        <v>203</v>
      </c>
      <c r="BD4" s="30" t="s">
        <v>201</v>
      </c>
      <c r="BE4" s="30" t="s">
        <v>201</v>
      </c>
      <c r="BF4" t="s">
        <v>201</v>
      </c>
      <c r="BG4" t="s">
        <v>204</v>
      </c>
      <c r="BH4" s="30" t="s">
        <v>168</v>
      </c>
      <c r="BI4" s="30" t="s">
        <v>169</v>
      </c>
      <c r="BJ4" s="30" t="s">
        <v>170</v>
      </c>
      <c r="BK4" t="s">
        <v>164</v>
      </c>
      <c r="BL4" t="s">
        <v>165</v>
      </c>
      <c r="BM4" t="s">
        <v>164</v>
      </c>
      <c r="BN4" t="s">
        <v>165</v>
      </c>
      <c r="BO4" t="s">
        <v>164</v>
      </c>
      <c r="BP4" t="s">
        <v>174</v>
      </c>
      <c r="BQ4" t="s">
        <v>211</v>
      </c>
      <c r="BR4" t="s">
        <v>164</v>
      </c>
      <c r="BS4" s="30" t="s">
        <v>164</v>
      </c>
      <c r="BT4" s="30" t="s">
        <v>164</v>
      </c>
      <c r="BU4" s="30" t="s">
        <v>164</v>
      </c>
      <c r="BV4" s="30" t="s">
        <v>164</v>
      </c>
      <c r="BW4" s="30" t="s">
        <v>164</v>
      </c>
      <c r="BX4" s="30">
        <v>5</v>
      </c>
      <c r="BY4" t="s">
        <v>165</v>
      </c>
      <c r="BZ4" t="s">
        <v>165</v>
      </c>
      <c r="CA4" t="s">
        <v>164</v>
      </c>
      <c r="CB4" t="s">
        <v>165</v>
      </c>
      <c r="CC4" t="s">
        <v>165</v>
      </c>
      <c r="CD4" t="s">
        <v>215</v>
      </c>
      <c r="CE4" s="30" t="s">
        <v>165</v>
      </c>
      <c r="CF4" s="30" t="s">
        <v>165</v>
      </c>
      <c r="CG4" s="30" t="s">
        <v>164</v>
      </c>
      <c r="CH4" s="30" t="s">
        <v>165</v>
      </c>
      <c r="CI4" s="30" t="s">
        <v>165</v>
      </c>
      <c r="CJ4" s="30" t="s">
        <v>215</v>
      </c>
      <c r="CK4" t="s">
        <v>164</v>
      </c>
      <c r="CL4" s="30" t="s">
        <v>216</v>
      </c>
      <c r="CM4" s="30" t="s">
        <v>217</v>
      </c>
      <c r="CN4" s="30" t="s">
        <v>218</v>
      </c>
      <c r="CO4" t="s">
        <v>219</v>
      </c>
      <c r="CP4" t="s">
        <v>221</v>
      </c>
      <c r="CQ4" t="s">
        <v>222</v>
      </c>
      <c r="CR4" t="s">
        <v>223</v>
      </c>
      <c r="CS4" t="s">
        <v>224</v>
      </c>
      <c r="CT4" t="s">
        <v>225</v>
      </c>
      <c r="CU4" t="s">
        <v>226</v>
      </c>
      <c r="CV4" t="s">
        <v>227</v>
      </c>
      <c r="CW4" t="s">
        <v>228</v>
      </c>
      <c r="CX4" t="s">
        <v>229</v>
      </c>
      <c r="CY4" t="s">
        <v>230</v>
      </c>
      <c r="CZ4" t="s">
        <v>233</v>
      </c>
      <c r="DA4" t="s">
        <v>231</v>
      </c>
      <c r="DB4" s="30" t="s">
        <v>234</v>
      </c>
      <c r="DC4" s="30" t="s">
        <v>235</v>
      </c>
      <c r="DD4" s="30" t="s">
        <v>235</v>
      </c>
      <c r="DE4" s="30" t="s">
        <v>230</v>
      </c>
      <c r="DF4" s="30" t="s">
        <v>237</v>
      </c>
      <c r="DG4" s="30" t="s">
        <v>231</v>
      </c>
      <c r="DH4" s="30" t="s">
        <v>234</v>
      </c>
      <c r="DI4" s="30" t="s">
        <v>235</v>
      </c>
      <c r="DJ4" s="30" t="s">
        <v>235</v>
      </c>
      <c r="DK4" t="s">
        <v>239</v>
      </c>
      <c r="DL4" t="s">
        <v>165</v>
      </c>
      <c r="DM4" t="s">
        <v>165</v>
      </c>
      <c r="DN4" t="s">
        <v>164</v>
      </c>
      <c r="DO4" t="s">
        <v>165</v>
      </c>
      <c r="DP4" t="s">
        <v>164</v>
      </c>
      <c r="DQ4" t="s">
        <v>243</v>
      </c>
      <c r="DR4" s="30" t="s">
        <v>194</v>
      </c>
      <c r="DS4" t="s">
        <v>247</v>
      </c>
      <c r="DT4" t="s">
        <v>250</v>
      </c>
      <c r="DU4" t="s">
        <v>248</v>
      </c>
    </row>
    <row r="5" spans="1:125" x14ac:dyDescent="0.35">
      <c r="A5">
        <v>2</v>
      </c>
      <c r="B5" t="s">
        <v>150</v>
      </c>
      <c r="C5" t="s">
        <v>154</v>
      </c>
      <c r="D5">
        <v>1970</v>
      </c>
      <c r="E5" t="s">
        <v>159</v>
      </c>
      <c r="F5" t="s">
        <v>162</v>
      </c>
      <c r="G5" t="s">
        <v>164</v>
      </c>
      <c r="H5" s="30" t="s">
        <v>164</v>
      </c>
      <c r="I5" s="30" t="s">
        <v>164</v>
      </c>
      <c r="J5" s="30" t="s">
        <v>164</v>
      </c>
      <c r="K5" s="30" t="s">
        <v>164</v>
      </c>
      <c r="L5" s="30" t="s">
        <v>166</v>
      </c>
      <c r="M5" t="s">
        <v>164</v>
      </c>
      <c r="N5" t="s">
        <v>168</v>
      </c>
      <c r="O5" s="30" t="s">
        <v>169</v>
      </c>
      <c r="P5" s="30" t="s">
        <v>170</v>
      </c>
      <c r="Q5" t="s">
        <v>164</v>
      </c>
      <c r="R5" t="s">
        <v>164</v>
      </c>
      <c r="S5" s="30" t="s">
        <v>164</v>
      </c>
      <c r="T5" s="30" t="s">
        <v>164</v>
      </c>
      <c r="U5" t="s">
        <v>165</v>
      </c>
      <c r="V5" s="30" t="s">
        <v>165</v>
      </c>
      <c r="W5" s="30" t="s">
        <v>164</v>
      </c>
      <c r="X5" s="30" t="s">
        <v>164</v>
      </c>
      <c r="Y5" s="30" t="s">
        <v>165</v>
      </c>
      <c r="Z5" s="30" t="s">
        <v>172</v>
      </c>
      <c r="AA5" s="30" t="s">
        <v>175</v>
      </c>
      <c r="AB5" s="30" t="s">
        <v>176</v>
      </c>
      <c r="AC5" s="30" t="s">
        <v>177</v>
      </c>
      <c r="AD5" t="s">
        <v>164</v>
      </c>
      <c r="AE5" s="30" t="s">
        <v>164</v>
      </c>
      <c r="AF5" s="30" t="s">
        <v>164</v>
      </c>
      <c r="AG5" s="30" t="s">
        <v>165</v>
      </c>
      <c r="AH5" s="30" t="s">
        <v>164</v>
      </c>
      <c r="AI5" t="s">
        <v>178</v>
      </c>
      <c r="AJ5" s="34" t="s">
        <v>186</v>
      </c>
      <c r="AK5" t="s">
        <v>164</v>
      </c>
      <c r="AL5" s="30" t="s">
        <v>188</v>
      </c>
      <c r="AM5" t="s">
        <v>189</v>
      </c>
      <c r="AN5" t="s">
        <v>193</v>
      </c>
      <c r="AO5" s="30" t="s">
        <v>197</v>
      </c>
      <c r="AP5" t="s">
        <v>193</v>
      </c>
      <c r="AQ5" s="30" t="s">
        <v>197</v>
      </c>
      <c r="AR5" t="s">
        <v>192</v>
      </c>
      <c r="AS5" t="s">
        <v>196</v>
      </c>
      <c r="AT5" t="s">
        <v>196</v>
      </c>
      <c r="AU5" t="s">
        <v>196</v>
      </c>
      <c r="AV5" t="s">
        <v>199</v>
      </c>
      <c r="AW5" s="30" t="s">
        <v>201</v>
      </c>
      <c r="AX5" s="30" t="s">
        <v>201</v>
      </c>
      <c r="AY5" s="30" t="s">
        <v>203</v>
      </c>
      <c r="AZ5" s="30" t="s">
        <v>201</v>
      </c>
      <c r="BA5" s="30" t="s">
        <v>201</v>
      </c>
      <c r="BB5" s="30" t="s">
        <v>202</v>
      </c>
      <c r="BC5" s="30" t="s">
        <v>203</v>
      </c>
      <c r="BD5" s="30" t="s">
        <v>201</v>
      </c>
      <c r="BE5" s="30" t="s">
        <v>201</v>
      </c>
      <c r="BF5" s="30" t="s">
        <v>201</v>
      </c>
      <c r="BG5" s="30" t="s">
        <v>204</v>
      </c>
      <c r="BH5" s="30" t="s">
        <v>168</v>
      </c>
      <c r="BI5" s="30" t="s">
        <v>169</v>
      </c>
      <c r="BJ5" s="30" t="s">
        <v>170</v>
      </c>
      <c r="BK5" t="s">
        <v>164</v>
      </c>
      <c r="BL5" t="s">
        <v>165</v>
      </c>
      <c r="BM5" t="s">
        <v>164</v>
      </c>
      <c r="BN5" t="s">
        <v>207</v>
      </c>
      <c r="BO5" t="s">
        <v>164</v>
      </c>
      <c r="BP5" t="s">
        <v>174</v>
      </c>
      <c r="BQ5" s="30" t="s">
        <v>211</v>
      </c>
      <c r="BR5" t="s">
        <v>164</v>
      </c>
      <c r="BS5" s="30" t="s">
        <v>164</v>
      </c>
      <c r="BT5" s="30" t="s">
        <v>164</v>
      </c>
      <c r="BU5" s="30" t="s">
        <v>164</v>
      </c>
      <c r="BV5" s="30" t="s">
        <v>164</v>
      </c>
      <c r="BW5" s="30" t="s">
        <v>164</v>
      </c>
      <c r="BX5" s="30" t="s">
        <v>166</v>
      </c>
      <c r="BY5" t="s">
        <v>165</v>
      </c>
      <c r="BZ5" t="s">
        <v>165</v>
      </c>
      <c r="CA5" t="s">
        <v>164</v>
      </c>
      <c r="CB5" t="s">
        <v>165</v>
      </c>
      <c r="CC5" t="s">
        <v>165</v>
      </c>
      <c r="CD5" t="s">
        <v>174</v>
      </c>
      <c r="CE5" s="30" t="s">
        <v>165</v>
      </c>
      <c r="CF5" s="30" t="s">
        <v>165</v>
      </c>
      <c r="CG5" s="30" t="s">
        <v>164</v>
      </c>
      <c r="CH5" s="30" t="s">
        <v>165</v>
      </c>
      <c r="CI5" s="30" t="s">
        <v>165</v>
      </c>
      <c r="CJ5" s="30" t="s">
        <v>174</v>
      </c>
      <c r="CK5" t="s">
        <v>164</v>
      </c>
      <c r="CL5" s="30" t="s">
        <v>218</v>
      </c>
      <c r="CM5" s="30" t="s">
        <v>216</v>
      </c>
      <c r="CN5" s="30" t="s">
        <v>217</v>
      </c>
      <c r="CO5" s="30" t="s">
        <v>219</v>
      </c>
      <c r="CP5" s="30" t="s">
        <v>221</v>
      </c>
      <c r="CQ5" s="30" t="s">
        <v>222</v>
      </c>
      <c r="CR5" s="30" t="s">
        <v>223</v>
      </c>
      <c r="CS5" s="30" t="s">
        <v>224</v>
      </c>
      <c r="CT5" s="30" t="s">
        <v>225</v>
      </c>
      <c r="CU5" s="30" t="s">
        <v>226</v>
      </c>
      <c r="CV5" s="30" t="s">
        <v>227</v>
      </c>
      <c r="CW5" s="30" t="s">
        <v>228</v>
      </c>
      <c r="CX5" s="30" t="s">
        <v>229</v>
      </c>
      <c r="CY5" t="s">
        <v>230</v>
      </c>
      <c r="CZ5" s="30" t="s">
        <v>233</v>
      </c>
      <c r="DA5" t="s">
        <v>231</v>
      </c>
      <c r="DB5" s="30" t="s">
        <v>234</v>
      </c>
      <c r="DC5" s="30" t="s">
        <v>235</v>
      </c>
      <c r="DD5" s="30" t="s">
        <v>236</v>
      </c>
      <c r="DE5" s="30" t="s">
        <v>230</v>
      </c>
      <c r="DF5" s="30" t="s">
        <v>237</v>
      </c>
      <c r="DG5" s="30" t="s">
        <v>231</v>
      </c>
      <c r="DH5" s="30" t="s">
        <v>234</v>
      </c>
      <c r="DI5" s="30" t="s">
        <v>235</v>
      </c>
      <c r="DJ5" s="30" t="s">
        <v>236</v>
      </c>
      <c r="DK5" s="30" t="s">
        <v>239</v>
      </c>
      <c r="DL5" t="s">
        <v>165</v>
      </c>
      <c r="DM5" t="s">
        <v>165</v>
      </c>
      <c r="DN5" t="s">
        <v>164</v>
      </c>
      <c r="DO5" t="s">
        <v>165</v>
      </c>
      <c r="DP5" t="s">
        <v>164</v>
      </c>
      <c r="DQ5" s="30" t="s">
        <v>243</v>
      </c>
      <c r="DR5" s="30" t="s">
        <v>194</v>
      </c>
      <c r="DS5" t="s">
        <v>248</v>
      </c>
      <c r="DT5" t="s">
        <v>251</v>
      </c>
      <c r="DU5" t="s">
        <v>250</v>
      </c>
    </row>
    <row r="6" spans="1:125" x14ac:dyDescent="0.35">
      <c r="A6">
        <v>3</v>
      </c>
      <c r="B6" t="s">
        <v>150</v>
      </c>
      <c r="C6" t="s">
        <v>154</v>
      </c>
      <c r="D6">
        <v>1974</v>
      </c>
      <c r="E6" t="s">
        <v>159</v>
      </c>
      <c r="F6" t="s">
        <v>163</v>
      </c>
      <c r="G6" t="s">
        <v>164</v>
      </c>
      <c r="H6" s="30" t="s">
        <v>164</v>
      </c>
      <c r="I6" s="30" t="s">
        <v>164</v>
      </c>
      <c r="J6" s="30" t="s">
        <v>164</v>
      </c>
      <c r="K6" s="30" t="s">
        <v>164</v>
      </c>
      <c r="L6" s="30" t="s">
        <v>167</v>
      </c>
      <c r="M6" t="s">
        <v>164</v>
      </c>
      <c r="N6" s="30" t="s">
        <v>168</v>
      </c>
      <c r="O6" s="30" t="s">
        <v>169</v>
      </c>
      <c r="P6" s="30" t="s">
        <v>170</v>
      </c>
      <c r="Q6" t="s">
        <v>164</v>
      </c>
      <c r="R6" t="s">
        <v>164</v>
      </c>
      <c r="S6" s="30" t="s">
        <v>164</v>
      </c>
      <c r="T6" s="30" t="s">
        <v>164</v>
      </c>
      <c r="U6" t="s">
        <v>165</v>
      </c>
      <c r="V6" s="30" t="s">
        <v>165</v>
      </c>
      <c r="W6" s="30" t="s">
        <v>164</v>
      </c>
      <c r="X6" s="30" t="s">
        <v>164</v>
      </c>
      <c r="Y6" s="30" t="s">
        <v>164</v>
      </c>
      <c r="Z6" s="30" t="s">
        <v>172</v>
      </c>
      <c r="AA6" s="30" t="s">
        <v>175</v>
      </c>
      <c r="AB6" s="30" t="s">
        <v>176</v>
      </c>
      <c r="AC6" s="30" t="s">
        <v>177</v>
      </c>
      <c r="AD6" t="s">
        <v>164</v>
      </c>
      <c r="AE6" s="30" t="s">
        <v>164</v>
      </c>
      <c r="AF6" s="30" t="s">
        <v>164</v>
      </c>
      <c r="AG6" s="30" t="s">
        <v>165</v>
      </c>
      <c r="AH6" s="30" t="s">
        <v>164</v>
      </c>
      <c r="AI6" t="s">
        <v>185</v>
      </c>
      <c r="AJ6" s="34" t="s">
        <v>186</v>
      </c>
      <c r="AK6" t="s">
        <v>164</v>
      </c>
      <c r="AL6" s="30" t="s">
        <v>188</v>
      </c>
      <c r="AM6" t="s">
        <v>189</v>
      </c>
      <c r="AN6" t="s">
        <v>193</v>
      </c>
      <c r="AO6" s="30" t="s">
        <v>197</v>
      </c>
      <c r="AP6" t="s">
        <v>193</v>
      </c>
      <c r="AQ6" s="30" t="s">
        <v>197</v>
      </c>
      <c r="AR6" s="30" t="s">
        <v>192</v>
      </c>
      <c r="AS6" t="s">
        <v>196</v>
      </c>
      <c r="AT6" t="s">
        <v>196</v>
      </c>
      <c r="AU6" s="30" t="s">
        <v>197</v>
      </c>
      <c r="AV6" t="s">
        <v>199</v>
      </c>
      <c r="AW6" s="30" t="s">
        <v>201</v>
      </c>
      <c r="AX6" s="30" t="s">
        <v>201</v>
      </c>
      <c r="AY6" s="30" t="s">
        <v>203</v>
      </c>
      <c r="AZ6" s="30" t="s">
        <v>201</v>
      </c>
      <c r="BA6" s="30" t="s">
        <v>201</v>
      </c>
      <c r="BB6" s="30" t="s">
        <v>202</v>
      </c>
      <c r="BC6" s="30" t="s">
        <v>203</v>
      </c>
      <c r="BD6" s="30" t="s">
        <v>201</v>
      </c>
      <c r="BE6" s="30" t="s">
        <v>201</v>
      </c>
      <c r="BF6" s="30" t="s">
        <v>201</v>
      </c>
      <c r="BG6" s="30" t="s">
        <v>204</v>
      </c>
      <c r="BH6" s="30" t="s">
        <v>168</v>
      </c>
      <c r="BI6" s="30" t="s">
        <v>169</v>
      </c>
      <c r="BJ6" s="30" t="s">
        <v>170</v>
      </c>
      <c r="BK6" t="s">
        <v>164</v>
      </c>
      <c r="BL6" t="s">
        <v>165</v>
      </c>
      <c r="BM6" t="s">
        <v>164</v>
      </c>
      <c r="BN6" s="30" t="s">
        <v>207</v>
      </c>
      <c r="BO6" t="s">
        <v>164</v>
      </c>
      <c r="BP6" t="s">
        <v>174</v>
      </c>
      <c r="BQ6" s="30" t="s">
        <v>211</v>
      </c>
      <c r="BR6" t="s">
        <v>164</v>
      </c>
      <c r="BS6" s="30" t="s">
        <v>164</v>
      </c>
      <c r="BT6" s="30" t="s">
        <v>164</v>
      </c>
      <c r="BU6" s="30" t="s">
        <v>164</v>
      </c>
      <c r="BV6" s="30" t="s">
        <v>164</v>
      </c>
      <c r="BW6" s="30" t="s">
        <v>164</v>
      </c>
      <c r="BX6" s="30" t="s">
        <v>167</v>
      </c>
      <c r="BY6" t="s">
        <v>165</v>
      </c>
      <c r="BZ6" t="s">
        <v>165</v>
      </c>
      <c r="CA6" t="s">
        <v>164</v>
      </c>
      <c r="CB6" t="s">
        <v>165</v>
      </c>
      <c r="CC6" t="s">
        <v>165</v>
      </c>
      <c r="CD6" t="s">
        <v>174</v>
      </c>
      <c r="CE6" s="30" t="s">
        <v>165</v>
      </c>
      <c r="CF6" s="30" t="s">
        <v>165</v>
      </c>
      <c r="CG6" s="30" t="s">
        <v>164</v>
      </c>
      <c r="CH6" s="30" t="s">
        <v>165</v>
      </c>
      <c r="CI6" s="30" t="s">
        <v>165</v>
      </c>
      <c r="CJ6" s="30" t="s">
        <v>174</v>
      </c>
      <c r="CK6" t="s">
        <v>164</v>
      </c>
      <c r="CL6" s="30" t="s">
        <v>218</v>
      </c>
      <c r="CM6" s="30" t="s">
        <v>216</v>
      </c>
      <c r="CN6" s="30" t="s">
        <v>217</v>
      </c>
      <c r="CO6" s="30" t="s">
        <v>219</v>
      </c>
      <c r="CP6" s="30" t="s">
        <v>221</v>
      </c>
      <c r="CQ6" s="30" t="s">
        <v>222</v>
      </c>
      <c r="CR6" s="30" t="s">
        <v>223</v>
      </c>
      <c r="CS6" s="30" t="s">
        <v>224</v>
      </c>
      <c r="CT6" s="30" t="s">
        <v>225</v>
      </c>
      <c r="CU6" s="30" t="s">
        <v>226</v>
      </c>
      <c r="CV6" s="30" t="s">
        <v>227</v>
      </c>
      <c r="CW6" s="30" t="s">
        <v>228</v>
      </c>
      <c r="CX6" s="30" t="s">
        <v>229</v>
      </c>
      <c r="CY6" t="s">
        <v>230</v>
      </c>
      <c r="CZ6" s="30" t="s">
        <v>233</v>
      </c>
      <c r="DA6" t="s">
        <v>231</v>
      </c>
      <c r="DB6" s="30" t="s">
        <v>234</v>
      </c>
      <c r="DC6" s="30" t="s">
        <v>236</v>
      </c>
      <c r="DD6" s="30" t="s">
        <v>236</v>
      </c>
      <c r="DE6" s="30" t="s">
        <v>230</v>
      </c>
      <c r="DF6" s="30" t="s">
        <v>238</v>
      </c>
      <c r="DG6" s="30" t="s">
        <v>231</v>
      </c>
      <c r="DH6" s="30" t="s">
        <v>234</v>
      </c>
      <c r="DI6" s="30" t="s">
        <v>234</v>
      </c>
      <c r="DJ6" s="30" t="s">
        <v>235</v>
      </c>
      <c r="DK6" s="30" t="s">
        <v>239</v>
      </c>
      <c r="DL6" t="s">
        <v>165</v>
      </c>
      <c r="DM6" t="s">
        <v>165</v>
      </c>
      <c r="DN6" t="s">
        <v>164</v>
      </c>
      <c r="DO6" t="s">
        <v>164</v>
      </c>
      <c r="DP6" t="s">
        <v>164</v>
      </c>
      <c r="DQ6" s="30" t="s">
        <v>244</v>
      </c>
      <c r="DR6" s="30" t="s">
        <v>245</v>
      </c>
      <c r="DS6" t="s">
        <v>248</v>
      </c>
      <c r="DT6" t="s">
        <v>250</v>
      </c>
      <c r="DU6" t="s">
        <v>251</v>
      </c>
    </row>
    <row r="7" spans="1:125" x14ac:dyDescent="0.35">
      <c r="A7">
        <v>4</v>
      </c>
      <c r="B7" t="s">
        <v>151</v>
      </c>
      <c r="C7" t="s">
        <v>155</v>
      </c>
      <c r="D7">
        <v>1980</v>
      </c>
      <c r="E7" t="s">
        <v>159</v>
      </c>
      <c r="F7" t="s">
        <v>163</v>
      </c>
      <c r="G7" t="s">
        <v>164</v>
      </c>
      <c r="H7" s="30" t="s">
        <v>164</v>
      </c>
      <c r="I7" s="30" t="s">
        <v>164</v>
      </c>
      <c r="J7" s="30" t="s">
        <v>164</v>
      </c>
      <c r="K7" s="30" t="s">
        <v>165</v>
      </c>
      <c r="L7" s="30" t="s">
        <v>165</v>
      </c>
      <c r="M7" t="s">
        <v>164</v>
      </c>
      <c r="N7" s="30" t="s">
        <v>168</v>
      </c>
      <c r="O7" s="30" t="s">
        <v>169</v>
      </c>
      <c r="P7" s="30" t="s">
        <v>170</v>
      </c>
      <c r="Q7" t="s">
        <v>164</v>
      </c>
      <c r="R7" t="s">
        <v>164</v>
      </c>
      <c r="S7" s="30" t="s">
        <v>164</v>
      </c>
      <c r="T7" s="30" t="s">
        <v>164</v>
      </c>
      <c r="U7" t="s">
        <v>165</v>
      </c>
      <c r="V7" s="30" t="s">
        <v>165</v>
      </c>
      <c r="W7" s="30" t="s">
        <v>165</v>
      </c>
      <c r="X7" s="30" t="s">
        <v>164</v>
      </c>
      <c r="Y7" s="30" t="s">
        <v>165</v>
      </c>
      <c r="Z7" s="30" t="s">
        <v>172</v>
      </c>
      <c r="AA7" s="30" t="s">
        <v>175</v>
      </c>
      <c r="AB7" s="30" t="s">
        <v>176</v>
      </c>
      <c r="AC7" s="30" t="s">
        <v>177</v>
      </c>
      <c r="AD7" t="s">
        <v>164</v>
      </c>
      <c r="AE7" s="30" t="s">
        <v>164</v>
      </c>
      <c r="AF7" s="30" t="s">
        <v>164</v>
      </c>
      <c r="AG7" s="30" t="s">
        <v>165</v>
      </c>
      <c r="AH7" s="30" t="s">
        <v>164</v>
      </c>
      <c r="AI7" s="30" t="s">
        <v>185</v>
      </c>
      <c r="AJ7" s="34" t="s">
        <v>186</v>
      </c>
      <c r="AK7" t="s">
        <v>164</v>
      </c>
      <c r="AL7" s="30" t="s">
        <v>188</v>
      </c>
      <c r="AM7" t="s">
        <v>189</v>
      </c>
      <c r="AN7" t="s">
        <v>193</v>
      </c>
      <c r="AO7" s="30" t="s">
        <v>197</v>
      </c>
      <c r="AP7" t="s">
        <v>194</v>
      </c>
      <c r="AQ7" s="30" t="s">
        <v>196</v>
      </c>
      <c r="AR7" t="s">
        <v>193</v>
      </c>
      <c r="AS7" t="s">
        <v>196</v>
      </c>
      <c r="AT7" t="s">
        <v>194</v>
      </c>
      <c r="AU7" t="s">
        <v>196</v>
      </c>
      <c r="AV7" t="s">
        <v>199</v>
      </c>
      <c r="AW7" t="s">
        <v>202</v>
      </c>
      <c r="AX7" s="30" t="s">
        <v>201</v>
      </c>
      <c r="AY7" s="30" t="s">
        <v>201</v>
      </c>
      <c r="AZ7" s="30" t="s">
        <v>203</v>
      </c>
      <c r="BA7" s="30" t="s">
        <v>202</v>
      </c>
      <c r="BB7" s="30" t="s">
        <v>201</v>
      </c>
      <c r="BC7" s="30" t="s">
        <v>201</v>
      </c>
      <c r="BD7" s="30" t="s">
        <v>201</v>
      </c>
      <c r="BE7" t="s">
        <v>202</v>
      </c>
      <c r="BF7" s="30" t="s">
        <v>199</v>
      </c>
      <c r="BG7" t="s">
        <v>174</v>
      </c>
      <c r="BH7" s="30" t="s">
        <v>168</v>
      </c>
      <c r="BI7" s="30" t="s">
        <v>169</v>
      </c>
      <c r="BJ7" s="30" t="s">
        <v>170</v>
      </c>
      <c r="BK7" t="s">
        <v>164</v>
      </c>
      <c r="BL7" t="s">
        <v>164</v>
      </c>
      <c r="BM7" t="s">
        <v>164</v>
      </c>
      <c r="BN7" t="s">
        <v>165</v>
      </c>
      <c r="BO7" t="s">
        <v>164</v>
      </c>
      <c r="BP7" t="s">
        <v>174</v>
      </c>
      <c r="BQ7" t="s">
        <v>212</v>
      </c>
      <c r="BR7" t="s">
        <v>164</v>
      </c>
      <c r="BS7" s="30" t="s">
        <v>164</v>
      </c>
      <c r="BT7" s="30" t="s">
        <v>164</v>
      </c>
      <c r="BU7" s="30" t="s">
        <v>164</v>
      </c>
      <c r="BV7" s="30" t="s">
        <v>164</v>
      </c>
      <c r="BW7" s="30" t="s">
        <v>165</v>
      </c>
      <c r="BX7" s="30" t="s">
        <v>165</v>
      </c>
      <c r="BY7" t="s">
        <v>165</v>
      </c>
      <c r="BZ7" t="s">
        <v>164</v>
      </c>
      <c r="CA7" t="s">
        <v>164</v>
      </c>
      <c r="CB7" t="s">
        <v>165</v>
      </c>
      <c r="CC7" t="s">
        <v>164</v>
      </c>
      <c r="CD7" t="s">
        <v>174</v>
      </c>
      <c r="CE7" s="30" t="s">
        <v>165</v>
      </c>
      <c r="CF7" s="30" t="s">
        <v>164</v>
      </c>
      <c r="CG7" s="30" t="s">
        <v>164</v>
      </c>
      <c r="CH7" s="30" t="s">
        <v>165</v>
      </c>
      <c r="CI7" s="30" t="s">
        <v>165</v>
      </c>
      <c r="CJ7" s="30" t="s">
        <v>174</v>
      </c>
      <c r="CK7" t="s">
        <v>164</v>
      </c>
      <c r="CL7" s="30" t="s">
        <v>216</v>
      </c>
      <c r="CM7" s="30" t="s">
        <v>218</v>
      </c>
      <c r="CN7" s="30" t="s">
        <v>217</v>
      </c>
      <c r="CO7" t="s">
        <v>220</v>
      </c>
      <c r="CP7" s="30" t="s">
        <v>221</v>
      </c>
      <c r="CQ7" s="30" t="s">
        <v>222</v>
      </c>
      <c r="CR7" s="30" t="s">
        <v>223</v>
      </c>
      <c r="CS7" s="30" t="s">
        <v>224</v>
      </c>
      <c r="CT7" s="30" t="s">
        <v>225</v>
      </c>
      <c r="CU7" s="30" t="s">
        <v>226</v>
      </c>
      <c r="CV7" s="30" t="s">
        <v>227</v>
      </c>
      <c r="CW7" s="30" t="s">
        <v>228</v>
      </c>
      <c r="CX7" s="30" t="s">
        <v>229</v>
      </c>
      <c r="CY7" t="s">
        <v>231</v>
      </c>
      <c r="CZ7" t="s">
        <v>230</v>
      </c>
      <c r="DA7" s="30" t="s">
        <v>233</v>
      </c>
      <c r="DB7" s="30" t="s">
        <v>234</v>
      </c>
      <c r="DC7" s="30" t="s">
        <v>235</v>
      </c>
      <c r="DD7" s="30" t="s">
        <v>236</v>
      </c>
      <c r="DE7" s="30" t="s">
        <v>231</v>
      </c>
      <c r="DF7" s="30" t="s">
        <v>230</v>
      </c>
      <c r="DG7" s="30" t="s">
        <v>238</v>
      </c>
      <c r="DH7" s="30" t="s">
        <v>234</v>
      </c>
      <c r="DI7" s="30" t="s">
        <v>235</v>
      </c>
      <c r="DJ7" s="30" t="s">
        <v>236</v>
      </c>
      <c r="DK7" t="s">
        <v>240</v>
      </c>
      <c r="DL7" t="s">
        <v>165</v>
      </c>
      <c r="DM7" t="s">
        <v>165</v>
      </c>
      <c r="DN7" t="s">
        <v>165</v>
      </c>
      <c r="DO7" t="s">
        <v>164</v>
      </c>
      <c r="DP7" t="s">
        <v>164</v>
      </c>
      <c r="DQ7" t="s">
        <v>244</v>
      </c>
      <c r="DR7" s="30" t="s">
        <v>245</v>
      </c>
      <c r="DS7" t="s">
        <v>249</v>
      </c>
      <c r="DT7" t="s">
        <v>252</v>
      </c>
      <c r="DU7" t="s">
        <v>251</v>
      </c>
    </row>
    <row r="8" spans="1:125" x14ac:dyDescent="0.35">
      <c r="A8">
        <v>5</v>
      </c>
      <c r="B8" t="s">
        <v>151</v>
      </c>
      <c r="C8" t="s">
        <v>156</v>
      </c>
      <c r="D8">
        <v>1982</v>
      </c>
      <c r="E8" t="s">
        <v>160</v>
      </c>
      <c r="F8" t="s">
        <v>163</v>
      </c>
      <c r="G8" t="s">
        <v>164</v>
      </c>
      <c r="H8" s="30" t="s">
        <v>164</v>
      </c>
      <c r="I8" s="30" t="s">
        <v>165</v>
      </c>
      <c r="J8" s="30" t="s">
        <v>164</v>
      </c>
      <c r="K8" s="30" t="s">
        <v>165</v>
      </c>
      <c r="L8" s="30" t="s">
        <v>165</v>
      </c>
      <c r="M8" t="s">
        <v>164</v>
      </c>
      <c r="N8" s="30" t="s">
        <v>168</v>
      </c>
      <c r="O8" s="30" t="s">
        <v>169</v>
      </c>
      <c r="P8" s="30" t="s">
        <v>170</v>
      </c>
      <c r="Q8" t="s">
        <v>164</v>
      </c>
      <c r="R8" t="s">
        <v>164</v>
      </c>
      <c r="S8" s="30" t="s">
        <v>164</v>
      </c>
      <c r="T8" s="30" t="s">
        <v>164</v>
      </c>
      <c r="U8" t="s">
        <v>165</v>
      </c>
      <c r="V8" s="30" t="s">
        <v>165</v>
      </c>
      <c r="W8" s="30" t="s">
        <v>164</v>
      </c>
      <c r="X8" s="30" t="s">
        <v>164</v>
      </c>
      <c r="Y8" s="30" t="s">
        <v>165</v>
      </c>
      <c r="Z8" s="30" t="s">
        <v>173</v>
      </c>
      <c r="AA8" s="30" t="s">
        <v>175</v>
      </c>
      <c r="AB8" s="30" t="s">
        <v>176</v>
      </c>
      <c r="AC8" s="30" t="s">
        <v>177</v>
      </c>
      <c r="AD8" t="s">
        <v>164</v>
      </c>
      <c r="AE8" s="30" t="s">
        <v>164</v>
      </c>
      <c r="AF8" s="30" t="s">
        <v>164</v>
      </c>
      <c r="AG8" s="30" t="s">
        <v>165</v>
      </c>
      <c r="AH8" s="30" t="s">
        <v>164</v>
      </c>
      <c r="AI8" s="30" t="s">
        <v>185</v>
      </c>
      <c r="AJ8" s="34" t="s">
        <v>187</v>
      </c>
      <c r="AK8" t="s">
        <v>164</v>
      </c>
      <c r="AL8" s="30" t="s">
        <v>188</v>
      </c>
      <c r="AM8" t="s">
        <v>189</v>
      </c>
      <c r="AN8" t="s">
        <v>194</v>
      </c>
      <c r="AO8" s="30" t="s">
        <v>197</v>
      </c>
      <c r="AP8" t="s">
        <v>194</v>
      </c>
      <c r="AQ8" s="30" t="s">
        <v>196</v>
      </c>
      <c r="AR8" s="30" t="s">
        <v>193</v>
      </c>
      <c r="AS8" t="s">
        <v>196</v>
      </c>
      <c r="AT8" t="s">
        <v>196</v>
      </c>
      <c r="AU8" t="s">
        <v>196</v>
      </c>
      <c r="AV8" t="s">
        <v>199</v>
      </c>
      <c r="AW8" t="s">
        <v>203</v>
      </c>
      <c r="AX8" s="30" t="s">
        <v>201</v>
      </c>
      <c r="AY8" s="30" t="s">
        <v>201</v>
      </c>
      <c r="AZ8" t="s">
        <v>203</v>
      </c>
      <c r="BA8" s="30" t="s">
        <v>202</v>
      </c>
      <c r="BB8" s="30" t="s">
        <v>201</v>
      </c>
      <c r="BC8" s="30" t="s">
        <v>201</v>
      </c>
      <c r="BD8" s="30" t="s">
        <v>201</v>
      </c>
      <c r="BE8" s="30" t="s">
        <v>202</v>
      </c>
      <c r="BF8" s="30" t="s">
        <v>201</v>
      </c>
      <c r="BG8" t="s">
        <v>206</v>
      </c>
      <c r="BH8" s="30" t="s">
        <v>168</v>
      </c>
      <c r="BI8" s="30" t="s">
        <v>169</v>
      </c>
      <c r="BJ8" s="30" t="s">
        <v>174</v>
      </c>
      <c r="BK8" t="s">
        <v>164</v>
      </c>
      <c r="BL8" t="s">
        <v>164</v>
      </c>
      <c r="BM8" t="s">
        <v>164</v>
      </c>
      <c r="BN8" t="s">
        <v>165</v>
      </c>
      <c r="BO8" t="s">
        <v>208</v>
      </c>
      <c r="BP8" t="s">
        <v>209</v>
      </c>
      <c r="BQ8" s="30" t="s">
        <v>211</v>
      </c>
      <c r="BR8" t="s">
        <v>164</v>
      </c>
      <c r="BS8" s="30" t="s">
        <v>164</v>
      </c>
      <c r="BT8" s="30" t="s">
        <v>164</v>
      </c>
      <c r="BU8" s="30" t="s">
        <v>165</v>
      </c>
      <c r="BV8" s="30" t="s">
        <v>164</v>
      </c>
      <c r="BW8" s="30" t="s">
        <v>165</v>
      </c>
      <c r="BX8" s="30" t="s">
        <v>165</v>
      </c>
      <c r="BY8" t="s">
        <v>164</v>
      </c>
      <c r="BZ8" t="s">
        <v>165</v>
      </c>
      <c r="CA8" t="s">
        <v>164</v>
      </c>
      <c r="CB8" t="s">
        <v>165</v>
      </c>
      <c r="CC8" t="s">
        <v>164</v>
      </c>
      <c r="CD8" t="s">
        <v>174</v>
      </c>
      <c r="CE8" s="30" t="s">
        <v>164</v>
      </c>
      <c r="CF8" s="30" t="s">
        <v>165</v>
      </c>
      <c r="CG8" s="30" t="s">
        <v>164</v>
      </c>
      <c r="CH8" s="30" t="s">
        <v>165</v>
      </c>
      <c r="CI8" s="30" t="s">
        <v>165</v>
      </c>
      <c r="CJ8" s="30" t="s">
        <v>174</v>
      </c>
      <c r="CK8" t="s">
        <v>164</v>
      </c>
      <c r="CL8" s="30" t="s">
        <v>218</v>
      </c>
      <c r="CM8" s="30" t="s">
        <v>216</v>
      </c>
      <c r="CN8" t="s">
        <v>174</v>
      </c>
      <c r="CO8" s="30" t="s">
        <v>219</v>
      </c>
      <c r="CP8" s="30" t="s">
        <v>221</v>
      </c>
      <c r="CQ8" s="30" t="s">
        <v>222</v>
      </c>
      <c r="CR8" s="30" t="s">
        <v>223</v>
      </c>
      <c r="CS8" s="30" t="s">
        <v>224</v>
      </c>
      <c r="CT8" s="30" t="s">
        <v>225</v>
      </c>
      <c r="CU8" s="30" t="s">
        <v>226</v>
      </c>
      <c r="CV8" s="30" t="s">
        <v>227</v>
      </c>
      <c r="CW8" s="30" t="s">
        <v>228</v>
      </c>
      <c r="CX8" s="30" t="s">
        <v>229</v>
      </c>
      <c r="CY8" t="s">
        <v>230</v>
      </c>
      <c r="CZ8" s="30" t="s">
        <v>233</v>
      </c>
      <c r="DA8" t="s">
        <v>231</v>
      </c>
      <c r="DB8" s="30" t="s">
        <v>235</v>
      </c>
      <c r="DC8" s="30" t="s">
        <v>236</v>
      </c>
      <c r="DD8" s="30" t="s">
        <v>236</v>
      </c>
      <c r="DE8" s="30" t="s">
        <v>230</v>
      </c>
      <c r="DF8" s="30" t="s">
        <v>238</v>
      </c>
      <c r="DG8" s="30" t="s">
        <v>231</v>
      </c>
      <c r="DH8" s="30" t="s">
        <v>234</v>
      </c>
      <c r="DI8" s="30" t="s">
        <v>236</v>
      </c>
      <c r="DJ8" s="30" t="s">
        <v>235</v>
      </c>
      <c r="DK8" t="s">
        <v>240</v>
      </c>
      <c r="DL8" t="s">
        <v>165</v>
      </c>
      <c r="DM8" t="s">
        <v>165</v>
      </c>
      <c r="DN8" t="s">
        <v>165</v>
      </c>
      <c r="DO8" t="s">
        <v>164</v>
      </c>
      <c r="DP8" t="s">
        <v>164</v>
      </c>
      <c r="DQ8" t="s">
        <v>174</v>
      </c>
      <c r="DR8" s="30" t="s">
        <v>246</v>
      </c>
      <c r="DS8" t="s">
        <v>173</v>
      </c>
      <c r="DT8" t="s">
        <v>249</v>
      </c>
      <c r="DU8" s="30" t="s">
        <v>251</v>
      </c>
    </row>
    <row r="9" spans="1:125" x14ac:dyDescent="0.35">
      <c r="A9">
        <v>6</v>
      </c>
      <c r="B9" t="s">
        <v>152</v>
      </c>
      <c r="C9" t="s">
        <v>156</v>
      </c>
      <c r="D9">
        <v>1987</v>
      </c>
      <c r="E9" t="s">
        <v>160</v>
      </c>
      <c r="F9" t="s">
        <v>163</v>
      </c>
      <c r="G9" t="s">
        <v>164</v>
      </c>
      <c r="H9" s="30" t="s">
        <v>164</v>
      </c>
      <c r="I9" s="30" t="s">
        <v>165</v>
      </c>
      <c r="J9" s="30" t="s">
        <v>164</v>
      </c>
      <c r="K9" s="30" t="s">
        <v>165</v>
      </c>
      <c r="L9" s="30" t="s">
        <v>165</v>
      </c>
      <c r="M9" t="s">
        <v>164</v>
      </c>
      <c r="N9" s="30" t="s">
        <v>168</v>
      </c>
      <c r="O9" s="30" t="s">
        <v>169</v>
      </c>
      <c r="P9" s="30" t="s">
        <v>170</v>
      </c>
      <c r="Q9" t="s">
        <v>164</v>
      </c>
      <c r="R9" t="s">
        <v>164</v>
      </c>
      <c r="S9" s="30" t="s">
        <v>164</v>
      </c>
      <c r="T9" s="30" t="s">
        <v>164</v>
      </c>
      <c r="U9" t="s">
        <v>165</v>
      </c>
      <c r="V9" s="30" t="s">
        <v>165</v>
      </c>
      <c r="W9" s="30" t="s">
        <v>164</v>
      </c>
      <c r="X9" s="30" t="s">
        <v>164</v>
      </c>
      <c r="Y9" s="30" t="s">
        <v>165</v>
      </c>
      <c r="Z9" s="30" t="s">
        <v>173</v>
      </c>
      <c r="AA9" s="30" t="s">
        <v>175</v>
      </c>
      <c r="AB9" s="30" t="s">
        <v>176</v>
      </c>
      <c r="AC9" s="30" t="s">
        <v>177</v>
      </c>
      <c r="AD9" t="s">
        <v>164</v>
      </c>
      <c r="AE9" s="30" t="s">
        <v>164</v>
      </c>
      <c r="AF9" s="30" t="s">
        <v>164</v>
      </c>
      <c r="AG9" s="30" t="s">
        <v>165</v>
      </c>
      <c r="AH9" s="30" t="s">
        <v>164</v>
      </c>
      <c r="AI9" s="30" t="s">
        <v>185</v>
      </c>
      <c r="AJ9" s="34" t="s">
        <v>187</v>
      </c>
      <c r="AK9" t="s">
        <v>164</v>
      </c>
      <c r="AL9" s="30" t="s">
        <v>188</v>
      </c>
      <c r="AM9" t="s">
        <v>191</v>
      </c>
      <c r="AN9" t="s">
        <v>194</v>
      </c>
      <c r="AO9" s="30" t="s">
        <v>197</v>
      </c>
      <c r="AP9" t="s">
        <v>194</v>
      </c>
      <c r="AQ9" s="30" t="s">
        <v>196</v>
      </c>
      <c r="AR9" s="30" t="s">
        <v>193</v>
      </c>
      <c r="AS9" t="s">
        <v>196</v>
      </c>
      <c r="AT9" t="s">
        <v>196</v>
      </c>
      <c r="AU9" t="s">
        <v>196</v>
      </c>
      <c r="AV9" t="s">
        <v>200</v>
      </c>
      <c r="AW9" s="30" t="s">
        <v>203</v>
      </c>
      <c r="AX9" s="30" t="s">
        <v>201</v>
      </c>
      <c r="AY9" s="30" t="s">
        <v>201</v>
      </c>
      <c r="AZ9" s="30" t="s">
        <v>203</v>
      </c>
      <c r="BA9" s="30" t="s">
        <v>202</v>
      </c>
      <c r="BB9" s="30" t="s">
        <v>201</v>
      </c>
      <c r="BC9" s="30" t="s">
        <v>201</v>
      </c>
      <c r="BD9" s="30" t="s">
        <v>201</v>
      </c>
      <c r="BE9" s="30" t="s">
        <v>202</v>
      </c>
      <c r="BF9" s="30" t="s">
        <v>201</v>
      </c>
      <c r="BG9" t="s">
        <v>205</v>
      </c>
      <c r="BH9" s="30" t="s">
        <v>168</v>
      </c>
      <c r="BI9" s="30" t="s">
        <v>169</v>
      </c>
      <c r="BJ9" s="30" t="s">
        <v>170</v>
      </c>
      <c r="BK9" t="s">
        <v>164</v>
      </c>
      <c r="BL9" t="s">
        <v>164</v>
      </c>
      <c r="BM9" t="s">
        <v>164</v>
      </c>
      <c r="BN9" t="s">
        <v>165</v>
      </c>
      <c r="BO9" t="s">
        <v>164</v>
      </c>
      <c r="BP9" t="s">
        <v>174</v>
      </c>
      <c r="BQ9" t="s">
        <v>212</v>
      </c>
      <c r="BR9" t="s">
        <v>164</v>
      </c>
      <c r="BS9" s="30" t="s">
        <v>164</v>
      </c>
      <c r="BT9" s="30" t="s">
        <v>164</v>
      </c>
      <c r="BU9" s="30" t="s">
        <v>165</v>
      </c>
      <c r="BV9" s="30" t="s">
        <v>164</v>
      </c>
      <c r="BW9" s="30" t="s">
        <v>165</v>
      </c>
      <c r="BX9" s="30" t="s">
        <v>165</v>
      </c>
      <c r="BY9" t="s">
        <v>165</v>
      </c>
      <c r="BZ9" t="s">
        <v>165</v>
      </c>
      <c r="CA9" t="s">
        <v>165</v>
      </c>
      <c r="CB9" t="s">
        <v>165</v>
      </c>
      <c r="CC9" t="s">
        <v>165</v>
      </c>
      <c r="CD9" t="s">
        <v>174</v>
      </c>
      <c r="CE9" s="30" t="s">
        <v>165</v>
      </c>
      <c r="CF9" s="30" t="s">
        <v>165</v>
      </c>
      <c r="CG9" s="30" t="s">
        <v>164</v>
      </c>
      <c r="CH9" s="30" t="s">
        <v>165</v>
      </c>
      <c r="CI9" s="30" t="s">
        <v>165</v>
      </c>
      <c r="CJ9" s="30" t="s">
        <v>174</v>
      </c>
      <c r="CK9" t="s">
        <v>164</v>
      </c>
      <c r="CL9" s="30" t="s">
        <v>218</v>
      </c>
      <c r="CM9" s="30" t="s">
        <v>216</v>
      </c>
      <c r="CN9" t="s">
        <v>174</v>
      </c>
      <c r="CO9" s="30" t="s">
        <v>220</v>
      </c>
      <c r="CP9" s="30" t="s">
        <v>221</v>
      </c>
      <c r="CQ9" s="30" t="s">
        <v>222</v>
      </c>
      <c r="CR9" s="30" t="s">
        <v>223</v>
      </c>
      <c r="CS9" s="30" t="s">
        <v>224</v>
      </c>
      <c r="CT9" s="30" t="s">
        <v>225</v>
      </c>
      <c r="CU9" s="30" t="s">
        <v>226</v>
      </c>
      <c r="CV9" s="30" t="s">
        <v>227</v>
      </c>
      <c r="CW9" s="30" t="s">
        <v>174</v>
      </c>
      <c r="CX9" s="30" t="s">
        <v>174</v>
      </c>
      <c r="CY9" t="s">
        <v>230</v>
      </c>
      <c r="CZ9" s="30" t="s">
        <v>233</v>
      </c>
      <c r="DA9" t="s">
        <v>231</v>
      </c>
      <c r="DB9" s="30" t="s">
        <v>234</v>
      </c>
      <c r="DC9" s="30" t="s">
        <v>235</v>
      </c>
      <c r="DD9" s="30" t="s">
        <v>235</v>
      </c>
      <c r="DE9" s="30" t="s">
        <v>230</v>
      </c>
      <c r="DF9" s="30" t="s">
        <v>238</v>
      </c>
      <c r="DG9" s="30" t="s">
        <v>231</v>
      </c>
      <c r="DH9" s="30" t="s">
        <v>234</v>
      </c>
      <c r="DI9" s="30" t="s">
        <v>234</v>
      </c>
      <c r="DJ9" s="30" t="s">
        <v>235</v>
      </c>
      <c r="DK9" t="s">
        <v>241</v>
      </c>
      <c r="DL9" t="s">
        <v>165</v>
      </c>
      <c r="DM9" t="s">
        <v>165</v>
      </c>
      <c r="DN9" t="s">
        <v>164</v>
      </c>
      <c r="DO9" t="s">
        <v>165</v>
      </c>
      <c r="DP9" t="s">
        <v>164</v>
      </c>
      <c r="DQ9" t="s">
        <v>174</v>
      </c>
      <c r="DR9" s="30" t="s">
        <v>246</v>
      </c>
      <c r="DS9" t="s">
        <v>173</v>
      </c>
      <c r="DT9" t="s">
        <v>249</v>
      </c>
      <c r="DU9" s="30" t="s">
        <v>251</v>
      </c>
    </row>
    <row r="10" spans="1:125" x14ac:dyDescent="0.35">
      <c r="A10">
        <v>7</v>
      </c>
      <c r="B10" t="s">
        <v>151</v>
      </c>
      <c r="C10" t="s">
        <v>157</v>
      </c>
      <c r="D10">
        <v>1982</v>
      </c>
      <c r="E10" t="s">
        <v>159</v>
      </c>
      <c r="F10" t="s">
        <v>162</v>
      </c>
      <c r="G10" t="s">
        <v>164</v>
      </c>
      <c r="H10" s="30" t="s">
        <v>164</v>
      </c>
      <c r="I10" s="30" t="s">
        <v>164</v>
      </c>
      <c r="J10" s="30" t="s">
        <v>164</v>
      </c>
      <c r="K10" s="30" t="s">
        <v>165</v>
      </c>
      <c r="L10" s="30" t="s">
        <v>165</v>
      </c>
      <c r="M10" t="s">
        <v>164</v>
      </c>
      <c r="N10" s="30" t="s">
        <v>168</v>
      </c>
      <c r="O10" s="30" t="s">
        <v>169</v>
      </c>
      <c r="P10" s="30" t="s">
        <v>170</v>
      </c>
      <c r="Q10" t="s">
        <v>164</v>
      </c>
      <c r="R10" t="s">
        <v>164</v>
      </c>
      <c r="S10" s="30" t="s">
        <v>164</v>
      </c>
      <c r="T10" s="30" t="s">
        <v>164</v>
      </c>
      <c r="U10" t="s">
        <v>165</v>
      </c>
      <c r="V10" s="30" t="s">
        <v>165</v>
      </c>
      <c r="W10" s="30" t="s">
        <v>165</v>
      </c>
      <c r="X10" s="30" t="s">
        <v>165</v>
      </c>
      <c r="Y10" s="30" t="s">
        <v>165</v>
      </c>
      <c r="Z10" s="30" t="s">
        <v>173</v>
      </c>
      <c r="AA10" s="30" t="s">
        <v>175</v>
      </c>
      <c r="AB10" s="30" t="s">
        <v>176</v>
      </c>
      <c r="AC10" s="30" t="s">
        <v>177</v>
      </c>
      <c r="AD10" t="s">
        <v>164</v>
      </c>
      <c r="AE10" s="30" t="s">
        <v>164</v>
      </c>
      <c r="AF10" s="30" t="s">
        <v>164</v>
      </c>
      <c r="AG10" s="30" t="s">
        <v>165</v>
      </c>
      <c r="AH10" s="30" t="s">
        <v>164</v>
      </c>
      <c r="AI10" s="30" t="s">
        <v>178</v>
      </c>
      <c r="AJ10" s="34" t="s">
        <v>187</v>
      </c>
      <c r="AK10" t="s">
        <v>164</v>
      </c>
      <c r="AL10" s="30" t="s">
        <v>318</v>
      </c>
      <c r="AM10" s="30" t="s">
        <v>191</v>
      </c>
      <c r="AN10" t="s">
        <v>194</v>
      </c>
      <c r="AO10" s="30" t="s">
        <v>197</v>
      </c>
      <c r="AP10" t="s">
        <v>194</v>
      </c>
      <c r="AQ10" s="30" t="s">
        <v>196</v>
      </c>
      <c r="AR10" s="30" t="s">
        <v>193</v>
      </c>
      <c r="AS10" t="s">
        <v>196</v>
      </c>
      <c r="AT10" t="s">
        <v>194</v>
      </c>
      <c r="AU10" t="s">
        <v>196</v>
      </c>
      <c r="AV10" t="s">
        <v>199</v>
      </c>
      <c r="AW10" s="30" t="s">
        <v>203</v>
      </c>
      <c r="AX10" s="30" t="s">
        <v>201</v>
      </c>
      <c r="AY10" s="30" t="s">
        <v>201</v>
      </c>
      <c r="AZ10" s="30" t="s">
        <v>203</v>
      </c>
      <c r="BA10" s="30" t="s">
        <v>202</v>
      </c>
      <c r="BB10" s="30" t="s">
        <v>201</v>
      </c>
      <c r="BC10" s="30" t="s">
        <v>201</v>
      </c>
      <c r="BD10" s="30" t="s">
        <v>201</v>
      </c>
      <c r="BE10" s="30" t="s">
        <v>202</v>
      </c>
      <c r="BF10" s="30" t="s">
        <v>199</v>
      </c>
      <c r="BG10" t="s">
        <v>174</v>
      </c>
      <c r="BH10" s="30" t="s">
        <v>168</v>
      </c>
      <c r="BI10" s="30" t="s">
        <v>169</v>
      </c>
      <c r="BJ10" s="30" t="s">
        <v>170</v>
      </c>
      <c r="BK10" t="s">
        <v>164</v>
      </c>
      <c r="BL10" t="s">
        <v>164</v>
      </c>
      <c r="BM10" t="s">
        <v>165</v>
      </c>
      <c r="BN10" t="s">
        <v>165</v>
      </c>
      <c r="BO10" t="s">
        <v>164</v>
      </c>
      <c r="BP10" t="s">
        <v>174</v>
      </c>
      <c r="BQ10" t="s">
        <v>213</v>
      </c>
      <c r="BR10" t="s">
        <v>165</v>
      </c>
      <c r="BS10" s="30" t="s">
        <v>164</v>
      </c>
      <c r="BT10" s="30" t="s">
        <v>164</v>
      </c>
      <c r="BU10" s="30" t="s">
        <v>164</v>
      </c>
      <c r="BV10" s="30" t="s">
        <v>164</v>
      </c>
      <c r="BW10" s="30" t="s">
        <v>165</v>
      </c>
      <c r="BX10" s="30" t="s">
        <v>165</v>
      </c>
      <c r="BY10" t="s">
        <v>165</v>
      </c>
      <c r="BZ10" t="s">
        <v>165</v>
      </c>
      <c r="CA10" t="s">
        <v>165</v>
      </c>
      <c r="CB10" t="s">
        <v>165</v>
      </c>
      <c r="CC10" t="s">
        <v>164</v>
      </c>
      <c r="CD10" t="s">
        <v>174</v>
      </c>
      <c r="CE10" s="30" t="s">
        <v>165</v>
      </c>
      <c r="CF10" s="30" t="s">
        <v>165</v>
      </c>
      <c r="CG10" s="30" t="s">
        <v>164</v>
      </c>
      <c r="CH10" s="30" t="s">
        <v>165</v>
      </c>
      <c r="CI10" s="30" t="s">
        <v>165</v>
      </c>
      <c r="CJ10" s="30" t="s">
        <v>174</v>
      </c>
      <c r="CK10" t="s">
        <v>164</v>
      </c>
      <c r="CL10" s="30" t="s">
        <v>216</v>
      </c>
      <c r="CM10" s="30" t="s">
        <v>218</v>
      </c>
      <c r="CN10" s="30" t="s">
        <v>217</v>
      </c>
      <c r="CO10" s="30" t="s">
        <v>220</v>
      </c>
      <c r="CP10" s="30" t="s">
        <v>221</v>
      </c>
      <c r="CQ10" s="30" t="s">
        <v>222</v>
      </c>
      <c r="CR10" s="30" t="s">
        <v>223</v>
      </c>
      <c r="CS10" s="30" t="s">
        <v>224</v>
      </c>
      <c r="CT10" s="30" t="s">
        <v>225</v>
      </c>
      <c r="CU10" s="30" t="s">
        <v>226</v>
      </c>
      <c r="CV10" s="30" t="s">
        <v>227</v>
      </c>
      <c r="CW10" s="30" t="s">
        <v>228</v>
      </c>
      <c r="CX10" s="30" t="s">
        <v>229</v>
      </c>
      <c r="CY10" t="s">
        <v>231</v>
      </c>
      <c r="CZ10" t="s">
        <v>230</v>
      </c>
      <c r="DA10" t="s">
        <v>233</v>
      </c>
      <c r="DB10" s="30" t="s">
        <v>234</v>
      </c>
      <c r="DC10" s="30" t="s">
        <v>236</v>
      </c>
      <c r="DD10" s="30" t="s">
        <v>236</v>
      </c>
      <c r="DE10" s="30" t="s">
        <v>231</v>
      </c>
      <c r="DF10" s="30" t="s">
        <v>230</v>
      </c>
      <c r="DG10" s="30" t="s">
        <v>238</v>
      </c>
      <c r="DH10" s="30" t="s">
        <v>234</v>
      </c>
      <c r="DI10" s="30" t="s">
        <v>234</v>
      </c>
      <c r="DJ10" s="30" t="s">
        <v>236</v>
      </c>
      <c r="DK10" t="s">
        <v>240</v>
      </c>
      <c r="DL10" t="s">
        <v>165</v>
      </c>
      <c r="DM10" t="s">
        <v>165</v>
      </c>
      <c r="DN10" t="s">
        <v>164</v>
      </c>
      <c r="DO10" t="s">
        <v>164</v>
      </c>
      <c r="DP10" t="s">
        <v>164</v>
      </c>
      <c r="DQ10" t="s">
        <v>174</v>
      </c>
      <c r="DR10" s="30" t="s">
        <v>194</v>
      </c>
      <c r="DS10" t="s">
        <v>173</v>
      </c>
      <c r="DT10" t="s">
        <v>249</v>
      </c>
      <c r="DU10" s="30" t="s">
        <v>251</v>
      </c>
    </row>
    <row r="11" spans="1:125" x14ac:dyDescent="0.35">
      <c r="A11">
        <v>8</v>
      </c>
      <c r="B11" t="s">
        <v>151</v>
      </c>
      <c r="C11" t="s">
        <v>156</v>
      </c>
      <c r="D11">
        <v>1985</v>
      </c>
      <c r="E11" t="s">
        <v>159</v>
      </c>
      <c r="F11" t="s">
        <v>162</v>
      </c>
      <c r="G11" t="s">
        <v>164</v>
      </c>
      <c r="H11" s="30" t="s">
        <v>164</v>
      </c>
      <c r="I11" s="30" t="s">
        <v>165</v>
      </c>
      <c r="J11" s="30" t="s">
        <v>164</v>
      </c>
      <c r="K11" s="30" t="s">
        <v>165</v>
      </c>
      <c r="L11" s="30" t="s">
        <v>165</v>
      </c>
      <c r="M11" t="s">
        <v>164</v>
      </c>
      <c r="N11" s="30" t="s">
        <v>168</v>
      </c>
      <c r="O11" s="30" t="s">
        <v>169</v>
      </c>
      <c r="P11" s="30" t="s">
        <v>170</v>
      </c>
      <c r="Q11" t="s">
        <v>164</v>
      </c>
      <c r="R11" t="s">
        <v>164</v>
      </c>
      <c r="S11" s="30" t="s">
        <v>164</v>
      </c>
      <c r="T11" s="30" t="s">
        <v>164</v>
      </c>
      <c r="U11" t="s">
        <v>165</v>
      </c>
      <c r="V11" s="30" t="s">
        <v>165</v>
      </c>
      <c r="W11" s="30" t="s">
        <v>165</v>
      </c>
      <c r="X11" s="30" t="s">
        <v>164</v>
      </c>
      <c r="Y11" s="30" t="s">
        <v>165</v>
      </c>
      <c r="Z11" s="30" t="s">
        <v>173</v>
      </c>
      <c r="AA11" s="30" t="s">
        <v>175</v>
      </c>
      <c r="AB11" s="30" t="s">
        <v>176</v>
      </c>
      <c r="AC11" s="30" t="s">
        <v>177</v>
      </c>
      <c r="AD11" t="s">
        <v>164</v>
      </c>
      <c r="AE11" s="30" t="s">
        <v>164</v>
      </c>
      <c r="AF11" s="30" t="s">
        <v>164</v>
      </c>
      <c r="AG11" s="30" t="s">
        <v>165</v>
      </c>
      <c r="AH11" s="30" t="s">
        <v>164</v>
      </c>
      <c r="AI11" s="30" t="s">
        <v>185</v>
      </c>
      <c r="AJ11" s="34" t="s">
        <v>186</v>
      </c>
      <c r="AK11" t="s">
        <v>164</v>
      </c>
      <c r="AL11" s="30" t="s">
        <v>318</v>
      </c>
      <c r="AM11" t="s">
        <v>189</v>
      </c>
      <c r="AN11" t="s">
        <v>195</v>
      </c>
      <c r="AO11" s="30" t="s">
        <v>197</v>
      </c>
      <c r="AP11" t="s">
        <v>194</v>
      </c>
      <c r="AQ11" s="30" t="s">
        <v>196</v>
      </c>
      <c r="AR11" s="30" t="s">
        <v>193</v>
      </c>
      <c r="AS11" t="s">
        <v>196</v>
      </c>
      <c r="AT11" t="s">
        <v>196</v>
      </c>
      <c r="AU11" t="s">
        <v>196</v>
      </c>
      <c r="AV11" t="s">
        <v>200</v>
      </c>
      <c r="AW11" s="30" t="s">
        <v>203</v>
      </c>
      <c r="AX11" s="30" t="s">
        <v>201</v>
      </c>
      <c r="AY11" s="30" t="s">
        <v>201</v>
      </c>
      <c r="AZ11" s="30" t="s">
        <v>203</v>
      </c>
      <c r="BA11" s="30" t="s">
        <v>202</v>
      </c>
      <c r="BB11" s="30" t="s">
        <v>201</v>
      </c>
      <c r="BC11" s="30" t="s">
        <v>201</v>
      </c>
      <c r="BD11" s="30" t="s">
        <v>201</v>
      </c>
      <c r="BE11" s="30" t="s">
        <v>202</v>
      </c>
      <c r="BF11" s="30" t="s">
        <v>199</v>
      </c>
      <c r="BG11" t="s">
        <v>174</v>
      </c>
      <c r="BH11" s="30" t="s">
        <v>168</v>
      </c>
      <c r="BI11" s="30" t="s">
        <v>169</v>
      </c>
      <c r="BJ11" s="30" t="s">
        <v>174</v>
      </c>
      <c r="BK11" t="s">
        <v>164</v>
      </c>
      <c r="BL11" t="s">
        <v>164</v>
      </c>
      <c r="BM11" t="s">
        <v>165</v>
      </c>
      <c r="BN11" t="s">
        <v>165</v>
      </c>
      <c r="BO11" t="s">
        <v>164</v>
      </c>
      <c r="BP11" t="s">
        <v>174</v>
      </c>
      <c r="BQ11" s="30" t="s">
        <v>212</v>
      </c>
      <c r="BR11" t="s">
        <v>165</v>
      </c>
      <c r="BS11" s="30" t="s">
        <v>164</v>
      </c>
      <c r="BT11" s="30" t="s">
        <v>164</v>
      </c>
      <c r="BU11" s="30" t="s">
        <v>165</v>
      </c>
      <c r="BV11" s="30" t="s">
        <v>164</v>
      </c>
      <c r="BW11" s="30" t="s">
        <v>165</v>
      </c>
      <c r="BX11" s="30" t="s">
        <v>165</v>
      </c>
      <c r="BY11" t="s">
        <v>165</v>
      </c>
      <c r="BZ11" t="s">
        <v>164</v>
      </c>
      <c r="CA11" t="s">
        <v>164</v>
      </c>
      <c r="CB11" t="s">
        <v>165</v>
      </c>
      <c r="CC11" t="s">
        <v>164</v>
      </c>
      <c r="CD11" t="s">
        <v>174</v>
      </c>
      <c r="CE11" s="30" t="s">
        <v>165</v>
      </c>
      <c r="CF11" s="30" t="s">
        <v>164</v>
      </c>
      <c r="CG11" s="30" t="s">
        <v>164</v>
      </c>
      <c r="CH11" s="30" t="s">
        <v>165</v>
      </c>
      <c r="CI11" s="30" t="s">
        <v>165</v>
      </c>
      <c r="CJ11" s="30" t="s">
        <v>174</v>
      </c>
      <c r="CK11" t="s">
        <v>164</v>
      </c>
      <c r="CL11" s="30" t="s">
        <v>218</v>
      </c>
      <c r="CM11" s="30" t="s">
        <v>216</v>
      </c>
      <c r="CN11" s="30" t="s">
        <v>217</v>
      </c>
      <c r="CO11" s="30" t="s">
        <v>219</v>
      </c>
      <c r="CP11" s="30" t="s">
        <v>221</v>
      </c>
      <c r="CQ11" s="30" t="s">
        <v>222</v>
      </c>
      <c r="CR11" s="30" t="s">
        <v>223</v>
      </c>
      <c r="CS11" s="30" t="s">
        <v>224</v>
      </c>
      <c r="CT11" s="30" t="s">
        <v>225</v>
      </c>
      <c r="CU11" s="30" t="s">
        <v>226</v>
      </c>
      <c r="CV11" s="30" t="s">
        <v>227</v>
      </c>
      <c r="CW11" s="30" t="s">
        <v>228</v>
      </c>
      <c r="CX11" s="30" t="s">
        <v>229</v>
      </c>
      <c r="CY11" t="s">
        <v>230</v>
      </c>
      <c r="CZ11" t="s">
        <v>231</v>
      </c>
      <c r="DA11" t="s">
        <v>233</v>
      </c>
      <c r="DB11" s="30" t="s">
        <v>234</v>
      </c>
      <c r="DC11" s="30" t="s">
        <v>236</v>
      </c>
      <c r="DD11" s="30" t="s">
        <v>236</v>
      </c>
      <c r="DE11" s="30" t="s">
        <v>230</v>
      </c>
      <c r="DF11" s="30" t="s">
        <v>231</v>
      </c>
      <c r="DG11" s="30" t="s">
        <v>238</v>
      </c>
      <c r="DH11" s="30" t="s">
        <v>234</v>
      </c>
      <c r="DI11" s="30" t="s">
        <v>235</v>
      </c>
      <c r="DJ11" s="30" t="s">
        <v>236</v>
      </c>
      <c r="DK11" t="s">
        <v>242</v>
      </c>
      <c r="DL11" t="s">
        <v>165</v>
      </c>
      <c r="DM11" t="s">
        <v>165</v>
      </c>
      <c r="DN11" t="s">
        <v>165</v>
      </c>
      <c r="DO11" t="s">
        <v>164</v>
      </c>
      <c r="DP11" t="s">
        <v>164</v>
      </c>
      <c r="DQ11" t="s">
        <v>174</v>
      </c>
      <c r="DR11" s="30" t="s">
        <v>194</v>
      </c>
      <c r="DS11" t="s">
        <v>173</v>
      </c>
      <c r="DT11" t="s">
        <v>250</v>
      </c>
      <c r="DU11" s="30" t="s">
        <v>251</v>
      </c>
    </row>
    <row r="12" spans="1:125" x14ac:dyDescent="0.35">
      <c r="A12">
        <v>9</v>
      </c>
      <c r="B12" t="s">
        <v>152</v>
      </c>
      <c r="C12" t="s">
        <v>181</v>
      </c>
      <c r="D12">
        <v>1991</v>
      </c>
      <c r="E12" t="s">
        <v>160</v>
      </c>
      <c r="F12" t="s">
        <v>163</v>
      </c>
      <c r="G12" t="s">
        <v>164</v>
      </c>
      <c r="H12" s="30" t="s">
        <v>165</v>
      </c>
      <c r="I12" s="30" t="s">
        <v>165</v>
      </c>
      <c r="J12" s="30" t="s">
        <v>164</v>
      </c>
      <c r="K12" s="30" t="s">
        <v>165</v>
      </c>
      <c r="L12" s="30" t="s">
        <v>165</v>
      </c>
      <c r="M12" t="s">
        <v>164</v>
      </c>
      <c r="N12" s="30" t="s">
        <v>168</v>
      </c>
      <c r="O12" s="30" t="s">
        <v>169</v>
      </c>
      <c r="P12" s="30" t="s">
        <v>174</v>
      </c>
      <c r="Q12" t="s">
        <v>165</v>
      </c>
      <c r="R12" t="s">
        <v>164</v>
      </c>
      <c r="S12" s="30" t="s">
        <v>165</v>
      </c>
      <c r="T12" s="30" t="s">
        <v>165</v>
      </c>
      <c r="U12" t="s">
        <v>165</v>
      </c>
      <c r="V12" s="30" t="s">
        <v>165</v>
      </c>
      <c r="W12" s="30" t="s">
        <v>165</v>
      </c>
      <c r="X12" s="30" t="s">
        <v>165</v>
      </c>
      <c r="Y12" s="30" t="s">
        <v>165</v>
      </c>
      <c r="Z12" s="30" t="s">
        <v>174</v>
      </c>
      <c r="AA12" s="30" t="s">
        <v>175</v>
      </c>
      <c r="AB12" s="30" t="s">
        <v>176</v>
      </c>
      <c r="AC12" s="30" t="s">
        <v>177</v>
      </c>
      <c r="AD12" t="s">
        <v>164</v>
      </c>
      <c r="AE12" s="30" t="s">
        <v>164</v>
      </c>
      <c r="AF12" s="30" t="s">
        <v>164</v>
      </c>
      <c r="AG12" s="30" t="s">
        <v>164</v>
      </c>
      <c r="AH12" s="30" t="s">
        <v>164</v>
      </c>
      <c r="AI12" t="s">
        <v>179</v>
      </c>
      <c r="AJ12" s="34" t="s">
        <v>187</v>
      </c>
      <c r="AK12" t="s">
        <v>164</v>
      </c>
      <c r="AL12" s="30" t="s">
        <v>188</v>
      </c>
      <c r="AM12" s="30" t="s">
        <v>191</v>
      </c>
      <c r="AN12" t="s">
        <v>196</v>
      </c>
      <c r="AO12" s="30" t="s">
        <v>197</v>
      </c>
      <c r="AP12" t="s">
        <v>196</v>
      </c>
      <c r="AQ12" s="30" t="s">
        <v>194</v>
      </c>
      <c r="AR12" t="s">
        <v>194</v>
      </c>
      <c r="AS12" t="s">
        <v>196</v>
      </c>
      <c r="AT12" t="s">
        <v>194</v>
      </c>
      <c r="AU12" t="s">
        <v>196</v>
      </c>
      <c r="AV12" t="s">
        <v>200</v>
      </c>
      <c r="AW12" s="30" t="s">
        <v>203</v>
      </c>
      <c r="AX12" s="30" t="s">
        <v>201</v>
      </c>
      <c r="AY12" s="30" t="s">
        <v>201</v>
      </c>
      <c r="AZ12" t="s">
        <v>200</v>
      </c>
      <c r="BA12" s="30" t="s">
        <v>200</v>
      </c>
      <c r="BB12" t="s">
        <v>201</v>
      </c>
      <c r="BC12" s="30" t="s">
        <v>201</v>
      </c>
      <c r="BD12" s="30" t="s">
        <v>201</v>
      </c>
      <c r="BE12" s="30" t="s">
        <v>202</v>
      </c>
      <c r="BF12" t="s">
        <v>199</v>
      </c>
      <c r="BG12" t="s">
        <v>174</v>
      </c>
      <c r="BH12" s="30" t="s">
        <v>168</v>
      </c>
      <c r="BI12" s="30" t="s">
        <v>169</v>
      </c>
      <c r="BJ12" s="30" t="s">
        <v>174</v>
      </c>
      <c r="BK12" t="s">
        <v>164</v>
      </c>
      <c r="BL12" t="s">
        <v>164</v>
      </c>
      <c r="BM12" t="s">
        <v>165</v>
      </c>
      <c r="BN12" t="s">
        <v>165</v>
      </c>
      <c r="BO12" t="s">
        <v>208</v>
      </c>
      <c r="BP12" t="s">
        <v>210</v>
      </c>
      <c r="BQ12" t="s">
        <v>214</v>
      </c>
      <c r="BR12" t="s">
        <v>165</v>
      </c>
      <c r="BS12" s="30" t="s">
        <v>164</v>
      </c>
      <c r="BT12" s="30" t="s">
        <v>165</v>
      </c>
      <c r="BU12" s="30" t="s">
        <v>165</v>
      </c>
      <c r="BV12" s="30" t="s">
        <v>164</v>
      </c>
      <c r="BW12" s="30" t="s">
        <v>165</v>
      </c>
      <c r="BX12" s="30" t="s">
        <v>165</v>
      </c>
      <c r="BY12" t="s">
        <v>164</v>
      </c>
      <c r="BZ12" t="s">
        <v>165</v>
      </c>
      <c r="CA12" t="s">
        <v>165</v>
      </c>
      <c r="CB12" t="s">
        <v>165</v>
      </c>
      <c r="CC12" t="s">
        <v>165</v>
      </c>
      <c r="CD12" t="s">
        <v>174</v>
      </c>
      <c r="CE12" s="30" t="s">
        <v>164</v>
      </c>
      <c r="CF12" s="30" t="s">
        <v>165</v>
      </c>
      <c r="CG12" s="30" t="s">
        <v>164</v>
      </c>
      <c r="CH12" s="30" t="s">
        <v>165</v>
      </c>
      <c r="CI12" s="30" t="s">
        <v>165</v>
      </c>
      <c r="CJ12" s="30" t="s">
        <v>174</v>
      </c>
      <c r="CK12" t="s">
        <v>164</v>
      </c>
      <c r="CL12" s="30" t="s">
        <v>216</v>
      </c>
      <c r="CM12" t="s">
        <v>174</v>
      </c>
      <c r="CN12" t="s">
        <v>174</v>
      </c>
      <c r="CO12" s="30" t="s">
        <v>220</v>
      </c>
      <c r="CP12" s="30" t="s">
        <v>221</v>
      </c>
      <c r="CQ12" s="30" t="s">
        <v>222</v>
      </c>
      <c r="CR12" t="s">
        <v>174</v>
      </c>
      <c r="CS12" s="30" t="s">
        <v>224</v>
      </c>
      <c r="CT12" s="30" t="s">
        <v>225</v>
      </c>
      <c r="CU12" s="30" t="s">
        <v>226</v>
      </c>
      <c r="CV12" s="30" t="s">
        <v>227</v>
      </c>
      <c r="CW12" s="30" t="s">
        <v>228</v>
      </c>
      <c r="CX12" s="30" t="s">
        <v>174</v>
      </c>
      <c r="CY12" t="s">
        <v>232</v>
      </c>
      <c r="CZ12" t="s">
        <v>231</v>
      </c>
      <c r="DA12" t="s">
        <v>230</v>
      </c>
      <c r="DB12" s="30" t="s">
        <v>235</v>
      </c>
      <c r="DC12" s="30" t="s">
        <v>235</v>
      </c>
      <c r="DD12" s="30" t="s">
        <v>236</v>
      </c>
      <c r="DE12" s="30" t="s">
        <v>232</v>
      </c>
      <c r="DF12" s="30" t="s">
        <v>231</v>
      </c>
      <c r="DG12" s="30" t="s">
        <v>230</v>
      </c>
      <c r="DH12" s="30" t="s">
        <v>235</v>
      </c>
      <c r="DI12" s="30" t="s">
        <v>235</v>
      </c>
      <c r="DJ12" s="30" t="s">
        <v>236</v>
      </c>
      <c r="DK12" t="s">
        <v>240</v>
      </c>
      <c r="DL12" t="s">
        <v>165</v>
      </c>
      <c r="DM12" t="s">
        <v>164</v>
      </c>
      <c r="DN12" t="s">
        <v>164</v>
      </c>
      <c r="DO12" t="s">
        <v>164</v>
      </c>
      <c r="DP12" t="s">
        <v>164</v>
      </c>
      <c r="DQ12" t="s">
        <v>174</v>
      </c>
      <c r="DR12" s="30" t="s">
        <v>245</v>
      </c>
      <c r="DS12" t="s">
        <v>173</v>
      </c>
      <c r="DT12" t="s">
        <v>250</v>
      </c>
      <c r="DU12" s="30" t="s">
        <v>251</v>
      </c>
    </row>
    <row r="13" spans="1:125" x14ac:dyDescent="0.35">
      <c r="A13">
        <v>10</v>
      </c>
      <c r="B13" t="s">
        <v>149</v>
      </c>
      <c r="C13" t="s">
        <v>153</v>
      </c>
      <c r="D13">
        <v>1969</v>
      </c>
      <c r="E13" t="s">
        <v>158</v>
      </c>
      <c r="F13" t="s">
        <v>162</v>
      </c>
      <c r="G13" t="s">
        <v>164</v>
      </c>
      <c r="H13" s="30" t="s">
        <v>164</v>
      </c>
      <c r="I13" s="30" t="s">
        <v>164</v>
      </c>
      <c r="J13" s="30" t="s">
        <v>164</v>
      </c>
      <c r="K13" s="30" t="s">
        <v>164</v>
      </c>
      <c r="L13" s="30">
        <v>3</v>
      </c>
      <c r="M13" t="s">
        <v>164</v>
      </c>
      <c r="N13" s="30" t="s">
        <v>168</v>
      </c>
      <c r="O13" s="30" t="s">
        <v>169</v>
      </c>
      <c r="P13" s="30" t="s">
        <v>170</v>
      </c>
      <c r="Q13" t="s">
        <v>164</v>
      </c>
      <c r="R13" t="s">
        <v>164</v>
      </c>
      <c r="S13" s="30" t="s">
        <v>164</v>
      </c>
      <c r="T13" s="30" t="s">
        <v>164</v>
      </c>
      <c r="U13" t="s">
        <v>165</v>
      </c>
      <c r="V13" s="30" t="s">
        <v>165</v>
      </c>
      <c r="W13" s="30" t="s">
        <v>164</v>
      </c>
      <c r="X13" s="30" t="s">
        <v>164</v>
      </c>
      <c r="Y13" s="30" t="s">
        <v>164</v>
      </c>
      <c r="Z13" s="30" t="s">
        <v>171</v>
      </c>
      <c r="AA13" s="30" t="s">
        <v>175</v>
      </c>
      <c r="AB13" s="30" t="s">
        <v>176</v>
      </c>
      <c r="AC13" s="30" t="s">
        <v>177</v>
      </c>
      <c r="AD13" t="s">
        <v>164</v>
      </c>
      <c r="AE13" s="30" t="s">
        <v>164</v>
      </c>
      <c r="AF13" s="30" t="s">
        <v>164</v>
      </c>
      <c r="AG13" s="30" t="s">
        <v>165</v>
      </c>
      <c r="AH13" s="30" t="s">
        <v>164</v>
      </c>
      <c r="AI13" t="s">
        <v>180</v>
      </c>
      <c r="AJ13" s="34" t="s">
        <v>186</v>
      </c>
      <c r="AK13" t="s">
        <v>164</v>
      </c>
      <c r="AL13" s="30" t="s">
        <v>188</v>
      </c>
      <c r="AM13" t="s">
        <v>190</v>
      </c>
      <c r="AN13" t="s">
        <v>192</v>
      </c>
      <c r="AO13" s="30" t="s">
        <v>197</v>
      </c>
      <c r="AP13" t="s">
        <v>193</v>
      </c>
      <c r="AQ13" s="30" t="s">
        <v>197</v>
      </c>
      <c r="AR13" s="30" t="s">
        <v>192</v>
      </c>
      <c r="AS13" t="s">
        <v>196</v>
      </c>
      <c r="AT13" t="s">
        <v>197</v>
      </c>
      <c r="AU13" s="30" t="s">
        <v>197</v>
      </c>
      <c r="AV13" t="s">
        <v>199</v>
      </c>
      <c r="AW13" s="30" t="s">
        <v>201</v>
      </c>
      <c r="AX13" s="30" t="s">
        <v>201</v>
      </c>
      <c r="AY13" s="30" t="s">
        <v>203</v>
      </c>
      <c r="AZ13" s="30" t="s">
        <v>201</v>
      </c>
      <c r="BA13" s="30" t="s">
        <v>201</v>
      </c>
      <c r="BB13" s="30" t="s">
        <v>202</v>
      </c>
      <c r="BC13" s="30" t="s">
        <v>203</v>
      </c>
      <c r="BD13" s="30" t="s">
        <v>201</v>
      </c>
      <c r="BE13" s="30" t="s">
        <v>201</v>
      </c>
      <c r="BF13" s="30" t="s">
        <v>201</v>
      </c>
      <c r="BG13" s="30" t="s">
        <v>204</v>
      </c>
      <c r="BH13" s="30" t="s">
        <v>168</v>
      </c>
      <c r="BI13" s="30" t="s">
        <v>169</v>
      </c>
      <c r="BJ13" s="30" t="s">
        <v>170</v>
      </c>
      <c r="BK13" t="s">
        <v>164</v>
      </c>
      <c r="BL13" t="s">
        <v>165</v>
      </c>
      <c r="BM13" t="s">
        <v>164</v>
      </c>
      <c r="BN13" t="s">
        <v>165</v>
      </c>
      <c r="BO13" t="s">
        <v>164</v>
      </c>
      <c r="BP13" t="s">
        <v>174</v>
      </c>
      <c r="BQ13" s="30" t="s">
        <v>211</v>
      </c>
      <c r="BR13" t="s">
        <v>164</v>
      </c>
      <c r="BS13" s="30" t="s">
        <v>164</v>
      </c>
      <c r="BT13" s="30" t="s">
        <v>164</v>
      </c>
      <c r="BU13" s="30" t="s">
        <v>164</v>
      </c>
      <c r="BV13" s="30" t="s">
        <v>164</v>
      </c>
      <c r="BW13" s="30" t="s">
        <v>164</v>
      </c>
      <c r="BX13" s="30">
        <v>3</v>
      </c>
      <c r="BY13" t="s">
        <v>165</v>
      </c>
      <c r="BZ13" t="s">
        <v>165</v>
      </c>
      <c r="CA13" t="s">
        <v>164</v>
      </c>
      <c r="CB13" t="s">
        <v>165</v>
      </c>
      <c r="CC13" t="s">
        <v>164</v>
      </c>
      <c r="CD13" s="30" t="s">
        <v>215</v>
      </c>
      <c r="CE13" s="30" t="s">
        <v>165</v>
      </c>
      <c r="CF13" s="30" t="s">
        <v>165</v>
      </c>
      <c r="CG13" s="30" t="s">
        <v>164</v>
      </c>
      <c r="CH13" s="30" t="s">
        <v>165</v>
      </c>
      <c r="CI13" s="30" t="s">
        <v>165</v>
      </c>
      <c r="CJ13" s="30" t="s">
        <v>215</v>
      </c>
      <c r="CK13" t="s">
        <v>164</v>
      </c>
      <c r="CL13" s="30" t="s">
        <v>216</v>
      </c>
      <c r="CM13" s="30" t="s">
        <v>218</v>
      </c>
      <c r="CN13" s="30" t="s">
        <v>217</v>
      </c>
      <c r="CO13" s="30" t="s">
        <v>219</v>
      </c>
      <c r="CP13" s="30" t="s">
        <v>221</v>
      </c>
      <c r="CQ13" s="30" t="s">
        <v>222</v>
      </c>
      <c r="CR13" s="30" t="s">
        <v>223</v>
      </c>
      <c r="CS13" s="30" t="s">
        <v>224</v>
      </c>
      <c r="CT13" s="30" t="s">
        <v>225</v>
      </c>
      <c r="CU13" s="30" t="s">
        <v>226</v>
      </c>
      <c r="CV13" s="30" t="s">
        <v>227</v>
      </c>
      <c r="CW13" s="30" t="s">
        <v>228</v>
      </c>
      <c r="CX13" s="30" t="s">
        <v>174</v>
      </c>
      <c r="CY13" t="s">
        <v>231</v>
      </c>
      <c r="CZ13" t="s">
        <v>230</v>
      </c>
      <c r="DA13" s="30" t="s">
        <v>233</v>
      </c>
      <c r="DB13" s="30" t="s">
        <v>234</v>
      </c>
      <c r="DC13" s="30" t="s">
        <v>235</v>
      </c>
      <c r="DD13" s="30" t="s">
        <v>236</v>
      </c>
      <c r="DE13" s="30" t="s">
        <v>231</v>
      </c>
      <c r="DF13" s="30" t="s">
        <v>230</v>
      </c>
      <c r="DG13" s="30" t="s">
        <v>238</v>
      </c>
      <c r="DH13" s="30" t="s">
        <v>234</v>
      </c>
      <c r="DI13" s="30" t="s">
        <v>235</v>
      </c>
      <c r="DJ13" s="30" t="s">
        <v>236</v>
      </c>
      <c r="DK13" s="30" t="s">
        <v>239</v>
      </c>
      <c r="DL13" t="s">
        <v>165</v>
      </c>
      <c r="DM13" t="s">
        <v>165</v>
      </c>
      <c r="DN13" t="s">
        <v>164</v>
      </c>
      <c r="DO13" t="s">
        <v>164</v>
      </c>
      <c r="DP13" t="s">
        <v>164</v>
      </c>
      <c r="DQ13" t="s">
        <v>244</v>
      </c>
      <c r="DR13" s="30" t="s">
        <v>245</v>
      </c>
      <c r="DS13" t="s">
        <v>248</v>
      </c>
      <c r="DT13" t="s">
        <v>253</v>
      </c>
      <c r="DU13" t="s">
        <v>250</v>
      </c>
    </row>
  </sheetData>
  <mergeCells count="24">
    <mergeCell ref="AL1:BG1"/>
    <mergeCell ref="BH1:CJ1"/>
    <mergeCell ref="AN2:AU2"/>
    <mergeCell ref="AV2:BG2"/>
    <mergeCell ref="BH2:BJ2"/>
    <mergeCell ref="BK2:BN2"/>
    <mergeCell ref="BO2:BP2"/>
    <mergeCell ref="BY2:CJ2"/>
    <mergeCell ref="A1:A2"/>
    <mergeCell ref="CK1:CX1"/>
    <mergeCell ref="CY1:DU1"/>
    <mergeCell ref="M2:P2"/>
    <mergeCell ref="Q2:Z2"/>
    <mergeCell ref="AA2:AH2"/>
    <mergeCell ref="AI2:AK2"/>
    <mergeCell ref="BR2:BX2"/>
    <mergeCell ref="DL2:DU2"/>
    <mergeCell ref="CK2:CN2"/>
    <mergeCell ref="CO2:CR2"/>
    <mergeCell ref="CS2:CX2"/>
    <mergeCell ref="CY2:DD2"/>
    <mergeCell ref="DE2:DJ2"/>
    <mergeCell ref="B1:L2"/>
    <mergeCell ref="M1:AK1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workbookViewId="0">
      <selection sqref="A1:A2"/>
    </sheetView>
  </sheetViews>
  <sheetFormatPr defaultRowHeight="14.5" x14ac:dyDescent="0.35"/>
  <cols>
    <col min="19" max="20" width="8.7265625" style="30"/>
  </cols>
  <sheetData>
    <row r="1" spans="1:125" ht="15" thickBot="1" x14ac:dyDescent="0.4">
      <c r="A1" s="147" t="s">
        <v>458</v>
      </c>
      <c r="B1" s="163" t="s">
        <v>254</v>
      </c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9" t="s">
        <v>276</v>
      </c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1"/>
      <c r="AL1" s="172" t="s">
        <v>277</v>
      </c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4"/>
      <c r="BH1" s="175" t="s">
        <v>278</v>
      </c>
      <c r="BI1" s="176"/>
      <c r="BJ1" s="176"/>
      <c r="BK1" s="176"/>
      <c r="BL1" s="176"/>
      <c r="BM1" s="176"/>
      <c r="BN1" s="176"/>
      <c r="BO1" s="176"/>
      <c r="BP1" s="176"/>
      <c r="BQ1" s="176"/>
      <c r="BR1" s="176"/>
      <c r="BS1" s="176"/>
      <c r="BT1" s="176"/>
      <c r="BU1" s="176"/>
      <c r="BV1" s="176"/>
      <c r="BW1" s="176"/>
      <c r="BX1" s="176"/>
      <c r="BY1" s="176"/>
      <c r="BZ1" s="176"/>
      <c r="CA1" s="176"/>
      <c r="CB1" s="176"/>
      <c r="CC1" s="176"/>
      <c r="CD1" s="176"/>
      <c r="CE1" s="176"/>
      <c r="CF1" s="176"/>
      <c r="CG1" s="176"/>
      <c r="CH1" s="176"/>
      <c r="CI1" s="176"/>
      <c r="CJ1" s="177"/>
      <c r="CK1" s="148" t="s">
        <v>279</v>
      </c>
      <c r="CL1" s="149"/>
      <c r="CM1" s="149"/>
      <c r="CN1" s="149"/>
      <c r="CO1" s="149"/>
      <c r="CP1" s="149"/>
      <c r="CQ1" s="149"/>
      <c r="CR1" s="149"/>
      <c r="CS1" s="149"/>
      <c r="CT1" s="149"/>
      <c r="CU1" s="149"/>
      <c r="CV1" s="149"/>
      <c r="CW1" s="149"/>
      <c r="CX1" s="150"/>
      <c r="CY1" s="151" t="s">
        <v>280</v>
      </c>
      <c r="CZ1" s="152"/>
      <c r="DA1" s="152"/>
      <c r="DB1" s="152"/>
      <c r="DC1" s="152"/>
      <c r="DD1" s="152"/>
      <c r="DE1" s="152"/>
      <c r="DF1" s="152"/>
      <c r="DG1" s="152"/>
      <c r="DH1" s="152"/>
      <c r="DI1" s="152"/>
      <c r="DJ1" s="152"/>
      <c r="DK1" s="152"/>
      <c r="DL1" s="152"/>
      <c r="DM1" s="152"/>
      <c r="DN1" s="152"/>
      <c r="DO1" s="152"/>
      <c r="DP1" s="152"/>
      <c r="DQ1" s="152"/>
      <c r="DR1" s="152"/>
      <c r="DS1" s="152"/>
      <c r="DT1" s="152"/>
      <c r="DU1" s="153"/>
    </row>
    <row r="2" spans="1:125" ht="15" thickBot="1" x14ac:dyDescent="0.4">
      <c r="A2" s="147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8"/>
      <c r="M2" s="154" t="s">
        <v>255</v>
      </c>
      <c r="N2" s="155"/>
      <c r="O2" s="155"/>
      <c r="P2" s="156"/>
      <c r="Q2" s="157" t="s">
        <v>256</v>
      </c>
      <c r="R2" s="158"/>
      <c r="S2" s="158"/>
      <c r="T2" s="158"/>
      <c r="U2" s="158"/>
      <c r="V2" s="158"/>
      <c r="W2" s="158"/>
      <c r="X2" s="158"/>
      <c r="Y2" s="158"/>
      <c r="Z2" s="159"/>
      <c r="AA2" s="157" t="s">
        <v>257</v>
      </c>
      <c r="AB2" s="158"/>
      <c r="AC2" s="158"/>
      <c r="AD2" s="158"/>
      <c r="AE2" s="158"/>
      <c r="AF2" s="158"/>
      <c r="AG2" s="158"/>
      <c r="AH2" s="159"/>
      <c r="AI2" s="157" t="s">
        <v>258</v>
      </c>
      <c r="AJ2" s="158"/>
      <c r="AK2" s="159"/>
      <c r="AL2" s="36" t="s">
        <v>259</v>
      </c>
      <c r="AM2" s="36" t="s">
        <v>260</v>
      </c>
      <c r="AN2" s="157" t="s">
        <v>261</v>
      </c>
      <c r="AO2" s="158"/>
      <c r="AP2" s="158"/>
      <c r="AQ2" s="158"/>
      <c r="AR2" s="158"/>
      <c r="AS2" s="158"/>
      <c r="AT2" s="158"/>
      <c r="AU2" s="159"/>
      <c r="AV2" s="157" t="s">
        <v>262</v>
      </c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9"/>
      <c r="BH2" s="157" t="s">
        <v>263</v>
      </c>
      <c r="BI2" s="158"/>
      <c r="BJ2" s="159"/>
      <c r="BK2" s="157" t="s">
        <v>264</v>
      </c>
      <c r="BL2" s="158"/>
      <c r="BM2" s="158"/>
      <c r="BN2" s="159"/>
      <c r="BO2" s="157" t="s">
        <v>265</v>
      </c>
      <c r="BP2" s="159"/>
      <c r="BQ2" s="36" t="s">
        <v>266</v>
      </c>
      <c r="BR2" s="157" t="s">
        <v>267</v>
      </c>
      <c r="BS2" s="158"/>
      <c r="BT2" s="158"/>
      <c r="BU2" s="158"/>
      <c r="BV2" s="158"/>
      <c r="BW2" s="158"/>
      <c r="BX2" s="159"/>
      <c r="BY2" s="157" t="s">
        <v>268</v>
      </c>
      <c r="BZ2" s="158"/>
      <c r="CA2" s="158"/>
      <c r="CB2" s="158"/>
      <c r="CC2" s="158"/>
      <c r="CD2" s="158"/>
      <c r="CE2" s="158"/>
      <c r="CF2" s="158"/>
      <c r="CG2" s="158"/>
      <c r="CH2" s="158"/>
      <c r="CI2" s="158"/>
      <c r="CJ2" s="159"/>
      <c r="CK2" s="157" t="s">
        <v>269</v>
      </c>
      <c r="CL2" s="158"/>
      <c r="CM2" s="158"/>
      <c r="CN2" s="159"/>
      <c r="CO2" s="157" t="s">
        <v>270</v>
      </c>
      <c r="CP2" s="158"/>
      <c r="CQ2" s="158"/>
      <c r="CR2" s="159"/>
      <c r="CS2" s="157" t="s">
        <v>271</v>
      </c>
      <c r="CT2" s="158"/>
      <c r="CU2" s="158"/>
      <c r="CV2" s="158"/>
      <c r="CW2" s="158"/>
      <c r="CX2" s="159"/>
      <c r="CY2" s="160" t="s">
        <v>272</v>
      </c>
      <c r="CZ2" s="160"/>
      <c r="DA2" s="160"/>
      <c r="DB2" s="160"/>
      <c r="DC2" s="160"/>
      <c r="DD2" s="161"/>
      <c r="DE2" s="162" t="s">
        <v>273</v>
      </c>
      <c r="DF2" s="160"/>
      <c r="DG2" s="160"/>
      <c r="DH2" s="160"/>
      <c r="DI2" s="160"/>
      <c r="DJ2" s="161"/>
      <c r="DK2" s="35" t="s">
        <v>274</v>
      </c>
      <c r="DL2" s="157" t="s">
        <v>275</v>
      </c>
      <c r="DM2" s="158"/>
      <c r="DN2" s="158"/>
      <c r="DO2" s="158"/>
      <c r="DP2" s="158"/>
      <c r="DQ2" s="158"/>
      <c r="DR2" s="158"/>
      <c r="DS2" s="158"/>
      <c r="DT2" s="158"/>
      <c r="DU2" s="159"/>
    </row>
    <row r="3" spans="1:125" x14ac:dyDescent="0.35">
      <c r="A3" s="30" t="s">
        <v>46</v>
      </c>
      <c r="B3" s="30" t="s">
        <v>47</v>
      </c>
      <c r="C3" s="30" t="s">
        <v>48</v>
      </c>
      <c r="D3" s="30" t="s">
        <v>49</v>
      </c>
      <c r="E3" s="30" t="s">
        <v>50</v>
      </c>
      <c r="F3" s="30" t="s">
        <v>51</v>
      </c>
      <c r="G3" s="30" t="s">
        <v>132</v>
      </c>
      <c r="H3" s="30" t="s">
        <v>133</v>
      </c>
      <c r="I3" s="30" t="s">
        <v>134</v>
      </c>
      <c r="J3" s="30" t="s">
        <v>135</v>
      </c>
      <c r="K3" s="30" t="s">
        <v>136</v>
      </c>
      <c r="L3" s="30" t="s">
        <v>137</v>
      </c>
      <c r="M3" s="30" t="s">
        <v>52</v>
      </c>
      <c r="N3" s="30" t="s">
        <v>53</v>
      </c>
      <c r="O3" s="30" t="s">
        <v>54</v>
      </c>
      <c r="P3" s="30" t="s">
        <v>55</v>
      </c>
      <c r="Q3" s="30" t="s">
        <v>56</v>
      </c>
      <c r="R3" s="30" t="s">
        <v>182</v>
      </c>
      <c r="S3" s="30" t="s">
        <v>183</v>
      </c>
      <c r="T3" s="30" t="s">
        <v>184</v>
      </c>
      <c r="U3" s="30" t="s">
        <v>138</v>
      </c>
      <c r="V3" s="30" t="s">
        <v>139</v>
      </c>
      <c r="W3" s="30" t="s">
        <v>140</v>
      </c>
      <c r="X3" s="30" t="s">
        <v>141</v>
      </c>
      <c r="Y3" s="30" t="s">
        <v>142</v>
      </c>
      <c r="Z3" s="30" t="s">
        <v>143</v>
      </c>
      <c r="AA3" s="30" t="s">
        <v>57</v>
      </c>
      <c r="AB3" s="30" t="s">
        <v>58</v>
      </c>
      <c r="AC3" s="30" t="s">
        <v>59</v>
      </c>
      <c r="AD3" s="30" t="s">
        <v>144</v>
      </c>
      <c r="AE3" s="30" t="s">
        <v>145</v>
      </c>
      <c r="AF3" s="30" t="s">
        <v>146</v>
      </c>
      <c r="AG3" s="30" t="s">
        <v>147</v>
      </c>
      <c r="AH3" s="30" t="s">
        <v>148</v>
      </c>
      <c r="AI3" s="30" t="s">
        <v>60</v>
      </c>
      <c r="AJ3" s="30" t="s">
        <v>61</v>
      </c>
      <c r="AK3" s="30" t="s">
        <v>62</v>
      </c>
      <c r="AL3" s="30" t="s">
        <v>63</v>
      </c>
      <c r="AM3" s="30" t="s">
        <v>64</v>
      </c>
      <c r="AN3" s="30" t="s">
        <v>65</v>
      </c>
      <c r="AO3" s="30" t="s">
        <v>66</v>
      </c>
      <c r="AP3" s="30" t="s">
        <v>67</v>
      </c>
      <c r="AQ3" s="30" t="s">
        <v>68</v>
      </c>
      <c r="AR3" s="30" t="s">
        <v>69</v>
      </c>
      <c r="AS3" s="30" t="s">
        <v>70</v>
      </c>
      <c r="AT3" s="30" t="s">
        <v>71</v>
      </c>
      <c r="AU3" s="30" t="s">
        <v>72</v>
      </c>
      <c r="AV3" s="30" t="s">
        <v>73</v>
      </c>
      <c r="AW3" s="30" t="s">
        <v>74</v>
      </c>
      <c r="AX3" s="30" t="s">
        <v>75</v>
      </c>
      <c r="AY3" s="30" t="s">
        <v>76</v>
      </c>
      <c r="AZ3" s="30" t="s">
        <v>77</v>
      </c>
      <c r="BA3" s="30" t="s">
        <v>78</v>
      </c>
      <c r="BB3" s="30" t="s">
        <v>79</v>
      </c>
      <c r="BC3" s="30" t="s">
        <v>80</v>
      </c>
      <c r="BD3" s="30" t="s">
        <v>81</v>
      </c>
      <c r="BE3" s="30" t="s">
        <v>82</v>
      </c>
      <c r="BF3" s="30" t="s">
        <v>83</v>
      </c>
      <c r="BG3" s="30" t="s">
        <v>84</v>
      </c>
      <c r="BH3" s="30" t="s">
        <v>85</v>
      </c>
      <c r="BI3" s="30" t="s">
        <v>86</v>
      </c>
      <c r="BJ3" s="30" t="s">
        <v>87</v>
      </c>
      <c r="BK3" s="30" t="s">
        <v>88</v>
      </c>
      <c r="BL3" s="30" t="s">
        <v>89</v>
      </c>
      <c r="BM3" s="30" t="s">
        <v>90</v>
      </c>
      <c r="BN3" s="30" t="s">
        <v>91</v>
      </c>
      <c r="BO3" s="30" t="s">
        <v>92</v>
      </c>
      <c r="BP3" s="30" t="s">
        <v>93</v>
      </c>
      <c r="BQ3" s="30" t="s">
        <v>94</v>
      </c>
      <c r="BR3" s="30" t="s">
        <v>95</v>
      </c>
      <c r="BS3" s="30" t="s">
        <v>96</v>
      </c>
      <c r="BT3" s="30" t="s">
        <v>97</v>
      </c>
      <c r="BU3" s="30" t="s">
        <v>98</v>
      </c>
      <c r="BV3" s="30" t="s">
        <v>99</v>
      </c>
      <c r="BW3" s="30" t="s">
        <v>100</v>
      </c>
      <c r="BX3" s="30" t="s">
        <v>101</v>
      </c>
      <c r="BY3" s="30" t="s">
        <v>102</v>
      </c>
      <c r="BZ3" s="30" t="s">
        <v>103</v>
      </c>
      <c r="CA3" s="30" t="s">
        <v>104</v>
      </c>
      <c r="CB3" s="30" t="s">
        <v>105</v>
      </c>
      <c r="CC3" s="30" t="s">
        <v>106</v>
      </c>
      <c r="CD3" s="30" t="s">
        <v>107</v>
      </c>
      <c r="CE3" s="30" t="s">
        <v>108</v>
      </c>
      <c r="CF3" s="30" t="s">
        <v>109</v>
      </c>
      <c r="CG3" s="30" t="s">
        <v>110</v>
      </c>
      <c r="CH3" s="30" t="s">
        <v>111</v>
      </c>
      <c r="CI3" s="30" t="s">
        <v>112</v>
      </c>
      <c r="CJ3" s="30" t="s">
        <v>113</v>
      </c>
      <c r="CK3" s="30" t="s">
        <v>114</v>
      </c>
      <c r="CL3" s="30" t="s">
        <v>115</v>
      </c>
      <c r="CM3" s="30" t="s">
        <v>116</v>
      </c>
      <c r="CN3" s="30" t="s">
        <v>117</v>
      </c>
      <c r="CO3" s="30" t="s">
        <v>118</v>
      </c>
      <c r="CP3" s="30" t="s">
        <v>119</v>
      </c>
      <c r="CQ3" s="30" t="s">
        <v>120</v>
      </c>
      <c r="CR3" s="30" t="s">
        <v>121</v>
      </c>
      <c r="CS3" s="30" t="s">
        <v>122</v>
      </c>
      <c r="CT3" s="30" t="s">
        <v>123</v>
      </c>
      <c r="CU3" s="30" t="s">
        <v>124</v>
      </c>
      <c r="CV3" s="30" t="s">
        <v>125</v>
      </c>
      <c r="CW3" s="30" t="s">
        <v>126</v>
      </c>
      <c r="CX3" s="30" t="s">
        <v>127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128</v>
      </c>
      <c r="DS3" s="30" t="s">
        <v>129</v>
      </c>
      <c r="DT3" s="30" t="s">
        <v>130</v>
      </c>
      <c r="DU3" s="30" t="s">
        <v>131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0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0</v>
      </c>
      <c r="CX9" s="30">
        <f>IF(raw_data!CX9="no",0,IF(raw_data!CX9="na",0,1))</f>
        <v>0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4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4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0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0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0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0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0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4"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  <mergeCell ref="A1:A2"/>
    <mergeCell ref="BK2:BN2"/>
    <mergeCell ref="BO2:BP2"/>
    <mergeCell ref="BR2:BX2"/>
    <mergeCell ref="M2:P2"/>
    <mergeCell ref="Q2:Z2"/>
    <mergeCell ref="AA2:AH2"/>
    <mergeCell ref="AI2:AK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sqref="A1:A2"/>
    </sheetView>
  </sheetViews>
  <sheetFormatPr defaultRowHeight="14.5" x14ac:dyDescent="0.35"/>
  <cols>
    <col min="3" max="3" width="8.7265625" style="37"/>
  </cols>
  <sheetData>
    <row r="1" spans="1:85" ht="15" thickBot="1" x14ac:dyDescent="0.4">
      <c r="A1" s="147" t="s">
        <v>458</v>
      </c>
      <c r="B1" s="169" t="s">
        <v>276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  <c r="R1" s="172" t="s">
        <v>277</v>
      </c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4"/>
      <c r="AH1" s="175" t="s">
        <v>278</v>
      </c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9"/>
      <c r="BF1" s="148" t="s">
        <v>279</v>
      </c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1"/>
    </row>
    <row r="2" spans="1:85" ht="15" thickBot="1" x14ac:dyDescent="0.4">
      <c r="A2" s="147"/>
      <c r="B2" s="157" t="s">
        <v>255</v>
      </c>
      <c r="C2" s="158"/>
      <c r="D2" s="158"/>
      <c r="E2" s="159"/>
      <c r="F2" s="157" t="s">
        <v>256</v>
      </c>
      <c r="G2" s="158"/>
      <c r="H2" s="158"/>
      <c r="I2" s="159"/>
      <c r="J2" s="157" t="s">
        <v>257</v>
      </c>
      <c r="K2" s="158"/>
      <c r="L2" s="158"/>
      <c r="M2" s="159"/>
      <c r="N2" s="188" t="s">
        <v>258</v>
      </c>
      <c r="O2" s="189"/>
      <c r="P2" s="189"/>
      <c r="Q2" s="190"/>
      <c r="R2" s="182" t="s">
        <v>259</v>
      </c>
      <c r="S2" s="183"/>
      <c r="T2" s="183"/>
      <c r="U2" s="184"/>
      <c r="V2" s="188" t="s">
        <v>260</v>
      </c>
      <c r="W2" s="189"/>
      <c r="X2" s="189"/>
      <c r="Y2" s="190"/>
      <c r="Z2" s="188" t="s">
        <v>261</v>
      </c>
      <c r="AA2" s="189"/>
      <c r="AB2" s="189"/>
      <c r="AC2" s="190"/>
      <c r="AD2" s="188" t="s">
        <v>262</v>
      </c>
      <c r="AE2" s="189"/>
      <c r="AF2" s="189"/>
      <c r="AG2" s="190"/>
      <c r="AH2" s="182" t="s">
        <v>263</v>
      </c>
      <c r="AI2" s="183"/>
      <c r="AJ2" s="183"/>
      <c r="AK2" s="184"/>
      <c r="AL2" s="182" t="s">
        <v>264</v>
      </c>
      <c r="AM2" s="183"/>
      <c r="AN2" s="183"/>
      <c r="AO2" s="184"/>
      <c r="AP2" s="182" t="s">
        <v>265</v>
      </c>
      <c r="AQ2" s="183"/>
      <c r="AR2" s="183"/>
      <c r="AS2" s="184"/>
      <c r="AT2" s="182" t="s">
        <v>282</v>
      </c>
      <c r="AU2" s="183"/>
      <c r="AV2" s="183"/>
      <c r="AW2" s="184"/>
      <c r="AX2" s="185" t="s">
        <v>283</v>
      </c>
      <c r="AY2" s="186"/>
      <c r="AZ2" s="186"/>
      <c r="BA2" s="187"/>
      <c r="BB2" s="188" t="s">
        <v>268</v>
      </c>
      <c r="BC2" s="189"/>
      <c r="BD2" s="189"/>
      <c r="BE2" s="190"/>
      <c r="BF2" s="188" t="s">
        <v>284</v>
      </c>
      <c r="BG2" s="189"/>
      <c r="BH2" s="189"/>
      <c r="BI2" s="190"/>
      <c r="BJ2" s="188" t="s">
        <v>286</v>
      </c>
      <c r="BK2" s="189"/>
      <c r="BL2" s="189"/>
      <c r="BM2" s="190"/>
      <c r="BN2" s="188" t="s">
        <v>285</v>
      </c>
      <c r="BO2" s="189"/>
      <c r="BP2" s="189"/>
      <c r="BQ2" s="190"/>
      <c r="BR2" s="30"/>
      <c r="BS2" s="30"/>
      <c r="BT2" s="30"/>
      <c r="BU2" s="30"/>
    </row>
    <row r="3" spans="1:85" x14ac:dyDescent="0.35">
      <c r="A3" s="30" t="s">
        <v>46</v>
      </c>
      <c r="B3" s="30" t="s">
        <v>462</v>
      </c>
      <c r="C3" s="37" t="s">
        <v>463</v>
      </c>
      <c r="D3" s="30" t="s">
        <v>464</v>
      </c>
      <c r="E3" s="30" t="s">
        <v>465</v>
      </c>
      <c r="F3" s="30" t="s">
        <v>466</v>
      </c>
      <c r="G3" s="30" t="s">
        <v>467</v>
      </c>
      <c r="H3" s="30" t="s">
        <v>468</v>
      </c>
      <c r="I3" s="30" t="s">
        <v>469</v>
      </c>
      <c r="J3" s="30" t="s">
        <v>470</v>
      </c>
      <c r="K3" s="30" t="s">
        <v>471</v>
      </c>
      <c r="L3" s="30" t="s">
        <v>472</v>
      </c>
      <c r="M3" s="30" t="s">
        <v>473</v>
      </c>
      <c r="N3" s="30" t="s">
        <v>474</v>
      </c>
      <c r="O3" s="30" t="s">
        <v>475</v>
      </c>
      <c r="P3" s="30" t="s">
        <v>476</v>
      </c>
      <c r="Q3" s="30" t="s">
        <v>477</v>
      </c>
      <c r="R3" s="30" t="s">
        <v>478</v>
      </c>
      <c r="S3" s="30" t="s">
        <v>479</v>
      </c>
      <c r="T3" s="30" t="s">
        <v>480</v>
      </c>
      <c r="U3" s="30" t="s">
        <v>481</v>
      </c>
      <c r="V3" s="30" t="s">
        <v>482</v>
      </c>
      <c r="W3" s="30" t="s">
        <v>483</v>
      </c>
      <c r="X3" s="30" t="s">
        <v>484</v>
      </c>
      <c r="Y3" s="30" t="s">
        <v>485</v>
      </c>
      <c r="Z3" s="30" t="s">
        <v>486</v>
      </c>
      <c r="AA3" s="30" t="s">
        <v>487</v>
      </c>
      <c r="AB3" s="30" t="s">
        <v>488</v>
      </c>
      <c r="AC3" s="30" t="s">
        <v>489</v>
      </c>
      <c r="AD3" s="30" t="s">
        <v>490</v>
      </c>
      <c r="AE3" s="30" t="s">
        <v>491</v>
      </c>
      <c r="AF3" s="30" t="s">
        <v>492</v>
      </c>
      <c r="AG3" s="30" t="s">
        <v>493</v>
      </c>
      <c r="AH3" s="30" t="s">
        <v>494</v>
      </c>
      <c r="AI3" s="30" t="s">
        <v>495</v>
      </c>
      <c r="AJ3" s="30" t="s">
        <v>496</v>
      </c>
      <c r="AK3" s="30" t="s">
        <v>497</v>
      </c>
      <c r="AL3" s="30" t="s">
        <v>498</v>
      </c>
      <c r="AM3" s="30" t="s">
        <v>499</v>
      </c>
      <c r="AN3" s="30" t="s">
        <v>500</v>
      </c>
      <c r="AO3" s="30" t="s">
        <v>501</v>
      </c>
      <c r="AP3" s="30" t="s">
        <v>502</v>
      </c>
      <c r="AQ3" s="30" t="s">
        <v>503</v>
      </c>
      <c r="AR3" s="30" t="s">
        <v>504</v>
      </c>
      <c r="AS3" s="30" t="s">
        <v>505</v>
      </c>
      <c r="AT3" s="30" t="s">
        <v>506</v>
      </c>
      <c r="AU3" s="30" t="s">
        <v>507</v>
      </c>
      <c r="AV3" s="30" t="s">
        <v>508</v>
      </c>
      <c r="AW3" s="30" t="s">
        <v>509</v>
      </c>
      <c r="AX3" s="30" t="s">
        <v>510</v>
      </c>
      <c r="AY3" s="30" t="s">
        <v>511</v>
      </c>
      <c r="AZ3" s="30" t="s">
        <v>512</v>
      </c>
      <c r="BA3" s="30" t="s">
        <v>513</v>
      </c>
      <c r="BB3" s="30" t="s">
        <v>514</v>
      </c>
      <c r="BC3" s="30" t="s">
        <v>515</v>
      </c>
      <c r="BD3" s="30" t="s">
        <v>516</v>
      </c>
      <c r="BE3" s="30" t="s">
        <v>517</v>
      </c>
      <c r="BF3" s="30" t="s">
        <v>518</v>
      </c>
      <c r="BG3" s="30" t="s">
        <v>519</v>
      </c>
      <c r="BH3" s="30" t="s">
        <v>520</v>
      </c>
      <c r="BI3" s="30" t="s">
        <v>521</v>
      </c>
      <c r="BJ3" s="30" t="s">
        <v>522</v>
      </c>
      <c r="BK3" s="30" t="s">
        <v>524</v>
      </c>
      <c r="BL3" s="30" t="s">
        <v>523</v>
      </c>
      <c r="BM3" s="30" t="s">
        <v>525</v>
      </c>
      <c r="BN3" s="30" t="s">
        <v>526</v>
      </c>
      <c r="BO3" s="30" t="s">
        <v>527</v>
      </c>
      <c r="BP3" s="30" t="s">
        <v>528</v>
      </c>
      <c r="BQ3" s="30" t="s">
        <v>529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37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37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37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37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37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37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37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37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37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37">
        <f>AL4/4</f>
        <v>0.5</v>
      </c>
      <c r="AN4" s="30">
        <f t="shared" ref="AN4:AN13" si="10">IF(AO4="very low", 1, IF(AO4="low", 2, IF(AO4="moderate", 3, IF(AO4="high", 4, 5))))</f>
        <v>3</v>
      </c>
      <c r="AO4" s="30" t="str">
        <f t="shared" ref="AO4:AO13" si="11">IF(AM4&lt;=20%, "very low", IF(AM4&lt;=40%, "low", IF(AM4&lt;=60%, "moderate", IF(AM4&lt;=80%, "high", "very high"))))</f>
        <v>moderate</v>
      </c>
      <c r="AP4" s="30">
        <f>SUM(coded_data!BO4:BP4)</f>
        <v>2</v>
      </c>
      <c r="AQ4" s="37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37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37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37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37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37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37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37">
        <f t="shared" ref="C5:C13" si="12">B5/4</f>
        <v>1</v>
      </c>
      <c r="D5" s="30">
        <f t="shared" si="0"/>
        <v>5</v>
      </c>
      <c r="E5" s="30" t="str">
        <f t="shared" ref="E5:E13" si="13">IF(C5&lt;=20%, "very low", IF(C5&lt;=40%, "low", IF(C5&lt;=60%, "moderate", IF(C5&lt;=80%, "high", "very high"))))</f>
        <v>very high</v>
      </c>
      <c r="F5" s="30">
        <f>SUM(coded_data!Q5:Z5)</f>
        <v>7</v>
      </c>
      <c r="G5" s="37">
        <f t="shared" ref="G5:G13" si="14">F5/10</f>
        <v>0.7</v>
      </c>
      <c r="H5" s="30">
        <f t="shared" si="2"/>
        <v>4</v>
      </c>
      <c r="I5" s="30" t="str">
        <f t="shared" ref="I5:I13" si="15">IF(G5&lt;=20%, "very low", IF(G5&lt;=40%, "low", IF(G5&lt;=60%, "moderate", IF(G5&lt;=80%, "high", "very high"))))</f>
        <v>high</v>
      </c>
      <c r="J5" s="30">
        <f>SUM(coded_data!AA5:AH5)</f>
        <v>8</v>
      </c>
      <c r="K5" s="37">
        <f t="shared" ref="K5:K13" si="16">J5/8</f>
        <v>1</v>
      </c>
      <c r="L5" s="30">
        <f t="shared" si="4"/>
        <v>5</v>
      </c>
      <c r="M5" s="30" t="str">
        <f t="shared" ref="M5:M13" si="17">IF(K5&lt;=20%, "very low", IF(K5&lt;=40%, "low", IF(K5&lt;=60%, "moderate", IF(K5&lt;=80%, "high", "very high"))))</f>
        <v>very high</v>
      </c>
      <c r="N5" s="30">
        <f>SUM(coded_data!AI5:AK5)</f>
        <v>5</v>
      </c>
      <c r="O5" s="37">
        <f t="shared" ref="O5:O13" si="18">N5/7</f>
        <v>0.7142857142857143</v>
      </c>
      <c r="P5" s="30">
        <f t="shared" si="6"/>
        <v>4</v>
      </c>
      <c r="Q5" s="30" t="str">
        <f t="shared" ref="Q5:Q13" si="19">IF(O5&lt;=20%, "very low", IF(O5&lt;=40%, "low", IF(O5&lt;=60%, "moderate", IF(O5&lt;=80%, "high", "very high"))))</f>
        <v>high</v>
      </c>
      <c r="R5" s="30">
        <f>SUM(coded_data!AL5)</f>
        <v>5</v>
      </c>
      <c r="S5" s="37">
        <f t="shared" ref="S5:S13" si="20">R5/5</f>
        <v>1</v>
      </c>
      <c r="T5" s="30">
        <f t="shared" si="8"/>
        <v>5</v>
      </c>
      <c r="U5" s="30" t="str">
        <f t="shared" ref="U5:U13" si="21">IF(S5&lt;=20%, "very low", IF(S5&lt;=40%, "low", IF(S5&lt;=60%, "moderate", IF(S5&lt;=80%, "high", "very high"))))</f>
        <v>very high</v>
      </c>
      <c r="V5" s="30">
        <f>SUM(coded_data!AM5)</f>
        <v>4</v>
      </c>
      <c r="W5" s="37">
        <f t="shared" ref="W5:W13" si="22">V5/5</f>
        <v>0.8</v>
      </c>
      <c r="X5" s="30">
        <f t="shared" ref="X5:X13" si="23">IF(Y5="very low", 1, IF(Y5="low", 2, IF(Y5="moderate", 3, IF(Y5="high", 4, 5))))</f>
        <v>4</v>
      </c>
      <c r="Y5" s="30" t="str">
        <f t="shared" ref="Y5:Y13" si="24">IF(W5&lt;=20%, "very low", IF(W5&lt;=40%, "low", IF(W5&lt;=60%, "moderate", IF(W5&lt;=80%, "high", "very high"))))</f>
        <v>high</v>
      </c>
      <c r="Z5" s="30">
        <f>SUM(coded_data!AN5:AU5)</f>
        <v>27</v>
      </c>
      <c r="AA5" s="37">
        <f t="shared" ref="AA5:AA13" si="25">Z5/40</f>
        <v>0.67500000000000004</v>
      </c>
      <c r="AB5" s="30">
        <f t="shared" ref="AB5:AB13" si="26">IF(AC5="very low", 1, IF(AC5="low", 2, IF(AC5="moderate", 3, IF(AC5="high", 4, 5))))</f>
        <v>4</v>
      </c>
      <c r="AC5" s="30" t="str">
        <f t="shared" ref="AC5:AC13" si="27">IF(AA5&lt;=20%, "very low", IF(AA5&lt;=40%, "low", IF(AA5&lt;=60%, "moderate", IF(AA5&lt;=80%, "high", "very high"))))</f>
        <v>high</v>
      </c>
      <c r="AD5" s="30">
        <f>SUM(coded_data!AV5:BG5)</f>
        <v>47</v>
      </c>
      <c r="AE5" s="37">
        <f t="shared" ref="AE5:AE13" si="28">AD5/55</f>
        <v>0.8545454545454545</v>
      </c>
      <c r="AF5" s="30">
        <f t="shared" ref="AF5:AF13" si="29">IF(AG5="very low", 1, IF(AG5="low", 2, IF(AG5="moderate", 3, IF(AG5="high", 4, 5))))</f>
        <v>5</v>
      </c>
      <c r="AG5" s="30" t="str">
        <f t="shared" ref="AG5:AG13" si="30">IF(AE5&lt;=20%, "very low", IF(AE5&lt;=40%, "low", IF(AE5&lt;=60%, "moderate", IF(AE5&lt;=80%, "high", "very high"))))</f>
        <v>very high</v>
      </c>
      <c r="AH5" s="30">
        <f>SUM(coded_data!BH5:BJ5)</f>
        <v>3</v>
      </c>
      <c r="AI5" s="37">
        <f t="shared" ref="AI5:AI13" si="31">AH5/3</f>
        <v>1</v>
      </c>
      <c r="AJ5" s="30">
        <f t="shared" ref="AJ5:AJ13" si="32">IF(AK5="very low", 1, IF(AK5="low", 2, IF(AK5="moderate", 3, IF(AK5="high", 4, 5))))</f>
        <v>5</v>
      </c>
      <c r="AK5" s="30" t="str">
        <f t="shared" ref="AK5:AK13" si="33">IF(AI5&lt;=20%, "very low", IF(AI5&lt;=40%, "low", IF(AI5&lt;=60%, "moderate", IF(AI5&lt;=80%, "high", "very high"))))</f>
        <v>very high</v>
      </c>
      <c r="AL5" s="30">
        <f>SUM(coded_data!BK5:BN5)</f>
        <v>3</v>
      </c>
      <c r="AM5" s="37">
        <f t="shared" ref="AM5:AM13" si="34">AL5/4</f>
        <v>0.75</v>
      </c>
      <c r="AN5" s="30">
        <f t="shared" si="10"/>
        <v>4</v>
      </c>
      <c r="AO5" s="30" t="str">
        <f t="shared" si="11"/>
        <v>high</v>
      </c>
      <c r="AP5" s="30">
        <f>SUM(coded_data!BO5:BP5)</f>
        <v>2</v>
      </c>
      <c r="AQ5" s="37">
        <f t="shared" ref="AQ5:AQ13" si="35">AP5/6</f>
        <v>0.33333333333333331</v>
      </c>
      <c r="AR5" s="30">
        <f t="shared" ref="AR5:AR13" si="36">IF(AS5="very low", 1, IF(AS5="low", 2, IF(AS5="moderate", 3, IF(AS5="high", 4, 5))))</f>
        <v>2</v>
      </c>
      <c r="AS5" s="30" t="str">
        <f t="shared" ref="AS5:AS13" si="37">IF(AQ5&lt;=20%, "very low", IF(AQ5&lt;=40%, "low", IF(AQ5&lt;=60%, "moderate", IF(AQ5&lt;=80%, "high", "very high"))))</f>
        <v>low</v>
      </c>
      <c r="AT5" s="30">
        <f>SUM(coded_data!BQ5)</f>
        <v>0</v>
      </c>
      <c r="AU5" s="37">
        <f t="shared" ref="AU5:AU13" si="38">AT5/4</f>
        <v>0</v>
      </c>
      <c r="AV5" s="30">
        <f t="shared" ref="AV5:AV13" si="39">IF(AW5="very low", 1, IF(AW5="low", 2, IF(AW5="moderate", 3, IF(AW5="high", 4, 5))))</f>
        <v>1</v>
      </c>
      <c r="AW5" s="30" t="str">
        <f t="shared" ref="AW5:AW13" si="40">IF(AU5&lt;=20%, "very low", IF(AU5&lt;=40%, "low", IF(AU5&lt;=60%, "moderate", IF(AU5&lt;=80%, "high", "very high"))))</f>
        <v>very low</v>
      </c>
      <c r="AX5" s="30">
        <f>SUM(coded_data!BR5:BX5)</f>
        <v>7</v>
      </c>
      <c r="AY5" s="37">
        <f t="shared" ref="AY5:AY13" si="41">AX5/7</f>
        <v>1</v>
      </c>
      <c r="AZ5" s="30">
        <f t="shared" ref="AZ5:AZ13" si="42">IF(BA5="very low", 1, IF(BA5="low", 2, IF(BA5="moderate", 3, IF(BA5="high", 4, 5))))</f>
        <v>5</v>
      </c>
      <c r="BA5" s="30" t="str">
        <f t="shared" ref="BA5:BA13" si="43">IF(AY5&lt;=20%, "very low", IF(AY5&lt;=40%, "low", IF(AY5&lt;=60%, "moderate", IF(AY5&lt;=80%, "high", "very high"))))</f>
        <v>very high</v>
      </c>
      <c r="BB5" s="30">
        <f>SUM(coded_data!BY5:CJ5)</f>
        <v>2</v>
      </c>
      <c r="BC5" s="37">
        <f t="shared" ref="BC5:BC13" si="44">BB5/12</f>
        <v>0.16666666666666666</v>
      </c>
      <c r="BD5" s="30">
        <f t="shared" ref="BD5:BD13" si="45">IF(BE5="very low", 1, IF(BE5="low", 2, IF(BE5="moderate", 3, IF(BE5="high", 4, 5))))</f>
        <v>1</v>
      </c>
      <c r="BE5" s="30" t="str">
        <f t="shared" ref="BE5:BE13" si="46">IF(BC5&lt;=20%, "very low", IF(BC5&lt;=40%, "low", IF(BC5&lt;=60%, "moderate", IF(BC5&lt;=80%, "high", "very high"))))</f>
        <v>very low</v>
      </c>
      <c r="BF5" s="30">
        <f>SUM(coded_data!CK5:CN5)</f>
        <v>4</v>
      </c>
      <c r="BG5" s="37">
        <f t="shared" ref="BG5:BG13" si="47">BF5/4</f>
        <v>1</v>
      </c>
      <c r="BH5" s="30">
        <f t="shared" ref="BH5:BH13" si="48">IF(BI5="very low", 1, IF(BI5="low", 2, IF(BI5="moderate", 3, IF(BI5="high", 4, 5))))</f>
        <v>5</v>
      </c>
      <c r="BI5" s="30" t="str">
        <f t="shared" ref="BI5:BI13" si="49">IF(BG5&lt;=20%, "very low", IF(BG5&lt;=40%, "low", IF(BG5&lt;=60%, "moderate", IF(BG5&lt;=80%, "high", "very high"))))</f>
        <v>very high</v>
      </c>
      <c r="BJ5" s="30">
        <f>SUM(coded_data!CO5:CR5)</f>
        <v>4</v>
      </c>
      <c r="BK5" s="37">
        <f t="shared" ref="BK5:BK13" si="50">BJ5/7</f>
        <v>0.5714285714285714</v>
      </c>
      <c r="BL5" s="30">
        <f t="shared" ref="BL5:BL13" si="51">IF(BM5="very low", 1, IF(BM5="low", 2, IF(BM5="moderate", 3, IF(BM5="high", 4, 5))))</f>
        <v>3</v>
      </c>
      <c r="BM5" s="30" t="str">
        <f t="shared" ref="BM5:BM13" si="52">IF(BK5&lt;=20%, "very low", IF(BK5&lt;=40%, "low", IF(BK5&lt;=60%, "moderate", IF(BK5&lt;=80%, "high", "very high"))))</f>
        <v>moderate</v>
      </c>
      <c r="BN5" s="30">
        <f>SUM(coded_data!CS5:CX5)</f>
        <v>6</v>
      </c>
      <c r="BO5" s="37">
        <f t="shared" ref="BO5:BO13" si="53">BN5/6</f>
        <v>1</v>
      </c>
      <c r="BP5" s="30">
        <f t="shared" ref="BP5:BP13" si="54">IF(BQ5="very low", 1, IF(BQ5="low", 2, IF(BQ5="moderate", 3, IF(BQ5="high", 4, 5))))</f>
        <v>5</v>
      </c>
      <c r="BQ5" s="30" t="str">
        <f t="shared" ref="BQ5:BQ13" si="55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37">
        <f t="shared" si="12"/>
        <v>1</v>
      </c>
      <c r="D6" s="30">
        <f t="shared" si="0"/>
        <v>5</v>
      </c>
      <c r="E6" s="30" t="str">
        <f t="shared" si="13"/>
        <v>very high</v>
      </c>
      <c r="F6" s="30">
        <f>SUM(coded_data!Q6:Z6)</f>
        <v>8</v>
      </c>
      <c r="G6" s="37">
        <f t="shared" si="14"/>
        <v>0.8</v>
      </c>
      <c r="H6" s="30">
        <f t="shared" si="2"/>
        <v>4</v>
      </c>
      <c r="I6" s="30" t="str">
        <f t="shared" si="15"/>
        <v>high</v>
      </c>
      <c r="J6" s="30">
        <f>SUM(coded_data!AA6:AH6)</f>
        <v>8</v>
      </c>
      <c r="K6" s="37">
        <f t="shared" si="16"/>
        <v>1</v>
      </c>
      <c r="L6" s="30">
        <f t="shared" si="4"/>
        <v>5</v>
      </c>
      <c r="M6" s="30" t="str">
        <f t="shared" si="17"/>
        <v>very high</v>
      </c>
      <c r="N6" s="30">
        <f>SUM(coded_data!AI6:AK6)</f>
        <v>4</v>
      </c>
      <c r="O6" s="37">
        <f t="shared" si="18"/>
        <v>0.5714285714285714</v>
      </c>
      <c r="P6" s="30">
        <f t="shared" si="6"/>
        <v>3</v>
      </c>
      <c r="Q6" s="30" t="str">
        <f t="shared" si="19"/>
        <v>moderate</v>
      </c>
      <c r="R6" s="30">
        <f>SUM(coded_data!AL6)</f>
        <v>5</v>
      </c>
      <c r="S6" s="37">
        <f t="shared" si="20"/>
        <v>1</v>
      </c>
      <c r="T6" s="30">
        <f t="shared" si="8"/>
        <v>5</v>
      </c>
      <c r="U6" s="30" t="str">
        <f t="shared" si="21"/>
        <v>very high</v>
      </c>
      <c r="V6" s="30">
        <f>SUM(coded_data!AM6)</f>
        <v>4</v>
      </c>
      <c r="W6" s="37">
        <f t="shared" si="22"/>
        <v>0.8</v>
      </c>
      <c r="X6" s="30">
        <f t="shared" si="23"/>
        <v>4</v>
      </c>
      <c r="Y6" s="30" t="str">
        <f t="shared" si="24"/>
        <v>high</v>
      </c>
      <c r="Z6" s="30">
        <f>SUM(coded_data!AN6:AU6)</f>
        <v>28</v>
      </c>
      <c r="AA6" s="37">
        <f t="shared" si="25"/>
        <v>0.7</v>
      </c>
      <c r="AB6" s="30">
        <f t="shared" si="26"/>
        <v>4</v>
      </c>
      <c r="AC6" s="30" t="str">
        <f t="shared" si="27"/>
        <v>high</v>
      </c>
      <c r="AD6" s="30">
        <f>SUM(coded_data!AV6:BG6)</f>
        <v>47</v>
      </c>
      <c r="AE6" s="37">
        <f t="shared" si="28"/>
        <v>0.8545454545454545</v>
      </c>
      <c r="AF6" s="30">
        <f t="shared" si="29"/>
        <v>5</v>
      </c>
      <c r="AG6" s="30" t="str">
        <f t="shared" si="30"/>
        <v>very high</v>
      </c>
      <c r="AH6" s="30">
        <f>SUM(coded_data!BH6:BJ6)</f>
        <v>3</v>
      </c>
      <c r="AI6" s="37">
        <f t="shared" si="31"/>
        <v>1</v>
      </c>
      <c r="AJ6" s="30">
        <f t="shared" si="32"/>
        <v>5</v>
      </c>
      <c r="AK6" s="30" t="str">
        <f t="shared" si="33"/>
        <v>very high</v>
      </c>
      <c r="AL6" s="30">
        <f>SUM(coded_data!BK6:BN6)</f>
        <v>3</v>
      </c>
      <c r="AM6" s="37">
        <f t="shared" si="34"/>
        <v>0.75</v>
      </c>
      <c r="AN6" s="30">
        <f t="shared" si="10"/>
        <v>4</v>
      </c>
      <c r="AO6" s="30" t="str">
        <f t="shared" si="11"/>
        <v>high</v>
      </c>
      <c r="AP6" s="30">
        <f>SUM(coded_data!BO6:BP6)</f>
        <v>2</v>
      </c>
      <c r="AQ6" s="37">
        <f t="shared" si="35"/>
        <v>0.33333333333333331</v>
      </c>
      <c r="AR6" s="30">
        <f t="shared" si="36"/>
        <v>2</v>
      </c>
      <c r="AS6" s="30" t="str">
        <f t="shared" si="37"/>
        <v>low</v>
      </c>
      <c r="AT6" s="30">
        <f>SUM(coded_data!BQ6)</f>
        <v>0</v>
      </c>
      <c r="AU6" s="37">
        <f t="shared" si="38"/>
        <v>0</v>
      </c>
      <c r="AV6" s="30">
        <f t="shared" si="39"/>
        <v>1</v>
      </c>
      <c r="AW6" s="30" t="str">
        <f t="shared" si="40"/>
        <v>very low</v>
      </c>
      <c r="AX6" s="30">
        <f>SUM(coded_data!BR6:BX6)</f>
        <v>7</v>
      </c>
      <c r="AY6" s="37">
        <f t="shared" si="41"/>
        <v>1</v>
      </c>
      <c r="AZ6" s="30">
        <f t="shared" si="42"/>
        <v>5</v>
      </c>
      <c r="BA6" s="30" t="str">
        <f t="shared" si="43"/>
        <v>very high</v>
      </c>
      <c r="BB6" s="30">
        <f>SUM(coded_data!BY6:CJ6)</f>
        <v>2</v>
      </c>
      <c r="BC6" s="37">
        <f t="shared" si="44"/>
        <v>0.16666666666666666</v>
      </c>
      <c r="BD6" s="30">
        <f t="shared" si="45"/>
        <v>1</v>
      </c>
      <c r="BE6" s="30" t="str">
        <f t="shared" si="46"/>
        <v>very low</v>
      </c>
      <c r="BF6" s="30">
        <f>SUM(coded_data!CK6:CN6)</f>
        <v>4</v>
      </c>
      <c r="BG6" s="37">
        <f t="shared" si="47"/>
        <v>1</v>
      </c>
      <c r="BH6" s="30">
        <f t="shared" si="48"/>
        <v>5</v>
      </c>
      <c r="BI6" s="30" t="str">
        <f t="shared" si="49"/>
        <v>very high</v>
      </c>
      <c r="BJ6" s="30">
        <f>SUM(coded_data!CO6:CR6)</f>
        <v>4</v>
      </c>
      <c r="BK6" s="37">
        <f t="shared" si="50"/>
        <v>0.5714285714285714</v>
      </c>
      <c r="BL6" s="30">
        <f t="shared" si="51"/>
        <v>3</v>
      </c>
      <c r="BM6" s="30" t="str">
        <f t="shared" si="52"/>
        <v>moderate</v>
      </c>
      <c r="BN6" s="30">
        <f>SUM(coded_data!CS6:CX6)</f>
        <v>6</v>
      </c>
      <c r="BO6" s="37">
        <f t="shared" si="53"/>
        <v>1</v>
      </c>
      <c r="BP6" s="30">
        <f t="shared" si="54"/>
        <v>5</v>
      </c>
      <c r="BQ6" s="30" t="str">
        <f t="shared" si="55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37">
        <f t="shared" si="12"/>
        <v>1</v>
      </c>
      <c r="D7" s="30">
        <f t="shared" si="0"/>
        <v>5</v>
      </c>
      <c r="E7" s="30" t="str">
        <f t="shared" si="13"/>
        <v>very high</v>
      </c>
      <c r="F7" s="30">
        <f>SUM(coded_data!Q7:Z7)</f>
        <v>6</v>
      </c>
      <c r="G7" s="37">
        <f t="shared" si="14"/>
        <v>0.6</v>
      </c>
      <c r="H7" s="30">
        <f t="shared" si="2"/>
        <v>3</v>
      </c>
      <c r="I7" s="30" t="str">
        <f t="shared" si="15"/>
        <v>moderate</v>
      </c>
      <c r="J7" s="30">
        <f>SUM(coded_data!AA7:AH7)</f>
        <v>8</v>
      </c>
      <c r="K7" s="37">
        <f t="shared" si="16"/>
        <v>1</v>
      </c>
      <c r="L7" s="30">
        <f t="shared" si="4"/>
        <v>5</v>
      </c>
      <c r="M7" s="30" t="str">
        <f t="shared" si="17"/>
        <v>very high</v>
      </c>
      <c r="N7" s="30">
        <f>SUM(coded_data!AI7:AK7)</f>
        <v>4</v>
      </c>
      <c r="O7" s="37">
        <f t="shared" si="18"/>
        <v>0.5714285714285714</v>
      </c>
      <c r="P7" s="30">
        <f t="shared" si="6"/>
        <v>3</v>
      </c>
      <c r="Q7" s="30" t="str">
        <f t="shared" si="19"/>
        <v>moderate</v>
      </c>
      <c r="R7" s="30">
        <f>SUM(coded_data!AL7)</f>
        <v>5</v>
      </c>
      <c r="S7" s="37">
        <f t="shared" si="20"/>
        <v>1</v>
      </c>
      <c r="T7" s="30">
        <f t="shared" si="8"/>
        <v>5</v>
      </c>
      <c r="U7" s="30" t="str">
        <f t="shared" si="21"/>
        <v>very high</v>
      </c>
      <c r="V7" s="30">
        <f>SUM(coded_data!AM7)</f>
        <v>4</v>
      </c>
      <c r="W7" s="37">
        <f t="shared" si="22"/>
        <v>0.8</v>
      </c>
      <c r="X7" s="30">
        <f t="shared" si="23"/>
        <v>4</v>
      </c>
      <c r="Y7" s="30" t="str">
        <f t="shared" si="24"/>
        <v>high</v>
      </c>
      <c r="Z7" s="30">
        <f>SUM(coded_data!AN7:AU7)</f>
        <v>27</v>
      </c>
      <c r="AA7" s="37">
        <f t="shared" si="25"/>
        <v>0.67500000000000004</v>
      </c>
      <c r="AB7" s="30">
        <f t="shared" si="26"/>
        <v>4</v>
      </c>
      <c r="AC7" s="30" t="str">
        <f t="shared" si="27"/>
        <v>high</v>
      </c>
      <c r="AD7" s="30">
        <f>SUM(coded_data!AV7:BG7)</f>
        <v>43</v>
      </c>
      <c r="AE7" s="37">
        <f t="shared" si="28"/>
        <v>0.78181818181818186</v>
      </c>
      <c r="AF7" s="30">
        <f t="shared" si="29"/>
        <v>4</v>
      </c>
      <c r="AG7" s="30" t="str">
        <f t="shared" si="30"/>
        <v>high</v>
      </c>
      <c r="AH7" s="30">
        <f>SUM(coded_data!BH7:BJ7)</f>
        <v>3</v>
      </c>
      <c r="AI7" s="37">
        <f t="shared" si="31"/>
        <v>1</v>
      </c>
      <c r="AJ7" s="30">
        <f t="shared" si="32"/>
        <v>5</v>
      </c>
      <c r="AK7" s="30" t="str">
        <f t="shared" si="33"/>
        <v>very high</v>
      </c>
      <c r="AL7" s="30">
        <f>SUM(coded_data!BK7:BN7)</f>
        <v>3</v>
      </c>
      <c r="AM7" s="37">
        <f t="shared" si="34"/>
        <v>0.75</v>
      </c>
      <c r="AN7" s="30">
        <f t="shared" si="10"/>
        <v>4</v>
      </c>
      <c r="AO7" s="30" t="str">
        <f t="shared" si="11"/>
        <v>high</v>
      </c>
      <c r="AP7" s="30">
        <f>SUM(coded_data!BO7:BP7)</f>
        <v>2</v>
      </c>
      <c r="AQ7" s="37">
        <f t="shared" si="35"/>
        <v>0.33333333333333331</v>
      </c>
      <c r="AR7" s="30">
        <f t="shared" si="36"/>
        <v>2</v>
      </c>
      <c r="AS7" s="30" t="str">
        <f t="shared" si="37"/>
        <v>low</v>
      </c>
      <c r="AT7" s="30">
        <f>SUM(coded_data!BQ7)</f>
        <v>1</v>
      </c>
      <c r="AU7" s="37">
        <f t="shared" si="38"/>
        <v>0.25</v>
      </c>
      <c r="AV7" s="30">
        <f t="shared" si="39"/>
        <v>2</v>
      </c>
      <c r="AW7" s="30" t="str">
        <f t="shared" si="40"/>
        <v>low</v>
      </c>
      <c r="AX7" s="30">
        <f>SUM(coded_data!BR7:BX7)</f>
        <v>5</v>
      </c>
      <c r="AY7" s="37">
        <f t="shared" si="41"/>
        <v>0.7142857142857143</v>
      </c>
      <c r="AZ7" s="30">
        <f t="shared" si="42"/>
        <v>4</v>
      </c>
      <c r="BA7" s="30" t="str">
        <f t="shared" si="43"/>
        <v>high</v>
      </c>
      <c r="BB7" s="30">
        <f>SUM(coded_data!BY7:CJ7)</f>
        <v>5</v>
      </c>
      <c r="BC7" s="37">
        <f t="shared" si="44"/>
        <v>0.41666666666666669</v>
      </c>
      <c r="BD7" s="30">
        <f t="shared" si="45"/>
        <v>3</v>
      </c>
      <c r="BE7" s="30" t="str">
        <f t="shared" si="46"/>
        <v>moderate</v>
      </c>
      <c r="BF7" s="30">
        <f>SUM(coded_data!CK7:CN7)</f>
        <v>4</v>
      </c>
      <c r="BG7" s="37">
        <f t="shared" si="47"/>
        <v>1</v>
      </c>
      <c r="BH7" s="30">
        <f t="shared" si="48"/>
        <v>5</v>
      </c>
      <c r="BI7" s="30" t="str">
        <f t="shared" si="49"/>
        <v>very high</v>
      </c>
      <c r="BJ7" s="30">
        <f>SUM(coded_data!CO7:CR7)</f>
        <v>5</v>
      </c>
      <c r="BK7" s="37">
        <f t="shared" si="50"/>
        <v>0.7142857142857143</v>
      </c>
      <c r="BL7" s="30">
        <f t="shared" si="51"/>
        <v>4</v>
      </c>
      <c r="BM7" s="30" t="str">
        <f t="shared" si="52"/>
        <v>high</v>
      </c>
      <c r="BN7" s="30">
        <f>SUM(coded_data!CS7:CX7)</f>
        <v>6</v>
      </c>
      <c r="BO7" s="37">
        <f t="shared" si="53"/>
        <v>1</v>
      </c>
      <c r="BP7" s="30">
        <f t="shared" si="54"/>
        <v>5</v>
      </c>
      <c r="BQ7" s="30" t="str">
        <f t="shared" si="55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37">
        <f t="shared" si="12"/>
        <v>1</v>
      </c>
      <c r="D8" s="30">
        <f t="shared" si="0"/>
        <v>5</v>
      </c>
      <c r="E8" s="30" t="str">
        <f t="shared" si="13"/>
        <v>very high</v>
      </c>
      <c r="F8" s="30">
        <f>SUM(coded_data!Q8:Z8)</f>
        <v>7</v>
      </c>
      <c r="G8" s="37">
        <f t="shared" si="14"/>
        <v>0.7</v>
      </c>
      <c r="H8" s="30">
        <f t="shared" si="2"/>
        <v>4</v>
      </c>
      <c r="I8" s="30" t="str">
        <f t="shared" si="15"/>
        <v>high</v>
      </c>
      <c r="J8" s="30">
        <f>SUM(coded_data!AA8:AH8)</f>
        <v>8</v>
      </c>
      <c r="K8" s="37">
        <f t="shared" si="16"/>
        <v>1</v>
      </c>
      <c r="L8" s="30">
        <f t="shared" si="4"/>
        <v>5</v>
      </c>
      <c r="M8" s="30" t="str">
        <f t="shared" si="17"/>
        <v>very high</v>
      </c>
      <c r="N8" s="30">
        <f>SUM(coded_data!AI8:AK8)</f>
        <v>3</v>
      </c>
      <c r="O8" s="37">
        <f t="shared" si="18"/>
        <v>0.42857142857142855</v>
      </c>
      <c r="P8" s="30">
        <f t="shared" si="6"/>
        <v>3</v>
      </c>
      <c r="Q8" s="30" t="str">
        <f t="shared" si="19"/>
        <v>moderate</v>
      </c>
      <c r="R8" s="30">
        <f>SUM(coded_data!AL8)</f>
        <v>5</v>
      </c>
      <c r="S8" s="37">
        <f t="shared" si="20"/>
        <v>1</v>
      </c>
      <c r="T8" s="30">
        <f t="shared" si="8"/>
        <v>5</v>
      </c>
      <c r="U8" s="30" t="str">
        <f t="shared" si="21"/>
        <v>very high</v>
      </c>
      <c r="V8" s="30">
        <f>SUM(coded_data!AM8)</f>
        <v>4</v>
      </c>
      <c r="W8" s="37">
        <f t="shared" si="22"/>
        <v>0.8</v>
      </c>
      <c r="X8" s="30">
        <f t="shared" si="23"/>
        <v>4</v>
      </c>
      <c r="Y8" s="30" t="str">
        <f t="shared" si="24"/>
        <v>high</v>
      </c>
      <c r="Z8" s="30">
        <f>SUM(coded_data!AN8:AU8)</f>
        <v>29</v>
      </c>
      <c r="AA8" s="37">
        <f t="shared" si="25"/>
        <v>0.72499999999999998</v>
      </c>
      <c r="AB8" s="30">
        <f t="shared" si="26"/>
        <v>4</v>
      </c>
      <c r="AC8" s="30" t="str">
        <f t="shared" si="27"/>
        <v>high</v>
      </c>
      <c r="AD8" s="30">
        <f>SUM(coded_data!AV8:BG8)</f>
        <v>46</v>
      </c>
      <c r="AE8" s="37">
        <f t="shared" si="28"/>
        <v>0.83636363636363631</v>
      </c>
      <c r="AF8" s="30">
        <f t="shared" si="29"/>
        <v>5</v>
      </c>
      <c r="AG8" s="30" t="str">
        <f t="shared" si="30"/>
        <v>very high</v>
      </c>
      <c r="AH8" s="30">
        <f>SUM(coded_data!BH8:BJ8)</f>
        <v>2</v>
      </c>
      <c r="AI8" s="37">
        <f t="shared" si="31"/>
        <v>0.66666666666666663</v>
      </c>
      <c r="AJ8" s="30">
        <f t="shared" si="32"/>
        <v>4</v>
      </c>
      <c r="AK8" s="30" t="str">
        <f t="shared" si="33"/>
        <v>high</v>
      </c>
      <c r="AL8" s="30">
        <f>SUM(coded_data!BK8:BN8)</f>
        <v>3</v>
      </c>
      <c r="AM8" s="37">
        <f t="shared" si="34"/>
        <v>0.75</v>
      </c>
      <c r="AN8" s="30">
        <f t="shared" si="10"/>
        <v>4</v>
      </c>
      <c r="AO8" s="30" t="str">
        <f t="shared" si="11"/>
        <v>high</v>
      </c>
      <c r="AP8" s="30">
        <f>SUM(coded_data!BO8:BP8)</f>
        <v>5</v>
      </c>
      <c r="AQ8" s="37">
        <f t="shared" si="35"/>
        <v>0.83333333333333337</v>
      </c>
      <c r="AR8" s="30">
        <f t="shared" si="36"/>
        <v>5</v>
      </c>
      <c r="AS8" s="30" t="str">
        <f t="shared" si="37"/>
        <v>very high</v>
      </c>
      <c r="AT8" s="30">
        <f>SUM(coded_data!BQ8)</f>
        <v>0</v>
      </c>
      <c r="AU8" s="37">
        <f t="shared" si="38"/>
        <v>0</v>
      </c>
      <c r="AV8" s="30">
        <f t="shared" si="39"/>
        <v>1</v>
      </c>
      <c r="AW8" s="30" t="str">
        <f t="shared" si="40"/>
        <v>very low</v>
      </c>
      <c r="AX8" s="30">
        <f>SUM(coded_data!BR8:BX8)</f>
        <v>4</v>
      </c>
      <c r="AY8" s="37">
        <f t="shared" si="41"/>
        <v>0.5714285714285714</v>
      </c>
      <c r="AZ8" s="30">
        <f t="shared" si="42"/>
        <v>3</v>
      </c>
      <c r="BA8" s="30" t="str">
        <f t="shared" si="43"/>
        <v>moderate</v>
      </c>
      <c r="BB8" s="30">
        <f>SUM(coded_data!BY8:CJ8)</f>
        <v>5</v>
      </c>
      <c r="BC8" s="37">
        <f t="shared" si="44"/>
        <v>0.41666666666666669</v>
      </c>
      <c r="BD8" s="30">
        <f t="shared" si="45"/>
        <v>3</v>
      </c>
      <c r="BE8" s="30" t="str">
        <f t="shared" si="46"/>
        <v>moderate</v>
      </c>
      <c r="BF8" s="30">
        <f>SUM(coded_data!CK8:CN8)</f>
        <v>3</v>
      </c>
      <c r="BG8" s="37">
        <f t="shared" si="47"/>
        <v>0.75</v>
      </c>
      <c r="BH8" s="30">
        <f t="shared" si="48"/>
        <v>4</v>
      </c>
      <c r="BI8" s="30" t="str">
        <f t="shared" si="49"/>
        <v>high</v>
      </c>
      <c r="BJ8" s="30">
        <f>SUM(coded_data!CO8:CR8)</f>
        <v>4</v>
      </c>
      <c r="BK8" s="37">
        <f t="shared" si="50"/>
        <v>0.5714285714285714</v>
      </c>
      <c r="BL8" s="30">
        <f t="shared" si="51"/>
        <v>3</v>
      </c>
      <c r="BM8" s="30" t="str">
        <f t="shared" si="52"/>
        <v>moderate</v>
      </c>
      <c r="BN8" s="30">
        <f>SUM(coded_data!CS8:CX8)</f>
        <v>6</v>
      </c>
      <c r="BO8" s="37">
        <f t="shared" si="53"/>
        <v>1</v>
      </c>
      <c r="BP8" s="30">
        <f t="shared" si="54"/>
        <v>5</v>
      </c>
      <c r="BQ8" s="30" t="str">
        <f t="shared" si="55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37">
        <f t="shared" si="12"/>
        <v>1</v>
      </c>
      <c r="D9" s="30">
        <f t="shared" si="0"/>
        <v>5</v>
      </c>
      <c r="E9" s="30" t="str">
        <f t="shared" si="13"/>
        <v>very high</v>
      </c>
      <c r="F9" s="30">
        <f>SUM(coded_data!Q9:Z9)</f>
        <v>7</v>
      </c>
      <c r="G9" s="37">
        <f t="shared" si="14"/>
        <v>0.7</v>
      </c>
      <c r="H9" s="30">
        <f t="shared" si="2"/>
        <v>4</v>
      </c>
      <c r="I9" s="30" t="str">
        <f t="shared" si="15"/>
        <v>high</v>
      </c>
      <c r="J9" s="30">
        <f>SUM(coded_data!AA9:AH9)</f>
        <v>8</v>
      </c>
      <c r="K9" s="37">
        <f t="shared" si="16"/>
        <v>1</v>
      </c>
      <c r="L9" s="30">
        <f t="shared" si="4"/>
        <v>5</v>
      </c>
      <c r="M9" s="30" t="str">
        <f t="shared" si="17"/>
        <v>very high</v>
      </c>
      <c r="N9" s="30">
        <f>SUM(coded_data!AI9:AK9)</f>
        <v>3</v>
      </c>
      <c r="O9" s="37">
        <f t="shared" si="18"/>
        <v>0.42857142857142855</v>
      </c>
      <c r="P9" s="30">
        <f t="shared" si="6"/>
        <v>3</v>
      </c>
      <c r="Q9" s="30" t="str">
        <f t="shared" si="19"/>
        <v>moderate</v>
      </c>
      <c r="R9" s="30">
        <f>SUM(coded_data!AL9)</f>
        <v>5</v>
      </c>
      <c r="S9" s="37">
        <f t="shared" si="20"/>
        <v>1</v>
      </c>
      <c r="T9" s="30">
        <f t="shared" si="8"/>
        <v>5</v>
      </c>
      <c r="U9" s="30" t="str">
        <f t="shared" si="21"/>
        <v>very high</v>
      </c>
      <c r="V9" s="30">
        <f>SUM(coded_data!AM9)</f>
        <v>3</v>
      </c>
      <c r="W9" s="37">
        <f t="shared" si="22"/>
        <v>0.6</v>
      </c>
      <c r="X9" s="30">
        <f t="shared" si="23"/>
        <v>3</v>
      </c>
      <c r="Y9" s="30" t="str">
        <f t="shared" si="24"/>
        <v>moderate</v>
      </c>
      <c r="Z9" s="30">
        <f>SUM(coded_data!AN9:AU9)</f>
        <v>29</v>
      </c>
      <c r="AA9" s="37">
        <f t="shared" si="25"/>
        <v>0.72499999999999998</v>
      </c>
      <c r="AB9" s="30">
        <f t="shared" si="26"/>
        <v>4</v>
      </c>
      <c r="AC9" s="30" t="str">
        <f t="shared" si="27"/>
        <v>high</v>
      </c>
      <c r="AD9" s="30">
        <f>SUM(coded_data!AV9:BG9)</f>
        <v>47</v>
      </c>
      <c r="AE9" s="37">
        <f t="shared" si="28"/>
        <v>0.8545454545454545</v>
      </c>
      <c r="AF9" s="30">
        <f t="shared" si="29"/>
        <v>5</v>
      </c>
      <c r="AG9" s="30" t="str">
        <f t="shared" si="30"/>
        <v>very high</v>
      </c>
      <c r="AH9" s="30">
        <f>SUM(coded_data!BH9:BJ9)</f>
        <v>3</v>
      </c>
      <c r="AI9" s="37">
        <f t="shared" si="31"/>
        <v>1</v>
      </c>
      <c r="AJ9" s="30">
        <f t="shared" si="32"/>
        <v>5</v>
      </c>
      <c r="AK9" s="30" t="str">
        <f t="shared" si="33"/>
        <v>very high</v>
      </c>
      <c r="AL9" s="30">
        <f>SUM(coded_data!BK9:BN9)</f>
        <v>3</v>
      </c>
      <c r="AM9" s="37">
        <f t="shared" si="34"/>
        <v>0.75</v>
      </c>
      <c r="AN9" s="30">
        <f t="shared" si="10"/>
        <v>4</v>
      </c>
      <c r="AO9" s="30" t="str">
        <f t="shared" si="11"/>
        <v>high</v>
      </c>
      <c r="AP9" s="30">
        <f>SUM(coded_data!BO9:BP9)</f>
        <v>2</v>
      </c>
      <c r="AQ9" s="37">
        <f t="shared" si="35"/>
        <v>0.33333333333333331</v>
      </c>
      <c r="AR9" s="30">
        <f t="shared" si="36"/>
        <v>2</v>
      </c>
      <c r="AS9" s="30" t="str">
        <f t="shared" si="37"/>
        <v>low</v>
      </c>
      <c r="AT9" s="30">
        <f>SUM(coded_data!BQ9)</f>
        <v>1</v>
      </c>
      <c r="AU9" s="37">
        <f t="shared" si="38"/>
        <v>0.25</v>
      </c>
      <c r="AV9" s="30">
        <f t="shared" si="39"/>
        <v>2</v>
      </c>
      <c r="AW9" s="30" t="str">
        <f t="shared" si="40"/>
        <v>low</v>
      </c>
      <c r="AX9" s="30">
        <f>SUM(coded_data!BR9:BX9)</f>
        <v>4</v>
      </c>
      <c r="AY9" s="37">
        <f t="shared" si="41"/>
        <v>0.5714285714285714</v>
      </c>
      <c r="AZ9" s="30">
        <f t="shared" si="42"/>
        <v>3</v>
      </c>
      <c r="BA9" s="30" t="str">
        <f t="shared" si="43"/>
        <v>moderate</v>
      </c>
      <c r="BB9" s="30">
        <f>SUM(coded_data!BY9:CJ9)</f>
        <v>1</v>
      </c>
      <c r="BC9" s="37">
        <f t="shared" si="44"/>
        <v>8.3333333333333329E-2</v>
      </c>
      <c r="BD9" s="30">
        <f t="shared" si="45"/>
        <v>1</v>
      </c>
      <c r="BE9" s="30" t="str">
        <f t="shared" si="46"/>
        <v>very low</v>
      </c>
      <c r="BF9" s="30">
        <f>SUM(coded_data!CK9:CN9)</f>
        <v>3</v>
      </c>
      <c r="BG9" s="37">
        <f t="shared" si="47"/>
        <v>0.75</v>
      </c>
      <c r="BH9" s="30">
        <f t="shared" si="48"/>
        <v>4</v>
      </c>
      <c r="BI9" s="30" t="str">
        <f t="shared" si="49"/>
        <v>high</v>
      </c>
      <c r="BJ9" s="30">
        <f>SUM(coded_data!CO9:CR9)</f>
        <v>5</v>
      </c>
      <c r="BK9" s="37">
        <f t="shared" si="50"/>
        <v>0.7142857142857143</v>
      </c>
      <c r="BL9" s="30">
        <f t="shared" si="51"/>
        <v>4</v>
      </c>
      <c r="BM9" s="30" t="str">
        <f t="shared" si="52"/>
        <v>high</v>
      </c>
      <c r="BN9" s="30">
        <f>SUM(coded_data!CS9:CX9)</f>
        <v>4</v>
      </c>
      <c r="BO9" s="37">
        <f t="shared" si="53"/>
        <v>0.66666666666666663</v>
      </c>
      <c r="BP9" s="30">
        <f t="shared" si="54"/>
        <v>4</v>
      </c>
      <c r="BQ9" s="30" t="str">
        <f t="shared" si="55"/>
        <v>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37">
        <f t="shared" si="12"/>
        <v>1</v>
      </c>
      <c r="D10" s="30">
        <f t="shared" si="0"/>
        <v>5</v>
      </c>
      <c r="E10" s="30" t="str">
        <f t="shared" si="13"/>
        <v>very high</v>
      </c>
      <c r="F10" s="30">
        <f>SUM(coded_data!Q10:Z10)</f>
        <v>5</v>
      </c>
      <c r="G10" s="37">
        <f t="shared" si="14"/>
        <v>0.5</v>
      </c>
      <c r="H10" s="30">
        <f t="shared" si="2"/>
        <v>3</v>
      </c>
      <c r="I10" s="30" t="str">
        <f t="shared" si="15"/>
        <v>moderate</v>
      </c>
      <c r="J10" s="30">
        <f>SUM(coded_data!AA10:AH10)</f>
        <v>8</v>
      </c>
      <c r="K10" s="37">
        <f t="shared" si="16"/>
        <v>1</v>
      </c>
      <c r="L10" s="30">
        <f t="shared" si="4"/>
        <v>5</v>
      </c>
      <c r="M10" s="30" t="str">
        <f t="shared" si="17"/>
        <v>very high</v>
      </c>
      <c r="N10" s="30">
        <f>SUM(coded_data!AI10:AK10)</f>
        <v>4</v>
      </c>
      <c r="O10" s="37">
        <f t="shared" si="18"/>
        <v>0.5714285714285714</v>
      </c>
      <c r="P10" s="30">
        <f t="shared" si="6"/>
        <v>3</v>
      </c>
      <c r="Q10" s="30" t="str">
        <f t="shared" si="19"/>
        <v>moderate</v>
      </c>
      <c r="R10" s="30">
        <f>SUM(coded_data!AL10)</f>
        <v>4</v>
      </c>
      <c r="S10" s="37">
        <f t="shared" si="20"/>
        <v>0.8</v>
      </c>
      <c r="T10" s="30">
        <f t="shared" si="8"/>
        <v>4</v>
      </c>
      <c r="U10" s="30" t="str">
        <f t="shared" si="21"/>
        <v>high</v>
      </c>
      <c r="V10" s="30">
        <f>SUM(coded_data!AM10)</f>
        <v>3</v>
      </c>
      <c r="W10" s="37">
        <f t="shared" si="22"/>
        <v>0.6</v>
      </c>
      <c r="X10" s="30">
        <f t="shared" si="23"/>
        <v>3</v>
      </c>
      <c r="Y10" s="30" t="str">
        <f t="shared" si="24"/>
        <v>moderate</v>
      </c>
      <c r="Z10" s="30">
        <f>SUM(coded_data!AN10:AU10)</f>
        <v>28</v>
      </c>
      <c r="AA10" s="37">
        <f t="shared" si="25"/>
        <v>0.7</v>
      </c>
      <c r="AB10" s="30">
        <f t="shared" si="26"/>
        <v>4</v>
      </c>
      <c r="AC10" s="30" t="str">
        <f t="shared" si="27"/>
        <v>high</v>
      </c>
      <c r="AD10" s="30">
        <f>SUM(coded_data!AV10:BG10)</f>
        <v>42</v>
      </c>
      <c r="AE10" s="37">
        <f t="shared" si="28"/>
        <v>0.76363636363636367</v>
      </c>
      <c r="AF10" s="30">
        <f t="shared" si="29"/>
        <v>4</v>
      </c>
      <c r="AG10" s="30" t="str">
        <f t="shared" si="30"/>
        <v>high</v>
      </c>
      <c r="AH10" s="30">
        <f>SUM(coded_data!BH10:BJ10)</f>
        <v>3</v>
      </c>
      <c r="AI10" s="37">
        <f t="shared" si="31"/>
        <v>1</v>
      </c>
      <c r="AJ10" s="30">
        <f t="shared" si="32"/>
        <v>5</v>
      </c>
      <c r="AK10" s="30" t="str">
        <f t="shared" si="33"/>
        <v>very high</v>
      </c>
      <c r="AL10" s="30">
        <f>SUM(coded_data!BK10:BN10)</f>
        <v>2</v>
      </c>
      <c r="AM10" s="37">
        <f t="shared" si="34"/>
        <v>0.5</v>
      </c>
      <c r="AN10" s="30">
        <f t="shared" si="10"/>
        <v>3</v>
      </c>
      <c r="AO10" s="30" t="str">
        <f t="shared" si="11"/>
        <v>moderate</v>
      </c>
      <c r="AP10" s="30">
        <f>SUM(coded_data!BO10:BP10)</f>
        <v>2</v>
      </c>
      <c r="AQ10" s="37">
        <f t="shared" si="35"/>
        <v>0.33333333333333331</v>
      </c>
      <c r="AR10" s="30">
        <f t="shared" si="36"/>
        <v>2</v>
      </c>
      <c r="AS10" s="30" t="str">
        <f t="shared" si="37"/>
        <v>low</v>
      </c>
      <c r="AT10" s="30">
        <f>SUM(coded_data!BQ10)</f>
        <v>2</v>
      </c>
      <c r="AU10" s="37">
        <f t="shared" si="38"/>
        <v>0.5</v>
      </c>
      <c r="AV10" s="30">
        <f t="shared" si="39"/>
        <v>3</v>
      </c>
      <c r="AW10" s="30" t="str">
        <f t="shared" si="40"/>
        <v>moderate</v>
      </c>
      <c r="AX10" s="30">
        <f>SUM(coded_data!BR10:BX10)</f>
        <v>4</v>
      </c>
      <c r="AY10" s="37">
        <f t="shared" si="41"/>
        <v>0.5714285714285714</v>
      </c>
      <c r="AZ10" s="30">
        <f t="shared" si="42"/>
        <v>3</v>
      </c>
      <c r="BA10" s="30" t="str">
        <f t="shared" si="43"/>
        <v>moderate</v>
      </c>
      <c r="BB10" s="30">
        <f>SUM(coded_data!BY10:CJ10)</f>
        <v>2</v>
      </c>
      <c r="BC10" s="37">
        <f t="shared" si="44"/>
        <v>0.16666666666666666</v>
      </c>
      <c r="BD10" s="30">
        <f t="shared" si="45"/>
        <v>1</v>
      </c>
      <c r="BE10" s="30" t="str">
        <f t="shared" si="46"/>
        <v>very low</v>
      </c>
      <c r="BF10" s="30">
        <f>SUM(coded_data!CK10:CN10)</f>
        <v>4</v>
      </c>
      <c r="BG10" s="37">
        <f t="shared" si="47"/>
        <v>1</v>
      </c>
      <c r="BH10" s="30">
        <f t="shared" si="48"/>
        <v>5</v>
      </c>
      <c r="BI10" s="30" t="str">
        <f t="shared" si="49"/>
        <v>very high</v>
      </c>
      <c r="BJ10" s="30">
        <f>SUM(coded_data!CO10:CR10)</f>
        <v>5</v>
      </c>
      <c r="BK10" s="37">
        <f t="shared" si="50"/>
        <v>0.7142857142857143</v>
      </c>
      <c r="BL10" s="30">
        <f t="shared" si="51"/>
        <v>4</v>
      </c>
      <c r="BM10" s="30" t="str">
        <f t="shared" si="52"/>
        <v>high</v>
      </c>
      <c r="BN10" s="30">
        <f>SUM(coded_data!CS10:CX10)</f>
        <v>6</v>
      </c>
      <c r="BO10" s="37">
        <f t="shared" si="53"/>
        <v>1</v>
      </c>
      <c r="BP10" s="30">
        <f t="shared" si="54"/>
        <v>5</v>
      </c>
      <c r="BQ10" s="30" t="str">
        <f t="shared" si="55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37">
        <f t="shared" si="12"/>
        <v>1</v>
      </c>
      <c r="D11" s="30">
        <f t="shared" si="0"/>
        <v>5</v>
      </c>
      <c r="E11" s="30" t="str">
        <f t="shared" si="13"/>
        <v>very high</v>
      </c>
      <c r="F11" s="30">
        <f>SUM(coded_data!Q11:Z11)</f>
        <v>6</v>
      </c>
      <c r="G11" s="37">
        <f t="shared" si="14"/>
        <v>0.6</v>
      </c>
      <c r="H11" s="30">
        <f t="shared" si="2"/>
        <v>3</v>
      </c>
      <c r="I11" s="30" t="str">
        <f t="shared" si="15"/>
        <v>moderate</v>
      </c>
      <c r="J11" s="30">
        <f>SUM(coded_data!AA11:AH11)</f>
        <v>8</v>
      </c>
      <c r="K11" s="37">
        <f t="shared" si="16"/>
        <v>1</v>
      </c>
      <c r="L11" s="30">
        <f t="shared" si="4"/>
        <v>5</v>
      </c>
      <c r="M11" s="30" t="str">
        <f t="shared" si="17"/>
        <v>very high</v>
      </c>
      <c r="N11" s="30">
        <f>SUM(coded_data!AI11:AK11)</f>
        <v>4</v>
      </c>
      <c r="O11" s="37">
        <f t="shared" si="18"/>
        <v>0.5714285714285714</v>
      </c>
      <c r="P11" s="30">
        <f t="shared" si="6"/>
        <v>3</v>
      </c>
      <c r="Q11" s="30" t="str">
        <f t="shared" si="19"/>
        <v>moderate</v>
      </c>
      <c r="R11" s="30">
        <f>SUM(coded_data!AL11)</f>
        <v>4</v>
      </c>
      <c r="S11" s="37">
        <f t="shared" si="20"/>
        <v>0.8</v>
      </c>
      <c r="T11" s="30">
        <f t="shared" si="8"/>
        <v>4</v>
      </c>
      <c r="U11" s="30" t="str">
        <f t="shared" si="21"/>
        <v>high</v>
      </c>
      <c r="V11" s="30">
        <f>SUM(coded_data!AM11)</f>
        <v>4</v>
      </c>
      <c r="W11" s="37">
        <f t="shared" si="22"/>
        <v>0.8</v>
      </c>
      <c r="X11" s="30">
        <f t="shared" si="23"/>
        <v>4</v>
      </c>
      <c r="Y11" s="30" t="str">
        <f t="shared" si="24"/>
        <v>high</v>
      </c>
      <c r="Z11" s="30">
        <f>SUM(coded_data!AN11:AU11)</f>
        <v>27</v>
      </c>
      <c r="AA11" s="37">
        <f t="shared" si="25"/>
        <v>0.67500000000000004</v>
      </c>
      <c r="AB11" s="30">
        <f t="shared" si="26"/>
        <v>4</v>
      </c>
      <c r="AC11" s="30" t="str">
        <f t="shared" si="27"/>
        <v>high</v>
      </c>
      <c r="AD11" s="30">
        <f>SUM(coded_data!AV11:BG11)</f>
        <v>43</v>
      </c>
      <c r="AE11" s="37">
        <f t="shared" si="28"/>
        <v>0.78181818181818186</v>
      </c>
      <c r="AF11" s="30">
        <f t="shared" si="29"/>
        <v>4</v>
      </c>
      <c r="AG11" s="30" t="str">
        <f t="shared" si="30"/>
        <v>high</v>
      </c>
      <c r="AH11" s="30">
        <f>SUM(coded_data!BH11:BJ11)</f>
        <v>2</v>
      </c>
      <c r="AI11" s="37">
        <f t="shared" si="31"/>
        <v>0.66666666666666663</v>
      </c>
      <c r="AJ11" s="30">
        <f t="shared" si="32"/>
        <v>4</v>
      </c>
      <c r="AK11" s="30" t="str">
        <f t="shared" si="33"/>
        <v>high</v>
      </c>
      <c r="AL11" s="30">
        <f>SUM(coded_data!BK11:BN11)</f>
        <v>2</v>
      </c>
      <c r="AM11" s="37">
        <f t="shared" si="34"/>
        <v>0.5</v>
      </c>
      <c r="AN11" s="30">
        <f t="shared" si="10"/>
        <v>3</v>
      </c>
      <c r="AO11" s="30" t="str">
        <f t="shared" si="11"/>
        <v>moderate</v>
      </c>
      <c r="AP11" s="30">
        <f>SUM(coded_data!BO11:BP11)</f>
        <v>2</v>
      </c>
      <c r="AQ11" s="37">
        <f t="shared" si="35"/>
        <v>0.33333333333333331</v>
      </c>
      <c r="AR11" s="30">
        <f t="shared" si="36"/>
        <v>2</v>
      </c>
      <c r="AS11" s="30" t="str">
        <f t="shared" si="37"/>
        <v>low</v>
      </c>
      <c r="AT11" s="30">
        <f>SUM(coded_data!BQ11)</f>
        <v>1</v>
      </c>
      <c r="AU11" s="37">
        <f t="shared" si="38"/>
        <v>0.25</v>
      </c>
      <c r="AV11" s="30">
        <f t="shared" si="39"/>
        <v>2</v>
      </c>
      <c r="AW11" s="30" t="str">
        <f t="shared" si="40"/>
        <v>low</v>
      </c>
      <c r="AX11" s="30">
        <f>SUM(coded_data!BR11:BX11)</f>
        <v>3</v>
      </c>
      <c r="AY11" s="37">
        <f t="shared" si="41"/>
        <v>0.42857142857142855</v>
      </c>
      <c r="AZ11" s="30">
        <f t="shared" si="42"/>
        <v>3</v>
      </c>
      <c r="BA11" s="30" t="str">
        <f t="shared" si="43"/>
        <v>moderate</v>
      </c>
      <c r="BB11" s="30">
        <f>SUM(coded_data!BY11:CJ11)</f>
        <v>5</v>
      </c>
      <c r="BC11" s="37">
        <f t="shared" si="44"/>
        <v>0.41666666666666669</v>
      </c>
      <c r="BD11" s="30">
        <f t="shared" si="45"/>
        <v>3</v>
      </c>
      <c r="BE11" s="30" t="str">
        <f t="shared" si="46"/>
        <v>moderate</v>
      </c>
      <c r="BF11" s="30">
        <f>SUM(coded_data!CK11:CN11)</f>
        <v>4</v>
      </c>
      <c r="BG11" s="37">
        <f t="shared" si="47"/>
        <v>1</v>
      </c>
      <c r="BH11" s="30">
        <f t="shared" si="48"/>
        <v>5</v>
      </c>
      <c r="BI11" s="30" t="str">
        <f t="shared" si="49"/>
        <v>very high</v>
      </c>
      <c r="BJ11" s="30">
        <f>SUM(coded_data!CO11:CR11)</f>
        <v>4</v>
      </c>
      <c r="BK11" s="37">
        <f t="shared" si="50"/>
        <v>0.5714285714285714</v>
      </c>
      <c r="BL11" s="30">
        <f t="shared" si="51"/>
        <v>3</v>
      </c>
      <c r="BM11" s="30" t="str">
        <f t="shared" si="52"/>
        <v>moderate</v>
      </c>
      <c r="BN11" s="30">
        <f>SUM(coded_data!CS11:CX11)</f>
        <v>6</v>
      </c>
      <c r="BO11" s="37">
        <f t="shared" si="53"/>
        <v>1</v>
      </c>
      <c r="BP11" s="30">
        <f t="shared" si="54"/>
        <v>5</v>
      </c>
      <c r="BQ11" s="30" t="str">
        <f t="shared" si="55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3</v>
      </c>
      <c r="C12" s="37">
        <f t="shared" si="12"/>
        <v>0.75</v>
      </c>
      <c r="D12" s="30">
        <f t="shared" si="0"/>
        <v>4</v>
      </c>
      <c r="E12" s="30" t="str">
        <f t="shared" si="13"/>
        <v>high</v>
      </c>
      <c r="F12" s="30">
        <f>SUM(coded_data!Q12:Z12)</f>
        <v>1</v>
      </c>
      <c r="G12" s="37">
        <f t="shared" si="14"/>
        <v>0.1</v>
      </c>
      <c r="H12" s="30">
        <f t="shared" si="2"/>
        <v>1</v>
      </c>
      <c r="I12" s="30" t="str">
        <f t="shared" si="15"/>
        <v>very low</v>
      </c>
      <c r="J12" s="30">
        <f>SUM(coded_data!AA12:AH12)</f>
        <v>7</v>
      </c>
      <c r="K12" s="37">
        <f t="shared" si="16"/>
        <v>0.875</v>
      </c>
      <c r="L12" s="30">
        <f t="shared" si="4"/>
        <v>5</v>
      </c>
      <c r="M12" s="30" t="str">
        <f t="shared" si="17"/>
        <v>very high</v>
      </c>
      <c r="N12" s="30">
        <f>SUM(coded_data!AI12:AK12)</f>
        <v>2</v>
      </c>
      <c r="O12" s="37">
        <f t="shared" si="18"/>
        <v>0.2857142857142857</v>
      </c>
      <c r="P12" s="30">
        <f t="shared" si="6"/>
        <v>2</v>
      </c>
      <c r="Q12" s="30" t="str">
        <f t="shared" si="19"/>
        <v>low</v>
      </c>
      <c r="R12" s="30">
        <f>SUM(coded_data!AL12)</f>
        <v>5</v>
      </c>
      <c r="S12" s="37">
        <f t="shared" si="20"/>
        <v>1</v>
      </c>
      <c r="T12" s="30">
        <f t="shared" si="8"/>
        <v>5</v>
      </c>
      <c r="U12" s="30" t="str">
        <f t="shared" si="21"/>
        <v>very high</v>
      </c>
      <c r="V12" s="30">
        <f>SUM(coded_data!AM12)</f>
        <v>3</v>
      </c>
      <c r="W12" s="37">
        <f t="shared" si="22"/>
        <v>0.6</v>
      </c>
      <c r="X12" s="30">
        <f t="shared" si="23"/>
        <v>3</v>
      </c>
      <c r="Y12" s="30" t="str">
        <f t="shared" si="24"/>
        <v>moderate</v>
      </c>
      <c r="Z12" s="30">
        <f>SUM(coded_data!AN12:AU12)</f>
        <v>30</v>
      </c>
      <c r="AA12" s="37">
        <f t="shared" si="25"/>
        <v>0.75</v>
      </c>
      <c r="AB12" s="30">
        <f t="shared" si="26"/>
        <v>4</v>
      </c>
      <c r="AC12" s="30" t="str">
        <f t="shared" si="27"/>
        <v>high</v>
      </c>
      <c r="AD12" s="30">
        <f>SUM(coded_data!AV12:BG12)</f>
        <v>40</v>
      </c>
      <c r="AE12" s="37">
        <f t="shared" si="28"/>
        <v>0.72727272727272729</v>
      </c>
      <c r="AF12" s="30">
        <f t="shared" si="29"/>
        <v>4</v>
      </c>
      <c r="AG12" s="30" t="str">
        <f t="shared" si="30"/>
        <v>high</v>
      </c>
      <c r="AH12" s="30">
        <f>SUM(coded_data!BH12:BJ12)</f>
        <v>2</v>
      </c>
      <c r="AI12" s="37">
        <f t="shared" si="31"/>
        <v>0.66666666666666663</v>
      </c>
      <c r="AJ12" s="30">
        <f t="shared" si="32"/>
        <v>4</v>
      </c>
      <c r="AK12" s="30" t="str">
        <f t="shared" si="33"/>
        <v>high</v>
      </c>
      <c r="AL12" s="30">
        <f>SUM(coded_data!BK12:BN12)</f>
        <v>2</v>
      </c>
      <c r="AM12" s="37">
        <f t="shared" si="34"/>
        <v>0.5</v>
      </c>
      <c r="AN12" s="30">
        <f t="shared" si="10"/>
        <v>3</v>
      </c>
      <c r="AO12" s="30" t="str">
        <f t="shared" si="11"/>
        <v>moderate</v>
      </c>
      <c r="AP12" s="30">
        <f>SUM(coded_data!BO12:BP12)</f>
        <v>4</v>
      </c>
      <c r="AQ12" s="37">
        <f t="shared" si="35"/>
        <v>0.66666666666666663</v>
      </c>
      <c r="AR12" s="30">
        <f t="shared" si="36"/>
        <v>4</v>
      </c>
      <c r="AS12" s="30" t="str">
        <f t="shared" si="37"/>
        <v>high</v>
      </c>
      <c r="AT12" s="30">
        <f>SUM(coded_data!BQ12)</f>
        <v>3</v>
      </c>
      <c r="AU12" s="37">
        <f t="shared" si="38"/>
        <v>0.75</v>
      </c>
      <c r="AV12" s="30">
        <f t="shared" si="39"/>
        <v>4</v>
      </c>
      <c r="AW12" s="30" t="str">
        <f t="shared" si="40"/>
        <v>high</v>
      </c>
      <c r="AX12" s="30">
        <f>SUM(coded_data!BR12:BX12)</f>
        <v>2</v>
      </c>
      <c r="AY12" s="37">
        <f t="shared" si="41"/>
        <v>0.2857142857142857</v>
      </c>
      <c r="AZ12" s="30">
        <f t="shared" si="42"/>
        <v>2</v>
      </c>
      <c r="BA12" s="30" t="str">
        <f t="shared" si="43"/>
        <v>low</v>
      </c>
      <c r="BB12" s="30">
        <f>SUM(coded_data!BY12:CJ12)</f>
        <v>3</v>
      </c>
      <c r="BC12" s="37">
        <f t="shared" si="44"/>
        <v>0.25</v>
      </c>
      <c r="BD12" s="30">
        <f t="shared" si="45"/>
        <v>2</v>
      </c>
      <c r="BE12" s="30" t="str">
        <f t="shared" si="46"/>
        <v>low</v>
      </c>
      <c r="BF12" s="30">
        <f>SUM(coded_data!CK12:CN12)</f>
        <v>2</v>
      </c>
      <c r="BG12" s="37">
        <f t="shared" si="47"/>
        <v>0.5</v>
      </c>
      <c r="BH12" s="30">
        <f t="shared" si="48"/>
        <v>3</v>
      </c>
      <c r="BI12" s="30" t="str">
        <f t="shared" si="49"/>
        <v>moderate</v>
      </c>
      <c r="BJ12" s="30">
        <f>SUM(coded_data!CO12:CR12)</f>
        <v>4</v>
      </c>
      <c r="BK12" s="37">
        <f t="shared" si="50"/>
        <v>0.5714285714285714</v>
      </c>
      <c r="BL12" s="30">
        <f t="shared" si="51"/>
        <v>3</v>
      </c>
      <c r="BM12" s="30" t="str">
        <f t="shared" si="52"/>
        <v>moderate</v>
      </c>
      <c r="BN12" s="30">
        <f>SUM(coded_data!CS12:CX12)</f>
        <v>5</v>
      </c>
      <c r="BO12" s="37">
        <f t="shared" si="53"/>
        <v>0.83333333333333337</v>
      </c>
      <c r="BP12" s="30">
        <f t="shared" si="54"/>
        <v>5</v>
      </c>
      <c r="BQ12" s="30" t="str">
        <f t="shared" si="55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37">
        <f t="shared" si="12"/>
        <v>1</v>
      </c>
      <c r="D13" s="30">
        <f t="shared" si="0"/>
        <v>5</v>
      </c>
      <c r="E13" s="30" t="str">
        <f t="shared" si="13"/>
        <v>very high</v>
      </c>
      <c r="F13" s="30">
        <f>SUM(coded_data!Q13:Z13)</f>
        <v>8</v>
      </c>
      <c r="G13" s="37">
        <f t="shared" si="14"/>
        <v>0.8</v>
      </c>
      <c r="H13" s="30">
        <f t="shared" si="2"/>
        <v>4</v>
      </c>
      <c r="I13" s="30" t="str">
        <f t="shared" si="15"/>
        <v>high</v>
      </c>
      <c r="J13" s="30">
        <f>SUM(coded_data!AA13:AH13)</f>
        <v>8</v>
      </c>
      <c r="K13" s="37">
        <f t="shared" si="16"/>
        <v>1</v>
      </c>
      <c r="L13" s="30">
        <f t="shared" si="4"/>
        <v>5</v>
      </c>
      <c r="M13" s="30" t="str">
        <f t="shared" si="17"/>
        <v>very high</v>
      </c>
      <c r="N13" s="30">
        <f>SUM(coded_data!AI13:AK13)</f>
        <v>6</v>
      </c>
      <c r="O13" s="37">
        <f t="shared" si="18"/>
        <v>0.8571428571428571</v>
      </c>
      <c r="P13" s="30">
        <f t="shared" si="6"/>
        <v>5</v>
      </c>
      <c r="Q13" s="30" t="str">
        <f t="shared" si="19"/>
        <v>very high</v>
      </c>
      <c r="R13" s="30">
        <f>SUM(coded_data!AL13)</f>
        <v>5</v>
      </c>
      <c r="S13" s="37">
        <f t="shared" si="20"/>
        <v>1</v>
      </c>
      <c r="T13" s="30">
        <f t="shared" si="8"/>
        <v>5</v>
      </c>
      <c r="U13" s="30" t="str">
        <f t="shared" si="21"/>
        <v>very high</v>
      </c>
      <c r="V13" s="30">
        <f>SUM(coded_data!AM13)</f>
        <v>5</v>
      </c>
      <c r="W13" s="37">
        <f t="shared" si="22"/>
        <v>1</v>
      </c>
      <c r="X13" s="30">
        <f t="shared" si="23"/>
        <v>5</v>
      </c>
      <c r="Y13" s="30" t="str">
        <f t="shared" si="24"/>
        <v>very high</v>
      </c>
      <c r="Z13" s="30">
        <f>SUM(coded_data!AN13:AU13)</f>
        <v>28</v>
      </c>
      <c r="AA13" s="37">
        <f t="shared" si="25"/>
        <v>0.7</v>
      </c>
      <c r="AB13" s="30">
        <f t="shared" si="26"/>
        <v>4</v>
      </c>
      <c r="AC13" s="30" t="str">
        <f t="shared" si="27"/>
        <v>high</v>
      </c>
      <c r="AD13" s="30">
        <f>SUM(coded_data!AV13:BG13)</f>
        <v>47</v>
      </c>
      <c r="AE13" s="37">
        <f t="shared" si="28"/>
        <v>0.8545454545454545</v>
      </c>
      <c r="AF13" s="30">
        <f t="shared" si="29"/>
        <v>5</v>
      </c>
      <c r="AG13" s="30" t="str">
        <f t="shared" si="30"/>
        <v>very high</v>
      </c>
      <c r="AH13" s="30">
        <f>SUM(coded_data!BH13:BJ13)</f>
        <v>3</v>
      </c>
      <c r="AI13" s="37">
        <f t="shared" si="31"/>
        <v>1</v>
      </c>
      <c r="AJ13" s="30">
        <f t="shared" si="32"/>
        <v>5</v>
      </c>
      <c r="AK13" s="30" t="str">
        <f t="shared" si="33"/>
        <v>very high</v>
      </c>
      <c r="AL13" s="30">
        <f>SUM(coded_data!BK13:BN13)</f>
        <v>2</v>
      </c>
      <c r="AM13" s="37">
        <f t="shared" si="34"/>
        <v>0.5</v>
      </c>
      <c r="AN13" s="30">
        <f t="shared" si="10"/>
        <v>3</v>
      </c>
      <c r="AO13" s="30" t="str">
        <f t="shared" si="11"/>
        <v>moderate</v>
      </c>
      <c r="AP13" s="30">
        <f>SUM(coded_data!BO13:BP13)</f>
        <v>2</v>
      </c>
      <c r="AQ13" s="37">
        <f t="shared" si="35"/>
        <v>0.33333333333333331</v>
      </c>
      <c r="AR13" s="30">
        <f t="shared" si="36"/>
        <v>2</v>
      </c>
      <c r="AS13" s="30" t="str">
        <f t="shared" si="37"/>
        <v>low</v>
      </c>
      <c r="AT13" s="30">
        <f>SUM(coded_data!BQ13)</f>
        <v>0</v>
      </c>
      <c r="AU13" s="37">
        <f t="shared" si="38"/>
        <v>0</v>
      </c>
      <c r="AV13" s="30">
        <f t="shared" si="39"/>
        <v>1</v>
      </c>
      <c r="AW13" s="30" t="str">
        <f t="shared" si="40"/>
        <v>very low</v>
      </c>
      <c r="AX13" s="30">
        <f>SUM(coded_data!BR13:BX13)</f>
        <v>7</v>
      </c>
      <c r="AY13" s="37">
        <f t="shared" si="41"/>
        <v>1</v>
      </c>
      <c r="AZ13" s="30">
        <f t="shared" si="42"/>
        <v>5</v>
      </c>
      <c r="BA13" s="30" t="str">
        <f t="shared" si="43"/>
        <v>very high</v>
      </c>
      <c r="BB13" s="30">
        <f>SUM(coded_data!BY13:CJ13)</f>
        <v>5</v>
      </c>
      <c r="BC13" s="37">
        <f t="shared" si="44"/>
        <v>0.41666666666666669</v>
      </c>
      <c r="BD13" s="30">
        <f t="shared" si="45"/>
        <v>3</v>
      </c>
      <c r="BE13" s="30" t="str">
        <f t="shared" si="46"/>
        <v>moderate</v>
      </c>
      <c r="BF13" s="30">
        <f>SUM(coded_data!CK13:CN13)</f>
        <v>4</v>
      </c>
      <c r="BG13" s="37">
        <f t="shared" si="47"/>
        <v>1</v>
      </c>
      <c r="BH13" s="30">
        <f t="shared" si="48"/>
        <v>5</v>
      </c>
      <c r="BI13" s="30" t="str">
        <f t="shared" si="49"/>
        <v>very high</v>
      </c>
      <c r="BJ13" s="30">
        <f>SUM(coded_data!CO13:CR13)</f>
        <v>4</v>
      </c>
      <c r="BK13" s="37">
        <f t="shared" si="50"/>
        <v>0.5714285714285714</v>
      </c>
      <c r="BL13" s="30">
        <f t="shared" si="51"/>
        <v>3</v>
      </c>
      <c r="BM13" s="30" t="str">
        <f t="shared" si="52"/>
        <v>moderate</v>
      </c>
      <c r="BN13" s="30">
        <f>SUM(coded_data!CS13:CX13)</f>
        <v>5</v>
      </c>
      <c r="BO13" s="37">
        <f t="shared" si="53"/>
        <v>0.83333333333333337</v>
      </c>
      <c r="BP13" s="30">
        <f t="shared" si="54"/>
        <v>5</v>
      </c>
      <c r="BQ13" s="30" t="str">
        <f t="shared" si="55"/>
        <v>very high</v>
      </c>
    </row>
  </sheetData>
  <mergeCells count="22">
    <mergeCell ref="AP2:AS2"/>
    <mergeCell ref="B2:E2"/>
    <mergeCell ref="F2:I2"/>
    <mergeCell ref="J2:M2"/>
    <mergeCell ref="N2:Q2"/>
    <mergeCell ref="R2:U2"/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5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37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224" t="s">
        <v>458</v>
      </c>
      <c r="B1" s="215" t="s">
        <v>457</v>
      </c>
      <c r="C1" s="216"/>
      <c r="D1" s="216"/>
      <c r="E1" s="217"/>
      <c r="G1" s="209" t="s">
        <v>276</v>
      </c>
      <c r="H1" s="210"/>
      <c r="I1" s="210"/>
      <c r="J1" s="210"/>
      <c r="K1" s="210"/>
      <c r="L1" s="211"/>
      <c r="N1" s="203" t="s">
        <v>277</v>
      </c>
      <c r="O1" s="204"/>
      <c r="P1" s="204"/>
      <c r="Q1" s="204"/>
      <c r="R1" s="204"/>
      <c r="S1" s="204"/>
      <c r="T1" s="204"/>
      <c r="U1" s="204"/>
      <c r="V1" s="204"/>
      <c r="W1" s="204"/>
      <c r="X1" s="205"/>
      <c r="Z1" s="197" t="s">
        <v>278</v>
      </c>
      <c r="AA1" s="198"/>
      <c r="AB1" s="198"/>
      <c r="AC1" s="198"/>
      <c r="AD1" s="198"/>
      <c r="AE1" s="199"/>
      <c r="AG1" s="191" t="s">
        <v>279</v>
      </c>
      <c r="AH1" s="192"/>
      <c r="AI1" s="192"/>
      <c r="AJ1" s="192"/>
      <c r="AK1" s="192"/>
      <c r="AL1" s="193"/>
      <c r="AN1" s="232" t="s">
        <v>428</v>
      </c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4"/>
    </row>
    <row r="2" spans="1:54" ht="14.5" customHeight="1" thickBot="1" x14ac:dyDescent="0.4">
      <c r="A2" s="225"/>
      <c r="B2" s="218"/>
      <c r="C2" s="219"/>
      <c r="D2" s="219"/>
      <c r="E2" s="220"/>
      <c r="G2" s="212"/>
      <c r="H2" s="213"/>
      <c r="I2" s="213"/>
      <c r="J2" s="213"/>
      <c r="K2" s="213"/>
      <c r="L2" s="214"/>
      <c r="N2" s="206"/>
      <c r="O2" s="207"/>
      <c r="P2" s="207"/>
      <c r="Q2" s="207"/>
      <c r="R2" s="207"/>
      <c r="S2" s="207"/>
      <c r="T2" s="207"/>
      <c r="U2" s="207"/>
      <c r="V2" s="207"/>
      <c r="W2" s="207"/>
      <c r="X2" s="208"/>
      <c r="Z2" s="200"/>
      <c r="AA2" s="201"/>
      <c r="AB2" s="201"/>
      <c r="AC2" s="201"/>
      <c r="AD2" s="201"/>
      <c r="AE2" s="202"/>
      <c r="AG2" s="194"/>
      <c r="AH2" s="195"/>
      <c r="AI2" s="195"/>
      <c r="AJ2" s="195"/>
      <c r="AK2" s="195"/>
      <c r="AL2" s="196"/>
      <c r="AN2" s="235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7"/>
    </row>
    <row r="3" spans="1:54" ht="15" customHeight="1" thickBot="1" x14ac:dyDescent="0.4">
      <c r="A3" s="81" t="s">
        <v>165</v>
      </c>
      <c r="B3" s="87" t="s">
        <v>326</v>
      </c>
      <c r="C3" s="82" t="s">
        <v>327</v>
      </c>
      <c r="D3" s="87" t="s">
        <v>328</v>
      </c>
      <c r="E3" s="83" t="s">
        <v>329</v>
      </c>
      <c r="G3" t="s">
        <v>165</v>
      </c>
      <c r="H3" t="s">
        <v>326</v>
      </c>
      <c r="I3" t="s">
        <v>361</v>
      </c>
      <c r="J3" s="37" t="s">
        <v>295</v>
      </c>
      <c r="K3" t="s">
        <v>281</v>
      </c>
      <c r="L3" t="s">
        <v>362</v>
      </c>
      <c r="N3" t="s">
        <v>165</v>
      </c>
      <c r="O3" t="s">
        <v>326</v>
      </c>
      <c r="P3" t="s">
        <v>452</v>
      </c>
      <c r="Q3" t="s">
        <v>453</v>
      </c>
      <c r="R3" t="s">
        <v>454</v>
      </c>
      <c r="S3" t="s">
        <v>455</v>
      </c>
      <c r="T3" t="s">
        <v>456</v>
      </c>
      <c r="U3" t="s">
        <v>361</v>
      </c>
      <c r="V3" t="s">
        <v>363</v>
      </c>
      <c r="W3" t="s">
        <v>281</v>
      </c>
      <c r="X3" t="s">
        <v>362</v>
      </c>
      <c r="Z3" s="30" t="s">
        <v>165</v>
      </c>
      <c r="AA3" s="30" t="s">
        <v>326</v>
      </c>
      <c r="AB3" s="30" t="s">
        <v>361</v>
      </c>
      <c r="AC3" s="30" t="s">
        <v>295</v>
      </c>
      <c r="AD3" s="30" t="s">
        <v>281</v>
      </c>
      <c r="AE3" s="30" t="s">
        <v>362</v>
      </c>
      <c r="AG3" s="30" t="s">
        <v>165</v>
      </c>
      <c r="AH3" s="30" t="s">
        <v>326</v>
      </c>
      <c r="AI3" s="30" t="s">
        <v>361</v>
      </c>
      <c r="AJ3" s="30" t="s">
        <v>295</v>
      </c>
      <c r="AK3" s="30" t="s">
        <v>281</v>
      </c>
      <c r="AL3" s="30" t="s">
        <v>362</v>
      </c>
      <c r="AN3" s="226" t="s">
        <v>429</v>
      </c>
      <c r="AO3" s="238"/>
      <c r="AP3" s="238"/>
      <c r="AQ3" s="238"/>
      <c r="AR3" s="238"/>
      <c r="AS3" s="238"/>
      <c r="AT3" s="239"/>
      <c r="AU3" s="30"/>
      <c r="AV3" s="240" t="s">
        <v>430</v>
      </c>
      <c r="AW3" s="241"/>
      <c r="AX3" s="30"/>
      <c r="AY3" s="240" t="s">
        <v>431</v>
      </c>
      <c r="AZ3" s="242"/>
      <c r="BA3" s="242"/>
      <c r="BB3" s="241"/>
    </row>
    <row r="4" spans="1:54" ht="15.5" customHeight="1" thickBot="1" x14ac:dyDescent="0.4">
      <c r="A4" s="222">
        <v>1</v>
      </c>
      <c r="B4" s="230" t="s">
        <v>330</v>
      </c>
      <c r="C4" s="47" t="s">
        <v>149</v>
      </c>
      <c r="D4" s="85">
        <v>7</v>
      </c>
      <c r="E4" s="65">
        <f>COUNTIF(coded_data!B:B, D4)</f>
        <v>2</v>
      </c>
      <c r="F4" s="30"/>
      <c r="G4" s="30">
        <v>1</v>
      </c>
      <c r="H4" s="30" t="s">
        <v>360</v>
      </c>
      <c r="I4" s="30">
        <f>SUM(coded_data!M:M)</f>
        <v>10</v>
      </c>
      <c r="J4" s="37">
        <f>I4/COUNT(raw_data!A:A)</f>
        <v>1</v>
      </c>
      <c r="K4" s="30">
        <f t="shared" ref="K4" si="0">IF(L4="very low", 1, IF(L4="low", 2, IF(L4="moderate", 3, IF(L4="high", 4, 5))))</f>
        <v>5</v>
      </c>
      <c r="L4" s="30" t="str">
        <f t="shared" ref="L4" si="1">IF(J4&lt;=20%, "very low", IF(J4&lt;=40%, "low", IF(J4&lt;=60%, "moderate", IF(J4&lt;=80%, "high", "very high"))))</f>
        <v>very high</v>
      </c>
      <c r="M4" s="30"/>
      <c r="N4" s="30">
        <v>1</v>
      </c>
      <c r="O4" s="30" t="s">
        <v>373</v>
      </c>
      <c r="P4" s="30">
        <f>COUNTIF(coded_data!AL:AL, 1)</f>
        <v>0</v>
      </c>
      <c r="Q4" s="30">
        <f>COUNTIF(coded_data!AL:AL, 2)</f>
        <v>0</v>
      </c>
      <c r="R4" s="30">
        <f>COUNTIF(coded_data!AL:AL, 3)</f>
        <v>0</v>
      </c>
      <c r="S4" s="30">
        <f>COUNTIF(coded_data!AL:AL, 4)</f>
        <v>2</v>
      </c>
      <c r="T4" s="30">
        <f>COUNTIF(coded_data!AL:AL, 5)</f>
        <v>8</v>
      </c>
      <c r="U4" s="30">
        <f>SUM(coded_data!AL:AL)</f>
        <v>48</v>
      </c>
      <c r="V4" s="37">
        <f>U4/COUNT(raw_data!A:A)/5</f>
        <v>0.96</v>
      </c>
      <c r="W4" s="30">
        <f t="shared" ref="W4" si="2">IF(X4="very low", 1, IF(X4="low", 2, IF(X4="moderate", 3, IF(X4="high", 4, 5))))</f>
        <v>5</v>
      </c>
      <c r="X4" s="30" t="str">
        <f t="shared" ref="X4" si="3">IF(V4&lt;=20%, "very low", IF(V4&lt;=40%, "low", IF(V4&lt;=60%, "moderate", IF(V4&lt;=80%, "high", "very high"))))</f>
        <v>very high</v>
      </c>
      <c r="Y4" s="30"/>
      <c r="Z4" s="30">
        <v>1</v>
      </c>
      <c r="AA4" s="30" t="s">
        <v>413</v>
      </c>
      <c r="AB4" s="30">
        <f>SUM(coded_data!BH:BH) + SUM(coded_data!BI:BI) + SUM(coded_data!BJ:BJ)</f>
        <v>27</v>
      </c>
      <c r="AC4" s="37">
        <f>AB4/COUNT(raw_data!A:A)/3</f>
        <v>0.9</v>
      </c>
      <c r="AD4" s="30">
        <f t="shared" ref="AD4" si="4">IF(AE4="very low", 1, IF(AE4="low", 2, IF(AE4="moderate", 3, IF(AE4="high", 4, 5))))</f>
        <v>5</v>
      </c>
      <c r="AE4" s="30" t="str">
        <f t="shared" ref="AE4" si="5">IF(AC4&lt;=20%, "very low", IF(AC4&lt;=40%, "low", IF(AC4&lt;=60%, "moderate", IF(AC4&lt;=80%, "high", "very high"))))</f>
        <v>very high</v>
      </c>
      <c r="AF4" s="30"/>
      <c r="AG4" s="30">
        <v>1</v>
      </c>
      <c r="AH4" s="30" t="s">
        <v>422</v>
      </c>
      <c r="AI4" s="30">
        <f>SUM(coded_data!CK:CK)</f>
        <v>10</v>
      </c>
      <c r="AJ4" s="37">
        <f>AI4/COUNT(raw_data!A:A)</f>
        <v>1</v>
      </c>
      <c r="AK4" s="30">
        <f t="shared" ref="AK4" si="6">IF(AL4="very low", 1, IF(AL4="low", 2, IF(AL4="moderate", 3, IF(AL4="high", 4, 5))))</f>
        <v>5</v>
      </c>
      <c r="AL4" s="30" t="str">
        <f t="shared" ref="AL4" si="7">IF(AJ4&lt;=20%, "very low", IF(AJ4&lt;=40%, "low", IF(AJ4&lt;=60%, "moderate", IF(AJ4&lt;=80%, "high", "very high"))))</f>
        <v>very high</v>
      </c>
      <c r="AN4" s="227" t="s">
        <v>432</v>
      </c>
      <c r="AO4" s="157" t="s">
        <v>433</v>
      </c>
      <c r="AP4" s="158"/>
      <c r="AQ4" s="159"/>
      <c r="AR4" s="157" t="s">
        <v>434</v>
      </c>
      <c r="AS4" s="158"/>
      <c r="AT4" s="159"/>
      <c r="AU4" s="30"/>
      <c r="AV4" s="14" t="s">
        <v>241</v>
      </c>
      <c r="AW4" s="40">
        <f>COUNTIF(raw_data!DK:DK, AV4)</f>
        <v>1</v>
      </c>
      <c r="AX4" s="30"/>
      <c r="AY4" s="12" t="s">
        <v>432</v>
      </c>
      <c r="AZ4" s="13" t="s">
        <v>435</v>
      </c>
      <c r="BA4" s="13" t="s">
        <v>436</v>
      </c>
      <c r="BB4" s="39" t="s">
        <v>437</v>
      </c>
    </row>
    <row r="5" spans="1:54" ht="15" thickBot="1" x14ac:dyDescent="0.4">
      <c r="A5" s="222"/>
      <c r="B5" s="230"/>
      <c r="C5" s="47" t="s">
        <v>150</v>
      </c>
      <c r="D5" s="85">
        <v>6</v>
      </c>
      <c r="E5" s="65">
        <f>COUNTIF(coded_data!B:B, D5)</f>
        <v>2</v>
      </c>
      <c r="F5" s="30"/>
      <c r="G5" s="30">
        <v>2</v>
      </c>
      <c r="H5" s="30" t="s">
        <v>364</v>
      </c>
      <c r="I5" s="30">
        <f>SUM(coded_data!N:N) + SUM(coded_data!O:O) + SUM(coded_data!P:P)</f>
        <v>29</v>
      </c>
      <c r="J5" s="37">
        <f>I5/COUNT(raw_data!A:A)/3</f>
        <v>0.96666666666666667</v>
      </c>
      <c r="K5" s="30">
        <f t="shared" ref="K5:K13" si="8">IF(L5="very low", 1, IF(L5="low", 2, IF(L5="moderate", 3, IF(L5="high", 4, 5))))</f>
        <v>5</v>
      </c>
      <c r="L5" s="30" t="str">
        <f t="shared" ref="L5:L13" si="9">IF(J5&lt;=20%, "very low", IF(J5&lt;=40%, "low", IF(J5&lt;=60%, "moderate", IF(J5&lt;=80%, "high", "very high"))))</f>
        <v>very high</v>
      </c>
      <c r="M5" s="30"/>
      <c r="N5" s="30">
        <v>2</v>
      </c>
      <c r="O5" s="30" t="s">
        <v>374</v>
      </c>
      <c r="P5" s="30">
        <f>COUNTIF(coded_data!AM:AM, 1)</f>
        <v>0</v>
      </c>
      <c r="Q5" s="30">
        <f>COUNTIF(coded_data!AM:AM, 2)</f>
        <v>0</v>
      </c>
      <c r="R5" s="30">
        <f>COUNTIF(coded_data!AM:AM, 3)</f>
        <v>3</v>
      </c>
      <c r="S5" s="30">
        <f>COUNTIF(coded_data!AM:AM, 4)</f>
        <v>5</v>
      </c>
      <c r="T5" s="30">
        <f>COUNTIF(coded_data!AM:AM, 5)</f>
        <v>2</v>
      </c>
      <c r="U5" s="30">
        <f>SUM(coded_data!AM:AM)</f>
        <v>39</v>
      </c>
      <c r="V5" s="37">
        <f>U5/COUNT(raw_data!A:A)/5</f>
        <v>0.78</v>
      </c>
      <c r="W5" s="30">
        <f t="shared" ref="W5:W24" si="10">IF(X5="very low", 1, IF(X5="low", 2, IF(X5="moderate", 3, IF(X5="high", 4, 5))))</f>
        <v>4</v>
      </c>
      <c r="X5" s="30" t="str">
        <f t="shared" ref="X5:X24" si="11">IF(V5&lt;=20%, "very low", IF(V5&lt;=40%, "low", IF(V5&lt;=60%, "moderate", IF(V5&lt;=80%, "high", "very high"))))</f>
        <v>high</v>
      </c>
      <c r="Y5" s="30"/>
      <c r="Z5" s="30">
        <v>2</v>
      </c>
      <c r="AA5" s="30" t="s">
        <v>414</v>
      </c>
      <c r="AB5" s="30">
        <f>SUM(coded_data!BK:BN)</f>
        <v>25</v>
      </c>
      <c r="AC5" s="37">
        <f>AB5/COUNT(raw_data!A:A)/4</f>
        <v>0.625</v>
      </c>
      <c r="AD5" s="30">
        <f t="shared" ref="AD5:AD12" si="12">IF(AE5="very low", 1, IF(AE5="low", 2, IF(AE5="moderate", 3, IF(AE5="high", 4, 5))))</f>
        <v>4</v>
      </c>
      <c r="AE5" s="30" t="str">
        <f t="shared" ref="AE5:AE12" si="13">IF(AC5&lt;=20%, "very low", IF(AC5&lt;=40%, "low", IF(AC5&lt;=60%, "moderate", IF(AC5&lt;=80%, "high", "very high"))))</f>
        <v>high</v>
      </c>
      <c r="AF5" s="30"/>
      <c r="AG5" s="30">
        <v>2</v>
      </c>
      <c r="AH5" s="30" t="s">
        <v>423</v>
      </c>
      <c r="AI5" s="30">
        <f>SUM(coded_data!CL:CN)</f>
        <v>26</v>
      </c>
      <c r="AJ5" s="37">
        <f>AI5/COUNT(raw_data!A:A)/3</f>
        <v>0.8666666666666667</v>
      </c>
      <c r="AK5" s="30">
        <f t="shared" ref="AK5:AK9" si="14">IF(AL5="very low", 1, IF(AL5="low", 2, IF(AL5="moderate", 3, IF(AL5="high", 4, 5))))</f>
        <v>5</v>
      </c>
      <c r="AL5" s="30" t="str">
        <f t="shared" ref="AL5:AL9" si="15">IF(AJ5&lt;=20%, "very low", IF(AJ5&lt;=40%, "low", IF(AJ5&lt;=60%, "moderate", IF(AJ5&lt;=80%, "high", "very high"))))</f>
        <v>very high</v>
      </c>
      <c r="AN5" s="243"/>
      <c r="AO5" s="81" t="s">
        <v>435</v>
      </c>
      <c r="AP5" s="82" t="s">
        <v>436</v>
      </c>
      <c r="AQ5" s="83" t="s">
        <v>437</v>
      </c>
      <c r="AR5" s="1" t="s">
        <v>435</v>
      </c>
      <c r="AS5" s="1" t="s">
        <v>436</v>
      </c>
      <c r="AT5" s="40" t="s">
        <v>437</v>
      </c>
      <c r="AU5" s="30"/>
      <c r="AV5" s="14" t="s">
        <v>438</v>
      </c>
      <c r="AW5" s="40">
        <f>COUNTIF(raw_data!DK:DK, AV5)</f>
        <v>0</v>
      </c>
      <c r="AX5" s="30"/>
      <c r="AY5" s="14" t="s">
        <v>247</v>
      </c>
      <c r="AZ5" s="1">
        <f>COUNTIF(raw_data!DS:DS, AY5)</f>
        <v>1</v>
      </c>
      <c r="BA5" s="1">
        <f>COUNTIF(raw_data!DT:DT, AY5)</f>
        <v>0</v>
      </c>
      <c r="BB5" s="40">
        <f>COUNTIF(raw_data!DU:DU, AY5)</f>
        <v>0</v>
      </c>
    </row>
    <row r="6" spans="1:54" x14ac:dyDescent="0.35">
      <c r="A6" s="222"/>
      <c r="B6" s="230"/>
      <c r="C6" s="47" t="s">
        <v>331</v>
      </c>
      <c r="D6" s="85">
        <v>5</v>
      </c>
      <c r="E6" s="65">
        <f>COUNTIF(coded_data!B:B, D6)</f>
        <v>4</v>
      </c>
      <c r="F6" s="30"/>
      <c r="G6" s="30">
        <v>3</v>
      </c>
      <c r="H6" s="30" t="s">
        <v>365</v>
      </c>
      <c r="I6" s="30">
        <f>SUM(coded_data!Q:Q)</f>
        <v>9</v>
      </c>
      <c r="J6" s="37">
        <f>I6/COUNT(raw_data!A:A)</f>
        <v>0.9</v>
      </c>
      <c r="K6" s="30">
        <f t="shared" si="8"/>
        <v>5</v>
      </c>
      <c r="L6" s="30" t="str">
        <f t="shared" si="9"/>
        <v>very high</v>
      </c>
      <c r="M6" s="30"/>
      <c r="N6" s="30" t="s">
        <v>375</v>
      </c>
      <c r="O6" s="30" t="s">
        <v>383</v>
      </c>
      <c r="P6" s="30">
        <f>COUNTIF(coded_data!AN:AN, 1)</f>
        <v>3</v>
      </c>
      <c r="Q6" s="30">
        <f>COUNTIF(coded_data!AN:AN, 2)</f>
        <v>3</v>
      </c>
      <c r="R6" s="30">
        <f>COUNTIF(coded_data!AN:AN, 3)</f>
        <v>3</v>
      </c>
      <c r="S6" s="30">
        <f>COUNTIF(coded_data!AN:AN, 4)</f>
        <v>1</v>
      </c>
      <c r="T6" s="30">
        <f>COUNTIF(coded_data!AN:AN, 5)</f>
        <v>0</v>
      </c>
      <c r="U6" s="30">
        <f>SUM(coded_data!AN:AN)</f>
        <v>22</v>
      </c>
      <c r="V6" s="37">
        <f>U6/COUNT(raw_data!A:A)/5</f>
        <v>0.44000000000000006</v>
      </c>
      <c r="W6" s="30">
        <f t="shared" si="10"/>
        <v>3</v>
      </c>
      <c r="X6" s="30" t="str">
        <f t="shared" si="11"/>
        <v>moderate</v>
      </c>
      <c r="Y6" s="30"/>
      <c r="Z6" s="30">
        <v>3</v>
      </c>
      <c r="AA6" s="30" t="s">
        <v>415</v>
      </c>
      <c r="AB6" s="30">
        <f>SUM(coded_data!BO:BO)</f>
        <v>18</v>
      </c>
      <c r="AC6" s="37">
        <f>AB6/COUNT(raw_data!A:A)/2</f>
        <v>0.9</v>
      </c>
      <c r="AD6" s="30">
        <f t="shared" si="12"/>
        <v>5</v>
      </c>
      <c r="AE6" s="30" t="str">
        <f t="shared" si="13"/>
        <v>very high</v>
      </c>
      <c r="AF6" s="30"/>
      <c r="AG6" s="30">
        <v>3</v>
      </c>
      <c r="AH6" s="30" t="s">
        <v>424</v>
      </c>
      <c r="AI6" s="30">
        <f>SUM(coded_data!CO:CO)</f>
        <v>14</v>
      </c>
      <c r="AJ6" s="37">
        <f>AI6/COUNT(raw_data!A:A)/4</f>
        <v>0.35</v>
      </c>
      <c r="AK6" s="30">
        <f t="shared" si="14"/>
        <v>2</v>
      </c>
      <c r="AL6" s="30" t="str">
        <f t="shared" si="15"/>
        <v>low</v>
      </c>
      <c r="AN6" s="14" t="s">
        <v>230</v>
      </c>
      <c r="AO6" s="12">
        <f>COUNTIF(raw_data!CY:CY, AN6)</f>
        <v>6</v>
      </c>
      <c r="AP6" s="13">
        <f>COUNTIF(raw_data!CZ:CZ, AN6)</f>
        <v>3</v>
      </c>
      <c r="AQ6" s="39">
        <f>COUNTIF(raw_data!DA:DA, AN6)</f>
        <v>1</v>
      </c>
      <c r="AR6" s="12">
        <f>COUNTIF(raw_data!DE:DE, AN6)</f>
        <v>6</v>
      </c>
      <c r="AS6" s="13">
        <f>COUNTIF(raw_data!DF:DF, AN6)</f>
        <v>3</v>
      </c>
      <c r="AT6" s="39">
        <f>COUNTIF(raw_data!DG:DG, AN6)</f>
        <v>1</v>
      </c>
      <c r="AU6" s="30"/>
      <c r="AV6" s="14" t="s">
        <v>239</v>
      </c>
      <c r="AW6" s="40">
        <f>COUNTIF(raw_data!DK:DK, AV6)</f>
        <v>4</v>
      </c>
      <c r="AX6" s="30"/>
      <c r="AY6" s="14" t="s">
        <v>248</v>
      </c>
      <c r="AZ6" s="1">
        <f>COUNTIF(raw_data!DS:DS, AY6)</f>
        <v>3</v>
      </c>
      <c r="BA6" s="1">
        <f>COUNTIF(raw_data!DT:DT, AY6)</f>
        <v>0</v>
      </c>
      <c r="BB6" s="40">
        <f>COUNTIF(raw_data!DU:DU, AY6)</f>
        <v>1</v>
      </c>
    </row>
    <row r="7" spans="1:54" x14ac:dyDescent="0.35">
      <c r="A7" s="222"/>
      <c r="B7" s="230"/>
      <c r="C7" s="47" t="s">
        <v>332</v>
      </c>
      <c r="D7" s="85">
        <v>4</v>
      </c>
      <c r="E7" s="65">
        <f>COUNTIF(coded_data!B:B, D7)</f>
        <v>2</v>
      </c>
      <c r="F7" s="30"/>
      <c r="G7" s="30">
        <v>4</v>
      </c>
      <c r="H7" s="30" t="s">
        <v>366</v>
      </c>
      <c r="I7" s="30">
        <f>SUM(coded_data!R:R) + SUM(coded_data!S:S) + SUM(coded_data!T:T)</f>
        <v>28</v>
      </c>
      <c r="J7" s="37">
        <f>I7/COUNT(raw_data!A:A)/3</f>
        <v>0.93333333333333324</v>
      </c>
      <c r="K7" s="30">
        <f t="shared" si="8"/>
        <v>5</v>
      </c>
      <c r="L7" s="30" t="str">
        <f t="shared" si="9"/>
        <v>very high</v>
      </c>
      <c r="M7" s="30"/>
      <c r="N7" s="30" t="s">
        <v>376</v>
      </c>
      <c r="O7" s="30" t="s">
        <v>384</v>
      </c>
      <c r="P7" s="30">
        <f>COUNTIF(coded_data!AO:AO, 1)</f>
        <v>0</v>
      </c>
      <c r="Q7" s="30">
        <f>COUNTIF(coded_data!AO:AO, 2)</f>
        <v>0</v>
      </c>
      <c r="R7" s="30">
        <f>COUNTIF(coded_data!AO:AO, 3)</f>
        <v>0</v>
      </c>
      <c r="S7" s="30">
        <f>COUNTIF(coded_data!AO:AO, 4)</f>
        <v>0</v>
      </c>
      <c r="T7" s="30">
        <f>COUNTIF(coded_data!AO:AO, 5)</f>
        <v>10</v>
      </c>
      <c r="U7" s="30">
        <f>SUM(coded_data!AO:AO)</f>
        <v>50</v>
      </c>
      <c r="V7" s="37">
        <f>U7/COUNT(raw_data!A:A)/5</f>
        <v>1</v>
      </c>
      <c r="W7" s="30">
        <f t="shared" si="10"/>
        <v>5</v>
      </c>
      <c r="X7" s="30" t="str">
        <f t="shared" si="11"/>
        <v>very high</v>
      </c>
      <c r="Y7" s="30"/>
      <c r="Z7" s="30">
        <v>4</v>
      </c>
      <c r="AA7" s="30" t="s">
        <v>416</v>
      </c>
      <c r="AB7" s="30">
        <f>SUM(coded_data!BP:BP)</f>
        <v>7</v>
      </c>
      <c r="AC7" s="37">
        <f>AB7/COUNT(raw_data!A:A)/4</f>
        <v>0.17499999999999999</v>
      </c>
      <c r="AD7" s="30">
        <f t="shared" si="12"/>
        <v>1</v>
      </c>
      <c r="AE7" s="30" t="str">
        <f t="shared" si="13"/>
        <v>very low</v>
      </c>
      <c r="AF7" s="30"/>
      <c r="AG7" s="30">
        <v>4</v>
      </c>
      <c r="AH7" s="30" t="s">
        <v>425</v>
      </c>
      <c r="AI7" s="30">
        <f>SUM(coded_data!CP:CR)</f>
        <v>29</v>
      </c>
      <c r="AJ7" s="37">
        <f>AI7/COUNT(raw_data!A:A)/3</f>
        <v>0.96666666666666667</v>
      </c>
      <c r="AK7" s="30">
        <f t="shared" si="14"/>
        <v>5</v>
      </c>
      <c r="AL7" s="30" t="str">
        <f t="shared" si="15"/>
        <v>very high</v>
      </c>
      <c r="AN7" s="14" t="s">
        <v>232</v>
      </c>
      <c r="AO7" s="14">
        <f>COUNTIF(raw_data!CY:CY, AN7)</f>
        <v>1</v>
      </c>
      <c r="AP7" s="1">
        <f>COUNTIF(raw_data!CZ:CZ, AN7)</f>
        <v>0</v>
      </c>
      <c r="AQ7" s="40">
        <f>COUNTIF(raw_data!DA:DA, AN7)</f>
        <v>0</v>
      </c>
      <c r="AR7" s="14">
        <f>COUNTIF(raw_data!DE:DE, AN7)</f>
        <v>1</v>
      </c>
      <c r="AS7" s="1">
        <f>COUNTIF(raw_data!DF:DF, AN7)</f>
        <v>0</v>
      </c>
      <c r="AT7" s="40">
        <f>COUNTIF(raw_data!DG:DG, AN7)</f>
        <v>0</v>
      </c>
      <c r="AU7" s="30"/>
      <c r="AV7" s="14" t="s">
        <v>240</v>
      </c>
      <c r="AW7" s="40">
        <f>COUNTIF(raw_data!DK:DK, AV7)</f>
        <v>4</v>
      </c>
      <c r="AX7" s="30"/>
      <c r="AY7" s="14" t="s">
        <v>439</v>
      </c>
      <c r="AZ7" s="1">
        <f>COUNTIF(raw_data!DS:DS, AY7)</f>
        <v>0</v>
      </c>
      <c r="BA7" s="1">
        <f>COUNTIF(raw_data!DT:DT, AY7)</f>
        <v>0</v>
      </c>
      <c r="BB7" s="40">
        <f>COUNTIF(raw_data!DU:DU, AY7)</f>
        <v>0</v>
      </c>
    </row>
    <row r="8" spans="1:54" ht="15" thickBot="1" x14ac:dyDescent="0.4">
      <c r="A8" s="222"/>
      <c r="B8" s="230"/>
      <c r="C8" s="47" t="s">
        <v>333</v>
      </c>
      <c r="D8" s="85">
        <v>3</v>
      </c>
      <c r="E8" s="65">
        <f>COUNTIF(coded_data!B:B, D8)</f>
        <v>0</v>
      </c>
      <c r="F8" s="30"/>
      <c r="G8" s="30">
        <v>5</v>
      </c>
      <c r="H8" s="30" t="s">
        <v>367</v>
      </c>
      <c r="I8" s="30">
        <f>SUM(coded_data!U:U) + SUM(coded_data!V:V) + SUM(coded_data!W:W) + SUM(coded_data!X:X) + SUM(coded_data!Y:Y) + SUM(coded_data!Z:Z)</f>
        <v>26</v>
      </c>
      <c r="J8" s="37">
        <f>I8/COUNT(raw_data!A:A)/6</f>
        <v>0.43333333333333335</v>
      </c>
      <c r="K8" s="30">
        <f t="shared" si="8"/>
        <v>3</v>
      </c>
      <c r="L8" s="30" t="str">
        <f t="shared" si="9"/>
        <v>moderate</v>
      </c>
      <c r="M8" s="30"/>
      <c r="N8" s="30" t="s">
        <v>377</v>
      </c>
      <c r="O8" s="30" t="s">
        <v>385</v>
      </c>
      <c r="P8" s="30">
        <f>COUNTIF(coded_data!AP:AP, 1)</f>
        <v>0</v>
      </c>
      <c r="Q8" s="30">
        <f>COUNTIF(coded_data!AP:AP, 2)</f>
        <v>4</v>
      </c>
      <c r="R8" s="30">
        <f>COUNTIF(coded_data!AP:AP, 3)</f>
        <v>5</v>
      </c>
      <c r="S8" s="30">
        <f>COUNTIF(coded_data!AP:AP, 4)</f>
        <v>1</v>
      </c>
      <c r="T8" s="30">
        <f>COUNTIF(coded_data!AP:AP, 5)</f>
        <v>0</v>
      </c>
      <c r="U8" s="30">
        <f>SUM(coded_data!AP:AP)</f>
        <v>27</v>
      </c>
      <c r="V8" s="37">
        <f>U8/COUNT(raw_data!A:A)/5</f>
        <v>0.54</v>
      </c>
      <c r="W8" s="30">
        <f t="shared" si="10"/>
        <v>3</v>
      </c>
      <c r="X8" s="30" t="str">
        <f t="shared" si="11"/>
        <v>moderate</v>
      </c>
      <c r="Y8" s="30"/>
      <c r="Z8" s="30">
        <v>5</v>
      </c>
      <c r="AA8" s="30" t="s">
        <v>417</v>
      </c>
      <c r="AB8" s="30">
        <f>SUM(coded_data!BQ:BQ)</f>
        <v>8</v>
      </c>
      <c r="AC8" s="37">
        <f>AB8/COUNT(raw_data!A:A)/4</f>
        <v>0.2</v>
      </c>
      <c r="AD8" s="30">
        <f t="shared" si="12"/>
        <v>1</v>
      </c>
      <c r="AE8" s="30" t="str">
        <f t="shared" si="13"/>
        <v>very low</v>
      </c>
      <c r="AF8" s="30"/>
      <c r="AG8" s="30">
        <v>5</v>
      </c>
      <c r="AH8" s="30" t="s">
        <v>426</v>
      </c>
      <c r="AI8" s="30">
        <f>SUM(coded_data!CS:CU)</f>
        <v>30</v>
      </c>
      <c r="AJ8" s="37">
        <f>AI8/COUNT(raw_data!A:A)/3</f>
        <v>1</v>
      </c>
      <c r="AK8" s="30">
        <f t="shared" si="14"/>
        <v>5</v>
      </c>
      <c r="AL8" s="30" t="str">
        <f t="shared" si="15"/>
        <v>very high</v>
      </c>
      <c r="AN8" s="14" t="s">
        <v>233</v>
      </c>
      <c r="AO8" s="14">
        <f>COUNTIF(raw_data!CY:CY, AN8)</f>
        <v>0</v>
      </c>
      <c r="AP8" s="1">
        <f>COUNTIF(raw_data!CZ:CZ, AN8)</f>
        <v>5</v>
      </c>
      <c r="AQ8" s="40">
        <f>COUNTIF(raw_data!DA:DA, AN8)</f>
        <v>4</v>
      </c>
      <c r="AR8" s="14">
        <f>COUNTIF(raw_data!DE:DE, AN8)</f>
        <v>0</v>
      </c>
      <c r="AS8" s="1">
        <f>COUNTIF(raw_data!DF:DF, AN8)</f>
        <v>0</v>
      </c>
      <c r="AT8" s="40">
        <f>COUNTIF(raw_data!DG:DG, AN8)</f>
        <v>0</v>
      </c>
      <c r="AU8" s="30"/>
      <c r="AV8" s="41" t="s">
        <v>242</v>
      </c>
      <c r="AW8" s="40">
        <f>COUNTIF(raw_data!DK:DK, AV8)</f>
        <v>1</v>
      </c>
      <c r="AX8" s="30"/>
      <c r="AY8" s="14" t="s">
        <v>251</v>
      </c>
      <c r="AZ8" s="1">
        <f>COUNTIF(raw_data!DS:DS, AY8)</f>
        <v>0</v>
      </c>
      <c r="BA8" s="1">
        <f>COUNTIF(raw_data!DT:DT, AY8)</f>
        <v>1</v>
      </c>
      <c r="BB8" s="40">
        <f>COUNTIF(raw_data!DU:DU, AY8)</f>
        <v>7</v>
      </c>
    </row>
    <row r="9" spans="1:54" ht="15" thickBot="1" x14ac:dyDescent="0.4">
      <c r="A9" s="222"/>
      <c r="B9" s="230"/>
      <c r="C9" s="47" t="s">
        <v>334</v>
      </c>
      <c r="D9" s="85">
        <v>2</v>
      </c>
      <c r="E9" s="65">
        <f>COUNTIF(coded_data!B:B, D9)</f>
        <v>0</v>
      </c>
      <c r="F9" s="30"/>
      <c r="G9" s="30">
        <v>6</v>
      </c>
      <c r="H9" s="30" t="s">
        <v>368</v>
      </c>
      <c r="I9" s="30">
        <f>SUM(coded_data!AA:AA) + SUM(coded_data!AB:AB) + SUM(coded_data!AC:AC)</f>
        <v>30</v>
      </c>
      <c r="J9" s="37">
        <f>I9/COUNT(raw_data!A:A)/3</f>
        <v>1</v>
      </c>
      <c r="K9" s="30">
        <f t="shared" si="8"/>
        <v>5</v>
      </c>
      <c r="L9" s="30" t="str">
        <f t="shared" si="9"/>
        <v>very high</v>
      </c>
      <c r="M9" s="30"/>
      <c r="N9" s="30" t="s">
        <v>378</v>
      </c>
      <c r="O9" s="30" t="s">
        <v>386</v>
      </c>
      <c r="P9" s="30">
        <f>COUNTIF(coded_data!AQ:AQ, 1)</f>
        <v>0</v>
      </c>
      <c r="Q9" s="30">
        <f>COUNTIF(coded_data!AQ:AQ, 2)</f>
        <v>0</v>
      </c>
      <c r="R9" s="30">
        <f>COUNTIF(coded_data!AQ:AQ, 3)</f>
        <v>1</v>
      </c>
      <c r="S9" s="30">
        <f>COUNTIF(coded_data!AQ:AQ, 4)</f>
        <v>5</v>
      </c>
      <c r="T9" s="30">
        <f>COUNTIF(coded_data!AQ:AQ, 5)</f>
        <v>4</v>
      </c>
      <c r="U9" s="30">
        <f>SUM(coded_data!AQ:AQ)</f>
        <v>43</v>
      </c>
      <c r="V9" s="37">
        <f>U9/COUNT(raw_data!A:A)/5</f>
        <v>0.86</v>
      </c>
      <c r="W9" s="30">
        <f t="shared" si="10"/>
        <v>5</v>
      </c>
      <c r="X9" s="30" t="str">
        <f t="shared" si="11"/>
        <v>very high</v>
      </c>
      <c r="Y9" s="30"/>
      <c r="Z9" s="30">
        <v>6</v>
      </c>
      <c r="AA9" s="30" t="s">
        <v>418</v>
      </c>
      <c r="AB9" s="30">
        <f>SUM(coded_data!BR:BR)</f>
        <v>7</v>
      </c>
      <c r="AC9" s="37">
        <f>AB9/COUNT(raw_data!A:A)</f>
        <v>0.7</v>
      </c>
      <c r="AD9" s="30">
        <f t="shared" si="12"/>
        <v>4</v>
      </c>
      <c r="AE9" s="30" t="str">
        <f t="shared" si="13"/>
        <v>high</v>
      </c>
      <c r="AF9" s="30"/>
      <c r="AG9" s="30">
        <v>6</v>
      </c>
      <c r="AH9" s="30" t="s">
        <v>427</v>
      </c>
      <c r="AI9" s="30">
        <f>SUM(coded_data!CV:CX)</f>
        <v>26</v>
      </c>
      <c r="AJ9" s="37">
        <f>AI9/COUNT(raw_data!A:A)/3</f>
        <v>0.8666666666666667</v>
      </c>
      <c r="AK9" s="30">
        <f t="shared" si="14"/>
        <v>5</v>
      </c>
      <c r="AL9" s="30" t="str">
        <f t="shared" si="15"/>
        <v>very high</v>
      </c>
      <c r="AN9" s="14" t="s">
        <v>238</v>
      </c>
      <c r="AO9" s="14">
        <f>COUNTIF(raw_data!CY:CY, AN9)</f>
        <v>0</v>
      </c>
      <c r="AP9" s="1">
        <f>COUNTIF(raw_data!CZ:CZ, AN9)</f>
        <v>0</v>
      </c>
      <c r="AQ9" s="40">
        <f>COUNTIF(raw_data!DA:DA, AN9)</f>
        <v>0</v>
      </c>
      <c r="AR9" s="14">
        <f>COUNTIF(raw_data!DE:DE, AN9)</f>
        <v>0</v>
      </c>
      <c r="AS9" s="1">
        <f>COUNTIF(raw_data!DF:DF, AN9)</f>
        <v>3</v>
      </c>
      <c r="AT9" s="40">
        <f>COUNTIF(raw_data!DG:DG, AN9)</f>
        <v>4</v>
      </c>
      <c r="AU9" s="30"/>
      <c r="AV9" s="226" t="s">
        <v>440</v>
      </c>
      <c r="AW9" s="239"/>
      <c r="AX9" s="30"/>
      <c r="AY9" s="14" t="s">
        <v>249</v>
      </c>
      <c r="AZ9" s="1">
        <f>COUNTIF(raw_data!DS:DS, AY9)</f>
        <v>1</v>
      </c>
      <c r="BA9" s="1">
        <f>COUNTIF(raw_data!DT:DT, AY9)</f>
        <v>3</v>
      </c>
      <c r="BB9" s="40">
        <f>COUNTIF(raw_data!DU:DU, AY9)</f>
        <v>0</v>
      </c>
    </row>
    <row r="10" spans="1:54" x14ac:dyDescent="0.35">
      <c r="A10" s="222"/>
      <c r="B10" s="230"/>
      <c r="C10" s="47" t="s">
        <v>335</v>
      </c>
      <c r="D10" s="85">
        <v>1</v>
      </c>
      <c r="E10" s="65">
        <f>COUNTIF(coded_data!B:B, D10)</f>
        <v>0</v>
      </c>
      <c r="F10" s="30"/>
      <c r="G10" s="30">
        <v>7</v>
      </c>
      <c r="H10" s="30" t="s">
        <v>369</v>
      </c>
      <c r="I10" s="30">
        <f>SUM(coded_data!AD:AD) + SUM(coded_data!AE:AE) + SUM(coded_data!AF:AF) + SUM(coded_data!G:G) + SUM(coded_data!H:H)</f>
        <v>49</v>
      </c>
      <c r="J10" s="37">
        <f>I10/COUNT(raw_data!A:A)/5</f>
        <v>0.98000000000000009</v>
      </c>
      <c r="K10" s="30">
        <f t="shared" si="8"/>
        <v>5</v>
      </c>
      <c r="L10" s="30" t="str">
        <f t="shared" si="9"/>
        <v>very high</v>
      </c>
      <c r="M10" s="30"/>
      <c r="N10" s="30" t="s">
        <v>379</v>
      </c>
      <c r="O10" s="30" t="s">
        <v>387</v>
      </c>
      <c r="P10" s="30">
        <f>COUNTIF(coded_data!AR:AR, 1)</f>
        <v>4</v>
      </c>
      <c r="Q10" s="30">
        <f>COUNTIF(coded_data!AR:AR, 2)</f>
        <v>5</v>
      </c>
      <c r="R10" s="30">
        <f>COUNTIF(coded_data!AR:AR, 3)</f>
        <v>1</v>
      </c>
      <c r="S10" s="30">
        <f>COUNTIF(coded_data!AR:AR, 4)</f>
        <v>0</v>
      </c>
      <c r="T10" s="30">
        <f>COUNTIF(coded_data!AR:AR, 5)</f>
        <v>0</v>
      </c>
      <c r="U10" s="30">
        <f>SUM(coded_data!AR:AR)</f>
        <v>17</v>
      </c>
      <c r="V10" s="37">
        <f>U10/COUNT(raw_data!A:A)/5</f>
        <v>0.33999999999999997</v>
      </c>
      <c r="W10" s="30">
        <f t="shared" si="10"/>
        <v>2</v>
      </c>
      <c r="X10" s="30" t="str">
        <f t="shared" si="11"/>
        <v>low</v>
      </c>
      <c r="Y10" s="30"/>
      <c r="Z10" s="30">
        <v>7</v>
      </c>
      <c r="AA10" s="30" t="s">
        <v>419</v>
      </c>
      <c r="AB10" s="30">
        <f>SUM(coded_data!BS:BX)</f>
        <v>43</v>
      </c>
      <c r="AC10" s="37">
        <f>AB10/COUNT(raw_data!A:A)/5</f>
        <v>0.86</v>
      </c>
      <c r="AD10" s="30">
        <f t="shared" si="12"/>
        <v>5</v>
      </c>
      <c r="AE10" s="30" t="str">
        <f t="shared" si="13"/>
        <v>very high</v>
      </c>
      <c r="AF10" s="30"/>
      <c r="AG10" s="30"/>
      <c r="AH10" s="30"/>
      <c r="AI10" s="30"/>
      <c r="AJ10" s="30"/>
      <c r="AK10" s="30"/>
      <c r="AL10" s="30"/>
      <c r="AN10" s="14" t="s">
        <v>231</v>
      </c>
      <c r="AO10" s="14">
        <f>COUNTIF(raw_data!CY:CY, AN10)</f>
        <v>3</v>
      </c>
      <c r="AP10" s="1">
        <f>COUNTIF(raw_data!CZ:CZ, AN10)</f>
        <v>2</v>
      </c>
      <c r="AQ10" s="40">
        <f>COUNTIF(raw_data!DA:DA, AN10)</f>
        <v>5</v>
      </c>
      <c r="AR10" s="14">
        <f>COUNTIF(raw_data!DE:DE, AN10)</f>
        <v>3</v>
      </c>
      <c r="AS10" s="1">
        <f>COUNTIF(raw_data!DF:DF, AN10)</f>
        <v>2</v>
      </c>
      <c r="AT10" s="40">
        <f>COUNTIF(raw_data!DG:DG, AN10)</f>
        <v>5</v>
      </c>
      <c r="AU10" s="30"/>
      <c r="AV10" s="12" t="s">
        <v>230</v>
      </c>
      <c r="AW10" s="39">
        <f>COUNTIF(coded_data!DL:DL, 1)</f>
        <v>0</v>
      </c>
      <c r="AX10" s="30"/>
      <c r="AY10" s="14" t="s">
        <v>230</v>
      </c>
      <c r="AZ10" s="1">
        <f>COUNTIF(raw_data!DS:DS, AY10)</f>
        <v>0</v>
      </c>
      <c r="BA10" s="1">
        <f>COUNTIF(raw_data!DT:DT, AY10)</f>
        <v>0</v>
      </c>
      <c r="BB10" s="40">
        <f>COUNTIF(raw_data!DU:DU, AY10)</f>
        <v>0</v>
      </c>
    </row>
    <row r="11" spans="1:54" ht="14.5" customHeight="1" x14ac:dyDescent="0.35">
      <c r="A11" s="223"/>
      <c r="B11" s="231"/>
      <c r="C11" s="66" t="s">
        <v>336</v>
      </c>
      <c r="D11" s="86">
        <v>0</v>
      </c>
      <c r="E11" s="68">
        <f>COUNTIF(coded_data!B:B, D11)</f>
        <v>0</v>
      </c>
      <c r="F11" s="30"/>
      <c r="G11" s="30">
        <v>8</v>
      </c>
      <c r="H11" s="30" t="s">
        <v>370</v>
      </c>
      <c r="I11" s="30">
        <f>SUM(coded_data!AI:AI)</f>
        <v>25</v>
      </c>
      <c r="J11" s="37">
        <f>I11/COUNT(raw_data!A:A)/4</f>
        <v>0.625</v>
      </c>
      <c r="K11" s="30">
        <f t="shared" si="8"/>
        <v>4</v>
      </c>
      <c r="L11" s="30" t="str">
        <f t="shared" si="9"/>
        <v>high</v>
      </c>
      <c r="M11" s="30"/>
      <c r="N11" s="30" t="s">
        <v>380</v>
      </c>
      <c r="O11" s="30" t="s">
        <v>388</v>
      </c>
      <c r="P11" s="30">
        <f>COUNTIF(coded_data!AS:AS, 1)</f>
        <v>0</v>
      </c>
      <c r="Q11" s="30">
        <f>COUNTIF(coded_data!AS:AS, 2)</f>
        <v>0</v>
      </c>
      <c r="R11" s="30">
        <f>COUNTIF(coded_data!AS:AS, 3)</f>
        <v>0</v>
      </c>
      <c r="S11" s="30">
        <f>COUNTIF(coded_data!AS:AS, 4)</f>
        <v>10</v>
      </c>
      <c r="T11" s="30">
        <f>COUNTIF(coded_data!AS:AS, 5)</f>
        <v>0</v>
      </c>
      <c r="U11" s="30">
        <f>SUM(coded_data!AS:AS)</f>
        <v>40</v>
      </c>
      <c r="V11" s="37">
        <f>U11/COUNT(raw_data!A:A)/5</f>
        <v>0.8</v>
      </c>
      <c r="W11" s="30">
        <f t="shared" si="10"/>
        <v>4</v>
      </c>
      <c r="X11" s="30" t="str">
        <f t="shared" si="11"/>
        <v>high</v>
      </c>
      <c r="Y11" s="30"/>
      <c r="Z11" s="30">
        <v>8</v>
      </c>
      <c r="AA11" s="30" t="s">
        <v>421</v>
      </c>
      <c r="AB11" s="30">
        <f>SUM(coded_data!BY:CD)</f>
        <v>18</v>
      </c>
      <c r="AC11" s="37">
        <f>AB11/COUNT(raw_data!A:A)/6</f>
        <v>0.3</v>
      </c>
      <c r="AD11" s="30">
        <f t="shared" si="12"/>
        <v>2</v>
      </c>
      <c r="AE11" s="30" t="str">
        <f t="shared" si="13"/>
        <v>low</v>
      </c>
      <c r="AF11" s="30"/>
      <c r="AG11" s="30"/>
      <c r="AH11" s="30"/>
      <c r="AI11" s="30"/>
      <c r="AJ11" s="30"/>
      <c r="AK11" s="30"/>
      <c r="AL11" s="30"/>
      <c r="AN11" s="14" t="s">
        <v>342</v>
      </c>
      <c r="AO11" s="14">
        <f>COUNTIF(coded_data!CY:CY, 2)</f>
        <v>0</v>
      </c>
      <c r="AP11" s="1">
        <f>COUNTIF(coded_data!CZ:CZ, 2)</f>
        <v>0</v>
      </c>
      <c r="AQ11" s="40">
        <f>COUNTIF(coded_data!DA:DA, 2)</f>
        <v>0</v>
      </c>
      <c r="AR11" s="14">
        <f>COUNTIF(coded_data!DE:DE, 2)</f>
        <v>0</v>
      </c>
      <c r="AS11" s="1">
        <f>COUNTIF(coded_data!DF:DF, 2)</f>
        <v>2</v>
      </c>
      <c r="AT11" s="40">
        <f>COUNTIF(coded_data!DG:DG, 2)</f>
        <v>0</v>
      </c>
      <c r="AU11" s="30"/>
      <c r="AV11" s="14" t="s">
        <v>232</v>
      </c>
      <c r="AW11" s="40">
        <f>COUNTIF(coded_data!DM:DM, 1)</f>
        <v>1</v>
      </c>
      <c r="AX11" s="30"/>
      <c r="AY11" s="14" t="s">
        <v>233</v>
      </c>
      <c r="AZ11" s="1">
        <f>COUNTIF(raw_data!DS:DS, AY11)</f>
        <v>0</v>
      </c>
      <c r="BA11" s="1">
        <f>COUNTIF(raw_data!DT:DT, AY11)</f>
        <v>0</v>
      </c>
      <c r="BB11" s="40">
        <f>COUNTIF(raw_data!DU:DU, AY11)</f>
        <v>0</v>
      </c>
    </row>
    <row r="12" spans="1:54" ht="14.5" customHeight="1" thickBot="1" x14ac:dyDescent="0.4">
      <c r="A12" s="221">
        <v>2</v>
      </c>
      <c r="B12" s="229" t="s">
        <v>337</v>
      </c>
      <c r="C12" s="45" t="s">
        <v>338</v>
      </c>
      <c r="D12" s="84">
        <v>0</v>
      </c>
      <c r="E12" s="64">
        <f>COUNTIF(coded_data!C:C, D12)</f>
        <v>2</v>
      </c>
      <c r="F12" s="30"/>
      <c r="G12" s="30">
        <v>9</v>
      </c>
      <c r="H12" s="30" t="s">
        <v>371</v>
      </c>
      <c r="I12" s="30">
        <f>SUM(coded_data!AJ:AJ)</f>
        <v>6</v>
      </c>
      <c r="J12" s="37">
        <f>I12/COUNT(raw_data!A:A)</f>
        <v>0.6</v>
      </c>
      <c r="K12" s="30">
        <f t="shared" si="8"/>
        <v>3</v>
      </c>
      <c r="L12" s="30" t="str">
        <f t="shared" si="9"/>
        <v>moderate</v>
      </c>
      <c r="M12" s="30"/>
      <c r="N12" s="30" t="s">
        <v>381</v>
      </c>
      <c r="O12" s="30" t="s">
        <v>389</v>
      </c>
      <c r="P12" s="30">
        <f>COUNTIF(coded_data!AT:AT, 1)</f>
        <v>0</v>
      </c>
      <c r="Q12" s="30">
        <f>COUNTIF(coded_data!AT:AT, 2)</f>
        <v>0</v>
      </c>
      <c r="R12" s="30">
        <f>COUNTIF(coded_data!AT:AT, 3)</f>
        <v>3</v>
      </c>
      <c r="S12" s="30">
        <f>COUNTIF(coded_data!AT:AT, 4)</f>
        <v>6</v>
      </c>
      <c r="T12" s="30">
        <f>COUNTIF(coded_data!AT:AT, 5)</f>
        <v>1</v>
      </c>
      <c r="U12" s="30">
        <f>SUM(coded_data!AT:AT)</f>
        <v>38</v>
      </c>
      <c r="V12" s="37">
        <f>U12/COUNT(raw_data!A:A)/5</f>
        <v>0.76</v>
      </c>
      <c r="W12" s="30">
        <f t="shared" si="10"/>
        <v>4</v>
      </c>
      <c r="X12" s="30" t="str">
        <f t="shared" si="11"/>
        <v>high</v>
      </c>
      <c r="Y12" s="30"/>
      <c r="Z12" s="30">
        <v>9</v>
      </c>
      <c r="AA12" s="30" t="s">
        <v>420</v>
      </c>
      <c r="AB12" s="30">
        <f>SUM(coded_data!CE:CJ)</f>
        <v>16</v>
      </c>
      <c r="AC12" s="37">
        <f>AB12/COUNT(raw_data!A:A)/6</f>
        <v>0.26666666666666666</v>
      </c>
      <c r="AD12" s="30">
        <f t="shared" si="12"/>
        <v>2</v>
      </c>
      <c r="AE12" s="30" t="str">
        <f t="shared" si="13"/>
        <v>low</v>
      </c>
      <c r="AF12" s="30"/>
      <c r="AG12" s="30"/>
      <c r="AH12" s="30"/>
      <c r="AI12" s="30"/>
      <c r="AJ12" s="30"/>
      <c r="AK12" s="30"/>
      <c r="AL12" s="30"/>
      <c r="AN12" s="41" t="s">
        <v>174</v>
      </c>
      <c r="AO12" s="41">
        <f>COUNTIF(raw_data!CY:CY, AN12)</f>
        <v>0</v>
      </c>
      <c r="AP12" s="42">
        <f>COUNTIF(raw_data!CZ:CZ, AN12)</f>
        <v>0</v>
      </c>
      <c r="AQ12" s="43">
        <f>COUNTIF(raw_data!DA:DA, AN12)</f>
        <v>0</v>
      </c>
      <c r="AR12" s="41">
        <f>COUNTIF(raw_data!DE:DE, AN12)</f>
        <v>0</v>
      </c>
      <c r="AS12" s="42">
        <f>COUNTIF(raw_data!DF:DF, AN12)</f>
        <v>0</v>
      </c>
      <c r="AT12" s="43">
        <f>COUNTIF(raw_data!DG:DG, AN12)</f>
        <v>0</v>
      </c>
      <c r="AU12" s="30"/>
      <c r="AV12" s="14" t="s">
        <v>238</v>
      </c>
      <c r="AW12" s="40">
        <f>COUNTIF(coded_data!DN:DN, 1)</f>
        <v>7</v>
      </c>
      <c r="AX12" s="30"/>
      <c r="AY12" s="14" t="s">
        <v>441</v>
      </c>
      <c r="AZ12" s="1">
        <f>COUNTIF(raw_data!DS:DS, AY12)</f>
        <v>0</v>
      </c>
      <c r="BA12" s="1">
        <f>COUNTIF(raw_data!DT:DT, AY12)</f>
        <v>0</v>
      </c>
      <c r="BB12" s="40">
        <f>COUNTIF(raw_data!DU:DU, AY12)</f>
        <v>0</v>
      </c>
    </row>
    <row r="13" spans="1:54" ht="15" thickBot="1" x14ac:dyDescent="0.4">
      <c r="A13" s="222"/>
      <c r="B13" s="230"/>
      <c r="C13" s="47" t="s">
        <v>339</v>
      </c>
      <c r="D13" s="85">
        <v>1</v>
      </c>
      <c r="E13" s="65">
        <f>COUNTIF(coded_data!C:C, D13)</f>
        <v>2</v>
      </c>
      <c r="F13" s="30"/>
      <c r="G13" s="30">
        <v>10</v>
      </c>
      <c r="H13" s="30" t="s">
        <v>372</v>
      </c>
      <c r="I13" s="30">
        <f>SUM(coded_data!AK:AK)</f>
        <v>10</v>
      </c>
      <c r="J13" s="37">
        <f>I13/COUNT(raw_data!A:A)</f>
        <v>1</v>
      </c>
      <c r="K13" s="30">
        <f t="shared" si="8"/>
        <v>5</v>
      </c>
      <c r="L13" s="30" t="str">
        <f t="shared" si="9"/>
        <v>very high</v>
      </c>
      <c r="M13" s="30"/>
      <c r="N13" s="30" t="s">
        <v>382</v>
      </c>
      <c r="O13" s="30" t="s">
        <v>390</v>
      </c>
      <c r="P13" s="30">
        <f>COUNTIF(coded_data!AU:AU, 1)</f>
        <v>0</v>
      </c>
      <c r="Q13" s="30">
        <f>COUNTIF(coded_data!AU:AU, 2)</f>
        <v>0</v>
      </c>
      <c r="R13" s="30">
        <f>COUNTIF(coded_data!AU:AU, 3)</f>
        <v>0</v>
      </c>
      <c r="S13" s="30">
        <f>COUNTIF(coded_data!AU:AU, 4)</f>
        <v>7</v>
      </c>
      <c r="T13" s="30">
        <f>COUNTIF(coded_data!AU:AU, 5)</f>
        <v>3</v>
      </c>
      <c r="U13" s="30">
        <f>SUM(coded_data!AU:AU)</f>
        <v>43</v>
      </c>
      <c r="V13" s="37">
        <f>U13/COUNT(raw_data!A:A)/5</f>
        <v>0.86</v>
      </c>
      <c r="W13" s="30">
        <f t="shared" si="10"/>
        <v>5</v>
      </c>
      <c r="X13" s="30" t="str">
        <f t="shared" si="11"/>
        <v>very high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N13" s="226" t="s">
        <v>442</v>
      </c>
      <c r="AO13" s="158"/>
      <c r="AP13" s="158"/>
      <c r="AQ13" s="158"/>
      <c r="AR13" s="158"/>
      <c r="AS13" s="158"/>
      <c r="AT13" s="159"/>
      <c r="AU13" s="30"/>
      <c r="AV13" s="14" t="s">
        <v>231</v>
      </c>
      <c r="AW13" s="40">
        <f>COUNTIF(coded_data!DO:DO, 1)</f>
        <v>7</v>
      </c>
      <c r="AX13" s="30"/>
      <c r="AY13" s="14" t="s">
        <v>231</v>
      </c>
      <c r="AZ13" s="1">
        <f>COUNTIF(coded_data!DS:DS, 2)</f>
        <v>5</v>
      </c>
      <c r="BA13" s="1">
        <f>COUNTIF(coded_data!DT:DT, 2)</f>
        <v>2</v>
      </c>
      <c r="BB13" s="40">
        <f>COUNTIF(coded_data!DU:DU, 2)</f>
        <v>0</v>
      </c>
    </row>
    <row r="14" spans="1:54" ht="15" thickBot="1" x14ac:dyDescent="0.4">
      <c r="A14" s="222"/>
      <c r="B14" s="230"/>
      <c r="C14" s="47" t="s">
        <v>340</v>
      </c>
      <c r="D14" s="85">
        <v>2</v>
      </c>
      <c r="E14" s="65">
        <f>COUNTIF(coded_data!C:C, D14)</f>
        <v>4</v>
      </c>
      <c r="F14" s="30"/>
      <c r="G14" s="30"/>
      <c r="H14" s="30"/>
      <c r="I14" s="30"/>
      <c r="K14" s="30"/>
      <c r="L14" s="30"/>
      <c r="M14" s="30"/>
      <c r="N14" s="30" t="s">
        <v>391</v>
      </c>
      <c r="O14" s="30" t="s">
        <v>402</v>
      </c>
      <c r="P14" s="30">
        <f>COUNTIF(coded_data!AV:AV, 1)</f>
        <v>7</v>
      </c>
      <c r="Q14" s="30">
        <f>COUNTIF(coded_data!AV:AV, 2)</f>
        <v>3</v>
      </c>
      <c r="R14" s="30">
        <f>COUNTIF(coded_data!AV:AV, 3)</f>
        <v>0</v>
      </c>
      <c r="S14" s="30">
        <f>COUNTIF(coded_data!AV:AV, 4)</f>
        <v>0</v>
      </c>
      <c r="T14" s="30">
        <f>COUNTIF(coded_data!AV:AV, 5)</f>
        <v>0</v>
      </c>
      <c r="U14" s="30">
        <f>SUM(coded_data!AV:AV)</f>
        <v>13</v>
      </c>
      <c r="V14" s="37">
        <f>U14/COUNT(raw_data!A:A)/5</f>
        <v>0.26</v>
      </c>
      <c r="W14" s="30">
        <f t="shared" si="10"/>
        <v>2</v>
      </c>
      <c r="X14" s="30" t="str">
        <f t="shared" si="11"/>
        <v>low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27" t="s">
        <v>443</v>
      </c>
      <c r="AO14" s="158" t="s">
        <v>433</v>
      </c>
      <c r="AP14" s="158"/>
      <c r="AQ14" s="159"/>
      <c r="AR14" s="157" t="s">
        <v>434</v>
      </c>
      <c r="AS14" s="158"/>
      <c r="AT14" s="159"/>
      <c r="AU14" s="30"/>
      <c r="AV14" s="14" t="s">
        <v>444</v>
      </c>
      <c r="AW14" s="40">
        <f>COUNTIF(coded_data!DP:DP, 1)</f>
        <v>10</v>
      </c>
      <c r="AX14" s="30"/>
      <c r="AY14" s="41" t="s">
        <v>342</v>
      </c>
      <c r="AZ14" s="42">
        <f>COUNTIF(raw_data!DS:DS, AY14)</f>
        <v>0</v>
      </c>
      <c r="BA14" s="42">
        <f>COUNTIF(raw_data!DT:DT, AY14)</f>
        <v>0</v>
      </c>
      <c r="BB14" s="43">
        <f>COUNTIF(raw_data!DU:DU, AY14)</f>
        <v>0</v>
      </c>
    </row>
    <row r="15" spans="1:54" ht="15" thickBot="1" x14ac:dyDescent="0.4">
      <c r="A15" s="222"/>
      <c r="B15" s="230"/>
      <c r="C15" s="47" t="s">
        <v>341</v>
      </c>
      <c r="D15" s="85">
        <v>3</v>
      </c>
      <c r="E15" s="65">
        <f>COUNTIF(coded_data!C:C, D15)</f>
        <v>1</v>
      </c>
      <c r="F15" s="30"/>
      <c r="G15" s="30"/>
      <c r="H15" s="30"/>
      <c r="I15" s="30"/>
      <c r="K15" s="30"/>
      <c r="L15" s="30"/>
      <c r="M15" s="30"/>
      <c r="N15" s="30" t="s">
        <v>392</v>
      </c>
      <c r="O15" s="30" t="s">
        <v>403</v>
      </c>
      <c r="P15" s="30">
        <f>COUNTIF(coded_data!AW:AW, 1)</f>
        <v>0</v>
      </c>
      <c r="Q15" s="30">
        <f>COUNTIF(coded_data!AW:AW, 2)</f>
        <v>0</v>
      </c>
      <c r="R15" s="30">
        <f>COUNTIF(coded_data!AW:AW, 3)</f>
        <v>5</v>
      </c>
      <c r="S15" s="30">
        <f>COUNTIF(coded_data!AW:AW, 4)</f>
        <v>1</v>
      </c>
      <c r="T15" s="30">
        <f>COUNTIF(coded_data!AW:AW, 5)</f>
        <v>4</v>
      </c>
      <c r="U15" s="30">
        <f>SUM(coded_data!AW:AW)</f>
        <v>39</v>
      </c>
      <c r="V15" s="37">
        <f>U15/COUNT(raw_data!A:A)/5</f>
        <v>0.78</v>
      </c>
      <c r="W15" s="30">
        <f t="shared" si="10"/>
        <v>4</v>
      </c>
      <c r="X15" s="30" t="str">
        <f t="shared" si="11"/>
        <v>high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28"/>
      <c r="AO15" s="12" t="s">
        <v>435</v>
      </c>
      <c r="AP15" s="13" t="s">
        <v>436</v>
      </c>
      <c r="AQ15" s="39" t="s">
        <v>437</v>
      </c>
      <c r="AR15" s="12" t="s">
        <v>435</v>
      </c>
      <c r="AS15" s="13" t="s">
        <v>436</v>
      </c>
      <c r="AT15" s="39" t="s">
        <v>437</v>
      </c>
      <c r="AU15" s="30"/>
      <c r="AV15" s="41" t="s">
        <v>342</v>
      </c>
      <c r="AW15" s="43">
        <f>COUNTIF(coded_data!DQ:DQ, 1)</f>
        <v>5</v>
      </c>
      <c r="AX15" s="30"/>
      <c r="AY15" s="30"/>
      <c r="AZ15" s="30"/>
      <c r="BA15" s="30"/>
      <c r="BB15" s="30"/>
    </row>
    <row r="16" spans="1:54" ht="15" thickBot="1" x14ac:dyDescent="0.4">
      <c r="A16" s="223"/>
      <c r="B16" s="231"/>
      <c r="C16" s="66" t="s">
        <v>342</v>
      </c>
      <c r="D16" s="86">
        <v>4</v>
      </c>
      <c r="E16" s="68">
        <f>COUNTIF(coded_data!C:C, D16)</f>
        <v>1</v>
      </c>
      <c r="F16" s="30"/>
      <c r="G16" s="30"/>
      <c r="H16" s="30"/>
      <c r="I16" s="30"/>
      <c r="K16" s="30"/>
      <c r="L16" s="30"/>
      <c r="M16" s="30"/>
      <c r="N16" s="30" t="s">
        <v>393</v>
      </c>
      <c r="O16" s="30" t="s">
        <v>404</v>
      </c>
      <c r="P16" s="30">
        <f>COUNTIF(coded_data!AX:AX, 1)</f>
        <v>0</v>
      </c>
      <c r="Q16" s="30">
        <f>COUNTIF(coded_data!AX:AX, 2)</f>
        <v>0</v>
      </c>
      <c r="R16" s="30">
        <f>COUNTIF(coded_data!AX:AX, 3)</f>
        <v>0</v>
      </c>
      <c r="S16" s="30">
        <f>COUNTIF(coded_data!AX:AX, 4)</f>
        <v>0</v>
      </c>
      <c r="T16" s="30">
        <f>COUNTIF(coded_data!AX:AX, 5)</f>
        <v>10</v>
      </c>
      <c r="U16" s="30">
        <f>SUM(coded_data!AX:AX)</f>
        <v>50</v>
      </c>
      <c r="V16" s="37">
        <f>U16/COUNT(raw_data!A:A)/5</f>
        <v>1</v>
      </c>
      <c r="W16" s="30">
        <f t="shared" si="10"/>
        <v>5</v>
      </c>
      <c r="X16" s="30" t="str">
        <f t="shared" si="11"/>
        <v>very high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14" t="s">
        <v>445</v>
      </c>
      <c r="AO16" s="12">
        <f>COUNTIF(coded_data!DB:DB, 1)</f>
        <v>0</v>
      </c>
      <c r="AP16" s="13">
        <f>COUNTIF(coded_data!DC:DC, 1)</f>
        <v>0</v>
      </c>
      <c r="AQ16" s="39">
        <f>COUNTIF(coded_data!DD:DD, 1)</f>
        <v>0</v>
      </c>
      <c r="AR16" s="12">
        <f>COUNTIF(coded_data!DH:DH, 1)</f>
        <v>0</v>
      </c>
      <c r="AS16" s="13">
        <f>COUNTIF(coded_data!DI:DI, 1)</f>
        <v>0</v>
      </c>
      <c r="AT16" s="39">
        <f>COUNTIF(coded_data!DJ:DJ, 1)</f>
        <v>0</v>
      </c>
      <c r="AU16" s="30"/>
      <c r="AV16" s="226" t="s">
        <v>451</v>
      </c>
      <c r="AW16" s="239"/>
      <c r="AX16" s="30"/>
      <c r="AY16" s="30"/>
      <c r="AZ16" s="30"/>
      <c r="BA16" s="30"/>
      <c r="BB16" s="30"/>
    </row>
    <row r="17" spans="1:54" x14ac:dyDescent="0.35">
      <c r="A17" s="221">
        <v>3</v>
      </c>
      <c r="B17" s="244" t="s">
        <v>343</v>
      </c>
      <c r="C17" s="45" t="s">
        <v>446</v>
      </c>
      <c r="D17" s="64"/>
      <c r="E17" s="64">
        <f>AVERAGE(coded_data!D:D)</f>
        <v>41.5</v>
      </c>
      <c r="F17" s="30"/>
      <c r="G17" s="30"/>
      <c r="H17" s="30"/>
      <c r="I17" s="30"/>
      <c r="K17" s="30"/>
      <c r="L17" s="30"/>
      <c r="M17" s="30"/>
      <c r="N17" s="30" t="s">
        <v>394</v>
      </c>
      <c r="O17" s="30" t="s">
        <v>405</v>
      </c>
      <c r="P17" s="30">
        <f>COUNTIF(coded_data!AY:AY, 1)</f>
        <v>0</v>
      </c>
      <c r="Q17" s="30">
        <f>COUNTIF(coded_data!AY:AY, 2)</f>
        <v>0</v>
      </c>
      <c r="R17" s="30">
        <f>COUNTIF(coded_data!AY:AY, 3)</f>
        <v>4</v>
      </c>
      <c r="S17" s="30">
        <f>COUNTIF(coded_data!AY:AY, 4)</f>
        <v>0</v>
      </c>
      <c r="T17" s="30">
        <f>COUNTIF(coded_data!AY:AY, 5)</f>
        <v>6</v>
      </c>
      <c r="U17" s="30">
        <f>SUM(coded_data!AY:AY)</f>
        <v>42</v>
      </c>
      <c r="V17" s="37">
        <f>U17/COUNT(raw_data!A:A)/5</f>
        <v>0.84000000000000008</v>
      </c>
      <c r="W17" s="30">
        <f t="shared" si="10"/>
        <v>5</v>
      </c>
      <c r="X17" s="30" t="str">
        <f t="shared" si="11"/>
        <v>very high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14" t="s">
        <v>236</v>
      </c>
      <c r="AO17" s="14">
        <f>COUNTIF(coded_data!DB:DB, 2)</f>
        <v>0</v>
      </c>
      <c r="AP17" s="1">
        <f>COUNTIF(coded_data!DC:DC, 2)</f>
        <v>4</v>
      </c>
      <c r="AQ17" s="40">
        <f>COUNTIF(coded_data!DD:DD, 2)</f>
        <v>8</v>
      </c>
      <c r="AR17" s="14">
        <f>COUNTIF(coded_data!DH:DH, 2)</f>
        <v>0</v>
      </c>
      <c r="AS17" s="1">
        <f>COUNTIF(coded_data!DI:DI, 2)</f>
        <v>1</v>
      </c>
      <c r="AT17" s="40">
        <f>COUNTIF(coded_data!DJ:DJ, 2)</f>
        <v>6</v>
      </c>
      <c r="AU17" s="30"/>
      <c r="AV17" s="78" t="s">
        <v>245</v>
      </c>
      <c r="AW17" s="39">
        <f>COUNTIF(coded_data!DR:DR, 3)</f>
        <v>4</v>
      </c>
      <c r="AX17" s="30"/>
      <c r="AY17" s="30"/>
      <c r="AZ17" s="30"/>
      <c r="BA17" s="30"/>
      <c r="BB17" s="30"/>
    </row>
    <row r="18" spans="1:54" x14ac:dyDescent="0.35">
      <c r="A18" s="222"/>
      <c r="B18" s="245"/>
      <c r="C18" s="47" t="s">
        <v>447</v>
      </c>
      <c r="D18" s="65"/>
      <c r="E18" s="65">
        <f>MEDIAN(coded_data!D:D)</f>
        <v>39</v>
      </c>
      <c r="F18" s="30"/>
      <c r="G18" s="30"/>
      <c r="H18" s="30"/>
      <c r="I18" s="30"/>
      <c r="K18" s="30"/>
      <c r="L18" s="30"/>
      <c r="M18" s="30"/>
      <c r="N18" s="30" t="s">
        <v>395</v>
      </c>
      <c r="O18" s="30" t="s">
        <v>406</v>
      </c>
      <c r="P18" s="30">
        <f>COUNTIF(coded_data!AZ:AZ, 1)</f>
        <v>0</v>
      </c>
      <c r="Q18" s="30">
        <f>COUNTIF(coded_data!AZ:AZ, 2)</f>
        <v>1</v>
      </c>
      <c r="R18" s="30">
        <f>COUNTIF(coded_data!AZ:AZ, 3)</f>
        <v>5</v>
      </c>
      <c r="S18" s="30">
        <f>COUNTIF(coded_data!AZ:AZ, 4)</f>
        <v>0</v>
      </c>
      <c r="T18" s="30">
        <f>COUNTIF(coded_data!AZ:AZ, 5)</f>
        <v>4</v>
      </c>
      <c r="U18" s="30">
        <f>SUM(coded_data!AZ:AZ)</f>
        <v>37</v>
      </c>
      <c r="V18" s="37">
        <f>U18/COUNT(raw_data!A:A)/5</f>
        <v>0.74</v>
      </c>
      <c r="W18" s="30">
        <f t="shared" si="10"/>
        <v>4</v>
      </c>
      <c r="X18" s="30" t="str">
        <f t="shared" si="11"/>
        <v>high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14" t="s">
        <v>235</v>
      </c>
      <c r="AO18" s="14">
        <f>COUNTIF(coded_data!DB:DB, 3)</f>
        <v>2</v>
      </c>
      <c r="AP18" s="1">
        <f>COUNTIF(coded_data!DC:DC, 3)</f>
        <v>6</v>
      </c>
      <c r="AQ18" s="40">
        <f>COUNTIF(coded_data!DD:DD, 3)</f>
        <v>2</v>
      </c>
      <c r="AR18" s="14">
        <f>COUNTIF(coded_data!DH:DH, 3)</f>
        <v>1</v>
      </c>
      <c r="AS18" s="1">
        <f>COUNTIF(coded_data!DI:DI, 3)</f>
        <v>6</v>
      </c>
      <c r="AT18" s="40">
        <f>COUNTIF(coded_data!DJ:DJ, 3)</f>
        <v>4</v>
      </c>
      <c r="AU18" s="30"/>
      <c r="AV18" s="79" t="s">
        <v>194</v>
      </c>
      <c r="AW18" s="40">
        <f>COUNTIF(coded_data!DR:DR, 2)</f>
        <v>4</v>
      </c>
      <c r="AX18" s="30"/>
      <c r="AY18" s="30"/>
      <c r="AZ18" s="30"/>
      <c r="BA18" s="30"/>
      <c r="BB18" s="30"/>
    </row>
    <row r="19" spans="1:54" ht="15" thickBot="1" x14ac:dyDescent="0.4">
      <c r="A19" s="222"/>
      <c r="B19" s="245"/>
      <c r="C19" s="47" t="s">
        <v>448</v>
      </c>
      <c r="D19" s="65"/>
      <c r="E19" s="65">
        <f>MODE(coded_data!D:D)</f>
        <v>38</v>
      </c>
      <c r="F19" s="30"/>
      <c r="G19" s="30"/>
      <c r="H19" s="30"/>
      <c r="I19" s="30"/>
      <c r="K19" s="30"/>
      <c r="L19" s="30"/>
      <c r="M19" s="30"/>
      <c r="N19" s="30" t="s">
        <v>396</v>
      </c>
      <c r="O19" s="30" t="s">
        <v>407</v>
      </c>
      <c r="P19" s="30">
        <f>COUNTIF(coded_data!BA:BA, 1)</f>
        <v>0</v>
      </c>
      <c r="Q19" s="30">
        <f>COUNTIF(coded_data!BA:BA, 2)</f>
        <v>1</v>
      </c>
      <c r="R19" s="30">
        <f>COUNTIF(coded_data!BA:BA, 3)</f>
        <v>0</v>
      </c>
      <c r="S19" s="30">
        <f>COUNTIF(coded_data!BA:BA, 4)</f>
        <v>5</v>
      </c>
      <c r="T19" s="30">
        <f>COUNTIF(coded_data!BA:BA, 5)</f>
        <v>4</v>
      </c>
      <c r="U19" s="30">
        <f>SUM(coded_data!BA:BA)</f>
        <v>42</v>
      </c>
      <c r="V19" s="37">
        <f>U19/COUNT(raw_data!A:A)/5</f>
        <v>0.84000000000000008</v>
      </c>
      <c r="W19" s="30">
        <f t="shared" si="10"/>
        <v>5</v>
      </c>
      <c r="X19" s="30" t="str">
        <f t="shared" si="11"/>
        <v>very high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N19" s="41" t="s">
        <v>234</v>
      </c>
      <c r="AO19" s="41">
        <f>COUNTIF(coded_data!DB:DB, 4)</f>
        <v>8</v>
      </c>
      <c r="AP19" s="42">
        <f>COUNTIF(coded_data!DC:DC, 4)</f>
        <v>0</v>
      </c>
      <c r="AQ19" s="43">
        <f>COUNTIF(coded_data!DD:DD, 4)</f>
        <v>0</v>
      </c>
      <c r="AR19" s="41">
        <f>COUNTIF(coded_data!DH:DH, 4)</f>
        <v>9</v>
      </c>
      <c r="AS19" s="42">
        <f>COUNTIF(coded_data!DI:DI, 4)</f>
        <v>3</v>
      </c>
      <c r="AT19" s="43">
        <f>COUNTIF(coded_data!DJ:DJ, 4)</f>
        <v>0</v>
      </c>
      <c r="AU19" s="30"/>
      <c r="AV19" s="80" t="s">
        <v>246</v>
      </c>
      <c r="AW19" s="43">
        <f>COUNTIF(coded_data!DR:DR, 1)</f>
        <v>2</v>
      </c>
      <c r="AX19" s="30"/>
      <c r="AY19" s="30"/>
      <c r="AZ19" s="30"/>
      <c r="BA19" s="30"/>
      <c r="BB19" s="30"/>
    </row>
    <row r="20" spans="1:54" x14ac:dyDescent="0.35">
      <c r="A20" s="222"/>
      <c r="B20" s="245"/>
      <c r="C20" s="47" t="s">
        <v>449</v>
      </c>
      <c r="D20" s="65"/>
      <c r="E20" s="65">
        <f>_xlfn.STDEV.S(coded_data!D:D)</f>
        <v>8.579691784155834</v>
      </c>
      <c r="F20" s="30"/>
      <c r="G20" s="30"/>
      <c r="H20" s="30"/>
      <c r="I20" s="30"/>
      <c r="K20" s="30"/>
      <c r="L20" s="30"/>
      <c r="M20" s="30"/>
      <c r="N20" s="30" t="s">
        <v>397</v>
      </c>
      <c r="O20" s="30" t="s">
        <v>408</v>
      </c>
      <c r="P20" s="30">
        <f>COUNTIF(coded_data!BB:BB, 1)</f>
        <v>0</v>
      </c>
      <c r="Q20" s="30">
        <f>COUNTIF(coded_data!BB:BB, 2)</f>
        <v>0</v>
      </c>
      <c r="R20" s="30">
        <f>COUNTIF(coded_data!BB:BB, 3)</f>
        <v>0</v>
      </c>
      <c r="S20" s="30">
        <f>COUNTIF(coded_data!BB:BB, 4)</f>
        <v>4</v>
      </c>
      <c r="T20" s="30">
        <f>COUNTIF(coded_data!BB:BB, 5)</f>
        <v>6</v>
      </c>
      <c r="U20" s="30">
        <f>SUM(coded_data!BB:BB)</f>
        <v>46</v>
      </c>
      <c r="V20" s="37">
        <f>U20/COUNT(raw_data!A:A)/5</f>
        <v>0.91999999999999993</v>
      </c>
      <c r="W20" s="30">
        <f t="shared" si="10"/>
        <v>5</v>
      </c>
      <c r="X20" s="30" t="str">
        <f t="shared" si="11"/>
        <v>very high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54" ht="14.5" customHeight="1" x14ac:dyDescent="0.35">
      <c r="A21" s="223"/>
      <c r="B21" s="246"/>
      <c r="C21" s="66" t="s">
        <v>450</v>
      </c>
      <c r="D21" s="68"/>
      <c r="E21" s="68">
        <f>MAX(coded_data!D:D) - MIN(coded_data!D:D)</f>
        <v>26</v>
      </c>
      <c r="F21" s="30"/>
      <c r="G21" s="30"/>
      <c r="H21" s="30"/>
      <c r="I21" s="30"/>
      <c r="K21" s="30"/>
      <c r="L21" s="30"/>
      <c r="M21" s="30"/>
      <c r="N21" s="30" t="s">
        <v>398</v>
      </c>
      <c r="O21" s="30" t="s">
        <v>409</v>
      </c>
      <c r="P21" s="30">
        <f>COUNTIF(coded_data!BC:BC, 1)</f>
        <v>0</v>
      </c>
      <c r="Q21" s="30">
        <f>COUNTIF(coded_data!BC:BC, 2)</f>
        <v>0</v>
      </c>
      <c r="R21" s="30">
        <f>COUNTIF(coded_data!BC:BC, 3)</f>
        <v>4</v>
      </c>
      <c r="S21" s="30">
        <f>COUNTIF(coded_data!BC:BC, 4)</f>
        <v>0</v>
      </c>
      <c r="T21" s="30">
        <f>COUNTIF(coded_data!BC:BC, 5)</f>
        <v>6</v>
      </c>
      <c r="U21" s="30">
        <f>SUM(coded_data!BC:BC)</f>
        <v>42</v>
      </c>
      <c r="V21" s="37">
        <f>U21/COUNT(raw_data!A:A)/5</f>
        <v>0.84000000000000008</v>
      </c>
      <c r="W21" s="30">
        <f t="shared" si="10"/>
        <v>5</v>
      </c>
      <c r="X21" s="30" t="str">
        <f t="shared" si="11"/>
        <v>very high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54" ht="12.5" customHeight="1" x14ac:dyDescent="0.35">
      <c r="A22" s="221">
        <v>4</v>
      </c>
      <c r="B22" s="229" t="s">
        <v>344</v>
      </c>
      <c r="C22" s="45" t="s">
        <v>345</v>
      </c>
      <c r="D22" s="84">
        <v>0</v>
      </c>
      <c r="E22" s="64">
        <f>COUNTIF(coded_data!E:E, D22)</f>
        <v>0</v>
      </c>
      <c r="F22" s="30"/>
      <c r="G22" s="30"/>
      <c r="H22" s="30"/>
      <c r="I22" s="30"/>
      <c r="K22" s="30"/>
      <c r="L22" s="30"/>
      <c r="M22" s="30"/>
      <c r="N22" s="30" t="s">
        <v>399</v>
      </c>
      <c r="O22" s="30" t="s">
        <v>410</v>
      </c>
      <c r="P22" s="30">
        <f>COUNTIF(coded_data!BD:BD, 1)</f>
        <v>0</v>
      </c>
      <c r="Q22" s="30">
        <f>COUNTIF(coded_data!BD:BD, 2)</f>
        <v>0</v>
      </c>
      <c r="R22" s="30">
        <f>COUNTIF(coded_data!BD:BD, 3)</f>
        <v>0</v>
      </c>
      <c r="S22" s="30">
        <f>COUNTIF(coded_data!BD:BD, 4)</f>
        <v>0</v>
      </c>
      <c r="T22" s="30">
        <f>COUNTIF(coded_data!BD:BD, 5)</f>
        <v>10</v>
      </c>
      <c r="U22" s="30">
        <f>SUM(coded_data!BD:BD)</f>
        <v>50</v>
      </c>
      <c r="V22" s="37">
        <f>U22/COUNT(raw_data!A:A)/5</f>
        <v>1</v>
      </c>
      <c r="W22" s="30">
        <f t="shared" si="10"/>
        <v>5</v>
      </c>
      <c r="X22" s="30" t="str">
        <f t="shared" si="11"/>
        <v>very high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54" x14ac:dyDescent="0.35">
      <c r="A23" s="222"/>
      <c r="B23" s="230"/>
      <c r="C23" s="47" t="s">
        <v>346</v>
      </c>
      <c r="D23" s="85">
        <v>1</v>
      </c>
      <c r="E23" s="65">
        <f>COUNTIF(coded_data!E:E, D23)</f>
        <v>0</v>
      </c>
      <c r="F23" s="30"/>
      <c r="G23" s="30"/>
      <c r="H23" s="30"/>
      <c r="I23" s="30"/>
      <c r="K23" s="30"/>
      <c r="L23" s="30"/>
      <c r="M23" s="30"/>
      <c r="N23" s="30" t="s">
        <v>400</v>
      </c>
      <c r="O23" s="30" t="s">
        <v>411</v>
      </c>
      <c r="P23" s="30">
        <f>COUNTIF(coded_data!BE:BE, 1)</f>
        <v>0</v>
      </c>
      <c r="Q23" s="30">
        <f>COUNTIF(coded_data!BE:BE, 2)</f>
        <v>0</v>
      </c>
      <c r="R23" s="30">
        <f>COUNTIF(coded_data!BE:BE, 3)</f>
        <v>0</v>
      </c>
      <c r="S23" s="30">
        <f>COUNTIF(coded_data!BE:BE, 4)</f>
        <v>6</v>
      </c>
      <c r="T23" s="30">
        <f>COUNTIF(coded_data!BE:BE, 5)</f>
        <v>4</v>
      </c>
      <c r="U23" s="30">
        <f>SUM(coded_data!BE:BE)</f>
        <v>44</v>
      </c>
      <c r="V23" s="37">
        <f>U23/COUNT(raw_data!A:A)/5</f>
        <v>0.88000000000000012</v>
      </c>
      <c r="W23" s="30">
        <f t="shared" si="10"/>
        <v>5</v>
      </c>
      <c r="X23" s="30" t="str">
        <f t="shared" si="11"/>
        <v>very high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54" x14ac:dyDescent="0.35">
      <c r="A24" s="222"/>
      <c r="B24" s="230"/>
      <c r="C24" s="47" t="s">
        <v>347</v>
      </c>
      <c r="D24" s="85">
        <v>2</v>
      </c>
      <c r="E24" s="65">
        <f>COUNTIF(coded_data!E:E, D24)</f>
        <v>3</v>
      </c>
      <c r="F24" s="30"/>
      <c r="G24" s="30"/>
      <c r="H24" s="30"/>
      <c r="I24" s="30"/>
      <c r="K24" s="30"/>
      <c r="L24" s="30"/>
      <c r="M24" s="30"/>
      <c r="N24" s="30" t="s">
        <v>401</v>
      </c>
      <c r="O24" s="30" t="s">
        <v>412</v>
      </c>
      <c r="P24" s="30">
        <f>COUNTIF(coded_data!BF:BF, 1)</f>
        <v>4</v>
      </c>
      <c r="Q24" s="30">
        <f>COUNTIF(coded_data!BF:BF, 2)</f>
        <v>0</v>
      </c>
      <c r="R24" s="30">
        <f>COUNTIF(coded_data!BF:BF, 3)</f>
        <v>0</v>
      </c>
      <c r="S24" s="30">
        <f>COUNTIF(coded_data!BF:BF, 4)</f>
        <v>0</v>
      </c>
      <c r="T24" s="30">
        <f>COUNTIF(coded_data!BF:BF, 5)</f>
        <v>6</v>
      </c>
      <c r="U24" s="30">
        <f>SUM(coded_data!BF:BF)</f>
        <v>34</v>
      </c>
      <c r="V24" s="37">
        <f>U24/COUNT(raw_data!A:A)/5</f>
        <v>0.67999999999999994</v>
      </c>
      <c r="W24" s="30">
        <f t="shared" si="10"/>
        <v>4</v>
      </c>
      <c r="X24" s="30" t="str">
        <f t="shared" si="11"/>
        <v>high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54" x14ac:dyDescent="0.35">
      <c r="A25" s="222"/>
      <c r="B25" s="230"/>
      <c r="C25" s="47" t="s">
        <v>348</v>
      </c>
      <c r="D25" s="85">
        <v>3</v>
      </c>
      <c r="E25" s="65">
        <f>COUNTIF(coded_data!E:E, D25)</f>
        <v>5</v>
      </c>
      <c r="F25" s="30"/>
      <c r="G25" s="30"/>
      <c r="H25" s="30"/>
      <c r="I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54" x14ac:dyDescent="0.35">
      <c r="A26" s="223"/>
      <c r="B26" s="231"/>
      <c r="C26" s="66" t="s">
        <v>349</v>
      </c>
      <c r="D26" s="86">
        <v>4</v>
      </c>
      <c r="E26" s="68">
        <f>COUNTIF(coded_data!E:E, D26)</f>
        <v>2</v>
      </c>
      <c r="F26" s="30"/>
      <c r="G26" s="30"/>
      <c r="H26" s="30"/>
      <c r="I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54" x14ac:dyDescent="0.35">
      <c r="A27" s="221">
        <v>5</v>
      </c>
      <c r="B27" s="229" t="s">
        <v>350</v>
      </c>
      <c r="C27" s="45" t="s">
        <v>351</v>
      </c>
      <c r="D27" s="84">
        <v>0</v>
      </c>
      <c r="E27" s="64">
        <f>COUNTIF(coded_data!F:F, D27)</f>
        <v>5</v>
      </c>
      <c r="F27" s="30"/>
      <c r="G27" s="30"/>
      <c r="H27" s="30"/>
      <c r="I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54" x14ac:dyDescent="0.35">
      <c r="A28" s="222"/>
      <c r="B28" s="230"/>
      <c r="C28" s="47" t="s">
        <v>352</v>
      </c>
      <c r="D28" s="85">
        <v>1</v>
      </c>
      <c r="E28" s="65">
        <f>COUNTIF(coded_data!F:F, D28)</f>
        <v>4</v>
      </c>
      <c r="F28" s="30"/>
      <c r="G28" s="30"/>
      <c r="H28" s="30"/>
      <c r="I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54" ht="14.5" customHeight="1" x14ac:dyDescent="0.35">
      <c r="A29" s="223"/>
      <c r="B29" s="231"/>
      <c r="C29" s="66" t="s">
        <v>353</v>
      </c>
      <c r="D29" s="86">
        <v>2</v>
      </c>
      <c r="E29" s="68">
        <f>COUNTIF(coded_data!F:F, D29)</f>
        <v>1</v>
      </c>
      <c r="F29" s="30"/>
      <c r="G29" s="30"/>
      <c r="H29" s="30"/>
      <c r="I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54" ht="17" customHeight="1" x14ac:dyDescent="0.35">
      <c r="A30" s="221">
        <v>6</v>
      </c>
      <c r="B30" s="229" t="s">
        <v>354</v>
      </c>
      <c r="C30" s="1" t="s">
        <v>355</v>
      </c>
      <c r="D30" s="85">
        <v>1</v>
      </c>
      <c r="E30" s="40">
        <f>COUNTIF(coded_data!G:G, D30)</f>
        <v>10</v>
      </c>
      <c r="F30" s="30"/>
      <c r="G30" s="30"/>
      <c r="H30" s="30"/>
      <c r="I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54" x14ac:dyDescent="0.35">
      <c r="A31" s="222"/>
      <c r="B31" s="230"/>
      <c r="C31" s="1" t="s">
        <v>356</v>
      </c>
      <c r="D31" s="85">
        <v>1</v>
      </c>
      <c r="E31" s="40">
        <f>COUNTIF(coded_data!H:H, D31)</f>
        <v>9</v>
      </c>
      <c r="F31" s="30"/>
      <c r="G31" s="30"/>
      <c r="H31" s="30"/>
      <c r="I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54" x14ac:dyDescent="0.35">
      <c r="A32" s="222"/>
      <c r="B32" s="230"/>
      <c r="C32" s="1" t="s">
        <v>357</v>
      </c>
      <c r="D32" s="85">
        <v>1</v>
      </c>
      <c r="E32" s="40">
        <f>COUNTIF(coded_data!I:I, D32)</f>
        <v>6</v>
      </c>
      <c r="F32" s="30"/>
      <c r="G32" s="30"/>
      <c r="H32" s="30"/>
      <c r="I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x14ac:dyDescent="0.35">
      <c r="A33" s="222"/>
      <c r="B33" s="230"/>
      <c r="C33" s="1" t="s">
        <v>358</v>
      </c>
      <c r="D33" s="85">
        <v>1</v>
      </c>
      <c r="E33" s="40">
        <f>COUNTIF(coded_data!J:J, D33)</f>
        <v>10</v>
      </c>
      <c r="F33" s="30"/>
      <c r="G33" s="30"/>
      <c r="H33" s="30"/>
      <c r="I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x14ac:dyDescent="0.35">
      <c r="A34" s="222"/>
      <c r="B34" s="230"/>
      <c r="C34" s="1" t="s">
        <v>359</v>
      </c>
      <c r="D34" s="85">
        <v>1</v>
      </c>
      <c r="E34" s="40">
        <f>COUNTIF(coded_data!K:K, D34)</f>
        <v>4</v>
      </c>
      <c r="F34" s="30"/>
      <c r="G34" s="30"/>
      <c r="H34" s="30"/>
      <c r="I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ht="15" thickBot="1" x14ac:dyDescent="0.4">
      <c r="A35" s="223"/>
      <c r="B35" s="231"/>
      <c r="C35" s="42" t="s">
        <v>353</v>
      </c>
      <c r="D35" s="86">
        <v>1</v>
      </c>
      <c r="E35" s="43">
        <f>COUNTIF(coded_data!L:L, D35)</f>
        <v>4</v>
      </c>
      <c r="F35" s="30"/>
      <c r="G35" s="30"/>
      <c r="H35" s="30"/>
      <c r="I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</sheetData>
  <mergeCells count="31"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  <mergeCell ref="AN13:AT13"/>
    <mergeCell ref="AN14:AN15"/>
    <mergeCell ref="AO14:AQ14"/>
    <mergeCell ref="AR14:AT14"/>
    <mergeCell ref="A12:A16"/>
    <mergeCell ref="A17:A21"/>
    <mergeCell ref="A22:A26"/>
    <mergeCell ref="A27:A29"/>
    <mergeCell ref="A30:A35"/>
    <mergeCell ref="A1:A2"/>
    <mergeCell ref="AG1:AL2"/>
    <mergeCell ref="Z1:AE2"/>
    <mergeCell ref="N1:X2"/>
    <mergeCell ref="G1:L2"/>
    <mergeCell ref="B1:E2"/>
  </mergeCells>
  <conditionalFormatting sqref="AO6:AQ12 AR11:AT11">
    <cfRule type="top10" dxfId="23" priority="33" percent="1" rank="10"/>
  </conditionalFormatting>
  <conditionalFormatting sqref="AO16:AQ19">
    <cfRule type="top10" dxfId="22" priority="29" percent="1" rank="10"/>
  </conditionalFormatting>
  <conditionalFormatting sqref="AP16:AP19">
    <cfRule type="top10" dxfId="21" priority="28" percent="1" rank="10"/>
  </conditionalFormatting>
  <conditionalFormatting sqref="AQ16:AQ19">
    <cfRule type="top10" dxfId="20" priority="27" percent="1" rank="10"/>
  </conditionalFormatting>
  <conditionalFormatting sqref="AR16:AT19">
    <cfRule type="top10" dxfId="19" priority="26" percent="1" rank="10"/>
  </conditionalFormatting>
  <conditionalFormatting sqref="AR16:AT19">
    <cfRule type="top10" dxfId="18" priority="25" percent="1" rank="10"/>
  </conditionalFormatting>
  <conditionalFormatting sqref="AR16:AT19">
    <cfRule type="top10" dxfId="17" priority="24" percent="1" rank="10"/>
  </conditionalFormatting>
  <conditionalFormatting sqref="AT16:AT19">
    <cfRule type="top10" dxfId="16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15" priority="20" percent="1" rank="10"/>
  </conditionalFormatting>
  <conditionalFormatting sqref="AZ5:BB14">
    <cfRule type="top10" dxfId="14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13" priority="8" percent="1" rank="10"/>
  </conditionalFormatting>
  <conditionalFormatting sqref="AS6:AS12">
    <cfRule type="top10" dxfId="12" priority="7" percent="1" rank="10"/>
  </conditionalFormatting>
  <conditionalFormatting sqref="AT6:AT12">
    <cfRule type="top10" dxfId="11" priority="6" percent="1" rank="10"/>
  </conditionalFormatting>
  <conditionalFormatting sqref="AS16:AS19">
    <cfRule type="top10" dxfId="10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2295D669-2441-4FAC-9528-6626116F37BA}"/>
  </hyperlink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sqref="A1:A2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7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224" t="s">
        <v>458</v>
      </c>
      <c r="B1" s="248" t="str">
        <f>CONCATENATE("SUMMARY OF VARIABLE SCORE AT (n = ", COUNT(raw_data!A:A), ")")</f>
        <v>SUMMARY OF VARIABLE SCORE AT (n = 10)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3" x14ac:dyDescent="0.35">
      <c r="A2" s="224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35">
      <c r="A3" s="250" t="s">
        <v>276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</row>
    <row r="4" spans="1:13" x14ac:dyDescent="0.35">
      <c r="A4" t="s">
        <v>287</v>
      </c>
      <c r="B4" t="s">
        <v>288</v>
      </c>
      <c r="C4" t="s">
        <v>289</v>
      </c>
      <c r="D4" t="s">
        <v>290</v>
      </c>
      <c r="E4" t="s">
        <v>291</v>
      </c>
      <c r="F4" t="s">
        <v>292</v>
      </c>
      <c r="G4" t="s">
        <v>293</v>
      </c>
      <c r="H4" t="s">
        <v>294</v>
      </c>
      <c r="I4" s="37" t="s">
        <v>295</v>
      </c>
      <c r="J4" t="s">
        <v>296</v>
      </c>
      <c r="K4" t="s">
        <v>297</v>
      </c>
      <c r="L4" t="s">
        <v>298</v>
      </c>
      <c r="M4" t="s">
        <v>299</v>
      </c>
    </row>
    <row r="5" spans="1:13" x14ac:dyDescent="0.35">
      <c r="A5" t="s">
        <v>301</v>
      </c>
      <c r="B5" t="s">
        <v>255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7">
        <f>H5/COUNT(processed_data!A:A)/4</f>
        <v>0.97499999999999998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302</v>
      </c>
      <c r="B6" t="s">
        <v>256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37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303</v>
      </c>
      <c r="B7" t="s">
        <v>257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37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304</v>
      </c>
      <c r="B8" t="s">
        <v>258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37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252" t="s">
        <v>277</v>
      </c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</row>
    <row r="11" spans="1:13" x14ac:dyDescent="0.35">
      <c r="A11" s="30" t="s">
        <v>287</v>
      </c>
      <c r="B11" s="30" t="s">
        <v>288</v>
      </c>
      <c r="C11" s="30" t="s">
        <v>289</v>
      </c>
      <c r="D11" s="30" t="s">
        <v>290</v>
      </c>
      <c r="E11" s="30" t="s">
        <v>291</v>
      </c>
      <c r="F11" s="30" t="s">
        <v>292</v>
      </c>
      <c r="G11" s="30" t="s">
        <v>293</v>
      </c>
      <c r="H11" s="30" t="s">
        <v>294</v>
      </c>
      <c r="I11" s="37" t="s">
        <v>295</v>
      </c>
      <c r="J11" s="30" t="s">
        <v>296</v>
      </c>
      <c r="K11" s="30" t="s">
        <v>297</v>
      </c>
      <c r="L11" s="30" t="s">
        <v>298</v>
      </c>
      <c r="M11" s="30" t="s">
        <v>299</v>
      </c>
    </row>
    <row r="12" spans="1:13" x14ac:dyDescent="0.35">
      <c r="A12" s="30" t="s">
        <v>305</v>
      </c>
      <c r="B12" s="30" t="s">
        <v>259</v>
      </c>
      <c r="C12" s="30">
        <f>MIN(processed_data!R:R)</f>
        <v>4</v>
      </c>
      <c r="D12" s="30">
        <f>MAX(processed_data!R:R)</f>
        <v>5</v>
      </c>
      <c r="E12" s="30">
        <f>AVERAGE(processed_data!R:R)</f>
        <v>4.8</v>
      </c>
      <c r="F12" s="30">
        <f>MEDIAN(processed_data!R:R)</f>
        <v>5</v>
      </c>
      <c r="G12" s="30">
        <f>MODE(processed_data!R:R)</f>
        <v>5</v>
      </c>
      <c r="H12" s="30">
        <f>SUM(processed_data!R:R)</f>
        <v>48</v>
      </c>
      <c r="I12" s="37">
        <f>H12/COUNT(processed_data!A:A)/5</f>
        <v>0.96</v>
      </c>
      <c r="J12" s="30" t="str">
        <f>IF(I12&lt;=20%, "very low", IF(I12&lt;=40%, "low", IF(I12&lt;=60%, "moderate", IF(I12&lt;=80%, "high", "very high"))))</f>
        <v>very high</v>
      </c>
      <c r="K12" s="30">
        <f>IF(J12="very low", 1, IF(J12="low", 2, IF(J12="moderate", 3, IF(J12="high", 4, 5))))</f>
        <v>5</v>
      </c>
      <c r="L12" s="30">
        <f>D12-C12</f>
        <v>1</v>
      </c>
      <c r="M12" s="30">
        <f>_xlfn.STDEV.S(processed_data!R:R)</f>
        <v>0.4216370213557839</v>
      </c>
    </row>
    <row r="13" spans="1:13" x14ac:dyDescent="0.35">
      <c r="A13" s="30" t="s">
        <v>306</v>
      </c>
      <c r="B13" s="30" t="s">
        <v>260</v>
      </c>
      <c r="C13" s="30">
        <f>MIN(processed_data!V:V)</f>
        <v>3</v>
      </c>
      <c r="D13" s="30">
        <f>MAX(processed_data!V:V)</f>
        <v>5</v>
      </c>
      <c r="E13" s="30">
        <f>AVERAGE(processed_data!V:V)</f>
        <v>3.9</v>
      </c>
      <c r="F13" s="30">
        <f>MEDIAN(processed_data!V:V)</f>
        <v>4</v>
      </c>
      <c r="G13" s="30">
        <f>MODE(processed_data!V:V)</f>
        <v>4</v>
      </c>
      <c r="H13" s="30">
        <f>SUM(processed_data!V:V)</f>
        <v>39</v>
      </c>
      <c r="I13" s="37">
        <f>H13/COUNT(processed_data!A:A)/5</f>
        <v>0.78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2</v>
      </c>
      <c r="M13" s="30">
        <f>_xlfn.STDEV.S(processed_data!V:V)</f>
        <v>0.73786478737262229</v>
      </c>
    </row>
    <row r="14" spans="1:13" x14ac:dyDescent="0.35">
      <c r="A14" s="30" t="s">
        <v>307</v>
      </c>
      <c r="B14" s="30" t="s">
        <v>261</v>
      </c>
      <c r="C14" s="30">
        <f>MIN(processed_data!Z:Z)</f>
        <v>27</v>
      </c>
      <c r="D14" s="30">
        <f>MAX(processed_data!Z:Z)</f>
        <v>30</v>
      </c>
      <c r="E14" s="30">
        <f>AVERAGE(processed_data!Z:Z)</f>
        <v>28</v>
      </c>
      <c r="F14" s="30">
        <f>MEDIAN(processed_data!Z:Z)</f>
        <v>28</v>
      </c>
      <c r="G14" s="30">
        <f>MODE(processed_data!Z:Z)</f>
        <v>27</v>
      </c>
      <c r="H14" s="30">
        <f>SUM(processed_data!Z:Z)</f>
        <v>280</v>
      </c>
      <c r="I14" s="37">
        <f>H14/COUNT(processed_data!A:A)/40</f>
        <v>0.7</v>
      </c>
      <c r="J14" s="30" t="str">
        <f>IF(I14&lt;=20%, "very low", IF(I14&lt;=40%, "low", IF(I14&lt;=60%, "moderate", IF(I14&lt;=80%, "high", "very high"))))</f>
        <v>high</v>
      </c>
      <c r="K14" s="30">
        <f>IF(J14="very low", 1, IF(J14="low", 2, IF(J14="moderate", 3, IF(J14="high", 4, 5))))</f>
        <v>4</v>
      </c>
      <c r="L14" s="30">
        <f>D14-C14</f>
        <v>3</v>
      </c>
      <c r="M14" s="30">
        <f>_xlfn.STDEV.S(processed_data!Z:Z)</f>
        <v>1.0540925533894598</v>
      </c>
    </row>
    <row r="15" spans="1:13" x14ac:dyDescent="0.35">
      <c r="A15" s="30" t="s">
        <v>308</v>
      </c>
      <c r="B15" s="30" t="s">
        <v>262</v>
      </c>
      <c r="C15" s="30">
        <f>MIN(processed_data!AD:AD)</f>
        <v>40</v>
      </c>
      <c r="D15" s="30">
        <f>MAX(processed_data!AD:AD)</f>
        <v>47</v>
      </c>
      <c r="E15" s="30">
        <f>AVERAGE(processed_data!AD:AD)</f>
        <v>44.9</v>
      </c>
      <c r="F15" s="30">
        <f>MEDIAN(processed_data!AD:AD)</f>
        <v>46.5</v>
      </c>
      <c r="G15" s="30">
        <f>MODE(processed_data!AD:AD)</f>
        <v>47</v>
      </c>
      <c r="H15" s="30">
        <f>SUM(processed_data!AD:AD)</f>
        <v>449</v>
      </c>
      <c r="I15" s="37">
        <f>H15/COUNT(processed_data!A:A)/55</f>
        <v>0.81636363636363629</v>
      </c>
      <c r="J15" s="30" t="str">
        <f>IF(I15&lt;=20%, "very low", IF(I15&lt;=40%, "low", IF(I15&lt;=60%, "moderate", IF(I15&lt;=80%, "high", "very high"))))</f>
        <v>very high</v>
      </c>
      <c r="K15" s="30">
        <f>IF(J15="very low", 1, IF(J15="low", 2, IF(J15="moderate", 3, IF(J15="high", 4, 5))))</f>
        <v>5</v>
      </c>
      <c r="L15" s="30">
        <f>D15-C15</f>
        <v>7</v>
      </c>
      <c r="M15" s="30">
        <f>_xlfn.STDEV.S(processed_data!AD:AD)</f>
        <v>2.6436506745197801</v>
      </c>
    </row>
    <row r="17" spans="1:13" x14ac:dyDescent="0.35">
      <c r="A17" s="254" t="s">
        <v>278</v>
      </c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</row>
    <row r="18" spans="1:13" x14ac:dyDescent="0.35">
      <c r="A18" s="30" t="s">
        <v>287</v>
      </c>
      <c r="B18" s="30" t="s">
        <v>288</v>
      </c>
      <c r="C18" s="30" t="s">
        <v>289</v>
      </c>
      <c r="D18" s="30" t="s">
        <v>290</v>
      </c>
      <c r="E18" s="30" t="s">
        <v>291</v>
      </c>
      <c r="F18" s="30" t="s">
        <v>292</v>
      </c>
      <c r="G18" s="30" t="s">
        <v>293</v>
      </c>
      <c r="H18" s="30" t="s">
        <v>294</v>
      </c>
      <c r="I18" s="37" t="s">
        <v>295</v>
      </c>
      <c r="J18" s="30" t="s">
        <v>296</v>
      </c>
      <c r="K18" s="30" t="s">
        <v>297</v>
      </c>
      <c r="L18" s="30" t="s">
        <v>298</v>
      </c>
      <c r="M18" s="30" t="s">
        <v>299</v>
      </c>
    </row>
    <row r="19" spans="1:13" x14ac:dyDescent="0.35">
      <c r="A19" s="30" t="s">
        <v>309</v>
      </c>
      <c r="B19" s="30" t="s">
        <v>263</v>
      </c>
      <c r="C19" s="30">
        <f>MIN(processed_data!AH:AH)</f>
        <v>2</v>
      </c>
      <c r="D19" s="30">
        <f>MAX(processed_data!AH:AH)</f>
        <v>3</v>
      </c>
      <c r="E19" s="30">
        <f>AVERAGE(processed_data!AH:AH)</f>
        <v>2.7</v>
      </c>
      <c r="F19" s="30">
        <f>MEDIAN(processed_data!AH:AH)</f>
        <v>3</v>
      </c>
      <c r="G19" s="30">
        <f>MODE(processed_data!AH:AH)</f>
        <v>3</v>
      </c>
      <c r="H19" s="30">
        <f>SUM(processed_data!AH:AH)</f>
        <v>27</v>
      </c>
      <c r="I19" s="37">
        <f>H19/COUNT(processed_data!A:A)/3</f>
        <v>0.9</v>
      </c>
      <c r="J19" s="30" t="str">
        <f t="shared" ref="J19:J24" si="3">IF(I19&lt;=20%, "very low", IF(I19&lt;=40%, "low", IF(I19&lt;=60%, "moderate", IF(I19&lt;=80%, "high", "very high"))))</f>
        <v>very high</v>
      </c>
      <c r="K19" s="30">
        <f t="shared" ref="K19:K24" si="4">IF(J19="very low", 1, IF(J19="low", 2, IF(J19="moderate", 3, IF(J19="high", 4, 5))))</f>
        <v>5</v>
      </c>
      <c r="L19" s="30">
        <f t="shared" ref="L19:L24" si="5">D19-C19</f>
        <v>1</v>
      </c>
      <c r="M19" s="30">
        <f>_xlfn.STDEV.S(processed_data!AH:AH)</f>
        <v>0.48304589153964728</v>
      </c>
    </row>
    <row r="20" spans="1:13" x14ac:dyDescent="0.35">
      <c r="A20" s="30" t="s">
        <v>310</v>
      </c>
      <c r="B20" s="30" t="s">
        <v>264</v>
      </c>
      <c r="C20" s="30">
        <f>MIN(processed_data!AL:AL)</f>
        <v>2</v>
      </c>
      <c r="D20" s="30">
        <f>MAX(processed_data!AL:AL)</f>
        <v>3</v>
      </c>
      <c r="E20" s="30">
        <f>AVERAGE(processed_data!AL:AL)</f>
        <v>2.5</v>
      </c>
      <c r="F20" s="30">
        <f>MEDIAN(processed_data!AL:AL)</f>
        <v>2.5</v>
      </c>
      <c r="G20" s="30">
        <f>MODE(processed_data!AL:AL)</f>
        <v>2</v>
      </c>
      <c r="H20" s="30">
        <f>SUM(processed_data!AL:AL)</f>
        <v>25</v>
      </c>
      <c r="I20" s="37">
        <f>H20/COUNT(processed_data!A:A)/4</f>
        <v>0.625</v>
      </c>
      <c r="J20" s="30" t="str">
        <f t="shared" si="3"/>
        <v>high</v>
      </c>
      <c r="K20" s="30">
        <f t="shared" si="4"/>
        <v>4</v>
      </c>
      <c r="L20" s="30">
        <f t="shared" si="5"/>
        <v>1</v>
      </c>
      <c r="M20" s="30">
        <f>_xlfn.STDEV.S(processed_data!AL:AL)</f>
        <v>0.52704627669472992</v>
      </c>
    </row>
    <row r="21" spans="1:13" x14ac:dyDescent="0.35">
      <c r="A21" s="30" t="s">
        <v>311</v>
      </c>
      <c r="B21" s="30" t="s">
        <v>265</v>
      </c>
      <c r="C21" s="30">
        <f>MIN(processed_data!AP:AP)</f>
        <v>2</v>
      </c>
      <c r="D21" s="30">
        <f>MAX(processed_data!AP:AP)</f>
        <v>5</v>
      </c>
      <c r="E21" s="30">
        <f>AVERAGE(processed_data!AP:AP)</f>
        <v>2.5</v>
      </c>
      <c r="F21" s="30">
        <f>MEDIAN(processed_data!AP:AP)</f>
        <v>2</v>
      </c>
      <c r="G21" s="30">
        <f>MODE(processed_data!AP:AP)</f>
        <v>2</v>
      </c>
      <c r="H21" s="30">
        <f>SUM(processed_data!AP:AP)</f>
        <v>25</v>
      </c>
      <c r="I21" s="37">
        <f>H21/COUNT(processed_data!A:A)/7</f>
        <v>0.35714285714285715</v>
      </c>
      <c r="J21" s="30" t="str">
        <f t="shared" si="3"/>
        <v>low</v>
      </c>
      <c r="K21" s="30">
        <f t="shared" si="4"/>
        <v>2</v>
      </c>
      <c r="L21" s="30">
        <f t="shared" si="5"/>
        <v>3</v>
      </c>
      <c r="M21" s="30">
        <f>_xlfn.STDEV.S(processed_data!AP:AP)</f>
        <v>1.0801234497346435</v>
      </c>
    </row>
    <row r="22" spans="1:13" x14ac:dyDescent="0.35">
      <c r="A22" s="30" t="s">
        <v>312</v>
      </c>
      <c r="B22" s="30" t="s">
        <v>300</v>
      </c>
      <c r="C22" s="30">
        <f>MIN(processed_data!AT:AT)</f>
        <v>0</v>
      </c>
      <c r="D22" s="30">
        <f>MAX(processed_data!AT:AT)</f>
        <v>3</v>
      </c>
      <c r="E22" s="30">
        <f>AVERAGE(processed_data!AT:AT)</f>
        <v>0.8</v>
      </c>
      <c r="F22" s="30">
        <f>MEDIAN(processed_data!AT:AT)</f>
        <v>0.5</v>
      </c>
      <c r="G22" s="30">
        <f>MODE(processed_data!AT:AT)</f>
        <v>0</v>
      </c>
      <c r="H22" s="30">
        <f>SUM(processed_data!AT:AT)</f>
        <v>8</v>
      </c>
      <c r="I22" s="37">
        <f>H22/COUNT(processed_data!A:A)/4</f>
        <v>0.2</v>
      </c>
      <c r="J22" s="30" t="str">
        <f t="shared" si="3"/>
        <v>very low</v>
      </c>
      <c r="K22" s="30">
        <f t="shared" si="4"/>
        <v>1</v>
      </c>
      <c r="L22" s="30">
        <f t="shared" si="5"/>
        <v>3</v>
      </c>
      <c r="M22" s="30">
        <f>_xlfn.STDEV.S(processed_data!AT:AT)</f>
        <v>1.0327955589886444</v>
      </c>
    </row>
    <row r="23" spans="1:13" x14ac:dyDescent="0.35">
      <c r="A23" s="30" t="s">
        <v>313</v>
      </c>
      <c r="B23" s="30" t="s">
        <v>283</v>
      </c>
      <c r="C23" s="30">
        <f>MIN(processed_data!AX:AX)</f>
        <v>2</v>
      </c>
      <c r="D23" s="30">
        <f>MAX(processed_data!AX:AX)</f>
        <v>7</v>
      </c>
      <c r="E23" s="30">
        <f>AVERAGE(processed_data!AX:AX)</f>
        <v>5</v>
      </c>
      <c r="F23" s="30">
        <f>MEDIAN(processed_data!AX:AX)</f>
        <v>4.5</v>
      </c>
      <c r="G23" s="30">
        <f>MODE(processed_data!AX:AX)</f>
        <v>7</v>
      </c>
      <c r="H23" s="30">
        <f>SUM(processed_data!AX:AX)</f>
        <v>50</v>
      </c>
      <c r="I23" s="37">
        <f>H23/COUNT(processed_data!A:A)/6</f>
        <v>0.83333333333333337</v>
      </c>
      <c r="J23" s="30" t="str">
        <f t="shared" si="3"/>
        <v>very high</v>
      </c>
      <c r="K23" s="30">
        <f t="shared" si="4"/>
        <v>5</v>
      </c>
      <c r="L23" s="30">
        <f t="shared" si="5"/>
        <v>5</v>
      </c>
      <c r="M23" s="30">
        <f>_xlfn.STDEV.S(processed_data!AX:AX)</f>
        <v>1.8856180831641267</v>
      </c>
    </row>
    <row r="24" spans="1:13" x14ac:dyDescent="0.35">
      <c r="A24" s="30" t="s">
        <v>314</v>
      </c>
      <c r="B24" s="30" t="s">
        <v>268</v>
      </c>
      <c r="C24" s="30">
        <f>MIN(processed_data!BB:BB)</f>
        <v>1</v>
      </c>
      <c r="D24" s="30">
        <f>MAX(processed_data!BB:BB)</f>
        <v>5</v>
      </c>
      <c r="E24" s="30">
        <f>AVERAGE(processed_data!BB:BB)</f>
        <v>3.4</v>
      </c>
      <c r="F24" s="30">
        <f>MEDIAN(processed_data!BB:BB)</f>
        <v>3.5</v>
      </c>
      <c r="G24" s="30">
        <f>MODE(processed_data!BB:BB)</f>
        <v>5</v>
      </c>
      <c r="H24" s="30">
        <f>SUM(processed_data!BB:BB)</f>
        <v>34</v>
      </c>
      <c r="I24" s="37">
        <f>H24/COUNT(processed_data!A:A)/12</f>
        <v>0.28333333333333333</v>
      </c>
      <c r="J24" s="30" t="str">
        <f t="shared" si="3"/>
        <v>low</v>
      </c>
      <c r="K24" s="30">
        <f t="shared" si="4"/>
        <v>2</v>
      </c>
      <c r="L24" s="30">
        <f t="shared" si="5"/>
        <v>4</v>
      </c>
      <c r="M24" s="30">
        <f>_xlfn.STDEV.S(processed_data!BB:BB)</f>
        <v>1.5776212754932311</v>
      </c>
    </row>
    <row r="26" spans="1:13" x14ac:dyDescent="0.35">
      <c r="A26" s="247" t="s">
        <v>279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</row>
    <row r="27" spans="1:13" x14ac:dyDescent="0.35">
      <c r="A27" s="30" t="s">
        <v>287</v>
      </c>
      <c r="B27" s="30" t="s">
        <v>288</v>
      </c>
      <c r="C27" s="30" t="s">
        <v>289</v>
      </c>
      <c r="D27" s="30" t="s">
        <v>290</v>
      </c>
      <c r="E27" s="30" t="s">
        <v>291</v>
      </c>
      <c r="F27" s="30" t="s">
        <v>292</v>
      </c>
      <c r="G27" s="30" t="s">
        <v>293</v>
      </c>
      <c r="H27" s="30" t="s">
        <v>294</v>
      </c>
      <c r="I27" s="37" t="s">
        <v>295</v>
      </c>
      <c r="J27" s="30" t="s">
        <v>296</v>
      </c>
      <c r="K27" s="30" t="s">
        <v>297</v>
      </c>
      <c r="L27" s="30" t="s">
        <v>298</v>
      </c>
      <c r="M27" s="30" t="s">
        <v>299</v>
      </c>
    </row>
    <row r="28" spans="1:13" x14ac:dyDescent="0.35">
      <c r="A28" s="30" t="s">
        <v>315</v>
      </c>
      <c r="B28" s="30" t="s">
        <v>284</v>
      </c>
      <c r="C28" s="30">
        <f>MIN(processed_data!BF:BF)</f>
        <v>2</v>
      </c>
      <c r="D28" s="30">
        <f>MAX(processed_data!BF:BF)</f>
        <v>4</v>
      </c>
      <c r="E28" s="30">
        <f>AVERAGE(processed_data!BF:BF)</f>
        <v>3.6</v>
      </c>
      <c r="F28" s="30">
        <f>MEDIAN(processed_data!BF:BF)</f>
        <v>4</v>
      </c>
      <c r="G28" s="30">
        <f>MODE(processed_data!BF:BF)</f>
        <v>4</v>
      </c>
      <c r="H28" s="30">
        <f>SUM(processed_data!BF:BF)</f>
        <v>36</v>
      </c>
      <c r="I28" s="37">
        <f>H28/COUNT(processed_data!A:A)/4</f>
        <v>0.9</v>
      </c>
      <c r="J28" s="30" t="str">
        <f>IF(I28&lt;=20%, "very low", IF(I28&lt;=40%, "low", IF(I28&lt;=60%, "moderate", IF(I28&lt;=80%, "high", "very high"))))</f>
        <v>very high</v>
      </c>
      <c r="K28" s="30">
        <f>IF(J28="very low", 1, IF(J28="low", 2, IF(J28="moderate", 3, IF(J28="high", 4, 5))))</f>
        <v>5</v>
      </c>
      <c r="L28" s="30">
        <f>D28-C28</f>
        <v>2</v>
      </c>
      <c r="M28" s="30">
        <f>_xlfn.STDEV.S(processed_data!BF:BF)</f>
        <v>0.69920589878010153</v>
      </c>
    </row>
    <row r="29" spans="1:13" x14ac:dyDescent="0.35">
      <c r="A29" s="30" t="s">
        <v>316</v>
      </c>
      <c r="B29" s="30" t="s">
        <v>286</v>
      </c>
      <c r="C29" s="30">
        <f>MIN(processed_data!BJ:BJ)</f>
        <v>4</v>
      </c>
      <c r="D29" s="30">
        <f>MAX(processed_data!BJ:BJ)</f>
        <v>5</v>
      </c>
      <c r="E29" s="30">
        <f>AVERAGE(processed_data!BJ:BJ)</f>
        <v>4.3</v>
      </c>
      <c r="F29" s="30">
        <f>MEDIAN(processed_data!BJ:BJ)</f>
        <v>4</v>
      </c>
      <c r="G29" s="30">
        <f>MODE(processed_data!BJ:BJ)</f>
        <v>4</v>
      </c>
      <c r="H29" s="30">
        <f>SUM(processed_data!BJ:BJ)</f>
        <v>43</v>
      </c>
      <c r="I29" s="37">
        <f>H29/COUNT(processed_data!A:A)/7</f>
        <v>0.61428571428571421</v>
      </c>
      <c r="J29" s="30" t="str">
        <f>IF(I29&lt;=20%, "very low", IF(I29&lt;=40%, "low", IF(I29&lt;=60%, "moderate", IF(I29&lt;=80%, "high", "very high"))))</f>
        <v>high</v>
      </c>
      <c r="K29" s="30">
        <f>IF(J29="very low", 1, IF(J29="low", 2, IF(J29="moderate", 3, IF(J29="high", 4, 5))))</f>
        <v>4</v>
      </c>
      <c r="L29" s="30">
        <f>D29-C29</f>
        <v>1</v>
      </c>
      <c r="M29" s="30">
        <f>_xlfn.STDEV.S(processed_data!BJ:BJ)</f>
        <v>0.48304589153964728</v>
      </c>
    </row>
    <row r="30" spans="1:13" x14ac:dyDescent="0.35">
      <c r="A30" s="30" t="s">
        <v>317</v>
      </c>
      <c r="B30" s="30" t="s">
        <v>285</v>
      </c>
      <c r="C30" s="30">
        <f>MIN(processed_data!BN:BN)</f>
        <v>4</v>
      </c>
      <c r="D30" s="30">
        <f>MAX(processed_data!BN:BN)</f>
        <v>6</v>
      </c>
      <c r="E30" s="30">
        <f>AVERAGE(processed_data!BN:BN)</f>
        <v>5.6</v>
      </c>
      <c r="F30" s="30">
        <f>MEDIAN(processed_data!BN:BN)</f>
        <v>6</v>
      </c>
      <c r="G30" s="30">
        <f>MODE(processed_data!BN:BN)</f>
        <v>6</v>
      </c>
      <c r="H30" s="30">
        <f>SUM(processed_data!BN:BN)</f>
        <v>56</v>
      </c>
      <c r="I30" s="37">
        <f>H30/COUNT(processed_data!A:A)/6</f>
        <v>0.93333333333333324</v>
      </c>
      <c r="J30" s="30" t="str">
        <f>IF(I30&lt;=20%, "very low", IF(I30&lt;=40%, "low", IF(I30&lt;=60%, "moderate", IF(I30&lt;=80%, "high", "very high"))))</f>
        <v>very high</v>
      </c>
      <c r="K30" s="30">
        <f>IF(J30="very low", 1, IF(J30="low", 2, IF(J30="moderate", 3, IF(J30="high", 4, 5))))</f>
        <v>5</v>
      </c>
      <c r="L30" s="30">
        <f>D30-C30</f>
        <v>2</v>
      </c>
      <c r="M30" s="30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sqref="A1:A2"/>
    </sheetView>
  </sheetViews>
  <sheetFormatPr defaultRowHeight="14.5" x14ac:dyDescent="0.35"/>
  <cols>
    <col min="1" max="1" width="40.08984375" customWidth="1"/>
  </cols>
  <sheetData>
    <row r="1" spans="1:18" x14ac:dyDescent="0.35">
      <c r="A1" s="224" t="s">
        <v>458</v>
      </c>
      <c r="B1" s="257" t="s">
        <v>325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9"/>
    </row>
    <row r="2" spans="1:18" ht="15" thickBot="1" x14ac:dyDescent="0.4">
      <c r="A2" s="225"/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2"/>
    </row>
    <row r="3" spans="1:18" x14ac:dyDescent="0.35">
      <c r="A3" s="255" t="s">
        <v>322</v>
      </c>
    </row>
    <row r="4" spans="1:18" ht="15" thickBot="1" x14ac:dyDescent="0.4">
      <c r="A4" s="256"/>
    </row>
    <row r="5" spans="1:18" ht="15" thickBot="1" x14ac:dyDescent="0.4">
      <c r="A5" s="47" t="s">
        <v>319</v>
      </c>
      <c r="B5" s="60" t="s">
        <v>255</v>
      </c>
      <c r="C5" s="61" t="s">
        <v>256</v>
      </c>
      <c r="D5" s="61" t="s">
        <v>257</v>
      </c>
      <c r="E5" s="62" t="s">
        <v>258</v>
      </c>
      <c r="F5" s="69" t="s">
        <v>259</v>
      </c>
      <c r="G5" s="70" t="s">
        <v>260</v>
      </c>
      <c r="H5" s="70" t="s">
        <v>261</v>
      </c>
      <c r="I5" s="71" t="s">
        <v>262</v>
      </c>
      <c r="J5" s="72" t="s">
        <v>263</v>
      </c>
      <c r="K5" s="73" t="s">
        <v>264</v>
      </c>
      <c r="L5" s="73" t="s">
        <v>265</v>
      </c>
      <c r="M5" s="73" t="s">
        <v>300</v>
      </c>
      <c r="N5" s="73" t="s">
        <v>283</v>
      </c>
      <c r="O5" s="74" t="s">
        <v>268</v>
      </c>
      <c r="P5" s="75" t="s">
        <v>284</v>
      </c>
      <c r="Q5" s="76" t="s">
        <v>286</v>
      </c>
      <c r="R5" s="77" t="s">
        <v>285</v>
      </c>
    </row>
    <row r="6" spans="1:18" x14ac:dyDescent="0.35">
      <c r="A6" s="48" t="s">
        <v>255</v>
      </c>
      <c r="B6" s="45">
        <v>1</v>
      </c>
      <c r="C6" s="63"/>
      <c r="D6" s="63"/>
      <c r="E6" s="64"/>
      <c r="F6" s="45"/>
      <c r="G6" s="63"/>
      <c r="H6" s="63"/>
      <c r="I6" s="64"/>
      <c r="J6" s="45"/>
      <c r="K6" s="63"/>
      <c r="L6" s="63"/>
      <c r="M6" s="63"/>
      <c r="N6" s="63"/>
      <c r="O6" s="64"/>
      <c r="P6" s="63"/>
      <c r="Q6" s="63"/>
      <c r="R6" s="64"/>
    </row>
    <row r="7" spans="1:18" x14ac:dyDescent="0.35">
      <c r="A7" s="49" t="s">
        <v>256</v>
      </c>
      <c r="B7" s="47">
        <f>PEARSON(processed_data!B:B, processed_data!F:F)</f>
        <v>0.88223123267542958</v>
      </c>
      <c r="C7" s="1">
        <v>1</v>
      </c>
      <c r="D7" s="1"/>
      <c r="E7" s="65"/>
      <c r="F7" s="47"/>
      <c r="G7" s="1"/>
      <c r="H7" s="1"/>
      <c r="I7" s="65"/>
      <c r="J7" s="47"/>
      <c r="K7" s="1"/>
      <c r="L7" s="1"/>
      <c r="M7" s="1"/>
      <c r="N7" s="1"/>
      <c r="O7" s="65"/>
      <c r="P7" s="1"/>
      <c r="Q7" s="1"/>
      <c r="R7" s="65"/>
    </row>
    <row r="8" spans="1:18" x14ac:dyDescent="0.35">
      <c r="A8" s="49" t="s">
        <v>257</v>
      </c>
      <c r="B8" s="47">
        <f>PEARSON(processed_data!B:B, processed_data!J:J)</f>
        <v>1.0000000000000002</v>
      </c>
      <c r="C8" s="1">
        <f>PEARSON(processed_data!F:F, processed_data!J:J)</f>
        <v>0.88223123267542936</v>
      </c>
      <c r="D8" s="1">
        <v>1</v>
      </c>
      <c r="E8" s="65"/>
      <c r="F8" s="47"/>
      <c r="G8" s="1"/>
      <c r="H8" s="1"/>
      <c r="I8" s="65"/>
      <c r="J8" s="47"/>
      <c r="K8" s="1"/>
      <c r="L8" s="1"/>
      <c r="M8" s="1"/>
      <c r="N8" s="1"/>
      <c r="O8" s="65"/>
      <c r="P8" s="1"/>
      <c r="Q8" s="1"/>
      <c r="R8" s="65"/>
    </row>
    <row r="9" spans="1:18" ht="15" thickBot="1" x14ac:dyDescent="0.4">
      <c r="A9" s="50" t="s">
        <v>258</v>
      </c>
      <c r="B9" s="66">
        <f>PEARSON(processed_data!B:B, processed_data!N:N)</f>
        <v>0.57346234436332832</v>
      </c>
      <c r="C9" s="67">
        <f>PEARSON(processed_data!F:F, processed_data!N:N)</f>
        <v>0.68320518024598642</v>
      </c>
      <c r="D9" s="67">
        <f>PEARSON(processed_data!J:J, processed_data!N:N)</f>
        <v>0.57346234436332832</v>
      </c>
      <c r="E9" s="68">
        <v>1</v>
      </c>
      <c r="F9" s="66"/>
      <c r="G9" s="67"/>
      <c r="H9" s="67"/>
      <c r="I9" s="68"/>
      <c r="J9" s="66"/>
      <c r="K9" s="67"/>
      <c r="L9" s="67"/>
      <c r="M9" s="67"/>
      <c r="N9" s="67"/>
      <c r="O9" s="68"/>
      <c r="P9" s="67"/>
      <c r="Q9" s="67"/>
      <c r="R9" s="68"/>
    </row>
    <row r="10" spans="1:18" x14ac:dyDescent="0.35">
      <c r="A10" s="51" t="s">
        <v>259</v>
      </c>
      <c r="B10" s="45">
        <f>PEARSON(processed_data!B:B, processed_data!R:R)</f>
        <v>-0.16666666666666666</v>
      </c>
      <c r="C10" s="63">
        <f>PEARSON(processed_data!F:F, processed_data!R:R)</f>
        <v>0.19975046777556893</v>
      </c>
      <c r="D10" s="63">
        <f>PEARSON(processed_data!J:J, processed_data!R:R)</f>
        <v>-0.16666666666666669</v>
      </c>
      <c r="E10" s="64">
        <f>PEARSON(processed_data!N:N, processed_data!R:R)</f>
        <v>4.0961596025952042E-2</v>
      </c>
      <c r="F10" s="45">
        <v>1</v>
      </c>
      <c r="G10" s="63"/>
      <c r="H10" s="63"/>
      <c r="I10" s="64"/>
      <c r="J10" s="45"/>
      <c r="K10" s="63"/>
      <c r="L10" s="63"/>
      <c r="M10" s="63"/>
      <c r="N10" s="63"/>
      <c r="O10" s="64"/>
      <c r="P10" s="63"/>
      <c r="Q10" s="63"/>
      <c r="R10" s="64"/>
    </row>
    <row r="11" spans="1:18" x14ac:dyDescent="0.35">
      <c r="A11" s="52" t="s">
        <v>260</v>
      </c>
      <c r="B11" s="47">
        <f>PEARSON(processed_data!B:B, processed_data!V:V)</f>
        <v>0.42857142857142849</v>
      </c>
      <c r="C11" s="1">
        <f>PEARSON(processed_data!F:F, processed_data!V:V)</f>
        <v>0.66345691082599678</v>
      </c>
      <c r="D11" s="1">
        <f>PEARSON(processed_data!J:J, processed_data!V:V)</f>
        <v>0.42857142857142849</v>
      </c>
      <c r="E11" s="65">
        <f>PEARSON(processed_data!N:N, processed_data!V:V)</f>
        <v>0.83093523366931266</v>
      </c>
      <c r="F11" s="47">
        <f>PEARSON(processed_data!R:R, processed_data!V:V)</f>
        <v>0.28571428571428564</v>
      </c>
      <c r="G11" s="1">
        <v>1</v>
      </c>
      <c r="H11" s="1"/>
      <c r="I11" s="65"/>
      <c r="J11" s="47"/>
      <c r="K11" s="1"/>
      <c r="L11" s="1"/>
      <c r="M11" s="1"/>
      <c r="N11" s="1"/>
      <c r="O11" s="65"/>
      <c r="P11" s="1"/>
      <c r="Q11" s="1"/>
      <c r="R11" s="65"/>
    </row>
    <row r="12" spans="1:18" x14ac:dyDescent="0.35">
      <c r="A12" s="52" t="s">
        <v>261</v>
      </c>
      <c r="B12" s="47">
        <f>PEARSON(processed_data!B:B, processed_data!Z:Z)</f>
        <v>-0.66666666666666674</v>
      </c>
      <c r="C12" s="1">
        <f>PEARSON(processed_data!F:F, processed_data!Z:Z)</f>
        <v>-0.54931378638281458</v>
      </c>
      <c r="D12" s="1">
        <f>PEARSON(processed_data!J:J, processed_data!Z:Z)</f>
        <v>-0.66666666666666674</v>
      </c>
      <c r="E12" s="65">
        <f>PEARSON(processed_data!N:N, processed_data!Z:Z)</f>
        <v>-0.73730872846713646</v>
      </c>
      <c r="F12" s="47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5"/>
      <c r="J12" s="47"/>
      <c r="K12" s="1"/>
      <c r="L12" s="1"/>
      <c r="M12" s="1"/>
      <c r="N12" s="1"/>
      <c r="O12" s="65"/>
      <c r="P12" s="1"/>
      <c r="Q12" s="1"/>
      <c r="R12" s="65"/>
    </row>
    <row r="13" spans="1:18" ht="15" thickBot="1" x14ac:dyDescent="0.4">
      <c r="A13" s="53" t="s">
        <v>262</v>
      </c>
      <c r="B13" s="66">
        <f>PEARSON(processed_data!B:B, processed_data!AD:AD)</f>
        <v>0.65125264864360166</v>
      </c>
      <c r="C13" s="67">
        <f>PEARSON(processed_data!F:F, processed_data!AD:AD)</f>
        <v>0.90198786132561515</v>
      </c>
      <c r="D13" s="67">
        <f>PEARSON(processed_data!J:J, processed_data!AD:AD)</f>
        <v>0.65125264864360166</v>
      </c>
      <c r="E13" s="68">
        <f>PEARSON(processed_data!N:N, processed_data!AD:AD)</f>
        <v>0.5585700602059045</v>
      </c>
      <c r="F13" s="66">
        <f>PEARSON(processed_data!R:R, processed_data!AD:AD)</f>
        <v>0.47847133369734018</v>
      </c>
      <c r="G13" s="67">
        <f>PEARSON(processed_data!V:V, processed_data!AD:AD)</f>
        <v>0.56391264328615065</v>
      </c>
      <c r="H13" s="67">
        <f>PEARSON(processed_data!Z:Z, processed_data!AD:AD)</f>
        <v>-0.27910827799011501</v>
      </c>
      <c r="I13" s="68">
        <v>1</v>
      </c>
      <c r="J13" s="66"/>
      <c r="K13" s="67"/>
      <c r="L13" s="67"/>
      <c r="M13" s="67"/>
      <c r="N13" s="67"/>
      <c r="O13" s="68"/>
      <c r="P13" s="67"/>
      <c r="Q13" s="67"/>
      <c r="R13" s="68"/>
    </row>
    <row r="14" spans="1:18" x14ac:dyDescent="0.35">
      <c r="A14" s="54" t="s">
        <v>263</v>
      </c>
      <c r="B14" s="45">
        <f>PEARSON(processed_data!B:B, processed_data!AH:AH)</f>
        <v>0.50917507721731559</v>
      </c>
      <c r="C14" s="63">
        <f>PEARSON(processed_data!F:F, processed_data!AH:AH)</f>
        <v>0.53396678923255614</v>
      </c>
      <c r="D14" s="63">
        <f>PEARSON(processed_data!J:J, processed_data!AH:AH)</f>
        <v>0.50917507721731559</v>
      </c>
      <c r="E14" s="64">
        <f>PEARSON(processed_data!N:N, processed_data!AH:AH)</f>
        <v>0.58994450232182905</v>
      </c>
      <c r="F14" s="45">
        <f>PEARSON(processed_data!R:R, processed_data!AH:AH)</f>
        <v>0.21821789023599242</v>
      </c>
      <c r="G14" s="63">
        <f>PEARSON(processed_data!V:V, processed_data!AH:AH)</f>
        <v>0.21821789023599239</v>
      </c>
      <c r="H14" s="63">
        <f>PEARSON(processed_data!Z:Z, processed_data!AH:AH)</f>
        <v>-0.43643578047198472</v>
      </c>
      <c r="I14" s="64">
        <f>PEARSON(processed_data!AD:AD, processed_data!AH:AH)</f>
        <v>0.49595227364471628</v>
      </c>
      <c r="J14" s="45">
        <v>1</v>
      </c>
      <c r="K14" s="63"/>
      <c r="L14" s="63"/>
      <c r="M14" s="63"/>
      <c r="N14" s="63"/>
      <c r="O14" s="64"/>
      <c r="P14" s="63"/>
      <c r="Q14" s="63"/>
      <c r="R14" s="64"/>
    </row>
    <row r="15" spans="1:18" x14ac:dyDescent="0.35">
      <c r="A15" s="55" t="s">
        <v>264</v>
      </c>
      <c r="B15" s="47">
        <f>PEARSON(processed_data!B:B, processed_data!AL:AL)</f>
        <v>0.33333333333333337</v>
      </c>
      <c r="C15" s="1">
        <f>PEARSON(processed_data!F:F, processed_data!AL:AL)</f>
        <v>0.3495633186072456</v>
      </c>
      <c r="D15" s="1">
        <f>PEARSON(processed_data!J:J, processed_data!AL:AL)</f>
        <v>0.33333333333333337</v>
      </c>
      <c r="E15" s="65">
        <f>PEARSON(processed_data!N:N, processed_data!AL:AL)</f>
        <v>-0.24576957615571213</v>
      </c>
      <c r="F15" s="47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5">
        <f>PEARSON(processed_data!AD:AD, processed_data!AL:AL)</f>
        <v>0.43859872255589505</v>
      </c>
      <c r="J15" s="47">
        <f>PEARSON(processed_data!AH:AH, processed_data!AL:AL)</f>
        <v>0.21821789023599236</v>
      </c>
      <c r="K15" s="1">
        <v>1</v>
      </c>
      <c r="L15" s="1"/>
      <c r="M15" s="1"/>
      <c r="N15" s="1"/>
      <c r="O15" s="65"/>
      <c r="P15" s="1"/>
      <c r="Q15" s="1"/>
      <c r="R15" s="65"/>
    </row>
    <row r="16" spans="1:18" x14ac:dyDescent="0.35">
      <c r="A16" s="55" t="s">
        <v>265</v>
      </c>
      <c r="B16" s="47">
        <f>PEARSON(processed_data!B:B, processed_data!AP:AP)</f>
        <v>-0.48795003647426655</v>
      </c>
      <c r="C16" s="1">
        <f>PEARSON(processed_data!F:F, processed_data!AP:AP)</f>
        <v>-0.41424005415657278</v>
      </c>
      <c r="D16" s="1">
        <f>PEARSON(processed_data!J:J, processed_data!AP:AP)</f>
        <v>-0.48795003647426655</v>
      </c>
      <c r="E16" s="65">
        <f>PEARSON(processed_data!N:N, processed_data!AP:AP)</f>
        <v>-0.59961636824722386</v>
      </c>
      <c r="F16" s="47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5">
        <f>PEARSON(processed_data!AD:AD, processed_data!AP:AP)</f>
        <v>-0.25292594679030039</v>
      </c>
      <c r="J16" s="47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5"/>
      <c r="P16" s="1"/>
      <c r="Q16" s="1"/>
      <c r="R16" s="65"/>
    </row>
    <row r="17" spans="1:21" x14ac:dyDescent="0.35">
      <c r="A17" s="55" t="s">
        <v>300</v>
      </c>
      <c r="B17" s="47">
        <f>PEARSON(processed_data!B:B, processed_data!AT:AT)</f>
        <v>-0.74845519918374892</v>
      </c>
      <c r="C17" s="1">
        <f>PEARSON(processed_data!F:F, processed_data!AT:AT)</f>
        <v>-0.93779955037042906</v>
      </c>
      <c r="D17" s="1">
        <f>PEARSON(processed_data!J:J, processed_data!AT:AT)</f>
        <v>-0.74845519918374892</v>
      </c>
      <c r="E17" s="65">
        <f>PEARSON(processed_data!N:N, processed_data!AT:AT)</f>
        <v>-0.65217756053838494</v>
      </c>
      <c r="F17" s="47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5">
        <f>PEARSON(processed_data!AD:AD, processed_data!AT:AT)</f>
        <v>-0.9034248560828041</v>
      </c>
      <c r="J17" s="47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5"/>
      <c r="P17" s="1"/>
      <c r="Q17" s="1"/>
      <c r="R17" s="65"/>
    </row>
    <row r="18" spans="1:21" x14ac:dyDescent="0.35">
      <c r="A18" s="55" t="s">
        <v>283</v>
      </c>
      <c r="B18" s="47">
        <f>PEARSON(processed_data!B:B, processed_data!AX:AX)</f>
        <v>0.55901699437494745</v>
      </c>
      <c r="C18" s="1">
        <f>PEARSON(processed_data!F:F, processed_data!AX:AX)</f>
        <v>0.78164734284621828</v>
      </c>
      <c r="D18" s="1">
        <f>PEARSON(processed_data!J:J, processed_data!AX:AX)</f>
        <v>0.55901699437494745</v>
      </c>
      <c r="E18" s="65">
        <f>PEARSON(processed_data!N:N, processed_data!AX:AX)</f>
        <v>0.82433621862822581</v>
      </c>
      <c r="F18" s="47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5">
        <f>PEARSON(processed_data!AD:AD, processed_data!AX:AX)</f>
        <v>0.78013135333600692</v>
      </c>
      <c r="J18" s="47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5"/>
      <c r="P18" s="1"/>
      <c r="Q18" s="1"/>
      <c r="R18" s="65"/>
    </row>
    <row r="19" spans="1:21" ht="15" thickBot="1" x14ac:dyDescent="0.4">
      <c r="A19" s="56" t="s">
        <v>268</v>
      </c>
      <c r="B19" s="66">
        <f>PEARSON(processed_data!B:B, processed_data!BB:BB)</f>
        <v>8.908708063747478E-2</v>
      </c>
      <c r="C19" s="67">
        <f>PEARSON(processed_data!F:F, processed_data!BB:BB)</f>
        <v>9.3424726658000987E-2</v>
      </c>
      <c r="D19" s="67">
        <f>PEARSON(processed_data!J:J, processed_data!BB:BB)</f>
        <v>8.9087080637474808E-2</v>
      </c>
      <c r="E19" s="68">
        <f>PEARSON(processed_data!N:N, processed_data!BB:BB)</f>
        <v>0.25179128156605218</v>
      </c>
      <c r="F19" s="66">
        <f>PEARSON(processed_data!R:R, processed_data!BB:BB)</f>
        <v>-3.3407655239053084E-2</v>
      </c>
      <c r="G19" s="67">
        <f>PEARSON(processed_data!V:V, processed_data!BB:BB)</f>
        <v>0.61088283865696991</v>
      </c>
      <c r="H19" s="67">
        <f>PEARSON(processed_data!Z:Z, processed_data!BB:BB)</f>
        <v>-0.2672612419124244</v>
      </c>
      <c r="I19" s="68">
        <f>PEARSON(processed_data!AD:AD, processed_data!BB:BB)</f>
        <v>-0.12254864107746824</v>
      </c>
      <c r="J19" s="66">
        <f>PEARSON(processed_data!AH:AH, processed_data!BB:BB)</f>
        <v>-0.40824829046386296</v>
      </c>
      <c r="K19" s="67">
        <f>PEARSON(processed_data!AL:AL, processed_data!BB:BB)</f>
        <v>-0.2672612419124244</v>
      </c>
      <c r="L19" s="67">
        <f>PEARSON(processed_data!AP:AP, processed_data!BB:BB)</f>
        <v>0.26082026547865061</v>
      </c>
      <c r="M19" s="67">
        <f>PEARSON(processed_data!AT:AT, processed_data!BB:BB)</f>
        <v>-0.21821789023599242</v>
      </c>
      <c r="N19" s="67">
        <f>PEARSON(processed_data!AX:AX, processed_data!BB:BB)</f>
        <v>-3.7350894041699841E-2</v>
      </c>
      <c r="O19" s="68">
        <v>1</v>
      </c>
      <c r="P19" s="67"/>
      <c r="Q19" s="67"/>
      <c r="R19" s="68"/>
    </row>
    <row r="20" spans="1:21" x14ac:dyDescent="0.35">
      <c r="A20" s="57" t="s">
        <v>284</v>
      </c>
      <c r="B20" s="47">
        <f>PEARSON(processed_data!B:B, processed_data!BF:BF)</f>
        <v>0.80403025220736968</v>
      </c>
      <c r="C20" s="1">
        <f>PEARSON(processed_data!F:F, processed_data!BF:BF)</f>
        <v>0.69261086936906369</v>
      </c>
      <c r="D20" s="1">
        <f>PEARSON(processed_data!J:J, processed_data!BF:BF)</f>
        <v>0.80403025220736946</v>
      </c>
      <c r="E20" s="65">
        <f>PEARSON(processed_data!N:N, processed_data!BF:BF)</f>
        <v>0.79042469720550212</v>
      </c>
      <c r="F20" s="47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5">
        <f>PEARSON(processed_data!AD:AD, processed_data!BF:BF)</f>
        <v>0.39672747170375217</v>
      </c>
      <c r="J20" s="47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5">
        <f>PEARSON(processed_data!BB:BB, processed_data!BF:BF)</f>
        <v>0.16116459280507606</v>
      </c>
      <c r="P20" s="1">
        <v>1</v>
      </c>
      <c r="Q20" s="1"/>
      <c r="R20" s="40"/>
    </row>
    <row r="21" spans="1:21" x14ac:dyDescent="0.35">
      <c r="A21" s="58" t="s">
        <v>286</v>
      </c>
      <c r="B21" s="47">
        <f>PEARSON(processed_data!B:B, processed_data!BJ:BJ)</f>
        <v>0.21821789023599233</v>
      </c>
      <c r="C21" s="1">
        <f>PEARSON(processed_data!F:F, processed_data!BJ:BJ)</f>
        <v>-9.8075532716183814E-2</v>
      </c>
      <c r="D21" s="1">
        <f>PEARSON(processed_data!J:J, processed_data!BJ:BJ)</f>
        <v>0.21821789023599242</v>
      </c>
      <c r="E21" s="65">
        <f>PEARSON(processed_data!N:N, processed_data!BJ:BJ)</f>
        <v>-0.23240237970253874</v>
      </c>
      <c r="F21" s="47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5">
        <f>PEARSON(processed_data!AD:AD, processed_data!BJ:BJ)</f>
        <v>-0.2349247612001287</v>
      </c>
      <c r="J21" s="47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5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40"/>
    </row>
    <row r="22" spans="1:21" ht="15" thickBot="1" x14ac:dyDescent="0.4">
      <c r="A22" s="59" t="s">
        <v>285</v>
      </c>
      <c r="B22" s="66">
        <f>PEARSON(processed_data!B:B, processed_data!BN:BN)</f>
        <v>0.30151134457776357</v>
      </c>
      <c r="C22" s="67">
        <f>PEARSON(processed_data!F:F, processed_data!BN:BN)</f>
        <v>0.16562433832738482</v>
      </c>
      <c r="D22" s="67">
        <f>PEARSON(processed_data!J:J, processed_data!BN:BN)</f>
        <v>0.30151134457776368</v>
      </c>
      <c r="E22" s="68">
        <f>PEARSON(processed_data!N:N, processed_data!BN:BN)</f>
        <v>0.29640926145206331</v>
      </c>
      <c r="F22" s="66">
        <f>PEARSON(processed_data!R:R, processed_data!BN:BN)</f>
        <v>-0.30151134457776368</v>
      </c>
      <c r="G22" s="67">
        <f>PEARSON(processed_data!V:V, processed_data!BN:BN)</f>
        <v>0.34458439380315836</v>
      </c>
      <c r="H22" s="67">
        <f>PEARSON(processed_data!Z:Z, processed_data!BN:BN)</f>
        <v>-0.60302268915552726</v>
      </c>
      <c r="I22" s="68">
        <f>PEARSON(processed_data!AD:AD, processed_data!BN:BN)</f>
        <v>-8.4154312179583857E-2</v>
      </c>
      <c r="J22" s="66">
        <f>PEARSON(processed_data!AH:AH, processed_data!BN:BN)</f>
        <v>-6.5795169495976871E-2</v>
      </c>
      <c r="K22" s="67">
        <f>PEARSON(processed_data!AL:AL, processed_data!BN:BN)</f>
        <v>0</v>
      </c>
      <c r="L22" s="67">
        <f>PEARSON(processed_data!AP:AP, processed_data!BN:BN)</f>
        <v>0</v>
      </c>
      <c r="M22" s="67">
        <f>PEARSON(processed_data!AT:AT, processed_data!BN:BN)</f>
        <v>-0.27695585470349859</v>
      </c>
      <c r="N22" s="67">
        <f>PEARSON(processed_data!AX:AX, processed_data!BN:BN)</f>
        <v>0.25282494842371578</v>
      </c>
      <c r="O22" s="68">
        <f>PEARSON(processed_data!BB:BB, processed_data!BN:BN)</f>
        <v>0.36262033381142117</v>
      </c>
      <c r="P22" s="42">
        <f>PEARSON(processed_data!BF:BF, processed_data!BN:BN)</f>
        <v>0.54545454545454553</v>
      </c>
      <c r="Q22" s="42">
        <f>PEARSON(processed_data!BJ:BJ, processed_data!BN:BN)</f>
        <v>-0.26318067798390754</v>
      </c>
      <c r="R22" s="43">
        <v>1</v>
      </c>
    </row>
    <row r="23" spans="1:21" x14ac:dyDescent="0.35">
      <c r="A23" s="255" t="s">
        <v>323</v>
      </c>
    </row>
    <row r="24" spans="1:21" ht="15" thickBot="1" x14ac:dyDescent="0.4">
      <c r="A24" s="256"/>
    </row>
    <row r="25" spans="1:21" ht="15" thickBot="1" x14ac:dyDescent="0.4">
      <c r="A25" s="44" t="s">
        <v>319</v>
      </c>
      <c r="B25" s="60" t="s">
        <v>255</v>
      </c>
      <c r="C25" s="61" t="s">
        <v>256</v>
      </c>
      <c r="D25" s="61" t="s">
        <v>257</v>
      </c>
      <c r="E25" s="62" t="s">
        <v>258</v>
      </c>
      <c r="F25" s="69" t="s">
        <v>259</v>
      </c>
      <c r="G25" s="70" t="s">
        <v>260</v>
      </c>
      <c r="H25" s="70" t="s">
        <v>261</v>
      </c>
      <c r="I25" s="71" t="s">
        <v>262</v>
      </c>
      <c r="J25" s="72" t="s">
        <v>263</v>
      </c>
      <c r="K25" s="73" t="s">
        <v>264</v>
      </c>
      <c r="L25" s="73" t="s">
        <v>265</v>
      </c>
      <c r="M25" s="73" t="s">
        <v>300</v>
      </c>
      <c r="N25" s="73" t="s">
        <v>283</v>
      </c>
      <c r="O25" s="74" t="s">
        <v>268</v>
      </c>
      <c r="P25" s="75" t="s">
        <v>284</v>
      </c>
      <c r="Q25" s="76" t="s">
        <v>286</v>
      </c>
      <c r="R25" s="77" t="s">
        <v>285</v>
      </c>
      <c r="S25" s="30"/>
      <c r="T25" s="30"/>
      <c r="U25" s="30"/>
    </row>
    <row r="26" spans="1:21" x14ac:dyDescent="0.35">
      <c r="A26" s="48" t="s">
        <v>255</v>
      </c>
      <c r="B26" s="45">
        <v>1</v>
      </c>
      <c r="C26" s="63"/>
      <c r="D26" s="63"/>
      <c r="E26" s="64"/>
      <c r="F26" s="45"/>
      <c r="G26" s="63"/>
      <c r="H26" s="63"/>
      <c r="I26" s="64"/>
      <c r="J26" s="45"/>
      <c r="K26" s="63"/>
      <c r="L26" s="63"/>
      <c r="M26" s="63"/>
      <c r="N26" s="63"/>
      <c r="O26" s="64"/>
      <c r="P26" s="63"/>
      <c r="Q26" s="63"/>
      <c r="R26" s="64"/>
    </row>
    <row r="27" spans="1:21" x14ac:dyDescent="0.35">
      <c r="A27" s="49" t="s">
        <v>256</v>
      </c>
      <c r="B27" s="47">
        <f>(B7 * SQRT(COUNT(raw_data!A:A) - 2)) / SQRT(1 - B7^2)</f>
        <v>5.3000000000000034</v>
      </c>
      <c r="C27" s="1">
        <v>1</v>
      </c>
      <c r="D27" s="1"/>
      <c r="E27" s="65"/>
      <c r="F27" s="47"/>
      <c r="G27" s="1"/>
      <c r="H27" s="1"/>
      <c r="I27" s="65"/>
      <c r="J27" s="47"/>
      <c r="K27" s="1"/>
      <c r="L27" s="1"/>
      <c r="M27" s="1"/>
      <c r="N27" s="1"/>
      <c r="O27" s="65"/>
      <c r="P27" s="1"/>
      <c r="Q27" s="1"/>
      <c r="R27" s="65"/>
    </row>
    <row r="28" spans="1:21" x14ac:dyDescent="0.35">
      <c r="A28" s="49" t="s">
        <v>257</v>
      </c>
      <c r="B28" s="47" t="e">
        <f>(B8 * SQRT(COUNT(raw_data!A:A) - 2)) / SQRT(1 - B8^2)</f>
        <v>#NUM!</v>
      </c>
      <c r="C28" s="1">
        <f>(C8 * SQRT(COUNT(raw_data!A:A) - 2)) / SQRT(1 - C8^2)</f>
        <v>5.2999999999999972</v>
      </c>
      <c r="D28" s="1">
        <v>1</v>
      </c>
      <c r="E28" s="65"/>
      <c r="F28" s="47"/>
      <c r="G28" s="1"/>
      <c r="H28" s="1"/>
      <c r="I28" s="65"/>
      <c r="J28" s="47"/>
      <c r="K28" s="1"/>
      <c r="L28" s="1"/>
      <c r="M28" s="1"/>
      <c r="N28" s="1"/>
      <c r="O28" s="65"/>
      <c r="P28" s="1"/>
      <c r="Q28" s="1"/>
      <c r="R28" s="65"/>
    </row>
    <row r="29" spans="1:21" ht="15" thickBot="1" x14ac:dyDescent="0.4">
      <c r="A29" s="50" t="s">
        <v>258</v>
      </c>
      <c r="B29" s="66">
        <f>(B9 * SQRT(COUNT(raw_data!A:A) - 2)) / SQRT(1 - B9^2)</f>
        <v>1.9798989873223334</v>
      </c>
      <c r="C29" s="67">
        <f>(C9 * SQRT(COUNT(raw_data!A:A) - 2)) / SQRT(1 - C9^2)</f>
        <v>2.6462969662145079</v>
      </c>
      <c r="D29" s="67">
        <f>(D9 * SQRT(COUNT(raw_data!A:A) - 2)) / SQRT(1 - D9^2)</f>
        <v>1.9798989873223334</v>
      </c>
      <c r="E29" s="68">
        <v>1</v>
      </c>
      <c r="F29" s="66"/>
      <c r="G29" s="67"/>
      <c r="H29" s="67"/>
      <c r="I29" s="68"/>
      <c r="J29" s="66"/>
      <c r="K29" s="67"/>
      <c r="L29" s="67"/>
      <c r="M29" s="67"/>
      <c r="N29" s="67"/>
      <c r="O29" s="68"/>
      <c r="P29" s="67"/>
      <c r="Q29" s="67"/>
      <c r="R29" s="68"/>
    </row>
    <row r="30" spans="1:21" x14ac:dyDescent="0.35">
      <c r="A30" s="51" t="s">
        <v>259</v>
      </c>
      <c r="B30" s="45">
        <f>(B10 * SQRT(COUNT(raw_data!A:A) - 2)) / SQRT(1 - B10^2)</f>
        <v>-0.47809144373375745</v>
      </c>
      <c r="C30" s="63">
        <f>(C10 * SQRT(COUNT(raw_data!A:A) - 2)) / SQRT(1 - C10^2)</f>
        <v>0.57659997612515779</v>
      </c>
      <c r="D30" s="63">
        <f>(D10 * SQRT(COUNT(raw_data!A:A) - 2)) / SQRT(1 - D10^2)</f>
        <v>-0.47809144373375756</v>
      </c>
      <c r="E30" s="64">
        <f>(E10 * SQRT(COUNT(raw_data!A:A) - 2)) / SQRT(1 - E10^2)</f>
        <v>0.11595420713048975</v>
      </c>
      <c r="F30" s="45">
        <v>1</v>
      </c>
      <c r="G30" s="63"/>
      <c r="H30" s="63"/>
      <c r="I30" s="64"/>
      <c r="J30" s="45"/>
      <c r="K30" s="63"/>
      <c r="L30" s="63"/>
      <c r="M30" s="63"/>
      <c r="N30" s="63"/>
      <c r="O30" s="64"/>
      <c r="P30" s="63"/>
      <c r="Q30" s="63"/>
      <c r="R30" s="64"/>
    </row>
    <row r="31" spans="1:21" x14ac:dyDescent="0.35">
      <c r="A31" s="52" t="s">
        <v>260</v>
      </c>
      <c r="B31" s="47">
        <f>(B11 * SQRT(COUNT(raw_data!A:A) - 2)) / SQRT(1 - B11^2)</f>
        <v>1.3416407864998736</v>
      </c>
      <c r="C31" s="1">
        <f>(C11 * SQRT(COUNT(raw_data!A:A) - 2)) / SQRT(1 - C11^2)</f>
        <v>2.5080234883632606</v>
      </c>
      <c r="D31" s="1">
        <f>(D11 * SQRT(COUNT(raw_data!A:A) - 2)) / SQRT(1 - D11^2)</f>
        <v>1.3416407864998736</v>
      </c>
      <c r="E31" s="65">
        <f>(E11 * SQRT(COUNT(raw_data!A:A) - 2)) / SQRT(1 - E11^2)</f>
        <v>4.2242452328919828</v>
      </c>
      <c r="F31" s="47">
        <f>(F11 * SQRT(COUNT(raw_data!A:A) - 2)) / SQRT(1 - F11^2)</f>
        <v>0.84327404271156758</v>
      </c>
      <c r="G31" s="1">
        <v>1</v>
      </c>
      <c r="H31" s="1"/>
      <c r="I31" s="65"/>
      <c r="J31" s="47"/>
      <c r="K31" s="1"/>
      <c r="L31" s="1"/>
      <c r="M31" s="1"/>
      <c r="N31" s="1"/>
      <c r="O31" s="65"/>
      <c r="P31" s="1"/>
      <c r="Q31" s="1"/>
      <c r="R31" s="65"/>
    </row>
    <row r="32" spans="1:21" x14ac:dyDescent="0.35">
      <c r="A32" s="52" t="s">
        <v>261</v>
      </c>
      <c r="B32" s="47">
        <f>(B12 * SQRT(COUNT(raw_data!A:A) - 2)) / SQRT(1 - B12^2)</f>
        <v>-2.5298221281347044</v>
      </c>
      <c r="C32" s="1">
        <f>(C12 * SQRT(COUNT(raw_data!A:A) - 2)) / SQRT(1 - C12^2)</f>
        <v>-1.8593393604027366</v>
      </c>
      <c r="D32" s="1">
        <f>(D12 * SQRT(COUNT(raw_data!A:A) - 2)) / SQRT(1 - D12^2)</f>
        <v>-2.5298221281347044</v>
      </c>
      <c r="E32" s="65">
        <f>(E12 * SQRT(COUNT(raw_data!A:A) - 2)) / SQRT(1 - E12^2)</f>
        <v>-3.0869745325651601</v>
      </c>
      <c r="F32" s="47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5"/>
      <c r="J32" s="47"/>
      <c r="K32" s="1"/>
      <c r="L32" s="1"/>
      <c r="M32" s="1"/>
      <c r="N32" s="1"/>
      <c r="O32" s="65"/>
      <c r="P32" s="1"/>
      <c r="Q32" s="1"/>
      <c r="R32" s="65"/>
    </row>
    <row r="33" spans="1:21" ht="15" thickBot="1" x14ac:dyDescent="0.4">
      <c r="A33" s="53" t="s">
        <v>262</v>
      </c>
      <c r="B33" s="66">
        <f>(B13 * SQRT(COUNT(raw_data!A:A) - 2)) / SQRT(1 - B13^2)</f>
        <v>2.4273492826285428</v>
      </c>
      <c r="C33" s="67">
        <f>(C13 * SQRT(COUNT(raw_data!A:A) - 2)) / SQRT(1 - C13^2)</f>
        <v>5.9088352765852878</v>
      </c>
      <c r="D33" s="67">
        <f>(D13 * SQRT(COUNT(raw_data!A:A) - 2)) / SQRT(1 - D13^2)</f>
        <v>2.4273492826285428</v>
      </c>
      <c r="E33" s="68">
        <f>(E13 * SQRT(COUNT(raw_data!A:A) - 2)) / SQRT(1 - E13^2)</f>
        <v>1.9047088052388332</v>
      </c>
      <c r="F33" s="66">
        <f>(F13 * SQRT(COUNT(raw_data!A:A) - 2)) / SQRT(1 - F13^2)</f>
        <v>1.5411871177630463</v>
      </c>
      <c r="G33" s="67">
        <f>(G13 * SQRT(COUNT(raw_data!A:A) - 2)) / SQRT(1 - G13^2)</f>
        <v>1.931362666801242</v>
      </c>
      <c r="H33" s="67">
        <f>(H13 * SQRT(COUNT(raw_data!A:A) - 2)) / SQRT(1 - H13^2)</f>
        <v>-0.82210830732058493</v>
      </c>
      <c r="I33" s="68">
        <v>1</v>
      </c>
      <c r="J33" s="66"/>
      <c r="K33" s="67"/>
      <c r="L33" s="67"/>
      <c r="M33" s="67"/>
      <c r="N33" s="67"/>
      <c r="O33" s="68"/>
      <c r="P33" s="67"/>
      <c r="Q33" s="67"/>
      <c r="R33" s="68"/>
    </row>
    <row r="34" spans="1:21" x14ac:dyDescent="0.35">
      <c r="A34" s="54" t="s">
        <v>263</v>
      </c>
      <c r="B34" s="45">
        <f>(B14 * SQRT(COUNT(raw_data!A:A) - 2)) / SQRT(1 - B14^2)</f>
        <v>1.6733200530681513</v>
      </c>
      <c r="C34" s="63">
        <f>(C14 * SQRT(COUNT(raw_data!A:A) - 2)) / SQRT(1 - C14^2)</f>
        <v>1.7862524106123985</v>
      </c>
      <c r="D34" s="63">
        <f>(D14 * SQRT(COUNT(raw_data!A:A) - 2)) / SQRT(1 - D14^2)</f>
        <v>1.6733200530681513</v>
      </c>
      <c r="E34" s="64">
        <f>(E14 * SQRT(COUNT(raw_data!A:A) - 2)) / SQRT(1 - E14^2)</f>
        <v>2.0665401605809928</v>
      </c>
      <c r="F34" s="45">
        <f>(F14 * SQRT(COUNT(raw_data!A:A) - 2)) / SQRT(1 - F14^2)</f>
        <v>0.63245553203367599</v>
      </c>
      <c r="G34" s="63">
        <f>(G14 * SQRT(COUNT(raw_data!A:A) - 2)) / SQRT(1 - G14^2)</f>
        <v>0.63245553203367599</v>
      </c>
      <c r="H34" s="63">
        <f>(H14 * SQRT(COUNT(raw_data!A:A) - 2)) / SQRT(1 - H14^2)</f>
        <v>-1.3719886811400708</v>
      </c>
      <c r="I34" s="64">
        <f>(I14 * SQRT(COUNT(raw_data!A:A) - 2)) / SQRT(1 - I14^2)</f>
        <v>1.6154375736056366</v>
      </c>
      <c r="J34" s="45">
        <v>1</v>
      </c>
      <c r="K34" s="63"/>
      <c r="L34" s="63"/>
      <c r="M34" s="63"/>
      <c r="N34" s="63"/>
      <c r="O34" s="64"/>
      <c r="P34" s="63"/>
      <c r="Q34" s="63"/>
      <c r="R34" s="64"/>
    </row>
    <row r="35" spans="1:21" x14ac:dyDescent="0.35">
      <c r="A35" s="55" t="s">
        <v>264</v>
      </c>
      <c r="B35" s="47">
        <f>(B15 * SQRT(COUNT(raw_data!A:A) - 2)) / SQRT(1 - B15^2)</f>
        <v>1.0000000000000002</v>
      </c>
      <c r="C35" s="1">
        <f>(C15 * SQRT(COUNT(raw_data!A:A) - 2)) / SQRT(1 - C15^2)</f>
        <v>1.0552897060221726</v>
      </c>
      <c r="D35" s="1">
        <f>(D15 * SQRT(COUNT(raw_data!A:A) - 2)) / SQRT(1 - D15^2)</f>
        <v>1.0000000000000002</v>
      </c>
      <c r="E35" s="65">
        <f>(E15 * SQRT(COUNT(raw_data!A:A) - 2)) / SQRT(1 - E15^2)</f>
        <v>-0.71713716560063623</v>
      </c>
      <c r="F35" s="47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5">
        <f>(I15 * SQRT(COUNT(raw_data!A:A) - 2)) / SQRT(1 - I15^2)</f>
        <v>1.3804027713039493</v>
      </c>
      <c r="J35" s="47">
        <f>(J15 * SQRT(COUNT(raw_data!A:A) - 2)) / SQRT(1 - J15^2)</f>
        <v>0.63245553203367588</v>
      </c>
      <c r="K35" s="1">
        <v>1</v>
      </c>
      <c r="L35" s="1"/>
      <c r="M35" s="1"/>
      <c r="N35" s="1"/>
      <c r="O35" s="65"/>
      <c r="P35" s="1"/>
      <c r="Q35" s="1"/>
      <c r="R35" s="65"/>
    </row>
    <row r="36" spans="1:21" x14ac:dyDescent="0.35">
      <c r="A36" s="55" t="s">
        <v>265</v>
      </c>
      <c r="B36" s="47">
        <f>(B16 * SQRT(COUNT(raw_data!A:A) - 2)) / SQRT(1 - B16^2)</f>
        <v>-1.5811388300841898</v>
      </c>
      <c r="C36" s="1">
        <f>(C16 * SQRT(COUNT(raw_data!A:A) - 2)) / SQRT(1 - C16^2)</f>
        <v>-1.2872878822326879</v>
      </c>
      <c r="D36" s="1">
        <f>(D16 * SQRT(COUNT(raw_data!A:A) - 2)) / SQRT(1 - D16^2)</f>
        <v>-1.5811388300841898</v>
      </c>
      <c r="E36" s="65">
        <f>(E16 * SQRT(COUNT(raw_data!A:A) - 2)) / SQRT(1 - E16^2)</f>
        <v>-2.1192021999025616</v>
      </c>
      <c r="F36" s="47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5">
        <f>(I16 * SQRT(COUNT(raw_data!A:A) - 2)) / SQRT(1 - I16^2)</f>
        <v>-0.73942452288278904</v>
      </c>
      <c r="J36" s="47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5"/>
      <c r="P36" s="1"/>
      <c r="Q36" s="1"/>
      <c r="R36" s="65"/>
    </row>
    <row r="37" spans="1:21" x14ac:dyDescent="0.35">
      <c r="A37" s="55" t="s">
        <v>300</v>
      </c>
      <c r="B37" s="47">
        <f>(B17 * SQRT(COUNT(raw_data!A:A) - 2)) / SQRT(1 - B17^2)</f>
        <v>-3.1920955004840526</v>
      </c>
      <c r="C37" s="1">
        <f>(C17 * SQRT(COUNT(raw_data!A:A) - 2)) / SQRT(1 - C17^2)</f>
        <v>-7.6401841465440654</v>
      </c>
      <c r="D37" s="1">
        <f>(D17 * SQRT(COUNT(raw_data!A:A) - 2)) / SQRT(1 - D17^2)</f>
        <v>-3.1920955004840526</v>
      </c>
      <c r="E37" s="65">
        <f>(E17 * SQRT(COUNT(raw_data!A:A) - 2)) / SQRT(1 - E17^2)</f>
        <v>-2.4333449988054885</v>
      </c>
      <c r="F37" s="47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5">
        <f>(I17 * SQRT(COUNT(raw_data!A:A) - 2)) / SQRT(1 - I17^2)</f>
        <v>-5.959865770300536</v>
      </c>
      <c r="J37" s="47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5"/>
      <c r="P37" s="1"/>
      <c r="Q37" s="1"/>
      <c r="R37" s="65"/>
    </row>
    <row r="38" spans="1:21" x14ac:dyDescent="0.35">
      <c r="A38" s="55" t="s">
        <v>283</v>
      </c>
      <c r="B38" s="47">
        <f>(B18 * SQRT(COUNT(raw_data!A:A) - 2)) / SQRT(1 - B18^2)</f>
        <v>1.9069251784911847</v>
      </c>
      <c r="C38" s="1">
        <f>(C18 * SQRT(COUNT(raw_data!A:A) - 2)) / SQRT(1 - C18^2)</f>
        <v>3.5445877847928329</v>
      </c>
      <c r="D38" s="1">
        <f>(D18 * SQRT(COUNT(raw_data!A:A) - 2)) / SQRT(1 - D18^2)</f>
        <v>1.9069251784911847</v>
      </c>
      <c r="E38" s="65">
        <f>(E18 * SQRT(COUNT(raw_data!A:A) - 2)) / SQRT(1 - E18^2)</f>
        <v>4.1186588576064826</v>
      </c>
      <c r="F38" s="47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5">
        <f>(I18 * SQRT(COUNT(raw_data!A:A) - 2)) / SQRT(1 - I18^2)</f>
        <v>3.5269966698329109</v>
      </c>
      <c r="J38" s="47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5"/>
      <c r="P38" s="1"/>
      <c r="Q38" s="1"/>
      <c r="R38" s="65"/>
    </row>
    <row r="39" spans="1:21" ht="15" thickBot="1" x14ac:dyDescent="0.4">
      <c r="A39" s="56" t="s">
        <v>268</v>
      </c>
      <c r="B39" s="66">
        <f>(B19 * SQRT(COUNT(raw_data!A:A) - 2)) / SQRT(1 - B19^2)</f>
        <v>0.25298221281347033</v>
      </c>
      <c r="C39" s="67">
        <f>(C19 * SQRT(COUNT(raw_data!A:A) - 2)) / SQRT(1 - C19^2)</f>
        <v>0.26540582429993337</v>
      </c>
      <c r="D39" s="67">
        <f>(D19 * SQRT(COUNT(raw_data!A:A) - 2)) / SQRT(1 - D19^2)</f>
        <v>0.25298221281347044</v>
      </c>
      <c r="E39" s="68">
        <f>(E19 * SQRT(COUNT(raw_data!A:A) - 2)) / SQRT(1 - E19^2)</f>
        <v>0.73588226825486547</v>
      </c>
      <c r="F39" s="66">
        <f>(F19 * SQRT(COUNT(raw_data!A:A) - 2)) / SQRT(1 - F19^2)</f>
        <v>-9.4543891849413197E-2</v>
      </c>
      <c r="G39" s="67">
        <f>(G19 * SQRT(COUNT(raw_data!A:A) - 2)) / SQRT(1 - G19^2)</f>
        <v>2.1823818863055147</v>
      </c>
      <c r="H39" s="67">
        <f>(H19 * SQRT(COUNT(raw_data!A:A) - 2)) / SQRT(1 - H19^2)</f>
        <v>-0.78446454055273618</v>
      </c>
      <c r="I39" s="68">
        <f>(I19 * SQRT(COUNT(raw_data!A:A) - 2)) / SQRT(1 - I19^2)</f>
        <v>-0.34925238746275794</v>
      </c>
      <c r="J39" s="66">
        <f>(J19 * SQRT(COUNT(raw_data!A:A) - 2)) / SQRT(1 - J19^2)</f>
        <v>-1.2649110640673515</v>
      </c>
      <c r="K39" s="67">
        <f>(K19 * SQRT(COUNT(raw_data!A:A) - 2)) / SQRT(1 - K19^2)</f>
        <v>-0.78446454055273618</v>
      </c>
      <c r="L39" s="67">
        <f>(L19 * SQRT(COUNT(raw_data!A:A) - 2)) / SQRT(1 - L19^2)</f>
        <v>0.76416071990087042</v>
      </c>
      <c r="M39" s="67">
        <f>(M19 * SQRT(COUNT(raw_data!A:A) - 2)) / SQRT(1 - M19^2)</f>
        <v>-0.63245553203367599</v>
      </c>
      <c r="N39" s="67">
        <f>(N19 * SQRT(COUNT(raw_data!A:A) - 2)) / SQRT(1 - N19^2)</f>
        <v>-0.1057180506384352</v>
      </c>
      <c r="O39" s="68">
        <v>1</v>
      </c>
      <c r="P39" s="67"/>
      <c r="Q39" s="67"/>
      <c r="R39" s="68"/>
    </row>
    <row r="40" spans="1:21" x14ac:dyDescent="0.35">
      <c r="A40" s="57" t="s">
        <v>284</v>
      </c>
      <c r="B40" s="47">
        <f>(B20 * SQRT(COUNT(raw_data!A:A) - 2)) / SQRT(1 - B20^2)</f>
        <v>3.8247315498700605</v>
      </c>
      <c r="C40" s="1">
        <f>(C20 * SQRT(COUNT(raw_data!A:A) - 2)) / SQRT(1 - C20^2)</f>
        <v>2.7158856489896244</v>
      </c>
      <c r="D40" s="1">
        <f>(D20 * SQRT(COUNT(raw_data!A:A) - 2)) / SQRT(1 - D20^2)</f>
        <v>3.8247315498700574</v>
      </c>
      <c r="E40" s="65">
        <f>(E20 * SQRT(COUNT(raw_data!A:A) - 2)) / SQRT(1 - E20^2)</f>
        <v>3.6497020704780851</v>
      </c>
      <c r="F40" s="47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5">
        <f>(I20 * SQRT(COUNT(raw_data!A:A) - 2)) / SQRT(1 - I20^2)</f>
        <v>1.2224318478514495</v>
      </c>
      <c r="J40" s="47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5">
        <f>(O20 * SQRT(COUNT(raw_data!A:A) - 2)) / SQRT(1 - O20^2)</f>
        <v>0.46188021535170065</v>
      </c>
      <c r="P40" s="1">
        <v>1</v>
      </c>
      <c r="Q40" s="1"/>
      <c r="R40" s="40"/>
    </row>
    <row r="41" spans="1:21" x14ac:dyDescent="0.35">
      <c r="A41" s="58" t="s">
        <v>286</v>
      </c>
      <c r="B41" s="47">
        <f>(B21 * SQRT(COUNT(raw_data!A:A) - 2)) / SQRT(1 - B21^2)</f>
        <v>0.63245553203367577</v>
      </c>
      <c r="C41" s="1">
        <f>(C21 * SQRT(COUNT(raw_data!A:A) - 2)) / SQRT(1 - C21^2)</f>
        <v>-0.27874332588713002</v>
      </c>
      <c r="D41" s="1">
        <f>(D21 * SQRT(COUNT(raw_data!A:A) - 2)) / SQRT(1 - D21^2)</f>
        <v>0.63245553203367599</v>
      </c>
      <c r="E41" s="65">
        <f>(E21 * SQRT(COUNT(raw_data!A:A) - 2)) / SQRT(1 - E21^2)</f>
        <v>-0.67583781838304735</v>
      </c>
      <c r="F41" s="47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5">
        <f>(I21 * SQRT(COUNT(raw_data!A:A) - 2)) / SQRT(1 - I21^2)</f>
        <v>-0.68359907278147469</v>
      </c>
      <c r="J41" s="47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5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40"/>
    </row>
    <row r="42" spans="1:21" ht="15" thickBot="1" x14ac:dyDescent="0.4">
      <c r="A42" s="59" t="s">
        <v>285</v>
      </c>
      <c r="B42" s="66">
        <f>(B22 * SQRT(COUNT(raw_data!A:A) - 2)) / SQRT(1 - B22^2)</f>
        <v>0.89442719099991574</v>
      </c>
      <c r="C42" s="67">
        <f>(C22 * SQRT(COUNT(raw_data!A:A) - 2)) / SQRT(1 - C22^2)</f>
        <v>0.47501686879628346</v>
      </c>
      <c r="D42" s="67">
        <f>(D22 * SQRT(COUNT(raw_data!A:A) - 2)) / SQRT(1 - D22^2)</f>
        <v>0.89442719099991608</v>
      </c>
      <c r="E42" s="68">
        <f>(E22 * SQRT(COUNT(raw_data!A:A) - 2)) / SQRT(1 - E22^2)</f>
        <v>0.87782034715134594</v>
      </c>
      <c r="F42" s="66">
        <f>(F22 * SQRT(COUNT(raw_data!A:A) - 2)) / SQRT(1 - F22^2)</f>
        <v>-0.89442719099991608</v>
      </c>
      <c r="G42" s="67">
        <f>(G22 * SQRT(COUNT(raw_data!A:A) - 2)) / SQRT(1 - G22^2)</f>
        <v>1.0382170952368801</v>
      </c>
      <c r="H42" s="67">
        <f>(H22 * SQRT(COUNT(raw_data!A:A) - 2)) / SQRT(1 - H22^2)</f>
        <v>-2.1380899352993952</v>
      </c>
      <c r="I42" s="68">
        <f>(I22 * SQRT(COUNT(raw_data!A:A) - 2)) / SQRT(1 - I22^2)</f>
        <v>-0.23887168054648802</v>
      </c>
      <c r="J42" s="66">
        <f>(J22 * SQRT(COUNT(raw_data!A:A) - 2)) / SQRT(1 - J22^2)</f>
        <v>-0.18650096164806268</v>
      </c>
      <c r="K42" s="67">
        <f>(K22 * SQRT(COUNT(raw_data!A:A) - 2)) / SQRT(1 - K22^2)</f>
        <v>0</v>
      </c>
      <c r="L42" s="67">
        <f>(L22 * SQRT(COUNT(raw_data!A:A) - 2)) / SQRT(1 - L22^2)</f>
        <v>0</v>
      </c>
      <c r="M42" s="67">
        <f>(M22 * SQRT(COUNT(raw_data!A:A) - 2)) / SQRT(1 - M22^2)</f>
        <v>-0.8152394645841089</v>
      </c>
      <c r="N42" s="67">
        <f>(N22 * SQRT(COUNT(raw_data!A:A) - 2)) / SQRT(1 - N22^2)</f>
        <v>0.73910908926017871</v>
      </c>
      <c r="O42" s="68">
        <f>(O22 * SQRT(COUNT(raw_data!A:A) - 2)) / SQRT(1 - O22^2)</f>
        <v>1.1005521129283378</v>
      </c>
      <c r="P42" s="42">
        <f>(P22 * SQRT(COUNT(raw_data!A:A) - 2)) / SQRT(1 - P22^2)</f>
        <v>1.8407159732336895</v>
      </c>
      <c r="Q42" s="42">
        <f>(Q22 * SQRT(COUNT(raw_data!A:A) - 2)) / SQRT(1 - Q22^2)</f>
        <v>-0.77158851547265928</v>
      </c>
      <c r="R42" s="43">
        <v>1</v>
      </c>
    </row>
    <row r="43" spans="1:21" x14ac:dyDescent="0.35">
      <c r="A43" s="255" t="s">
        <v>324</v>
      </c>
      <c r="B43" s="46"/>
      <c r="C43" t="s">
        <v>320</v>
      </c>
    </row>
    <row r="44" spans="1:21" ht="15" thickBot="1" x14ac:dyDescent="0.4">
      <c r="A44" s="256"/>
      <c r="B44" s="38"/>
      <c r="C44" t="s">
        <v>321</v>
      </c>
    </row>
    <row r="45" spans="1:21" ht="15" thickBot="1" x14ac:dyDescent="0.4">
      <c r="A45" s="44" t="s">
        <v>319</v>
      </c>
      <c r="B45" s="60" t="s">
        <v>255</v>
      </c>
      <c r="C45" s="61" t="s">
        <v>256</v>
      </c>
      <c r="D45" s="61" t="s">
        <v>257</v>
      </c>
      <c r="E45" s="62" t="s">
        <v>258</v>
      </c>
      <c r="F45" s="69" t="s">
        <v>259</v>
      </c>
      <c r="G45" s="70" t="s">
        <v>260</v>
      </c>
      <c r="H45" s="70" t="s">
        <v>261</v>
      </c>
      <c r="I45" s="71" t="s">
        <v>262</v>
      </c>
      <c r="J45" s="72" t="s">
        <v>263</v>
      </c>
      <c r="K45" s="73" t="s">
        <v>264</v>
      </c>
      <c r="L45" s="73" t="s">
        <v>265</v>
      </c>
      <c r="M45" s="73" t="s">
        <v>300</v>
      </c>
      <c r="N45" s="73" t="s">
        <v>283</v>
      </c>
      <c r="O45" s="74" t="s">
        <v>268</v>
      </c>
      <c r="P45" s="75" t="s">
        <v>284</v>
      </c>
      <c r="Q45" s="76" t="s">
        <v>286</v>
      </c>
      <c r="R45" s="77" t="s">
        <v>285</v>
      </c>
      <c r="S45" s="30"/>
      <c r="T45" s="30"/>
      <c r="U45" s="30"/>
    </row>
    <row r="46" spans="1:21" x14ac:dyDescent="0.35">
      <c r="A46" s="48" t="s">
        <v>255</v>
      </c>
      <c r="B46" s="45">
        <v>1</v>
      </c>
      <c r="C46" s="63"/>
      <c r="D46" s="63"/>
      <c r="E46" s="64"/>
      <c r="F46" s="45"/>
      <c r="G46" s="63"/>
      <c r="H46" s="63"/>
      <c r="I46" s="64"/>
      <c r="J46" s="45"/>
      <c r="K46" s="63"/>
      <c r="L46" s="63"/>
      <c r="M46" s="63"/>
      <c r="N46" s="63"/>
      <c r="O46" s="64"/>
      <c r="P46" s="63"/>
      <c r="Q46" s="63"/>
      <c r="R46" s="64"/>
    </row>
    <row r="47" spans="1:21" x14ac:dyDescent="0.35">
      <c r="A47" s="49" t="s">
        <v>256</v>
      </c>
      <c r="B47" s="47">
        <f>_xlfn.T.DIST.2T(B27, COUNT(raw_data!A:A) - 2)</f>
        <v>7.2838905925440962E-4</v>
      </c>
      <c r="C47" s="1">
        <v>1</v>
      </c>
      <c r="D47" s="1"/>
      <c r="E47" s="65"/>
      <c r="F47" s="47"/>
      <c r="G47" s="1"/>
      <c r="H47" s="1"/>
      <c r="I47" s="65"/>
      <c r="J47" s="47"/>
      <c r="K47" s="1"/>
      <c r="L47" s="1"/>
      <c r="M47" s="1"/>
      <c r="N47" s="1"/>
      <c r="O47" s="65"/>
      <c r="P47" s="1"/>
      <c r="Q47" s="1"/>
      <c r="R47" s="65"/>
    </row>
    <row r="48" spans="1:21" x14ac:dyDescent="0.35">
      <c r="A48" s="49" t="s">
        <v>257</v>
      </c>
      <c r="B48" s="47" t="e">
        <f>_xlfn.T.DIST.2T(B28, COUNT(raw_data!A:A) - 2)</f>
        <v>#NUM!</v>
      </c>
      <c r="C48" s="1">
        <f>_xlfn.T.DIST.2T(C28, COUNT(raw_data!A:A) - 2)</f>
        <v>7.2838905925441352E-4</v>
      </c>
      <c r="D48" s="1">
        <v>1</v>
      </c>
      <c r="E48" s="65"/>
      <c r="F48" s="47"/>
      <c r="G48" s="1"/>
      <c r="H48" s="1"/>
      <c r="I48" s="65"/>
      <c r="J48" s="47"/>
      <c r="K48" s="1"/>
      <c r="L48" s="1"/>
      <c r="M48" s="1"/>
      <c r="N48" s="1"/>
      <c r="O48" s="65"/>
      <c r="P48" s="1"/>
      <c r="Q48" s="1"/>
      <c r="R48" s="65"/>
    </row>
    <row r="49" spans="1:18" ht="15" thickBot="1" x14ac:dyDescent="0.4">
      <c r="A49" s="50" t="s">
        <v>258</v>
      </c>
      <c r="B49" s="66">
        <f>_xlfn.T.DIST.2T(B29, COUNT(raw_data!A:A) - 2)</f>
        <v>8.3061700328091487E-2</v>
      </c>
      <c r="C49" s="67">
        <f>_xlfn.T.DIST.2T(C29, COUNT(raw_data!A:A) - 2)</f>
        <v>2.9424380667868011E-2</v>
      </c>
      <c r="D49" s="67">
        <f>_xlfn.T.DIST.2T(D29, COUNT(raw_data!A:A) - 2)</f>
        <v>8.3061700328091487E-2</v>
      </c>
      <c r="E49" s="68">
        <v>1</v>
      </c>
      <c r="F49" s="66"/>
      <c r="G49" s="67"/>
      <c r="H49" s="67"/>
      <c r="I49" s="68"/>
      <c r="J49" s="66"/>
      <c r="K49" s="67"/>
      <c r="L49" s="67"/>
      <c r="M49" s="67"/>
      <c r="N49" s="67"/>
      <c r="O49" s="68"/>
      <c r="P49" s="67"/>
      <c r="Q49" s="67"/>
      <c r="R49" s="68"/>
    </row>
    <row r="50" spans="1:18" x14ac:dyDescent="0.35">
      <c r="A50" s="51" t="s">
        <v>259</v>
      </c>
      <c r="B50" s="45" t="e">
        <f>_xlfn.T.DIST.2T(B30, COUNT(raw_data!A:A) - 2)</f>
        <v>#NUM!</v>
      </c>
      <c r="C50" s="63">
        <f>_xlfn.T.DIST.2T(C30, COUNT(raw_data!A:A) - 2)</f>
        <v>0.58006700997712113</v>
      </c>
      <c r="D50" s="63" t="e">
        <f>_xlfn.T.DIST.2T(D30, COUNT(raw_data!A:A) - 2)</f>
        <v>#NUM!</v>
      </c>
      <c r="E50" s="64">
        <f>_xlfn.T.DIST.2T(E30, COUNT(raw_data!A:A) - 2)</f>
        <v>0.91054669883162842</v>
      </c>
      <c r="F50" s="45">
        <v>1</v>
      </c>
      <c r="G50" s="63"/>
      <c r="H50" s="63"/>
      <c r="I50" s="64"/>
      <c r="J50" s="45"/>
      <c r="K50" s="63"/>
      <c r="L50" s="63"/>
      <c r="M50" s="63"/>
      <c r="N50" s="63"/>
      <c r="O50" s="64"/>
      <c r="P50" s="63"/>
      <c r="Q50" s="63"/>
      <c r="R50" s="64"/>
    </row>
    <row r="51" spans="1:18" x14ac:dyDescent="0.35">
      <c r="A51" s="52" t="s">
        <v>260</v>
      </c>
      <c r="B51" s="47">
        <f>_xlfn.T.DIST.2T(B31, COUNT(raw_data!A:A) - 2)</f>
        <v>0.2165472841126696</v>
      </c>
      <c r="C51" s="1">
        <f>_xlfn.T.DIST.2T(C31, COUNT(raw_data!A:A) - 2)</f>
        <v>3.6483097696086576E-2</v>
      </c>
      <c r="D51" s="1">
        <f>_xlfn.T.DIST.2T(D31, COUNT(raw_data!A:A) - 2)</f>
        <v>0.2165472841126696</v>
      </c>
      <c r="E51" s="65">
        <f>_xlfn.T.DIST.2T(E31, COUNT(raw_data!A:A) - 2)</f>
        <v>2.8989989514099715E-3</v>
      </c>
      <c r="F51" s="47">
        <f>_xlfn.T.DIST.2T(F31, COUNT(raw_data!A:A) - 2)</f>
        <v>0.42357002002324118</v>
      </c>
      <c r="G51" s="1">
        <v>1</v>
      </c>
      <c r="H51" s="1"/>
      <c r="I51" s="65"/>
      <c r="J51" s="47"/>
      <c r="K51" s="1"/>
      <c r="L51" s="1"/>
      <c r="M51" s="1"/>
      <c r="N51" s="1"/>
      <c r="O51" s="65"/>
      <c r="P51" s="1"/>
      <c r="Q51" s="1"/>
      <c r="R51" s="65"/>
    </row>
    <row r="52" spans="1:18" x14ac:dyDescent="0.35">
      <c r="A52" s="52" t="s">
        <v>261</v>
      </c>
      <c r="B52" s="47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5" t="e">
        <f>_xlfn.T.DIST.2T(E32, COUNT(raw_data!A:A) - 2)</f>
        <v>#NUM!</v>
      </c>
      <c r="F52" s="47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5"/>
      <c r="J52" s="47"/>
      <c r="K52" s="1"/>
      <c r="L52" s="1"/>
      <c r="M52" s="1"/>
      <c r="N52" s="1"/>
      <c r="O52" s="65"/>
      <c r="P52" s="1"/>
      <c r="Q52" s="1"/>
      <c r="R52" s="65"/>
    </row>
    <row r="53" spans="1:18" ht="15" thickBot="1" x14ac:dyDescent="0.4">
      <c r="A53" s="53" t="s">
        <v>262</v>
      </c>
      <c r="B53" s="66">
        <f>_xlfn.T.DIST.2T(B33, COUNT(raw_data!A:A) - 2)</f>
        <v>4.1372978477269264E-2</v>
      </c>
      <c r="C53" s="67">
        <f>_xlfn.T.DIST.2T(C33, COUNT(raw_data!A:A) - 2)</f>
        <v>3.581628704129645E-4</v>
      </c>
      <c r="D53" s="67">
        <f>_xlfn.T.DIST.2T(D33, COUNT(raw_data!A:A) - 2)</f>
        <v>4.1372978477269264E-2</v>
      </c>
      <c r="E53" s="68">
        <f>_xlfn.T.DIST.2T(E33, COUNT(raw_data!A:A) - 2)</f>
        <v>9.3288742604866651E-2</v>
      </c>
      <c r="F53" s="66">
        <f>_xlfn.T.DIST.2T(F33, COUNT(raw_data!A:A) - 2)</f>
        <v>0.16184017751105284</v>
      </c>
      <c r="G53" s="67">
        <f>_xlfn.T.DIST.2T(G33, COUNT(raw_data!A:A) - 2)</f>
        <v>8.9532182431443452E-2</v>
      </c>
      <c r="H53" s="67" t="e">
        <f>_xlfn.T.DIST.2T(H33, COUNT(raw_data!A:A) - 2)</f>
        <v>#NUM!</v>
      </c>
      <c r="I53" s="68">
        <v>1</v>
      </c>
      <c r="J53" s="66"/>
      <c r="K53" s="67"/>
      <c r="L53" s="67"/>
      <c r="M53" s="67"/>
      <c r="N53" s="67"/>
      <c r="O53" s="68"/>
      <c r="P53" s="67"/>
      <c r="Q53" s="67"/>
      <c r="R53" s="68"/>
    </row>
    <row r="54" spans="1:18" x14ac:dyDescent="0.35">
      <c r="A54" s="54" t="s">
        <v>263</v>
      </c>
      <c r="B54" s="45">
        <f>_xlfn.T.DIST.2T(B34, COUNT(raw_data!A:A) - 2)</f>
        <v>0.13280109162444395</v>
      </c>
      <c r="C54" s="63">
        <f>_xlfn.T.DIST.2T(C34, COUNT(raw_data!A:A) - 2)</f>
        <v>0.11187783846387477</v>
      </c>
      <c r="D54" s="63">
        <f>_xlfn.T.DIST.2T(D34, COUNT(raw_data!A:A) - 2)</f>
        <v>0.13280109162444395</v>
      </c>
      <c r="E54" s="64">
        <f>_xlfn.T.DIST.2T(E34, COUNT(raw_data!A:A) - 2)</f>
        <v>7.2618422230838656E-2</v>
      </c>
      <c r="F54" s="45">
        <f>_xlfn.T.DIST.2T(F34, COUNT(raw_data!A:A) - 2)</f>
        <v>0.5447373008044909</v>
      </c>
      <c r="G54" s="63">
        <f>_xlfn.T.DIST.2T(G34, COUNT(raw_data!A:A) - 2)</f>
        <v>0.5447373008044909</v>
      </c>
      <c r="H54" s="63" t="e">
        <f>_xlfn.T.DIST.2T(H34, COUNT(raw_data!A:A) - 2)</f>
        <v>#NUM!</v>
      </c>
      <c r="I54" s="64">
        <f>_xlfn.T.DIST.2T(I34, COUNT(raw_data!A:A) - 2)</f>
        <v>0.14487899869187132</v>
      </c>
      <c r="J54" s="45">
        <v>1</v>
      </c>
      <c r="K54" s="63"/>
      <c r="L54" s="63"/>
      <c r="M54" s="63"/>
      <c r="N54" s="63"/>
      <c r="O54" s="64"/>
      <c r="P54" s="63"/>
      <c r="Q54" s="63"/>
      <c r="R54" s="64"/>
    </row>
    <row r="55" spans="1:18" x14ac:dyDescent="0.35">
      <c r="A55" s="55" t="s">
        <v>264</v>
      </c>
      <c r="B55" s="47">
        <f>_xlfn.T.DIST.2T(B35, COUNT(raw_data!A:A) - 2)</f>
        <v>0.34659350708733427</v>
      </c>
      <c r="C55" s="1">
        <f>_xlfn.T.DIST.2T(C35, COUNT(raw_data!A:A) - 2)</f>
        <v>0.32211740129924415</v>
      </c>
      <c r="D55" s="1">
        <f>_xlfn.T.DIST.2T(D35, COUNT(raw_data!A:A) - 2)</f>
        <v>0.34659350708733427</v>
      </c>
      <c r="E55" s="65" t="e">
        <f>_xlfn.T.DIST.2T(E35, COUNT(raw_data!A:A) - 2)</f>
        <v>#NUM!</v>
      </c>
      <c r="F55" s="47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5">
        <f>_xlfn.T.DIST.2T(I35, COUNT(raw_data!A:A) - 2)</f>
        <v>0.20480357478603381</v>
      </c>
      <c r="J55" s="47">
        <f>_xlfn.T.DIST.2T(J35, COUNT(raw_data!A:A) - 2)</f>
        <v>0.54473730080449101</v>
      </c>
      <c r="K55" s="1">
        <v>1</v>
      </c>
      <c r="L55" s="1"/>
      <c r="M55" s="1"/>
      <c r="N55" s="1"/>
      <c r="O55" s="65"/>
      <c r="P55" s="1"/>
      <c r="Q55" s="1"/>
      <c r="R55" s="65"/>
    </row>
    <row r="56" spans="1:18" x14ac:dyDescent="0.35">
      <c r="A56" s="55" t="s">
        <v>265</v>
      </c>
      <c r="B56" s="47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5" t="e">
        <f>_xlfn.T.DIST.2T(E36, COUNT(raw_data!A:A) - 2)</f>
        <v>#NUM!</v>
      </c>
      <c r="F56" s="47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5" t="e">
        <f>_xlfn.T.DIST.2T(I36, COUNT(raw_data!A:A) - 2)</f>
        <v>#NUM!</v>
      </c>
      <c r="J56" s="47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5"/>
      <c r="P56" s="1"/>
      <c r="Q56" s="1"/>
      <c r="R56" s="65"/>
    </row>
    <row r="57" spans="1:18" x14ac:dyDescent="0.35">
      <c r="A57" s="55" t="s">
        <v>300</v>
      </c>
      <c r="B57" s="47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5" t="e">
        <f>_xlfn.T.DIST.2T(E37, COUNT(raw_data!A:A) - 2)</f>
        <v>#NUM!</v>
      </c>
      <c r="F57" s="47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5" t="e">
        <f>_xlfn.T.DIST.2T(I37, COUNT(raw_data!A:A) - 2)</f>
        <v>#NUM!</v>
      </c>
      <c r="J57" s="47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5"/>
      <c r="P57" s="1"/>
      <c r="Q57" s="1"/>
      <c r="R57" s="65"/>
    </row>
    <row r="58" spans="1:18" x14ac:dyDescent="0.35">
      <c r="A58" s="55" t="s">
        <v>283</v>
      </c>
      <c r="B58" s="47">
        <f>_xlfn.T.DIST.2T(B38, COUNT(raw_data!A:A) - 2)</f>
        <v>9.2970701647033138E-2</v>
      </c>
      <c r="C58" s="1">
        <f>_xlfn.T.DIST.2T(C38, COUNT(raw_data!A:A) - 2)</f>
        <v>7.5689878175095558E-3</v>
      </c>
      <c r="D58" s="1">
        <f>_xlfn.T.DIST.2T(D38, COUNT(raw_data!A:A) - 2)</f>
        <v>9.2970701647033138E-2</v>
      </c>
      <c r="E58" s="65">
        <f>_xlfn.T.DIST.2T(E38, COUNT(raw_data!A:A) - 2)</f>
        <v>3.3503904480646951E-3</v>
      </c>
      <c r="F58" s="47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5">
        <f>_xlfn.T.DIST.2T(I38, COUNT(raw_data!A:A) - 2)</f>
        <v>7.7660253215765859E-3</v>
      </c>
      <c r="J58" s="47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5"/>
      <c r="P58" s="1"/>
      <c r="Q58" s="1"/>
      <c r="R58" s="65"/>
    </row>
    <row r="59" spans="1:18" ht="15" thickBot="1" x14ac:dyDescent="0.4">
      <c r="A59" s="56" t="s">
        <v>268</v>
      </c>
      <c r="B59" s="66">
        <f>_xlfn.T.DIST.2T(B39, COUNT(raw_data!A:A) - 2)</f>
        <v>0.80666131072491587</v>
      </c>
      <c r="C59" s="67">
        <f>_xlfn.T.DIST.2T(C39, COUNT(raw_data!A:A) - 2)</f>
        <v>0.79740783681095506</v>
      </c>
      <c r="D59" s="67">
        <f>_xlfn.T.DIST.2T(D39, COUNT(raw_data!A:A) - 2)</f>
        <v>0.80666131072491587</v>
      </c>
      <c r="E59" s="68">
        <f>_xlfn.T.DIST.2T(E39, COUNT(raw_data!A:A) - 2)</f>
        <v>0.48281797205007215</v>
      </c>
      <c r="F59" s="66" t="e">
        <f>_xlfn.T.DIST.2T(F39, COUNT(raw_data!A:A) - 2)</f>
        <v>#NUM!</v>
      </c>
      <c r="G59" s="67">
        <f>_xlfn.T.DIST.2T(G39, COUNT(raw_data!A:A) - 2)</f>
        <v>6.0636893344511736E-2</v>
      </c>
      <c r="H59" s="67" t="e">
        <f>_xlfn.T.DIST.2T(H39, COUNT(raw_data!A:A) - 2)</f>
        <v>#NUM!</v>
      </c>
      <c r="I59" s="68" t="e">
        <f>_xlfn.T.DIST.2T(I39, COUNT(raw_data!A:A) - 2)</f>
        <v>#NUM!</v>
      </c>
      <c r="J59" s="66" t="e">
        <f>_xlfn.T.DIST.2T(J39, COUNT(raw_data!A:A) - 2)</f>
        <v>#NUM!</v>
      </c>
      <c r="K59" s="67" t="e">
        <f>_xlfn.T.DIST.2T(K39, COUNT(raw_data!A:A) - 2)</f>
        <v>#NUM!</v>
      </c>
      <c r="L59" s="67">
        <f>_xlfn.T.DIST.2T(L39, COUNT(raw_data!A:A) - 2)</f>
        <v>0.46670968246299893</v>
      </c>
      <c r="M59" s="67" t="e">
        <f>_xlfn.T.DIST.2T(M39, COUNT(raw_data!A:A) - 2)</f>
        <v>#NUM!</v>
      </c>
      <c r="N59" s="67" t="e">
        <f>_xlfn.T.DIST.2T(N39, COUNT(raw_data!A:A) - 2)</f>
        <v>#NUM!</v>
      </c>
      <c r="O59" s="68">
        <v>1</v>
      </c>
      <c r="P59" s="67"/>
      <c r="Q59" s="67"/>
      <c r="R59" s="68"/>
    </row>
    <row r="60" spans="1:18" x14ac:dyDescent="0.35">
      <c r="A60" s="57" t="s">
        <v>284</v>
      </c>
      <c r="B60" s="47">
        <f>_xlfn.T.DIST.2T(B40, COUNT(raw_data!A:A) - 2)</f>
        <v>5.0556108318012653E-3</v>
      </c>
      <c r="C60" s="1">
        <f>_xlfn.T.DIST.2T(C40, COUNT(raw_data!A:A) - 2)</f>
        <v>2.6416364942599239E-2</v>
      </c>
      <c r="D60" s="1">
        <f>_xlfn.T.DIST.2T(D40, COUNT(raw_data!A:A) - 2)</f>
        <v>5.0556108318012879E-3</v>
      </c>
      <c r="E60" s="65">
        <f>_xlfn.T.DIST.2T(E40, COUNT(raw_data!A:A) - 2)</f>
        <v>6.4971625625159729E-3</v>
      </c>
      <c r="F60" s="47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5">
        <f>_xlfn.T.DIST.2T(I40, COUNT(raw_data!A:A) - 2)</f>
        <v>0.25633478676423338</v>
      </c>
      <c r="J60" s="47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5">
        <f>_xlfn.T.DIST.2T(O40, COUNT(raw_data!A:A) - 2)</f>
        <v>0.65646770719498182</v>
      </c>
      <c r="P60" s="1">
        <v>1</v>
      </c>
      <c r="Q60" s="1"/>
      <c r="R60" s="40"/>
    </row>
    <row r="61" spans="1:18" x14ac:dyDescent="0.35">
      <c r="A61" s="58" t="s">
        <v>286</v>
      </c>
      <c r="B61" s="47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5" t="e">
        <f>_xlfn.T.DIST.2T(E41, COUNT(raw_data!A:A) - 2)</f>
        <v>#NUM!</v>
      </c>
      <c r="F61" s="47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5" t="e">
        <f>_xlfn.T.DIST.2T(I41, COUNT(raw_data!A:A) - 2)</f>
        <v>#NUM!</v>
      </c>
      <c r="J61" s="47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5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40"/>
    </row>
    <row r="62" spans="1:18" ht="15" thickBot="1" x14ac:dyDescent="0.4">
      <c r="A62" s="59" t="s">
        <v>285</v>
      </c>
      <c r="B62" s="66">
        <f>_xlfn.T.DIST.2T(B42, COUNT(raw_data!A:A) - 2)</f>
        <v>0.39720384078029369</v>
      </c>
      <c r="C62" s="67">
        <f>_xlfn.T.DIST.2T(C42, COUNT(raw_data!A:A) - 2)</f>
        <v>0.64747274495097629</v>
      </c>
      <c r="D62" s="67">
        <f>_xlfn.T.DIST.2T(D42, COUNT(raw_data!A:A) - 2)</f>
        <v>0.39720384078029369</v>
      </c>
      <c r="E62" s="68">
        <f>_xlfn.T.DIST.2T(E42, COUNT(raw_data!A:A) - 2)</f>
        <v>0.40563154289070613</v>
      </c>
      <c r="F62" s="66" t="e">
        <f>_xlfn.T.DIST.2T(F42, COUNT(raw_data!A:A) - 2)</f>
        <v>#NUM!</v>
      </c>
      <c r="G62" s="67">
        <f>_xlfn.T.DIST.2T(G42, COUNT(raw_data!A:A) - 2)</f>
        <v>0.32952792061001573</v>
      </c>
      <c r="H62" s="67" t="e">
        <f>_xlfn.T.DIST.2T(H42, COUNT(raw_data!A:A) - 2)</f>
        <v>#NUM!</v>
      </c>
      <c r="I62" s="68" t="e">
        <f>_xlfn.T.DIST.2T(I42, COUNT(raw_data!A:A) - 2)</f>
        <v>#NUM!</v>
      </c>
      <c r="J62" s="66" t="e">
        <f>_xlfn.T.DIST.2T(J42, COUNT(raw_data!A:A) - 2)</f>
        <v>#NUM!</v>
      </c>
      <c r="K62" s="67">
        <f>_xlfn.T.DIST.2T(K42, COUNT(raw_data!A:A) - 2)</f>
        <v>1</v>
      </c>
      <c r="L62" s="67">
        <f>_xlfn.T.DIST.2T(L42, COUNT(raw_data!A:A) - 2)</f>
        <v>1</v>
      </c>
      <c r="M62" s="67" t="e">
        <f>_xlfn.T.DIST.2T(M42, COUNT(raw_data!A:A) - 2)</f>
        <v>#NUM!</v>
      </c>
      <c r="N62" s="67">
        <f>_xlfn.T.DIST.2T(N42, COUNT(raw_data!A:A) - 2)</f>
        <v>0.48096174905238442</v>
      </c>
      <c r="O62" s="68">
        <f>_xlfn.T.DIST.2T(O42, COUNT(raw_data!A:A) - 2)</f>
        <v>0.30310126875833104</v>
      </c>
      <c r="P62" s="42">
        <f>_xlfn.T.DIST.2T(P42, COUNT(raw_data!A:A) - 2)</f>
        <v>0.10293230223104211</v>
      </c>
      <c r="Q62" s="42" t="e">
        <f>_xlfn.T.DIST.2T(Q42, COUNT(raw_data!A:A) - 2)</f>
        <v>#NUM!</v>
      </c>
      <c r="R62" s="43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2020-06-16T07:02:05Z</dcterms:modified>
</cp:coreProperties>
</file>