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defaultThemeVersion="124226"/>
  <xr:revisionPtr revIDLastSave="0" documentId="13_ncr:1_{9232BFC1-DE43-46CC-9AB1-D210EAFFABA5}" xr6:coauthVersionLast="43" xr6:coauthVersionMax="43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S24" i="9"/>
  <c r="S46" i="9" s="1"/>
  <c r="S68" i="9" s="1"/>
  <c r="R23" i="9"/>
  <c r="R45" i="9" s="1"/>
  <c r="R67" i="9" s="1"/>
  <c r="R24" i="9"/>
  <c r="R46" i="9" s="1"/>
  <c r="R68" i="9" s="1"/>
  <c r="Q24" i="9"/>
  <c r="Q46" i="9" s="1"/>
  <c r="Q68" i="9" s="1"/>
  <c r="Q23" i="9"/>
  <c r="Q45" i="9" s="1"/>
  <c r="Q67" i="9" s="1"/>
  <c r="Q22" i="9"/>
  <c r="Q44" i="9" s="1"/>
  <c r="Q66" i="9" s="1"/>
  <c r="P24" i="9"/>
  <c r="P46" i="9" s="1"/>
  <c r="P68" i="9" s="1"/>
  <c r="P23" i="9"/>
  <c r="P45" i="9" s="1"/>
  <c r="P67" i="9" s="1"/>
  <c r="P22" i="9"/>
  <c r="P44" i="9" s="1"/>
  <c r="P66" i="9" s="1"/>
  <c r="P21" i="9"/>
  <c r="P43" i="9" s="1"/>
  <c r="P65" i="9" s="1"/>
  <c r="O24" i="9"/>
  <c r="O46" i="9" s="1"/>
  <c r="O68" i="9" s="1"/>
  <c r="O23" i="9"/>
  <c r="O45" i="9" s="1"/>
  <c r="O67" i="9" s="1"/>
  <c r="O22" i="9"/>
  <c r="O44" i="9" s="1"/>
  <c r="O66" i="9" s="1"/>
  <c r="O21" i="9"/>
  <c r="O43" i="9" s="1"/>
  <c r="O65" i="9" s="1"/>
  <c r="N24" i="9"/>
  <c r="N46" i="9" s="1"/>
  <c r="N68" i="9" s="1"/>
  <c r="N23" i="9"/>
  <c r="N45" i="9" s="1"/>
  <c r="N67" i="9" s="1"/>
  <c r="N22" i="9"/>
  <c r="N44" i="9" s="1"/>
  <c r="N66" i="9" s="1"/>
  <c r="N21" i="9"/>
  <c r="N43" i="9" s="1"/>
  <c r="N65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L24" i="9"/>
  <c r="L46" i="9" s="1"/>
  <c r="L68" i="9" s="1"/>
  <c r="L23" i="9"/>
  <c r="L45" i="9" s="1"/>
  <c r="L67" i="9" s="1"/>
  <c r="L22" i="9"/>
  <c r="L44" i="9" s="1"/>
  <c r="L66" i="9" s="1"/>
  <c r="L21" i="9"/>
  <c r="L43" i="9" s="1"/>
  <c r="L65" i="9" s="1"/>
  <c r="K24" i="9"/>
  <c r="K46" i="9" s="1"/>
  <c r="K68" i="9" s="1"/>
  <c r="K23" i="9"/>
  <c r="K45" i="9" s="1"/>
  <c r="K67" i="9" s="1"/>
  <c r="K22" i="9"/>
  <c r="K44" i="9" s="1"/>
  <c r="K66" i="9" s="1"/>
  <c r="K21" i="9"/>
  <c r="K43" i="9" s="1"/>
  <c r="K65" i="9" s="1"/>
  <c r="J24" i="9"/>
  <c r="J46" i="9" s="1"/>
  <c r="J68" i="9" s="1"/>
  <c r="J23" i="9"/>
  <c r="J45" i="9" s="1"/>
  <c r="J67" i="9" s="1"/>
  <c r="J22" i="9"/>
  <c r="J44" i="9" s="1"/>
  <c r="J66" i="9" s="1"/>
  <c r="J21" i="9"/>
  <c r="J43" i="9" s="1"/>
  <c r="J65" i="9" s="1"/>
  <c r="I24" i="9"/>
  <c r="I46" i="9" s="1"/>
  <c r="I68" i="9" s="1"/>
  <c r="I23" i="9"/>
  <c r="I45" i="9" s="1"/>
  <c r="I67" i="9" s="1"/>
  <c r="I22" i="9"/>
  <c r="I44" i="9" s="1"/>
  <c r="I66" i="9" s="1"/>
  <c r="I21" i="9"/>
  <c r="I43" i="9" s="1"/>
  <c r="I65" i="9" s="1"/>
  <c r="H24" i="9"/>
  <c r="H46" i="9" s="1"/>
  <c r="H68" i="9" s="1"/>
  <c r="H23" i="9"/>
  <c r="H45" i="9" s="1"/>
  <c r="H67" i="9" s="1"/>
  <c r="H22" i="9"/>
  <c r="H44" i="9" s="1"/>
  <c r="H66" i="9" s="1"/>
  <c r="H21" i="9"/>
  <c r="H43" i="9" s="1"/>
  <c r="H65" i="9" s="1"/>
  <c r="G24" i="9"/>
  <c r="G46" i="9" s="1"/>
  <c r="G68" i="9" s="1"/>
  <c r="G23" i="9"/>
  <c r="G45" i="9" s="1"/>
  <c r="G67" i="9" s="1"/>
  <c r="G22" i="9"/>
  <c r="G44" i="9" s="1"/>
  <c r="G66" i="9" s="1"/>
  <c r="G21" i="9"/>
  <c r="G43" i="9" s="1"/>
  <c r="G65" i="9" s="1"/>
  <c r="F24" i="9"/>
  <c r="F46" i="9" s="1"/>
  <c r="F68" i="9" s="1"/>
  <c r="F23" i="9"/>
  <c r="F45" i="9" s="1"/>
  <c r="F67" i="9" s="1"/>
  <c r="F22" i="9"/>
  <c r="F44" i="9" s="1"/>
  <c r="F66" i="9" s="1"/>
  <c r="F21" i="9"/>
  <c r="F43" i="9" s="1"/>
  <c r="F65" i="9" s="1"/>
  <c r="E24" i="9"/>
  <c r="E46" i="9" s="1"/>
  <c r="E68" i="9" s="1"/>
  <c r="E23" i="9"/>
  <c r="E45" i="9" s="1"/>
  <c r="E67" i="9" s="1"/>
  <c r="E22" i="9"/>
  <c r="E44" i="9" s="1"/>
  <c r="E66" i="9" s="1"/>
  <c r="E21" i="9"/>
  <c r="E43" i="9" s="1"/>
  <c r="E65" i="9" s="1"/>
  <c r="D24" i="9"/>
  <c r="D46" i="9" s="1"/>
  <c r="D68" i="9" s="1"/>
  <c r="D23" i="9"/>
  <c r="D45" i="9" s="1"/>
  <c r="D67" i="9" s="1"/>
  <c r="D22" i="9"/>
  <c r="D44" i="9" s="1"/>
  <c r="D66" i="9" s="1"/>
  <c r="D21" i="9"/>
  <c r="D43" i="9" s="1"/>
  <c r="D65" i="9" s="1"/>
  <c r="C24" i="9"/>
  <c r="C46" i="9" s="1"/>
  <c r="C68" i="9" s="1"/>
  <c r="C23" i="9"/>
  <c r="C45" i="9" s="1"/>
  <c r="C67" i="9" s="1"/>
  <c r="C22" i="9"/>
  <c r="C44" i="9" s="1"/>
  <c r="C66" i="9" s="1"/>
  <c r="C21" i="9"/>
  <c r="C43" i="9" s="1"/>
  <c r="C65" i="9" s="1"/>
  <c r="B24" i="9"/>
  <c r="B46" i="9" s="1"/>
  <c r="B68" i="9" s="1"/>
  <c r="B23" i="9"/>
  <c r="B45" i="9" s="1"/>
  <c r="B67" i="9" s="1"/>
  <c r="B22" i="9"/>
  <c r="B44" i="9" s="1"/>
  <c r="B66" i="9" s="1"/>
  <c r="B21" i="9"/>
  <c r="B43" i="9" s="1"/>
  <c r="B65" i="9" s="1"/>
  <c r="O20" i="9"/>
  <c r="O42" i="9" s="1"/>
  <c r="O64" i="9" s="1"/>
  <c r="N20" i="9"/>
  <c r="N42" i="9" s="1"/>
  <c r="N64" i="9" s="1"/>
  <c r="N19" i="9"/>
  <c r="N41" i="9" s="1"/>
  <c r="N63" i="9" s="1"/>
  <c r="M20" i="9"/>
  <c r="M42" i="9" s="1"/>
  <c r="M64" i="9" s="1"/>
  <c r="M19" i="9"/>
  <c r="M41" i="9" s="1"/>
  <c r="M63" i="9" s="1"/>
  <c r="M18" i="9"/>
  <c r="M40" i="9" s="1"/>
  <c r="M62" i="9" s="1"/>
  <c r="L20" i="9"/>
  <c r="L42" i="9" s="1"/>
  <c r="L64" i="9" s="1"/>
  <c r="L19" i="9"/>
  <c r="L41" i="9" s="1"/>
  <c r="L63" i="9" s="1"/>
  <c r="L17" i="9"/>
  <c r="L39" i="9" s="1"/>
  <c r="L61" i="9" s="1"/>
  <c r="L18" i="9"/>
  <c r="L40" i="9" s="1"/>
  <c r="L62" i="9" s="1"/>
  <c r="K20" i="9"/>
  <c r="K42" i="9" s="1"/>
  <c r="K64" i="9" s="1"/>
  <c r="K19" i="9"/>
  <c r="K41" i="9" s="1"/>
  <c r="K63" i="9" s="1"/>
  <c r="K18" i="9"/>
  <c r="K40" i="9" s="1"/>
  <c r="K62" i="9" s="1"/>
  <c r="K17" i="9"/>
  <c r="K39" i="9" s="1"/>
  <c r="K61" i="9" s="1"/>
  <c r="K16" i="9"/>
  <c r="K38" i="9" s="1"/>
  <c r="K60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15" i="9"/>
  <c r="J37" i="9" s="1"/>
  <c r="J59" i="9" s="1"/>
  <c r="I20" i="9"/>
  <c r="I42" i="9" s="1"/>
  <c r="I64" i="9" s="1"/>
  <c r="I19" i="9"/>
  <c r="I41" i="9" s="1"/>
  <c r="I63" i="9" s="1"/>
  <c r="I18" i="9"/>
  <c r="I40" i="9" s="1"/>
  <c r="I62" i="9" s="1"/>
  <c r="I17" i="9"/>
  <c r="I39" i="9" s="1"/>
  <c r="I61" i="9" s="1"/>
  <c r="I16" i="9"/>
  <c r="I38" i="9" s="1"/>
  <c r="I60" i="9" s="1"/>
  <c r="I15" i="9"/>
  <c r="I37" i="9" s="1"/>
  <c r="I59" i="9" s="1"/>
  <c r="I14" i="9"/>
  <c r="I36" i="9" s="1"/>
  <c r="I58" i="9" s="1"/>
  <c r="H20" i="9"/>
  <c r="H42" i="9" s="1"/>
  <c r="H64" i="9" s="1"/>
  <c r="H19" i="9"/>
  <c r="H41" i="9" s="1"/>
  <c r="H63" i="9" s="1"/>
  <c r="H18" i="9"/>
  <c r="H40" i="9" s="1"/>
  <c r="H62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G20" i="9"/>
  <c r="G42" i="9" s="1"/>
  <c r="G64" i="9" s="1"/>
  <c r="G19" i="9"/>
  <c r="G41" i="9" s="1"/>
  <c r="G63" i="9" s="1"/>
  <c r="G18" i="9"/>
  <c r="G40" i="9" s="1"/>
  <c r="G62" i="9" s="1"/>
  <c r="G17" i="9"/>
  <c r="G39" i="9" s="1"/>
  <c r="G61" i="9" s="1"/>
  <c r="G16" i="9"/>
  <c r="G38" i="9" s="1"/>
  <c r="G60" i="9" s="1"/>
  <c r="G15" i="9"/>
  <c r="G37" i="9" s="1"/>
  <c r="G59" i="9" s="1"/>
  <c r="G14" i="9"/>
  <c r="G36" i="9" s="1"/>
  <c r="G58" i="9" s="1"/>
  <c r="G13" i="9"/>
  <c r="G35" i="9" s="1"/>
  <c r="G57" i="9" s="1"/>
  <c r="G12" i="9"/>
  <c r="G34" i="9" s="1"/>
  <c r="G56" i="9" s="1"/>
  <c r="F20" i="9"/>
  <c r="F42" i="9" s="1"/>
  <c r="F64" i="9" s="1"/>
  <c r="F19" i="9"/>
  <c r="F41" i="9" s="1"/>
  <c r="F63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13" i="9"/>
  <c r="F35" i="9" s="1"/>
  <c r="F57" i="9" s="1"/>
  <c r="F12" i="9"/>
  <c r="F34" i="9" s="1"/>
  <c r="F56" i="9" s="1"/>
  <c r="F11" i="9"/>
  <c r="F33" i="9" s="1"/>
  <c r="F55" i="9" s="1"/>
  <c r="E10" i="9"/>
  <c r="E32" i="9" s="1"/>
  <c r="E54" i="9" s="1"/>
  <c r="E20" i="9"/>
  <c r="E42" i="9" s="1"/>
  <c r="E64" i="9" s="1"/>
  <c r="E19" i="9"/>
  <c r="E41" i="9" s="1"/>
  <c r="E63" i="9" s="1"/>
  <c r="E18" i="9"/>
  <c r="E40" i="9" s="1"/>
  <c r="E62" i="9" s="1"/>
  <c r="E17" i="9"/>
  <c r="E39" i="9" s="1"/>
  <c r="E61" i="9" s="1"/>
  <c r="E16" i="9"/>
  <c r="E38" i="9" s="1"/>
  <c r="E60" i="9" s="1"/>
  <c r="E14" i="9"/>
  <c r="E36" i="9" s="1"/>
  <c r="E58" i="9" s="1"/>
  <c r="E15" i="9"/>
  <c r="E37" i="9" s="1"/>
  <c r="E59" i="9" s="1"/>
  <c r="E13" i="9"/>
  <c r="E35" i="9" s="1"/>
  <c r="E57" i="9" s="1"/>
  <c r="E12" i="9"/>
  <c r="E34" i="9" s="1"/>
  <c r="E56" i="9" s="1"/>
  <c r="E11" i="9"/>
  <c r="E33" i="9" s="1"/>
  <c r="E55" i="9" s="1"/>
  <c r="D20" i="9"/>
  <c r="D42" i="9" s="1"/>
  <c r="D64" i="9" s="1"/>
  <c r="D19" i="9"/>
  <c r="D41" i="9" s="1"/>
  <c r="D63" i="9" s="1"/>
  <c r="D18" i="9"/>
  <c r="D40" i="9" s="1"/>
  <c r="D62" i="9" s="1"/>
  <c r="D17" i="9"/>
  <c r="D39" i="9" s="1"/>
  <c r="D61" i="9" s="1"/>
  <c r="D16" i="9"/>
  <c r="D38" i="9" s="1"/>
  <c r="D60" i="9" s="1"/>
  <c r="D15" i="9"/>
  <c r="D37" i="9" s="1"/>
  <c r="D59" i="9" s="1"/>
  <c r="D14" i="9"/>
  <c r="D36" i="9" s="1"/>
  <c r="D58" i="9" s="1"/>
  <c r="D13" i="9"/>
  <c r="D35" i="9" s="1"/>
  <c r="D57" i="9" s="1"/>
  <c r="D12" i="9"/>
  <c r="D34" i="9" s="1"/>
  <c r="D56" i="9" s="1"/>
  <c r="D11" i="9"/>
  <c r="D33" i="9" s="1"/>
  <c r="D55" i="9" s="1"/>
  <c r="D10" i="9"/>
  <c r="D32" i="9" s="1"/>
  <c r="D54" i="9" s="1"/>
  <c r="B9" i="9"/>
  <c r="B31" i="9" s="1"/>
  <c r="B53" i="9" s="1"/>
  <c r="B8" i="9"/>
  <c r="B30" i="9" s="1"/>
  <c r="B52" i="9" s="1"/>
  <c r="D9" i="9"/>
  <c r="D31" i="9" s="1"/>
  <c r="D53" i="9" s="1"/>
  <c r="C16" i="9"/>
  <c r="C38" i="9" s="1"/>
  <c r="C60" i="9" s="1"/>
  <c r="C11" i="5"/>
  <c r="D11" i="5"/>
  <c r="E11" i="5"/>
  <c r="F11" i="5"/>
  <c r="C20" i="9"/>
  <c r="C42" i="9" s="1"/>
  <c r="C64" i="9" s="1"/>
  <c r="C19" i="9"/>
  <c r="C41" i="9" s="1"/>
  <c r="C63" i="9" s="1"/>
  <c r="C18" i="9"/>
  <c r="C40" i="9" s="1"/>
  <c r="C62" i="9" s="1"/>
  <c r="C17" i="9"/>
  <c r="C39" i="9" s="1"/>
  <c r="C61" i="9" s="1"/>
  <c r="C15" i="9"/>
  <c r="C37" i="9" s="1"/>
  <c r="C59" i="9" s="1"/>
  <c r="C14" i="9"/>
  <c r="C36" i="9" s="1"/>
  <c r="C58" i="9" s="1"/>
  <c r="C13" i="9"/>
  <c r="C35" i="9" s="1"/>
  <c r="C57" i="9" s="1"/>
  <c r="C12" i="9"/>
  <c r="C34" i="9" s="1"/>
  <c r="C56" i="9" s="1"/>
  <c r="C11" i="9"/>
  <c r="C33" i="9" s="1"/>
  <c r="C55" i="9" s="1"/>
  <c r="C10" i="9"/>
  <c r="C32" i="9" s="1"/>
  <c r="C54" i="9" s="1"/>
  <c r="C9" i="9"/>
  <c r="C31" i="9" s="1"/>
  <c r="C53" i="9" s="1"/>
  <c r="C8" i="9"/>
  <c r="C30" i="9" s="1"/>
  <c r="C52" i="9" s="1"/>
  <c r="B20" i="9"/>
  <c r="B42" i="9" s="1"/>
  <c r="B64" i="9" s="1"/>
  <c r="B19" i="9"/>
  <c r="B41" i="9" s="1"/>
  <c r="B63" i="9" s="1"/>
  <c r="B18" i="9"/>
  <c r="B40" i="9" s="1"/>
  <c r="B62" i="9" s="1"/>
  <c r="B17" i="9"/>
  <c r="B39" i="9" s="1"/>
  <c r="B61" i="9" s="1"/>
  <c r="B16" i="9"/>
  <c r="B38" i="9" s="1"/>
  <c r="B60" i="9" s="1"/>
  <c r="B15" i="9"/>
  <c r="B37" i="9" s="1"/>
  <c r="B59" i="9" s="1"/>
  <c r="B14" i="9"/>
  <c r="B36" i="9" s="1"/>
  <c r="B58" i="9" s="1"/>
  <c r="B13" i="9"/>
  <c r="B35" i="9" s="1"/>
  <c r="B57" i="9" s="1"/>
  <c r="B12" i="9"/>
  <c r="B34" i="9" s="1"/>
  <c r="B56" i="9" s="1"/>
  <c r="B11" i="9"/>
  <c r="B33" i="9" s="1"/>
  <c r="B55" i="9" s="1"/>
  <c r="B10" i="9"/>
  <c r="B32" i="9" s="1"/>
  <c r="B54" i="9" s="1"/>
  <c r="B7" i="9"/>
  <c r="B29" i="9" s="1"/>
  <c r="B51" i="9" s="1"/>
  <c r="BH6" i="6" l="1"/>
  <c r="BH7" i="6"/>
  <c r="BH8" i="6"/>
  <c r="BH9" i="6"/>
  <c r="BH10" i="6"/>
  <c r="BH11" i="6"/>
  <c r="BH12" i="6"/>
  <c r="BH13" i="6"/>
  <c r="BH14" i="6"/>
  <c r="BH5" i="6"/>
  <c r="BG6" i="6"/>
  <c r="BG7" i="6"/>
  <c r="BG8" i="6"/>
  <c r="BG9" i="6"/>
  <c r="BG10" i="6"/>
  <c r="BG11" i="6"/>
  <c r="BG12" i="6"/>
  <c r="BG13" i="6"/>
  <c r="BG14" i="6"/>
  <c r="BG5" i="6"/>
  <c r="BF6" i="6"/>
  <c r="BF7" i="6"/>
  <c r="BF8" i="6"/>
  <c r="BF9" i="6"/>
  <c r="BF10" i="6"/>
  <c r="BF11" i="6"/>
  <c r="BF12" i="6"/>
  <c r="BF13" i="6"/>
  <c r="BF14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1" i="6"/>
  <c r="AZ12" i="6"/>
  <c r="AZ6" i="6"/>
  <c r="AY7" i="6"/>
  <c r="AY8" i="6"/>
  <c r="AY9" i="6"/>
  <c r="AY10" i="6"/>
  <c r="AY11" i="6"/>
  <c r="AY12" i="6"/>
  <c r="AY6" i="6"/>
  <c r="AX7" i="6"/>
  <c r="AX8" i="6"/>
  <c r="AX9" i="6"/>
  <c r="AX10" i="6"/>
  <c r="AX11" i="6"/>
  <c r="AX12" i="6"/>
  <c r="AX6" i="6"/>
  <c r="AW7" i="6" l="1"/>
  <c r="AW8" i="6"/>
  <c r="AW9" i="6"/>
  <c r="AW10" i="6"/>
  <c r="AW11" i="6"/>
  <c r="AW12" i="6"/>
  <c r="AW6" i="6"/>
  <c r="AV7" i="6"/>
  <c r="AV8" i="6"/>
  <c r="AV9" i="6"/>
  <c r="AV10" i="6"/>
  <c r="AV11" i="6"/>
  <c r="AV12" i="6"/>
  <c r="AV6" i="6"/>
  <c r="AU7" i="6"/>
  <c r="AU8" i="6"/>
  <c r="AU9" i="6"/>
  <c r="AU10" i="6"/>
  <c r="AU11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G5" i="3" s="1"/>
  <c r="AI5" i="3" s="1"/>
  <c r="AH5" i="3" s="1"/>
  <c r="AS6" i="2"/>
  <c r="AS7" i="2"/>
  <c r="AG7" i="3" s="1"/>
  <c r="AI7" i="3" s="1"/>
  <c r="AH7" i="3" s="1"/>
  <c r="AS8" i="2"/>
  <c r="AG8" i="3" s="1"/>
  <c r="AI8" i="3" s="1"/>
  <c r="AH8" i="3" s="1"/>
  <c r="AS9" i="2"/>
  <c r="AS10" i="2"/>
  <c r="AG10" i="3" s="1"/>
  <c r="AI10" i="3" s="1"/>
  <c r="AH10" i="3" s="1"/>
  <c r="AS11" i="2"/>
  <c r="AG11" i="3" s="1"/>
  <c r="AI11" i="3" s="1"/>
  <c r="AH11" i="3" s="1"/>
  <c r="AS12" i="2"/>
  <c r="AG12" i="3" s="1"/>
  <c r="AI12" i="3" s="1"/>
  <c r="AH12" i="3" s="1"/>
  <c r="AS13" i="2"/>
  <c r="AG13" i="3" s="1"/>
  <c r="AI13" i="3" s="1"/>
  <c r="AH13" i="3" s="1"/>
  <c r="AS4" i="2"/>
  <c r="AG4" i="3" s="1"/>
  <c r="AI4" i="3" s="1"/>
  <c r="AH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G9" i="3"/>
  <c r="AI9" i="3" s="1"/>
  <c r="AH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G6" i="3"/>
  <c r="AI6" i="3" s="1"/>
  <c r="AH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Z6" i="3" l="1"/>
  <c r="CB6" i="3" s="1"/>
  <c r="CA6" i="3" s="1"/>
  <c r="BY6" i="3"/>
  <c r="CC6" i="3"/>
  <c r="CE10" i="3"/>
  <c r="CG10" i="3" s="1"/>
  <c r="CF10" i="3" s="1"/>
  <c r="CD10" i="3"/>
  <c r="CH10" i="3"/>
  <c r="BZ12" i="3"/>
  <c r="CB12" i="3" s="1"/>
  <c r="CA12" i="3" s="1"/>
  <c r="BY12" i="3"/>
  <c r="CC12" i="3"/>
  <c r="CE8" i="3"/>
  <c r="CG8" i="3" s="1"/>
  <c r="CF8" i="3" s="1"/>
  <c r="CH8" i="3"/>
  <c r="CD8" i="3"/>
  <c r="AH10" i="6"/>
  <c r="AI10" i="6" s="1"/>
  <c r="AK10" i="6" s="1"/>
  <c r="AJ10" i="6" s="1"/>
  <c r="BZ4" i="3"/>
  <c r="CB4" i="3" s="1"/>
  <c r="CA4" i="3" s="1"/>
  <c r="CC4" i="3"/>
  <c r="BY4" i="3"/>
  <c r="AH13" i="6"/>
  <c r="AI13" i="6" s="1"/>
  <c r="AK13" i="6" s="1"/>
  <c r="AJ13" i="6" s="1"/>
  <c r="CJ8" i="3"/>
  <c r="CL8" i="3" s="1"/>
  <c r="CK8" i="3" s="1"/>
  <c r="CI8" i="3"/>
  <c r="CM8" i="3"/>
  <c r="BZ13" i="3"/>
  <c r="CB13" i="3" s="1"/>
  <c r="CA13" i="3" s="1"/>
  <c r="BY13" i="3"/>
  <c r="CC13" i="3"/>
  <c r="BZ5" i="3"/>
  <c r="CB5" i="3" s="1"/>
  <c r="CA5" i="3" s="1"/>
  <c r="BY5" i="3"/>
  <c r="CC5" i="3"/>
  <c r="CE9" i="3"/>
  <c r="CG9" i="3" s="1"/>
  <c r="CF9" i="3" s="1"/>
  <c r="CD9" i="3"/>
  <c r="CH9" i="3"/>
  <c r="CJ7" i="3"/>
  <c r="CL7" i="3" s="1"/>
  <c r="CK7" i="3" s="1"/>
  <c r="CM7" i="3"/>
  <c r="CI7" i="3"/>
  <c r="AH6" i="6"/>
  <c r="AI6" i="6" s="1"/>
  <c r="AK6" i="6" s="1"/>
  <c r="AJ6" i="6" s="1"/>
  <c r="CJ4" i="3"/>
  <c r="CL4" i="3" s="1"/>
  <c r="CK4" i="3" s="1"/>
  <c r="CI4" i="3"/>
  <c r="CM4" i="3"/>
  <c r="BZ11" i="3"/>
  <c r="CB11" i="3" s="1"/>
  <c r="CA11" i="3" s="1"/>
  <c r="CC11" i="3"/>
  <c r="BY11" i="3"/>
  <c r="CJ13" i="3"/>
  <c r="CL13" i="3" s="1"/>
  <c r="CK13" i="3" s="1"/>
  <c r="CM13" i="3"/>
  <c r="CI13" i="3"/>
  <c r="BZ10" i="3"/>
  <c r="CB10" i="3" s="1"/>
  <c r="CA10" i="3" s="1"/>
  <c r="BY10" i="3"/>
  <c r="CC10" i="3"/>
  <c r="AH5" i="6"/>
  <c r="AI5" i="6" s="1"/>
  <c r="AK5" i="6" s="1"/>
  <c r="AJ5" i="6" s="1"/>
  <c r="CE4" i="3"/>
  <c r="CG4" i="3" s="1"/>
  <c r="CF4" i="3" s="1"/>
  <c r="CD4" i="3"/>
  <c r="CH4" i="3"/>
  <c r="CE6" i="3"/>
  <c r="CG6" i="3" s="1"/>
  <c r="CF6" i="3" s="1"/>
  <c r="CD6" i="3"/>
  <c r="CH6" i="3"/>
  <c r="AH9" i="6"/>
  <c r="AI9" i="6" s="1"/>
  <c r="AK9" i="6" s="1"/>
  <c r="AJ9" i="6" s="1"/>
  <c r="AH15" i="6"/>
  <c r="AI15" i="6" s="1"/>
  <c r="AK15" i="6" s="1"/>
  <c r="AJ15" i="6" s="1"/>
  <c r="CJ12" i="3"/>
  <c r="CL12" i="3" s="1"/>
  <c r="CK12" i="3" s="1"/>
  <c r="CI12" i="3"/>
  <c r="CM12" i="3"/>
  <c r="AH4" i="6"/>
  <c r="AI4" i="6" s="1"/>
  <c r="AK4" i="6" s="1"/>
  <c r="AJ4" i="6" s="1"/>
  <c r="CE7" i="3"/>
  <c r="CG7" i="3" s="1"/>
  <c r="CF7" i="3" s="1"/>
  <c r="CD7" i="3"/>
  <c r="CH7" i="3"/>
  <c r="BZ9" i="3"/>
  <c r="CB9" i="3" s="1"/>
  <c r="CA9" i="3" s="1"/>
  <c r="BY9" i="3"/>
  <c r="CC9" i="3"/>
  <c r="CE13" i="3"/>
  <c r="CG13" i="3" s="1"/>
  <c r="CF13" i="3" s="1"/>
  <c r="CD13" i="3"/>
  <c r="CH13" i="3"/>
  <c r="CE5" i="3"/>
  <c r="CG5" i="3" s="1"/>
  <c r="CF5" i="3" s="1"/>
  <c r="CH5" i="3"/>
  <c r="CD5" i="3"/>
  <c r="CJ11" i="3"/>
  <c r="CL11" i="3" s="1"/>
  <c r="CK11" i="3" s="1"/>
  <c r="CM11" i="3"/>
  <c r="CI11" i="3"/>
  <c r="CJ6" i="3"/>
  <c r="CL6" i="3" s="1"/>
  <c r="CK6" i="3" s="1"/>
  <c r="CI6" i="3"/>
  <c r="CM6" i="3"/>
  <c r="CJ5" i="3"/>
  <c r="CL5" i="3" s="1"/>
  <c r="CK5" i="3" s="1"/>
  <c r="CM5" i="3"/>
  <c r="CI5" i="3"/>
  <c r="AH11" i="6"/>
  <c r="AI11" i="6" s="1"/>
  <c r="AK11" i="6" s="1"/>
  <c r="AJ11" i="6" s="1"/>
  <c r="CE12" i="3"/>
  <c r="CG12" i="3" s="1"/>
  <c r="CF12" i="3" s="1"/>
  <c r="CH12" i="3"/>
  <c r="CD12" i="3"/>
  <c r="AH16" i="6"/>
  <c r="AI16" i="6" s="1"/>
  <c r="AK16" i="6" s="1"/>
  <c r="AJ16" i="6" s="1"/>
  <c r="CJ10" i="3"/>
  <c r="CL10" i="3" s="1"/>
  <c r="CK10" i="3" s="1"/>
  <c r="CI10" i="3"/>
  <c r="CM10" i="3"/>
  <c r="AH8" i="6"/>
  <c r="AI8" i="6" s="1"/>
  <c r="AK8" i="6" s="1"/>
  <c r="AJ8" i="6" s="1"/>
  <c r="BZ8" i="3"/>
  <c r="CB8" i="3" s="1"/>
  <c r="CA8" i="3" s="1"/>
  <c r="BY8" i="3"/>
  <c r="CC8" i="3"/>
  <c r="BZ7" i="3"/>
  <c r="CB7" i="3" s="1"/>
  <c r="CA7" i="3" s="1"/>
  <c r="CC7" i="3"/>
  <c r="BY7" i="3"/>
  <c r="CE11" i="3"/>
  <c r="CG11" i="3" s="1"/>
  <c r="CF11" i="3" s="1"/>
  <c r="CD11" i="3"/>
  <c r="CH11" i="3"/>
  <c r="CJ9" i="3"/>
  <c r="CL9" i="3" s="1"/>
  <c r="CK9" i="3" s="1"/>
  <c r="CM9" i="3"/>
  <c r="CI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FA4" i="2"/>
  <c r="FB4" i="2"/>
  <c r="FA5" i="2"/>
  <c r="FB5" i="2"/>
  <c r="FA6" i="2"/>
  <c r="FB6" i="2"/>
  <c r="FA7" i="2"/>
  <c r="FB7" i="2"/>
  <c r="FA8" i="2"/>
  <c r="FB8" i="2"/>
  <c r="FA9" i="2"/>
  <c r="FB9" i="2"/>
  <c r="FA10" i="2"/>
  <c r="FB10" i="2"/>
  <c r="FA11" i="2"/>
  <c r="FB11" i="2"/>
  <c r="FA12" i="2"/>
  <c r="FB12" i="2"/>
  <c r="FA13" i="2"/>
  <c r="FB13" i="2"/>
  <c r="EZ5" i="2"/>
  <c r="EZ6" i="2"/>
  <c r="EZ7" i="2"/>
  <c r="EZ8" i="2"/>
  <c r="EZ9" i="2"/>
  <c r="EZ10" i="2"/>
  <c r="EZ11" i="2"/>
  <c r="EZ12" i="2"/>
  <c r="EZ13" i="2"/>
  <c r="EZ4" i="2"/>
  <c r="CO10" i="3" l="1"/>
  <c r="CQ10" i="3" s="1"/>
  <c r="CP10" i="3" s="1"/>
  <c r="CR10" i="3"/>
  <c r="CN10" i="3"/>
  <c r="F27" i="5"/>
  <c r="G27" i="5" s="1"/>
  <c r="D27" i="5"/>
  <c r="E27" i="5"/>
  <c r="C27" i="5"/>
  <c r="E26" i="5"/>
  <c r="F26" i="5"/>
  <c r="G26" i="5" s="1"/>
  <c r="D26" i="5"/>
  <c r="C26" i="5"/>
  <c r="CO8" i="3"/>
  <c r="CQ8" i="3" s="1"/>
  <c r="CP8" i="3" s="1"/>
  <c r="CN8" i="3"/>
  <c r="CR8" i="3"/>
  <c r="CO12" i="3"/>
  <c r="CQ12" i="3" s="1"/>
  <c r="CP12" i="3" s="1"/>
  <c r="CN12" i="3"/>
  <c r="CR12" i="3"/>
  <c r="CO9" i="3"/>
  <c r="CQ9" i="3" s="1"/>
  <c r="CP9" i="3" s="1"/>
  <c r="CN9" i="3"/>
  <c r="CR9" i="3"/>
  <c r="CO7" i="3"/>
  <c r="CQ7" i="3" s="1"/>
  <c r="CP7" i="3" s="1"/>
  <c r="CR7" i="3"/>
  <c r="CN7" i="3"/>
  <c r="AO4" i="6"/>
  <c r="AP4" i="6" s="1"/>
  <c r="AR4" i="6" s="1"/>
  <c r="AQ4" i="6" s="1"/>
  <c r="CO4" i="3"/>
  <c r="CQ4" i="3" s="1"/>
  <c r="CP4" i="3" s="1"/>
  <c r="CN4" i="3"/>
  <c r="CR4" i="3"/>
  <c r="CO6" i="3"/>
  <c r="CQ6" i="3" s="1"/>
  <c r="CP6" i="3" s="1"/>
  <c r="CR6" i="3"/>
  <c r="CN6" i="3"/>
  <c r="CO13" i="3"/>
  <c r="CQ13" i="3" s="1"/>
  <c r="CP13" i="3" s="1"/>
  <c r="CN13" i="3"/>
  <c r="CR13" i="3"/>
  <c r="CO5" i="3"/>
  <c r="CQ5" i="3" s="1"/>
  <c r="CP5" i="3" s="1"/>
  <c r="CN5" i="3"/>
  <c r="CR5" i="3"/>
  <c r="F28" i="5"/>
  <c r="G28" i="5" s="1"/>
  <c r="D28" i="5"/>
  <c r="E28" i="5"/>
  <c r="C28" i="5"/>
  <c r="CO11" i="3"/>
  <c r="CQ11" i="3" s="1"/>
  <c r="CP11" i="3" s="1"/>
  <c r="CN11" i="3"/>
  <c r="CR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BK7" i="3" l="1"/>
  <c r="BM7" i="3" s="1"/>
  <c r="BL7" i="3" s="1"/>
  <c r="BJ7" i="3"/>
  <c r="BN7" i="3"/>
  <c r="BK5" i="3"/>
  <c r="BM5" i="3" s="1"/>
  <c r="BL5" i="3" s="1"/>
  <c r="BJ5" i="3"/>
  <c r="BN5" i="3"/>
  <c r="BK13" i="3"/>
  <c r="BM13" i="3" s="1"/>
  <c r="BL13" i="3" s="1"/>
  <c r="BJ13" i="3"/>
  <c r="BN13" i="3"/>
  <c r="BP8" i="3"/>
  <c r="BR8" i="3" s="1"/>
  <c r="BQ8" i="3" s="1"/>
  <c r="BO8" i="3"/>
  <c r="BS8" i="3"/>
  <c r="AA7" i="6"/>
  <c r="AB7" i="6" s="1"/>
  <c r="AD7" i="6" s="1"/>
  <c r="AC7" i="6" s="1"/>
  <c r="BU8" i="3"/>
  <c r="BW8" i="3" s="1"/>
  <c r="BV8" i="3" s="1"/>
  <c r="BT8" i="3"/>
  <c r="BX8" i="3"/>
  <c r="BK10" i="3"/>
  <c r="BM10" i="3" s="1"/>
  <c r="BL10" i="3" s="1"/>
  <c r="BN10" i="3"/>
  <c r="BJ10" i="3"/>
  <c r="BP7" i="3"/>
  <c r="BR7" i="3" s="1"/>
  <c r="BQ7" i="3" s="1"/>
  <c r="BO7" i="3"/>
  <c r="BS7" i="3"/>
  <c r="BU7" i="3"/>
  <c r="BW7" i="3" s="1"/>
  <c r="BV7" i="3" s="1"/>
  <c r="BT7" i="3"/>
  <c r="BX7" i="3"/>
  <c r="BP13" i="3"/>
  <c r="BR13" i="3" s="1"/>
  <c r="BQ13" i="3" s="1"/>
  <c r="BS13" i="3"/>
  <c r="BO13" i="3"/>
  <c r="BP12" i="3"/>
  <c r="BR12" i="3" s="1"/>
  <c r="BQ12" i="3" s="1"/>
  <c r="BO12" i="3"/>
  <c r="BS12" i="3"/>
  <c r="BU12" i="3"/>
  <c r="BW12" i="3" s="1"/>
  <c r="BV12" i="3" s="1"/>
  <c r="BX12" i="3"/>
  <c r="BT12" i="3"/>
  <c r="BP6" i="3"/>
  <c r="BR6" i="3" s="1"/>
  <c r="BQ6" i="3" s="1"/>
  <c r="BO6" i="3"/>
  <c r="BS6" i="3"/>
  <c r="BU6" i="3"/>
  <c r="BW6" i="3" s="1"/>
  <c r="BV6" i="3" s="1"/>
  <c r="BX6" i="3"/>
  <c r="BT6" i="3"/>
  <c r="BU5" i="3"/>
  <c r="BW5" i="3" s="1"/>
  <c r="BV5" i="3" s="1"/>
  <c r="BT5" i="3"/>
  <c r="BX5" i="3"/>
  <c r="BK9" i="3"/>
  <c r="BM9" i="3" s="1"/>
  <c r="BL9" i="3" s="1"/>
  <c r="BN9" i="3"/>
  <c r="BJ9" i="3"/>
  <c r="BK6" i="3"/>
  <c r="BM6" i="3" s="1"/>
  <c r="BL6" i="3" s="1"/>
  <c r="BJ6" i="3"/>
  <c r="BN6" i="3"/>
  <c r="BP11" i="3"/>
  <c r="BR11" i="3" s="1"/>
  <c r="BQ11" i="3" s="1"/>
  <c r="BO11" i="3"/>
  <c r="BS11" i="3"/>
  <c r="BU11" i="3"/>
  <c r="BW11" i="3" s="1"/>
  <c r="BV11" i="3" s="1"/>
  <c r="BX11" i="3"/>
  <c r="BT11" i="3"/>
  <c r="AA19" i="6"/>
  <c r="AB19" i="6" s="1"/>
  <c r="AD19" i="6" s="1"/>
  <c r="AC19" i="6" s="1"/>
  <c r="BU4" i="3"/>
  <c r="BW4" i="3" s="1"/>
  <c r="BV4" i="3" s="1"/>
  <c r="BX4" i="3"/>
  <c r="BT4" i="3"/>
  <c r="BK4" i="3"/>
  <c r="BM4" i="3" s="1"/>
  <c r="BL4" i="3" s="1"/>
  <c r="AA14" i="6"/>
  <c r="AB14" i="6" s="1"/>
  <c r="AD14" i="6" s="1"/>
  <c r="AC14" i="6" s="1"/>
  <c r="BJ4" i="3"/>
  <c r="BN4" i="3"/>
  <c r="BK11" i="3"/>
  <c r="BM11" i="3" s="1"/>
  <c r="BL11" i="3" s="1"/>
  <c r="BJ11" i="3"/>
  <c r="BN11" i="3"/>
  <c r="BP10" i="3"/>
  <c r="BR10" i="3" s="1"/>
  <c r="BQ10" i="3" s="1"/>
  <c r="BO10" i="3"/>
  <c r="BS10" i="3"/>
  <c r="AA6" i="6"/>
  <c r="AB6" i="6" s="1"/>
  <c r="AD6" i="6" s="1"/>
  <c r="AC6" i="6" s="1"/>
  <c r="BU10" i="3"/>
  <c r="BW10" i="3" s="1"/>
  <c r="BV10" i="3" s="1"/>
  <c r="BX10" i="3"/>
  <c r="BT10" i="3"/>
  <c r="F31" i="5"/>
  <c r="G31" i="5" s="1"/>
  <c r="D31" i="5"/>
  <c r="E31" i="5"/>
  <c r="C31" i="5"/>
  <c r="BP4" i="3"/>
  <c r="BR4" i="3" s="1"/>
  <c r="BQ4" i="3" s="1"/>
  <c r="AA12" i="6"/>
  <c r="AB12" i="6" s="1"/>
  <c r="AD12" i="6" s="1"/>
  <c r="AC12" i="6" s="1"/>
  <c r="BO4" i="3"/>
  <c r="BS4" i="3"/>
  <c r="BK12" i="3"/>
  <c r="BM12" i="3" s="1"/>
  <c r="BL12" i="3" s="1"/>
  <c r="BN12" i="3"/>
  <c r="BJ12" i="3"/>
  <c r="BP5" i="3"/>
  <c r="BR5" i="3" s="1"/>
  <c r="BQ5" i="3" s="1"/>
  <c r="BS5" i="3"/>
  <c r="BO5" i="3"/>
  <c r="BU13" i="3"/>
  <c r="BW13" i="3" s="1"/>
  <c r="BV13" i="3" s="1"/>
  <c r="BT13" i="3"/>
  <c r="BX13" i="3"/>
  <c r="BK8" i="3"/>
  <c r="BM8" i="3" s="1"/>
  <c r="BL8" i="3" s="1"/>
  <c r="BN8" i="3"/>
  <c r="BJ8" i="3"/>
  <c r="AA11" i="6"/>
  <c r="AB11" i="6" s="1"/>
  <c r="AD11" i="6" s="1"/>
  <c r="AC11" i="6" s="1"/>
  <c r="BP9" i="3"/>
  <c r="BR9" i="3" s="1"/>
  <c r="BQ9" i="3" s="1"/>
  <c r="BS9" i="3"/>
  <c r="BO9" i="3"/>
  <c r="BU9" i="3"/>
  <c r="BW9" i="3" s="1"/>
  <c r="BV9" i="3" s="1"/>
  <c r="BT9" i="3"/>
  <c r="BX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AA4" i="6" l="1"/>
  <c r="AB4" i="6" s="1"/>
  <c r="AD4" i="6" s="1"/>
  <c r="AC4" i="6" s="1"/>
  <c r="AQ4" i="3"/>
  <c r="AS4" i="3" s="1"/>
  <c r="AR4" i="3" s="1"/>
  <c r="AP4" i="3"/>
  <c r="AT4" i="3"/>
  <c r="AV4" i="3"/>
  <c r="AX4" i="3" s="1"/>
  <c r="AW4" i="3" s="1"/>
  <c r="AA15" i="6"/>
  <c r="AB15" i="6" s="1"/>
  <c r="AD15" i="6" s="1"/>
  <c r="AC15" i="6" s="1"/>
  <c r="AY4" i="3"/>
  <c r="AU4" i="3"/>
  <c r="AA10" i="6"/>
  <c r="AB10" i="6" s="1"/>
  <c r="AD10" i="6" s="1"/>
  <c r="AC10" i="6" s="1"/>
  <c r="BA4" i="3"/>
  <c r="BC4" i="3" s="1"/>
  <c r="BB4" i="3" s="1"/>
  <c r="AZ4" i="3"/>
  <c r="BD4" i="3"/>
  <c r="BA5" i="3"/>
  <c r="BC5" i="3" s="1"/>
  <c r="BB5" i="3" s="1"/>
  <c r="AZ5" i="3"/>
  <c r="BD5" i="3"/>
  <c r="AA13" i="6"/>
  <c r="AB13" i="6" s="1"/>
  <c r="AD13" i="6" s="1"/>
  <c r="AC13" i="6" s="1"/>
  <c r="BF4" i="3"/>
  <c r="BH4" i="3" s="1"/>
  <c r="BG4" i="3" s="1"/>
  <c r="BI4" i="3"/>
  <c r="BE4" i="3"/>
  <c r="BF6" i="3"/>
  <c r="BH6" i="3" s="1"/>
  <c r="BG6" i="3" s="1"/>
  <c r="BE6" i="3"/>
  <c r="BI6" i="3"/>
  <c r="D22" i="5"/>
  <c r="F22" i="5"/>
  <c r="G22" i="5" s="1"/>
  <c r="H22" i="5" s="1"/>
  <c r="C22" i="5"/>
  <c r="AQ12" i="3"/>
  <c r="AS12" i="3" s="1"/>
  <c r="AR12" i="3" s="1"/>
  <c r="AT12" i="3"/>
  <c r="AP12" i="3"/>
  <c r="AQ8" i="3"/>
  <c r="AS8" i="3" s="1"/>
  <c r="AR8" i="3" s="1"/>
  <c r="AT8" i="3"/>
  <c r="AP8" i="3"/>
  <c r="BA12" i="3"/>
  <c r="BC12" i="3" s="1"/>
  <c r="BB12" i="3" s="1"/>
  <c r="AZ12" i="3"/>
  <c r="BD12" i="3"/>
  <c r="BA13" i="3"/>
  <c r="BC13" i="3" s="1"/>
  <c r="BB13" i="3" s="1"/>
  <c r="AZ13" i="3"/>
  <c r="BD13" i="3"/>
  <c r="BF13" i="3"/>
  <c r="BH13" i="3" s="1"/>
  <c r="BG13" i="3" s="1"/>
  <c r="BE13" i="3"/>
  <c r="BI13" i="3"/>
  <c r="BF5" i="3"/>
  <c r="BH5" i="3" s="1"/>
  <c r="BG5" i="3" s="1"/>
  <c r="BE5" i="3"/>
  <c r="BI5" i="3"/>
  <c r="AV12" i="3"/>
  <c r="AX12" i="3" s="1"/>
  <c r="AW12" i="3" s="1"/>
  <c r="AU12" i="3"/>
  <c r="AY12" i="3"/>
  <c r="BA10" i="3"/>
  <c r="BC10" i="3" s="1"/>
  <c r="BB10" i="3" s="1"/>
  <c r="BD10" i="3"/>
  <c r="AZ10" i="3"/>
  <c r="BF11" i="3"/>
  <c r="BH11" i="3" s="1"/>
  <c r="BG11" i="3" s="1"/>
  <c r="BI11" i="3"/>
  <c r="BE11" i="3"/>
  <c r="AA16" i="6"/>
  <c r="AB16" i="6" s="1"/>
  <c r="AD16" i="6" s="1"/>
  <c r="AC16" i="6" s="1"/>
  <c r="BA9" i="3"/>
  <c r="BC9" i="3" s="1"/>
  <c r="BB9" i="3" s="1"/>
  <c r="AZ9" i="3"/>
  <c r="BD9" i="3"/>
  <c r="BF10" i="3"/>
  <c r="BH10" i="3" s="1"/>
  <c r="BG10" i="3" s="1"/>
  <c r="BE10" i="3"/>
  <c r="BI10" i="3"/>
  <c r="BA11" i="3"/>
  <c r="BC11" i="3" s="1"/>
  <c r="BB11" i="3" s="1"/>
  <c r="AZ11" i="3"/>
  <c r="BD11" i="3"/>
  <c r="D21" i="5"/>
  <c r="C21" i="5"/>
  <c r="F21" i="5"/>
  <c r="G21" i="5" s="1"/>
  <c r="H21" i="5" s="1"/>
  <c r="AQ13" i="3"/>
  <c r="AS13" i="3" s="1"/>
  <c r="AR13" i="3" s="1"/>
  <c r="AP13" i="3"/>
  <c r="AT13" i="3"/>
  <c r="AQ9" i="3"/>
  <c r="AS9" i="3" s="1"/>
  <c r="AR9" i="3" s="1"/>
  <c r="AP9" i="3"/>
  <c r="AT9" i="3"/>
  <c r="AQ5" i="3"/>
  <c r="AS5" i="3" s="1"/>
  <c r="AR5" i="3" s="1"/>
  <c r="AP5" i="3"/>
  <c r="AT5" i="3"/>
  <c r="AV6" i="3"/>
  <c r="AX6" i="3" s="1"/>
  <c r="AW6" i="3" s="1"/>
  <c r="AY6" i="3"/>
  <c r="AU6" i="3"/>
  <c r="AA17" i="6"/>
  <c r="AB17" i="6" s="1"/>
  <c r="AD17" i="6" s="1"/>
  <c r="AC17" i="6" s="1"/>
  <c r="AQ10" i="3"/>
  <c r="AS10" i="3" s="1"/>
  <c r="AR10" i="3" s="1"/>
  <c r="AP10" i="3"/>
  <c r="AT10" i="3"/>
  <c r="AQ6" i="3"/>
  <c r="AS6" i="3" s="1"/>
  <c r="AR6" i="3" s="1"/>
  <c r="AP6" i="3"/>
  <c r="AT6" i="3"/>
  <c r="BA8" i="3"/>
  <c r="BC8" i="3" s="1"/>
  <c r="BB8" i="3" s="1"/>
  <c r="AZ8" i="3"/>
  <c r="BD8" i="3"/>
  <c r="BF9" i="3"/>
  <c r="BH9" i="3" s="1"/>
  <c r="BG9" i="3" s="1"/>
  <c r="BI9" i="3"/>
  <c r="BE9" i="3"/>
  <c r="F23" i="5"/>
  <c r="G23" i="5" s="1"/>
  <c r="H23" i="5" s="1"/>
  <c r="E23" i="5"/>
  <c r="C23" i="5"/>
  <c r="D23" i="5"/>
  <c r="BF12" i="3"/>
  <c r="BH12" i="3" s="1"/>
  <c r="BG12" i="3" s="1"/>
  <c r="BI12" i="3"/>
  <c r="BE12" i="3"/>
  <c r="AV8" i="3"/>
  <c r="AX8" i="3" s="1"/>
  <c r="AW8" i="3" s="1"/>
  <c r="AU8" i="3"/>
  <c r="AY8" i="3"/>
  <c r="AA20" i="6"/>
  <c r="AB20" i="6" s="1"/>
  <c r="AD20" i="6" s="1"/>
  <c r="AC20" i="6" s="1"/>
  <c r="BA7" i="3"/>
  <c r="BC7" i="3" s="1"/>
  <c r="BB7" i="3" s="1"/>
  <c r="AZ7" i="3"/>
  <c r="BD7" i="3"/>
  <c r="AA9" i="6"/>
  <c r="AB9" i="6" s="1"/>
  <c r="AD9" i="6" s="1"/>
  <c r="AC9" i="6" s="1"/>
  <c r="AA18" i="6"/>
  <c r="AB18" i="6" s="1"/>
  <c r="AD18" i="6" s="1"/>
  <c r="AC18" i="6" s="1"/>
  <c r="BF8" i="3"/>
  <c r="BH8" i="3" s="1"/>
  <c r="BG8" i="3" s="1"/>
  <c r="BI8" i="3"/>
  <c r="BE8" i="3"/>
  <c r="AV10" i="3"/>
  <c r="AX10" i="3" s="1"/>
  <c r="AW10" i="3" s="1"/>
  <c r="AY10" i="3"/>
  <c r="AU10" i="3"/>
  <c r="AQ11" i="3"/>
  <c r="AS11" i="3" s="1"/>
  <c r="AR11" i="3" s="1"/>
  <c r="AP11" i="3"/>
  <c r="AT11" i="3"/>
  <c r="AQ7" i="3"/>
  <c r="AS7" i="3" s="1"/>
  <c r="AR7" i="3" s="1"/>
  <c r="AP7" i="3"/>
  <c r="AT7" i="3"/>
  <c r="AV13" i="3"/>
  <c r="AX13" i="3" s="1"/>
  <c r="AW13" i="3" s="1"/>
  <c r="AY13" i="3"/>
  <c r="AU13" i="3"/>
  <c r="AV11" i="3"/>
  <c r="AX11" i="3" s="1"/>
  <c r="AW11" i="3" s="1"/>
  <c r="AU11" i="3"/>
  <c r="AY11" i="3"/>
  <c r="AV9" i="3"/>
  <c r="AX9" i="3" s="1"/>
  <c r="AW9" i="3" s="1"/>
  <c r="AY9" i="3"/>
  <c r="AU9" i="3"/>
  <c r="AV7" i="3"/>
  <c r="AX7" i="3" s="1"/>
  <c r="AW7" i="3" s="1"/>
  <c r="AU7" i="3"/>
  <c r="AY7" i="3"/>
  <c r="AV5" i="3"/>
  <c r="AX5" i="3" s="1"/>
  <c r="AW5" i="3" s="1"/>
  <c r="AY5" i="3"/>
  <c r="AU5" i="3"/>
  <c r="BA6" i="3"/>
  <c r="BC6" i="3" s="1"/>
  <c r="BB6" i="3" s="1"/>
  <c r="BD6" i="3"/>
  <c r="AZ6" i="3"/>
  <c r="BF7" i="3"/>
  <c r="BH7" i="3" s="1"/>
  <c r="BG7" i="3" s="1"/>
  <c r="BI7" i="3"/>
  <c r="BE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L8" i="3" s="1"/>
  <c r="AN8" i="3" s="1"/>
  <c r="AM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R21" i="6" l="1"/>
  <c r="O21" i="6"/>
  <c r="Q21" i="6"/>
  <c r="P21" i="6"/>
  <c r="T21" i="6"/>
  <c r="U21" i="6" s="1"/>
  <c r="W21" i="6" s="1"/>
  <c r="V21" i="6" s="1"/>
  <c r="S21" i="6"/>
  <c r="AL5" i="3"/>
  <c r="AN5" i="3" s="1"/>
  <c r="AM5" i="3" s="1"/>
  <c r="S8" i="6"/>
  <c r="R8" i="6"/>
  <c r="O8" i="6"/>
  <c r="Q8" i="6"/>
  <c r="T8" i="6"/>
  <c r="U8" i="6" s="1"/>
  <c r="W8" i="6" s="1"/>
  <c r="V8" i="6" s="1"/>
  <c r="P8" i="6"/>
  <c r="AL10" i="3"/>
  <c r="AN10" i="3" s="1"/>
  <c r="AM10" i="3" s="1"/>
  <c r="AL7" i="3"/>
  <c r="AN7" i="3" s="1"/>
  <c r="AM7" i="3" s="1"/>
  <c r="AL12" i="3"/>
  <c r="AN12" i="3" s="1"/>
  <c r="AM12" i="3" s="1"/>
  <c r="AL13" i="3"/>
  <c r="AN13" i="3" s="1"/>
  <c r="AM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18" i="5"/>
  <c r="D18" i="5"/>
  <c r="F18" i="5"/>
  <c r="G18" i="5" s="1"/>
  <c r="H18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L9" i="3"/>
  <c r="AN9" i="3" s="1"/>
  <c r="AM9" i="3" s="1"/>
  <c r="T13" i="6"/>
  <c r="U13" i="6" s="1"/>
  <c r="W13" i="6" s="1"/>
  <c r="V13" i="6" s="1"/>
  <c r="P13" i="6"/>
  <c r="S13" i="6"/>
  <c r="Q13" i="6"/>
  <c r="R13" i="6"/>
  <c r="O13" i="6"/>
  <c r="C20" i="5"/>
  <c r="D20" i="5"/>
  <c r="F20" i="5"/>
  <c r="G20" i="5" s="1"/>
  <c r="H20" i="5" s="1"/>
  <c r="C19" i="5"/>
  <c r="D19" i="5"/>
  <c r="F19" i="5"/>
  <c r="G19" i="5" s="1"/>
  <c r="H19" i="5" s="1"/>
  <c r="F17" i="5"/>
  <c r="G17" i="5" s="1"/>
  <c r="H17" i="5" s="1"/>
  <c r="C17" i="5"/>
  <c r="D17" i="5"/>
  <c r="Q9" i="6"/>
  <c r="T9" i="6"/>
  <c r="U9" i="6" s="1"/>
  <c r="W9" i="6" s="1"/>
  <c r="V9" i="6" s="1"/>
  <c r="P9" i="6"/>
  <c r="S9" i="6"/>
  <c r="R9" i="6"/>
  <c r="O9" i="6"/>
  <c r="AL6" i="3"/>
  <c r="AN6" i="3" s="1"/>
  <c r="AM6" i="3" s="1"/>
  <c r="Q28" i="6"/>
  <c r="T28" i="6"/>
  <c r="U28" i="6" s="1"/>
  <c r="W28" i="6" s="1"/>
  <c r="V28" i="6" s="1"/>
  <c r="P28" i="6"/>
  <c r="S28" i="6"/>
  <c r="R28" i="6"/>
  <c r="O28" i="6"/>
  <c r="AL4" i="3"/>
  <c r="AN4" i="3" s="1"/>
  <c r="AM4" i="3" s="1"/>
  <c r="Q27" i="6"/>
  <c r="T27" i="6"/>
  <c r="U27" i="6" s="1"/>
  <c r="W27" i="6" s="1"/>
  <c r="V27" i="6" s="1"/>
  <c r="R27" i="6"/>
  <c r="O27" i="6"/>
  <c r="P27" i="6"/>
  <c r="S27" i="6"/>
  <c r="AL11" i="3"/>
  <c r="AN11" i="3" s="1"/>
  <c r="AM11" i="3" s="1"/>
  <c r="R14" i="6"/>
  <c r="O14" i="6"/>
  <c r="P14" i="6"/>
  <c r="Q14" i="6"/>
  <c r="T14" i="6"/>
  <c r="U14" i="6" s="1"/>
  <c r="W14" i="6" s="1"/>
  <c r="V14" i="6" s="1"/>
  <c r="S14" i="6"/>
  <c r="AO4" i="3"/>
  <c r="AK4" i="3"/>
  <c r="AK11" i="3"/>
  <c r="AO11" i="3"/>
  <c r="AK9" i="3"/>
  <c r="AO9" i="3"/>
  <c r="AK7" i="3"/>
  <c r="AO7" i="3"/>
  <c r="AK5" i="3"/>
  <c r="AO5" i="3"/>
  <c r="AK12" i="3"/>
  <c r="AO12" i="3"/>
  <c r="AK10" i="3"/>
  <c r="AO10" i="3"/>
  <c r="AK8" i="3"/>
  <c r="AO8" i="3"/>
  <c r="AK6" i="3"/>
  <c r="AO6" i="3"/>
  <c r="AK13" i="3"/>
  <c r="AO13" i="3"/>
  <c r="AR5" i="2"/>
  <c r="AB5" i="3" s="1"/>
  <c r="AD5" i="3" s="1"/>
  <c r="AC5" i="3" s="1"/>
  <c r="AR6" i="2"/>
  <c r="AB6" i="3" s="1"/>
  <c r="AD6" i="3" s="1"/>
  <c r="AC6" i="3" s="1"/>
  <c r="AR7" i="2"/>
  <c r="AB7" i="3" s="1"/>
  <c r="AD7" i="3" s="1"/>
  <c r="AC7" i="3" s="1"/>
  <c r="AR8" i="2"/>
  <c r="AB8" i="3" s="1"/>
  <c r="AD8" i="3" s="1"/>
  <c r="AC8" i="3" s="1"/>
  <c r="AR9" i="2"/>
  <c r="AB9" i="3" s="1"/>
  <c r="AD9" i="3" s="1"/>
  <c r="AC9" i="3" s="1"/>
  <c r="AR10" i="2"/>
  <c r="AB10" i="3" s="1"/>
  <c r="AD10" i="3" s="1"/>
  <c r="AC10" i="3" s="1"/>
  <c r="AR11" i="2"/>
  <c r="AB11" i="3" s="1"/>
  <c r="AD11" i="3" s="1"/>
  <c r="AC11" i="3" s="1"/>
  <c r="AR12" i="2"/>
  <c r="AB12" i="3" s="1"/>
  <c r="AD12" i="3" s="1"/>
  <c r="AC12" i="3" s="1"/>
  <c r="AR13" i="2"/>
  <c r="AB13" i="3" s="1"/>
  <c r="AD13" i="3" s="1"/>
  <c r="AC13" i="3" s="1"/>
  <c r="AR4" i="2"/>
  <c r="AQ5" i="2"/>
  <c r="W5" i="3" s="1"/>
  <c r="Y5" i="3" s="1"/>
  <c r="X5" i="3" s="1"/>
  <c r="AQ6" i="2"/>
  <c r="W6" i="3" s="1"/>
  <c r="Y6" i="3" s="1"/>
  <c r="X6" i="3" s="1"/>
  <c r="AQ7" i="2"/>
  <c r="W7" i="3" s="1"/>
  <c r="Y7" i="3" s="1"/>
  <c r="X7" i="3" s="1"/>
  <c r="AQ8" i="2"/>
  <c r="W8" i="3" s="1"/>
  <c r="Y8" i="3" s="1"/>
  <c r="X8" i="3" s="1"/>
  <c r="AQ9" i="2"/>
  <c r="W9" i="3" s="1"/>
  <c r="Y9" i="3" s="1"/>
  <c r="X9" i="3" s="1"/>
  <c r="AQ10" i="2"/>
  <c r="W10" i="3" s="1"/>
  <c r="Y10" i="3" s="1"/>
  <c r="X10" i="3" s="1"/>
  <c r="AQ11" i="2"/>
  <c r="W11" i="3" s="1"/>
  <c r="Y11" i="3" s="1"/>
  <c r="X11" i="3" s="1"/>
  <c r="AQ12" i="2"/>
  <c r="W12" i="3" s="1"/>
  <c r="Y12" i="3" s="1"/>
  <c r="X12" i="3" s="1"/>
  <c r="AQ13" i="2"/>
  <c r="W13" i="3" s="1"/>
  <c r="Y13" i="3" s="1"/>
  <c r="X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H15" i="6" l="1"/>
  <c r="I15" i="6" s="1"/>
  <c r="K15" i="6" s="1"/>
  <c r="J15" i="6" s="1"/>
  <c r="O25" i="6"/>
  <c r="P25" i="6"/>
  <c r="Q25" i="6"/>
  <c r="T25" i="6"/>
  <c r="U25" i="6" s="1"/>
  <c r="W25" i="6" s="1"/>
  <c r="V25" i="6" s="1"/>
  <c r="AB4" i="3"/>
  <c r="AD4" i="3" s="1"/>
  <c r="AC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W4" i="3"/>
  <c r="Y4" i="3" s="1"/>
  <c r="X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E21" i="5"/>
  <c r="D13" i="5"/>
  <c r="F13" i="5"/>
  <c r="G13" i="5" s="1"/>
  <c r="H13" i="5" s="1"/>
  <c r="E22" i="5"/>
  <c r="E20" i="5"/>
  <c r="E13" i="5"/>
  <c r="C13" i="5"/>
  <c r="E17" i="5"/>
  <c r="E19" i="5"/>
  <c r="E18" i="5"/>
  <c r="V4" i="3"/>
  <c r="Z4" i="3"/>
  <c r="V12" i="3"/>
  <c r="Z12" i="3"/>
  <c r="V10" i="3"/>
  <c r="Z10" i="3"/>
  <c r="V8" i="3"/>
  <c r="Z8" i="3"/>
  <c r="V6" i="3"/>
  <c r="Z6" i="3"/>
  <c r="AE4" i="3"/>
  <c r="AA4" i="3"/>
  <c r="AA12" i="3"/>
  <c r="AE12" i="3"/>
  <c r="AE10" i="3"/>
  <c r="AA10" i="3"/>
  <c r="AA8" i="3"/>
  <c r="AE8" i="3"/>
  <c r="AE6" i="3"/>
  <c r="AA6" i="3"/>
  <c r="AJ4" i="3"/>
  <c r="AF4" i="3"/>
  <c r="Z13" i="3"/>
  <c r="V13" i="3"/>
  <c r="V11" i="3"/>
  <c r="Z11" i="3"/>
  <c r="Z9" i="3"/>
  <c r="V9" i="3"/>
  <c r="V7" i="3"/>
  <c r="Z7" i="3"/>
  <c r="Z5" i="3"/>
  <c r="V5" i="3"/>
  <c r="AA13" i="3"/>
  <c r="AE13" i="3"/>
  <c r="AA11" i="3"/>
  <c r="AE11" i="3"/>
  <c r="AA9" i="3"/>
  <c r="AE9" i="3"/>
  <c r="AA7" i="3"/>
  <c r="AE7" i="3"/>
  <c r="AA5" i="3"/>
  <c r="AE5" i="3"/>
  <c r="AF12" i="3"/>
  <c r="AJ12" i="3"/>
  <c r="AF11" i="3"/>
  <c r="AJ11" i="3"/>
  <c r="AF10" i="3"/>
  <c r="AJ10" i="3"/>
  <c r="AF9" i="3"/>
  <c r="AJ9" i="3"/>
  <c r="AF8" i="3"/>
  <c r="AJ8" i="3"/>
  <c r="AF7" i="3"/>
  <c r="AJ7" i="3"/>
  <c r="AF6" i="3"/>
  <c r="AJ6" i="3"/>
  <c r="AF5" i="3"/>
  <c r="AJ5" i="3"/>
  <c r="AF13" i="3"/>
  <c r="AJ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H18" i="6" l="1"/>
  <c r="I18" i="6" s="1"/>
  <c r="K18" i="6" s="1"/>
  <c r="J18" i="6" s="1"/>
  <c r="F14" i="5"/>
  <c r="G14" i="5" s="1"/>
  <c r="H14" i="5" s="1"/>
  <c r="E14" i="5"/>
  <c r="D14" i="5"/>
  <c r="C14" i="5"/>
  <c r="D12" i="5"/>
  <c r="F12" i="5"/>
  <c r="G12" i="5" s="1"/>
  <c r="H12" i="5" s="1"/>
  <c r="E12" i="5"/>
  <c r="C12" i="5"/>
  <c r="H11" i="6"/>
  <c r="I11" i="6" s="1"/>
  <c r="K11" i="6" s="1"/>
  <c r="J11" i="6" s="1"/>
  <c r="G11" i="5"/>
  <c r="H11" i="5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H8" i="3" s="1"/>
  <c r="J8" i="3" s="1"/>
  <c r="I8" i="3" s="1"/>
  <c r="R9" i="2"/>
  <c r="R10" i="2"/>
  <c r="H10" i="3" s="1"/>
  <c r="J10" i="3" s="1"/>
  <c r="I10" i="3" s="1"/>
  <c r="R11" i="2"/>
  <c r="R12" i="2"/>
  <c r="R13" i="2"/>
  <c r="R4" i="2"/>
  <c r="H9" i="3" l="1"/>
  <c r="J9" i="3" s="1"/>
  <c r="I9" i="3" s="1"/>
  <c r="H7" i="3"/>
  <c r="J7" i="3" s="1"/>
  <c r="I7" i="3" s="1"/>
  <c r="H4" i="3"/>
  <c r="J4" i="3" s="1"/>
  <c r="I4" i="3" s="1"/>
  <c r="H20" i="6"/>
  <c r="H6" i="3"/>
  <c r="J6" i="3" s="1"/>
  <c r="I6" i="3" s="1"/>
  <c r="H13" i="3"/>
  <c r="J13" i="3" s="1"/>
  <c r="I13" i="3" s="1"/>
  <c r="H12" i="3"/>
  <c r="J12" i="3" s="1"/>
  <c r="I12" i="3" s="1"/>
  <c r="H5" i="3"/>
  <c r="J5" i="3" s="1"/>
  <c r="I5" i="3" s="1"/>
  <c r="H11" i="3"/>
  <c r="J11" i="3" s="1"/>
  <c r="I11" i="3" s="1"/>
  <c r="K4" i="3"/>
  <c r="G4" i="3"/>
  <c r="K12" i="3"/>
  <c r="G12" i="3"/>
  <c r="G10" i="3"/>
  <c r="K10" i="3"/>
  <c r="G8" i="3"/>
  <c r="K8" i="3"/>
  <c r="G6" i="3"/>
  <c r="K6" i="3"/>
  <c r="K13" i="3"/>
  <c r="G13" i="3"/>
  <c r="K11" i="3"/>
  <c r="G11" i="3"/>
  <c r="K9" i="3"/>
  <c r="G9" i="3"/>
  <c r="K7" i="3"/>
  <c r="G7" i="3"/>
  <c r="K5" i="3"/>
  <c r="G5" i="3"/>
  <c r="AD5" i="2"/>
  <c r="AD6" i="2"/>
  <c r="AD7" i="2"/>
  <c r="AD8" i="2"/>
  <c r="AD9" i="2"/>
  <c r="AD10" i="2"/>
  <c r="AD11" i="2"/>
  <c r="AD12" i="2"/>
  <c r="AD13" i="2"/>
  <c r="AD4" i="2"/>
  <c r="AC5" i="2"/>
  <c r="R5" i="3" s="1"/>
  <c r="T5" i="3" s="1"/>
  <c r="S5" i="3" s="1"/>
  <c r="AC6" i="2"/>
  <c r="AC7" i="2"/>
  <c r="AC8" i="2"/>
  <c r="R8" i="3" s="1"/>
  <c r="T8" i="3" s="1"/>
  <c r="S8" i="3" s="1"/>
  <c r="AC9" i="2"/>
  <c r="R9" i="3" s="1"/>
  <c r="T9" i="3" s="1"/>
  <c r="S9" i="3" s="1"/>
  <c r="AC10" i="2"/>
  <c r="R10" i="3" s="1"/>
  <c r="T10" i="3" s="1"/>
  <c r="S10" i="3" s="1"/>
  <c r="AC11" i="2"/>
  <c r="AC12" i="2"/>
  <c r="AC13" i="2"/>
  <c r="R13" i="3" s="1"/>
  <c r="T13" i="3" s="1"/>
  <c r="S13" i="3" s="1"/>
  <c r="AC4" i="2"/>
  <c r="AB5" i="2"/>
  <c r="M5" i="3" s="1"/>
  <c r="O5" i="3" s="1"/>
  <c r="N5" i="3" s="1"/>
  <c r="AB6" i="2"/>
  <c r="M6" i="3" s="1"/>
  <c r="O6" i="3" s="1"/>
  <c r="N6" i="3" s="1"/>
  <c r="AB7" i="2"/>
  <c r="M7" i="3" s="1"/>
  <c r="O7" i="3" s="1"/>
  <c r="N7" i="3" s="1"/>
  <c r="AB8" i="2"/>
  <c r="M8" i="3" s="1"/>
  <c r="O8" i="3" s="1"/>
  <c r="N8" i="3" s="1"/>
  <c r="AB9" i="2"/>
  <c r="M9" i="3" s="1"/>
  <c r="O9" i="3" s="1"/>
  <c r="N9" i="3" s="1"/>
  <c r="AB10" i="2"/>
  <c r="M10" i="3" s="1"/>
  <c r="O10" i="3" s="1"/>
  <c r="N10" i="3" s="1"/>
  <c r="AB11" i="2"/>
  <c r="M11" i="3" s="1"/>
  <c r="O11" i="3" s="1"/>
  <c r="N11" i="3" s="1"/>
  <c r="AB12" i="2"/>
  <c r="M12" i="3" s="1"/>
  <c r="O12" i="3" s="1"/>
  <c r="N12" i="3" s="1"/>
  <c r="AB13" i="2"/>
  <c r="M13" i="3" s="1"/>
  <c r="O13" i="3" s="1"/>
  <c r="N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R12" i="3" l="1"/>
  <c r="T12" i="3" s="1"/>
  <c r="S12" i="3" s="1"/>
  <c r="H9" i="6"/>
  <c r="I9" i="6" s="1"/>
  <c r="K9" i="6" s="1"/>
  <c r="J9" i="6" s="1"/>
  <c r="R11" i="3"/>
  <c r="T11" i="3" s="1"/>
  <c r="S11" i="3" s="1"/>
  <c r="H5" i="6"/>
  <c r="I5" i="6" s="1"/>
  <c r="K5" i="6" s="1"/>
  <c r="J5" i="6" s="1"/>
  <c r="M4" i="3"/>
  <c r="O4" i="3" s="1"/>
  <c r="N4" i="3" s="1"/>
  <c r="C7" i="5"/>
  <c r="D7" i="5"/>
  <c r="F7" i="5"/>
  <c r="G7" i="5" s="1"/>
  <c r="H7" i="5" s="1"/>
  <c r="H16" i="6"/>
  <c r="R7" i="3"/>
  <c r="T7" i="3" s="1"/>
  <c r="S7" i="3" s="1"/>
  <c r="H10" i="6"/>
  <c r="I10" i="6" s="1"/>
  <c r="K10" i="6" s="1"/>
  <c r="J10" i="6" s="1"/>
  <c r="R4" i="3"/>
  <c r="T4" i="3" s="1"/>
  <c r="S4" i="3" s="1"/>
  <c r="R6" i="3"/>
  <c r="T6" i="3" s="1"/>
  <c r="S6" i="3" s="1"/>
  <c r="U4" i="3"/>
  <c r="P4" i="3"/>
  <c r="L4" i="3"/>
  <c r="U12" i="3"/>
  <c r="L12" i="3"/>
  <c r="P12" i="3"/>
  <c r="U10" i="3"/>
  <c r="P10" i="3"/>
  <c r="L10" i="3"/>
  <c r="U8" i="3"/>
  <c r="P8" i="3"/>
  <c r="L8" i="3"/>
  <c r="U6" i="3"/>
  <c r="P6" i="3"/>
  <c r="L6" i="3"/>
  <c r="Q4" i="3"/>
  <c r="Q12" i="3"/>
  <c r="Q10" i="3"/>
  <c r="Q8" i="3"/>
  <c r="Q6" i="3"/>
  <c r="U13" i="3"/>
  <c r="P13" i="3"/>
  <c r="L13" i="3"/>
  <c r="U11" i="3"/>
  <c r="L11" i="3"/>
  <c r="P11" i="3"/>
  <c r="U9" i="3"/>
  <c r="P9" i="3"/>
  <c r="L9" i="3"/>
  <c r="U7" i="3"/>
  <c r="P7" i="3"/>
  <c r="L7" i="3"/>
  <c r="U5" i="3"/>
  <c r="P5" i="3"/>
  <c r="L5" i="3"/>
  <c r="Q13" i="3"/>
  <c r="Q11" i="3"/>
  <c r="Q9" i="3"/>
  <c r="Q7" i="3"/>
  <c r="Q5" i="3"/>
  <c r="L5" i="2"/>
  <c r="F5" i="3" s="1"/>
  <c r="L6" i="2"/>
  <c r="F6" i="3" s="1"/>
  <c r="L7" i="2"/>
  <c r="F7" i="3" s="1"/>
  <c r="L8" i="2"/>
  <c r="F8" i="3" s="1"/>
  <c r="L9" i="2"/>
  <c r="F9" i="3" s="1"/>
  <c r="L10" i="2"/>
  <c r="F10" i="3" s="1"/>
  <c r="L11" i="2"/>
  <c r="F11" i="3" s="1"/>
  <c r="L12" i="2"/>
  <c r="F12" i="3" s="1"/>
  <c r="L13" i="2"/>
  <c r="F13" i="3" s="1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D31" i="6" l="1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F8" i="5"/>
  <c r="G8" i="5" s="1"/>
  <c r="H8" i="5" s="1"/>
  <c r="D8" i="5"/>
  <c r="C8" i="5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F6" i="5"/>
  <c r="G6" i="5" s="1"/>
  <c r="H6" i="5" s="1"/>
  <c r="C6" i="5"/>
  <c r="D6" i="5"/>
  <c r="I16" i="6"/>
  <c r="K16" i="6" s="1"/>
  <c r="J16" i="6" s="1"/>
  <c r="D17" i="6"/>
  <c r="D27" i="6"/>
  <c r="D28" i="6"/>
  <c r="D26" i="6"/>
  <c r="F4" i="3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E6" i="5" l="1"/>
  <c r="E8" i="5"/>
  <c r="C5" i="5"/>
  <c r="D5" i="5"/>
  <c r="E5" i="5"/>
  <c r="E7" i="5"/>
  <c r="F5" i="5"/>
  <c r="G5" i="5" s="1"/>
  <c r="H5" i="5" s="1"/>
</calcChain>
</file>

<file path=xl/sharedStrings.xml><?xml version="1.0" encoding="utf-8"?>
<sst xmlns="http://schemas.openxmlformats.org/spreadsheetml/2006/main" count="2775" uniqueCount="736">
  <si>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</si>
  <si>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</si>
  <si>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</si>
  <si>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</si>
  <si>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</si>
  <si>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</si>
  <si>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</si>
  <si>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</si>
  <si>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</si>
  <si>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</si>
  <si>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</si>
  <si>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</si>
  <si>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</si>
  <si>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</si>
  <si>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</si>
  <si>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</si>
  <si>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</si>
  <si>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</si>
  <si>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</si>
  <si>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</si>
  <si>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</si>
  <si>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</si>
  <si>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</si>
  <si>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</si>
  <si>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</si>
  <si>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</si>
  <si>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</si>
  <si>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</si>
  <si>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</si>
  <si>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</si>
  <si>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</si>
  <si>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</si>
  <si>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</si>
  <si>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</si>
  <si>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</si>
  <si>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</si>
  <si>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</si>
  <si>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</si>
  <si>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</si>
  <si>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</si>
  <si>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</si>
  <si>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</si>
  <si>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</si>
  <si>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</si>
  <si>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</si>
  <si>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</si>
  <si>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</si>
  <si>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</si>
  <si>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</si>
  <si>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</si>
  <si>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</si>
  <si>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</si>
  <si>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</si>
  <si>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</si>
  <si>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</si>
  <si>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</si>
  <si>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</si>
  <si>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</si>
  <si>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</si>
  <si>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</si>
  <si>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</si>
  <si>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</si>
  <si>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</si>
  <si>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</si>
  <si>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</si>
  <si>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</si>
  <si>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</si>
  <si>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</si>
  <si>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</si>
  <si>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</si>
  <si>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</si>
  <si>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</si>
  <si>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</si>
  <si>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</si>
  <si>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</si>
  <si>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</si>
  <si>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</si>
  <si>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</si>
  <si>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</si>
  <si>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</si>
  <si>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</si>
  <si>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</si>
  <si>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</si>
  <si>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</si>
  <si>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</si>
  <si>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</si>
  <si>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</si>
  <si>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</si>
  <si>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</si>
  <si>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</si>
  <si>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</si>
  <si>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</si>
  <si>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</si>
  <si>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</si>
  <si>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</si>
  <si>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</si>
  <si>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</si>
  <si>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</si>
  <si>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</si>
  <si>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</si>
  <si>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</si>
  <si>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</si>
  <si>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</si>
  <si>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</si>
  <si>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</si>
  <si>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</si>
  <si>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</si>
  <si>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</si>
  <si>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</si>
  <si>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</si>
  <si>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</si>
  <si>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</si>
  <si>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</si>
  <si>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</si>
  <si>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</si>
  <si>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</si>
  <si>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</si>
  <si>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</si>
  <si>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</si>
  <si>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</si>
  <si>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</si>
  <si>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</si>
  <si>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</si>
  <si>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</si>
  <si>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</si>
  <si>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</si>
  <si>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</si>
  <si>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</si>
  <si>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</si>
  <si>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</si>
  <si>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</si>
  <si>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</si>
  <si>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</si>
  <si>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</si>
  <si>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</si>
  <si>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</si>
  <si>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</si>
  <si>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</si>
  <si>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</si>
  <si>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</si>
  <si>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</si>
  <si>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</si>
  <si>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</si>
  <si>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</si>
  <si>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</si>
  <si>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</si>
  <si>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</si>
  <si>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</si>
  <si>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</si>
  <si>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</si>
  <si>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</si>
  <si>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</si>
  <si>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</si>
  <si>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</si>
  <si>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</si>
  <si>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</si>
  <si>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</si>
  <si>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</si>
  <si>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</si>
  <si>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</si>
  <si>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</si>
  <si>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</si>
  <si>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</si>
  <si>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</si>
  <si>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</si>
  <si>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</si>
  <si>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</si>
  <si>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</si>
  <si>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</si>
  <si>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</si>
  <si>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</si>
  <si>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</si>
  <si>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</si>
  <si>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</si>
  <si>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</si>
  <si>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</si>
  <si>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</si>
  <si>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</si>
  <si>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</si>
  <si>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</si>
  <si>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</si>
  <si>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</si>
  <si>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</si>
  <si>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</si>
  <si>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</si>
  <si>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</si>
  <si>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</si>
  <si>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</si>
  <si>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</si>
  <si>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</si>
  <si>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</si>
  <si>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</si>
  <si>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</si>
  <si>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</si>
  <si>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</si>
  <si>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</si>
  <si>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</si>
  <si>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</si>
  <si>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</si>
  <si>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</si>
  <si>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</si>
  <si>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</si>
  <si>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</si>
  <si>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</si>
  <si>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</si>
  <si>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</si>
  <si>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</si>
  <si>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</si>
  <si>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</si>
  <si>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</si>
  <si>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</si>
  <si>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</si>
  <si>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</si>
  <si>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</si>
  <si>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</si>
  <si>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</si>
  <si>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</si>
  <si>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</si>
  <si>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</si>
  <si>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</si>
  <si>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</si>
  <si>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</si>
  <si>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</si>
  <si>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</si>
  <si>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</si>
  <si>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</si>
  <si>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</si>
  <si>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</si>
  <si>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</si>
  <si>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</si>
  <si>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</si>
  <si>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</si>
  <si>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</si>
  <si>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</si>
  <si>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</si>
  <si>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</si>
  <si>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</si>
  <si>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</si>
  <si>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</si>
  <si>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</si>
  <si>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</si>
  <si>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</si>
  <si>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</si>
  <si>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</si>
  <si>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</si>
  <si>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</si>
  <si>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</si>
  <si>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</si>
  <si>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</si>
  <si>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</si>
  <si>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</si>
  <si>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</si>
  <si>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</si>
  <si>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</si>
  <si>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</si>
  <si>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</si>
  <si>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</si>
  <si>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</si>
  <si>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</si>
  <si>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</si>
  <si>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</si>
  <si>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</si>
  <si>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</si>
  <si>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</si>
  <si>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</si>
  <si>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</si>
  <si>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</si>
  <si>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</si>
  <si>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</si>
  <si>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</si>
  <si>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</si>
  <si>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</si>
  <si>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</si>
  <si>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</si>
  <si>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</si>
  <si>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</si>
  <si>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</si>
  <si>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</si>
  <si>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</si>
  <si>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</si>
  <si>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</si>
  <si>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</si>
  <si>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</si>
  <si>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</si>
  <si>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</si>
  <si>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</si>
  <si>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</si>
  <si>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</si>
  <si>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</si>
  <si>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</si>
  <si>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</si>
  <si>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</si>
  <si>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</si>
  <si>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</si>
  <si>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</si>
  <si>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</si>
  <si>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</si>
  <si>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</si>
  <si>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</si>
  <si>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</si>
  <si>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</si>
  <si>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</si>
  <si>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</si>
  <si>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</si>
  <si>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</si>
  <si>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</si>
  <si>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</si>
  <si>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</si>
  <si>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</si>
  <si>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</si>
  <si>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</si>
  <si>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</si>
  <si>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</si>
  <si>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</si>
  <si>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</si>
  <si>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</si>
  <si>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</si>
  <si>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</si>
  <si>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</si>
  <si>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</si>
  <si>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</si>
  <si>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</si>
  <si>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</si>
  <si>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</si>
  <si>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</si>
  <si>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</si>
  <si>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</si>
  <si>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</si>
  <si>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</si>
  <si>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</si>
  <si>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</si>
  <si>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</si>
  <si>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</si>
  <si>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</si>
  <si>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</si>
  <si>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</si>
  <si>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</si>
  <si>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</si>
  <si>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</si>
  <si>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</si>
  <si>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</si>
  <si>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</si>
  <si>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</si>
  <si>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</si>
  <si>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</si>
  <si>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</si>
  <si>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</si>
  <si>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</si>
  <si>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</si>
  <si>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</si>
  <si>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</si>
  <si>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</si>
  <si>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</si>
  <si>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</si>
  <si>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</si>
  <si>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</si>
  <si>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</si>
  <si>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</si>
  <si>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</si>
  <si>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</si>
  <si>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</si>
  <si>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</si>
  <si>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</si>
  <si>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</si>
  <si>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</si>
  <si>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</si>
  <si>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</si>
  <si>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</si>
  <si>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</si>
  <si>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</si>
  <si>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</si>
  <si>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</si>
  <si>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</si>
  <si>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</si>
  <si>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</si>
  <si>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</si>
  <si>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</si>
  <si>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</si>
  <si>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</si>
  <si>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</si>
  <si>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</si>
  <si>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</si>
  <si>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</si>
  <si>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</si>
  <si>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</si>
  <si>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</si>
  <si>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</si>
  <si>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</si>
  <si>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</si>
  <si>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</si>
  <si>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</si>
  <si>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</si>
  <si>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</si>
  <si>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</si>
  <si>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</si>
  <si>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</si>
  <si>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</si>
  <si>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</si>
  <si>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</si>
  <si>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</si>
  <si>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</si>
  <si>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</si>
  <si>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</si>
  <si>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</si>
  <si>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</si>
  <si>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</si>
  <si>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</si>
  <si>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</si>
  <si>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</si>
  <si>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</si>
  <si>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</si>
  <si>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</si>
  <si>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</si>
  <si>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</si>
  <si>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</si>
  <si>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</si>
  <si>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</si>
  <si>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</si>
  <si>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</si>
  <si>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</si>
  <si>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</si>
  <si>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</si>
  <si>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</si>
  <si>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</si>
  <si>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</si>
  <si>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</si>
  <si>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</si>
  <si>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</si>
  <si>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</si>
  <si>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</si>
  <si>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</si>
  <si>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</si>
  <si>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</si>
  <si>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</si>
  <si>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</si>
  <si>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</si>
  <si>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</si>
  <si>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</si>
  <si>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</si>
  <si>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</si>
  <si>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</si>
  <si>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</si>
  <si>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</si>
  <si>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</si>
  <si>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</si>
  <si>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</si>
  <si>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</si>
  <si>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</si>
  <si>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</si>
  <si>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</si>
  <si>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</si>
  <si>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</si>
  <si>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</si>
  <si>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</si>
  <si>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</si>
  <si>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</si>
  <si>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</si>
  <si>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</si>
  <si>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</si>
  <si>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</si>
  <si>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</si>
  <si>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</si>
  <si>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</si>
  <si>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</si>
  <si>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</si>
  <si>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</si>
  <si>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</si>
  <si>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</si>
  <si>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</si>
  <si>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</si>
  <si>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</si>
  <si>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</si>
  <si>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</si>
  <si>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</si>
  <si>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</si>
  <si>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</si>
  <si>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</si>
  <si>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</si>
  <si>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</si>
  <si>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</si>
  <si>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</si>
  <si>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</si>
  <si>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</si>
  <si>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</si>
  <si>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</si>
  <si>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</si>
  <si>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</si>
  <si>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</si>
  <si>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</si>
  <si>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</si>
  <si>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</si>
  <si>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</si>
  <si>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</si>
  <si>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</si>
  <si>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</si>
  <si>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</si>
  <si>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</si>
  <si>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</si>
  <si>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</si>
  <si>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</si>
  <si>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</si>
  <si>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</si>
  <si>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</si>
  <si>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</si>
  <si>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</si>
  <si>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</si>
  <si>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</si>
  <si>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</si>
  <si>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</si>
  <si>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</si>
  <si>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</si>
  <si>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</si>
  <si>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</si>
  <si>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</si>
  <si>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</si>
  <si>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</si>
  <si>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</si>
  <si>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</si>
  <si>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</si>
  <si>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</si>
  <si>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</si>
  <si>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</si>
  <si>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</si>
  <si>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</si>
  <si>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</si>
  <si>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</si>
  <si>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</si>
  <si>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</si>
  <si>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</si>
  <si>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</si>
  <si>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</si>
  <si>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</si>
  <si>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</si>
  <si>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</si>
  <si>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</si>
  <si>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</si>
  <si>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</si>
  <si>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</si>
  <si>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</si>
  <si>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</si>
  <si>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</si>
  <si>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</si>
  <si>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</si>
  <si>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</si>
  <si>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</si>
  <si>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</si>
  <si>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</si>
  <si>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</si>
  <si>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</si>
  <si>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</si>
  <si>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</si>
  <si>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</si>
  <si>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</si>
  <si>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</si>
  <si>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</si>
  <si>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kab_mean</t>
  </si>
  <si>
    <t>kabr_score</t>
  </si>
  <si>
    <t>kabr_ratio</t>
  </si>
  <si>
    <t>kabr_index</t>
  </si>
  <si>
    <t>kabr_quartile</t>
  </si>
  <si>
    <t>kabr_mean</t>
  </si>
  <si>
    <t>kam_score</t>
  </si>
  <si>
    <t>kam_ratio</t>
  </si>
  <si>
    <t>kam_index</t>
  </si>
  <si>
    <t>kam_quartile</t>
  </si>
  <si>
    <t>kam_mean</t>
  </si>
  <si>
    <t>kamr_score</t>
  </si>
  <si>
    <t>kamr_ratio</t>
  </si>
  <si>
    <t>kamr_index</t>
  </si>
  <si>
    <t>kamr_quartile</t>
  </si>
  <si>
    <t>kamr_mean</t>
  </si>
  <si>
    <t>aps_score</t>
  </si>
  <si>
    <t>aps_ratio</t>
  </si>
  <si>
    <t>aps_index</t>
  </si>
  <si>
    <t>aps_quartile</t>
  </si>
  <si>
    <t>aps_mean</t>
  </si>
  <si>
    <t>ase_score</t>
  </si>
  <si>
    <t>ase_ratio</t>
  </si>
  <si>
    <t>ase_index</t>
  </si>
  <si>
    <t>ase_quartile</t>
  </si>
  <si>
    <t>ase_mean</t>
  </si>
  <si>
    <t>aa_score</t>
  </si>
  <si>
    <t>aa_ratio</t>
  </si>
  <si>
    <t>aa_index</t>
  </si>
  <si>
    <t>aa_quartile</t>
  </si>
  <si>
    <t>aa_mean</t>
  </si>
  <si>
    <t>ane_score</t>
  </si>
  <si>
    <t>ane_ratio</t>
  </si>
  <si>
    <t>ane_index</t>
  </si>
  <si>
    <t>ane_quartile</t>
  </si>
  <si>
    <t>ane_mean</t>
  </si>
  <si>
    <t>psp_ratio</t>
  </si>
  <si>
    <t>psp_index</t>
  </si>
  <si>
    <t>psp_quartile</t>
  </si>
  <si>
    <t>psp_mean</t>
  </si>
  <si>
    <t>psp_score</t>
  </si>
  <si>
    <t>pas_score</t>
  </si>
  <si>
    <t>pas_ratio</t>
  </si>
  <si>
    <t>pas_index</t>
  </si>
  <si>
    <t>pas_quartile</t>
  </si>
  <si>
    <t>pas_mean</t>
  </si>
  <si>
    <t>pac_score</t>
  </si>
  <si>
    <t>pac_ratio</t>
  </si>
  <si>
    <t>pac_index</t>
  </si>
  <si>
    <t>pac_quartile</t>
  </si>
  <si>
    <t>pac_mean</t>
  </si>
  <si>
    <t>pr_score</t>
  </si>
  <si>
    <t>pr_ratio</t>
  </si>
  <si>
    <t>pr_index</t>
  </si>
  <si>
    <t>pr_quartile</t>
  </si>
  <si>
    <t>pr_mean</t>
  </si>
  <si>
    <t>pd_score</t>
  </si>
  <si>
    <t>pd_ratio</t>
  </si>
  <si>
    <t>pd_index</t>
  </si>
  <si>
    <t>pd_quartile</t>
  </si>
  <si>
    <t>pd_mean</t>
  </si>
  <si>
    <t>ps_score</t>
  </si>
  <si>
    <t>ps_ratio</t>
  </si>
  <si>
    <t>ps_index</t>
  </si>
  <si>
    <t>ps_quartile</t>
  </si>
  <si>
    <t>ps_mean</t>
  </si>
  <si>
    <t>pim_score</t>
  </si>
  <si>
    <t>pim_ratio</t>
  </si>
  <si>
    <t>pim_index</t>
  </si>
  <si>
    <t>pim_quartile</t>
  </si>
  <si>
    <t>pim_mean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</si>
  <si>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</si>
  <si>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</si>
  <si>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</si>
  <si>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</si>
  <si>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</si>
  <si>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</si>
  <si>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</si>
  <si>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elaw_mean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</si>
  <si>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</si>
  <si>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</si>
  <si>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</si>
  <si>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</si>
  <si>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</si>
  <si>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</si>
  <si>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</si>
  <si>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</si>
  <si>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epar_mean</t>
  </si>
  <si>
    <t>i_score</t>
  </si>
  <si>
    <t>i_ratio</t>
  </si>
  <si>
    <t>i_index</t>
  </si>
  <si>
    <t>i_quartile</t>
  </si>
  <si>
    <t>i_mean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</si>
  <si>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</si>
  <si>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</si>
  <si>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</si>
  <si>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</si>
  <si>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</si>
  <si>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</si>
  <si>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</si>
  <si>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</si>
  <si>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</si>
  <si>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</si>
  <si>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</si>
  <si>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</si>
  <si>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</si>
  <si>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</si>
  <si>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</si>
  <si>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</si>
  <si>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</si>
  <si>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</si>
  <si>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</si>
  <si>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</si>
  <si>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</si>
  <si>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</si>
  <si>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</si>
  <si>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</si>
  <si>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</si>
  <si>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</si>
  <si>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Quartile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</si>
  <si>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</si>
  <si>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</si>
  <si>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</si>
  <si>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</si>
  <si>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</si>
  <si>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</si>
  <si>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</si>
  <si>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</si>
  <si>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AU</t>
  </si>
  <si>
    <t>AZ</t>
  </si>
  <si>
    <t>BE</t>
  </si>
  <si>
    <t>BJ</t>
  </si>
  <si>
    <t>BO</t>
  </si>
  <si>
    <t>BT</t>
  </si>
  <si>
    <t>Reach of AMR Government Programs</t>
  </si>
  <si>
    <t>Intention to Learn about Antimicrobials</t>
  </si>
  <si>
    <t>BY</t>
  </si>
  <si>
    <t>CD</t>
  </si>
  <si>
    <t>CI</t>
  </si>
  <si>
    <t>CN</t>
  </si>
  <si>
    <t>V</t>
  </si>
  <si>
    <t>AA</t>
  </si>
  <si>
    <t>AF</t>
  </si>
  <si>
    <t>AK</t>
  </si>
  <si>
    <t>B</t>
  </si>
  <si>
    <t>M</t>
  </si>
  <si>
    <t>G</t>
  </si>
  <si>
    <t>L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</si>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</sst>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23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41" xfId="0" applyBorder="1"/>
    <xf numFmtId="0" fontId="0" fillId="0" borderId="42" xfId="0" applyBorder="1"/>
    <xf numFmtId="0" fontId="0" fillId="0" borderId="42" xfId="0" applyFill="1" applyBorder="1"/>
    <xf numFmtId="0" fontId="0" fillId="0" borderId="14" xfId="0" applyFont="1" applyBorder="1" applyAlignment="1">
      <alignment horizontal="center"/>
    </xf>
    <xf numFmtId="9" fontId="0" fillId="0" borderId="6" xfId="2" applyFont="1" applyBorder="1"/>
    <xf numFmtId="0" fontId="11" fillId="15" borderId="43" xfId="0" applyFont="1" applyFill="1" applyBorder="1" applyAlignment="1">
      <alignment horizontal="center"/>
    </xf>
    <xf numFmtId="0" fontId="11" fillId="17" borderId="4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11" fillId="20" borderId="43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19" borderId="9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1" fillId="21" borderId="9" xfId="0" applyFont="1" applyFill="1" applyBorder="1" applyAlignment="1">
      <alignment horizontal="center"/>
    </xf>
    <xf numFmtId="0" fontId="11" fillId="21" borderId="10" xfId="0" applyFont="1" applyFill="1" applyBorder="1" applyAlignment="1">
      <alignment horizontal="center"/>
    </xf>
    <xf numFmtId="0" fontId="11" fillId="18" borderId="9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40" xfId="0" applyBorder="1"/>
    <xf numFmtId="0" fontId="0" fillId="0" borderId="42" xfId="0" applyBorder="1"/>
    <xf numFmtId="0" fontId="0" fillId="0" borderId="41" xfId="0" applyBorder="1"/>
    <xf numFmtId="0" fontId="0" fillId="0" borderId="41" xfId="0" applyFill="1" applyBorder="1"/>
    <xf numFmtId="0" fontId="0" fillId="0" borderId="42" xfId="0" applyFill="1" applyBorder="1"/>
    <xf numFmtId="0" fontId="0" fillId="0" borderId="15" xfId="0" applyBorder="1"/>
    <xf numFmtId="0" fontId="1" fillId="0" borderId="0" xfId="0" applyFont="1" applyBorder="1"/>
    <xf numFmtId="0" fontId="0" fillId="0" borderId="2" xfId="0" applyBorder="1"/>
    <xf numFmtId="0" fontId="0" fillId="0" borderId="14" xfId="0" applyFill="1" applyBorder="1"/>
    <xf numFmtId="0" fontId="0" fillId="0" borderId="3" xfId="0" applyBorder="1"/>
    <xf numFmtId="0" fontId="0" fillId="0" borderId="9" xfId="0" applyFill="1" applyBorder="1"/>
    <xf numFmtId="0" fontId="0" fillId="0" borderId="40" xfId="0" applyBorder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Fill="1" applyBorder="1"/>
    <xf numFmtId="0" fontId="1" fillId="0" borderId="9" xfId="0" applyFont="1" applyBorder="1" applyAlignment="1">
      <alignment vertical="center"/>
    </xf>
    <xf numFmtId="0" fontId="0" fillId="0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3" fillId="25" borderId="0" xfId="0" applyFont="1" applyFill="1" applyAlignment="1">
      <alignment horizontal="center"/>
    </xf>
    <xf numFmtId="0" fontId="9" fillId="25" borderId="40" xfId="0" applyFont="1" applyFill="1" applyBorder="1" applyAlignment="1">
      <alignment horizontal="center" vertical="center"/>
    </xf>
    <xf numFmtId="0" fontId="9" fillId="25" borderId="41" xfId="0" applyFont="1" applyFill="1" applyBorder="1" applyAlignment="1">
      <alignment horizontal="center" vertical="center"/>
    </xf>
    <xf numFmtId="0" fontId="9" fillId="26" borderId="40" xfId="0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10" borderId="25" xfId="0" applyFont="1" applyFill="1" applyBorder="1" applyAlignment="1"/>
    <xf numFmtId="0" fontId="3" fillId="7" borderId="44" xfId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10" borderId="2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28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127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126"/>
    <tableColumn id="2" xr3:uid="{00000000-0010-0000-0000-000002000000}" name="question"/>
    <tableColumn id="3" xr3:uid="{00000000-0010-0000-0000-000003000000}" name="sample score " dataDxfId="125"/>
    <tableColumn id="4" xr3:uid="{00000000-0010-0000-0000-000004000000}" name="% of correct answers" dataDxfId="124"/>
    <tableColumn id="6" xr3:uid="{00000000-0010-0000-0000-000006000000}" name="Index" dataDxfId="123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H8" totalsRowShown="0">
  <autoFilter ref="A4:H8" xr:uid="{00000000-0009-0000-0100-000006000000}"/>
  <sortState xmlns:xlrd2="http://schemas.microsoft.com/office/spreadsheetml/2017/richdata2" ref="A5:H8">
    <sortCondition ref="A4:A8"/>
  </sortState>
  <tableColumns count="8">
    <tableColumn id="15" xr3:uid="{00000000-0010-0000-0900-00000F000000}" name="Array" dataDxfId="79"/>
    <tableColumn id="1" xr3:uid="{00000000-0010-0000-0900-000001000000}" name="Variables" dataDxfId="78"/>
    <tableColumn id="2" xr3:uid="{00000000-0010-0000-0900-000002000000}" name="Min." dataDxfId="77"/>
    <tableColumn id="3" xr3:uid="{00000000-0010-0000-0900-000003000000}" name="Max" dataDxfId="76"/>
    <tableColumn id="4" xr3:uid="{00000000-0010-0000-0900-000004000000}" name="Mean" dataDxfId="75">
      <calculatedColumnFormula>AVERAGE(processed_data!B:B)</calculatedColumnFormula>
    </tableColumn>
    <tableColumn id="5" xr3:uid="{00000000-0010-0000-0900-000005000000}" name="Total score" dataDxfId="74"/>
    <tableColumn id="6" xr3:uid="{00000000-0010-0000-0900-000006000000}" name="(%) of correct" dataDxfId="73" dataCellStyle="Percent"/>
    <tableColumn id="7" xr3:uid="{00000000-0010-0000-0900-000007000000}" name="Quartile" dataDxfId="72">
      <calculatedColumnFormula>IF(G5&lt;=20%,"very low",IF(G5&lt;=40%,"low",IF(G5&lt;=60%,"moderate", IF(G5&lt;=80%,"high","very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122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121"/>
    <tableColumn id="9" xr3:uid="{00000000-0010-0000-0100-000009000000}" name="% of Agreement" dataDxfId="120">
      <calculatedColumnFormula>T4/(COUNT(coded_data!A:A) * 5)</calculatedColumnFormula>
    </tableColumn>
    <tableColumn id="11" xr3:uid="{00000000-0010-0000-0100-00000B000000}" name="Index" dataDxfId="119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118"/>
    <tableColumn id="2" xr3:uid="{00000000-0010-0000-0200-000002000000}" name="question"/>
    <tableColumn id="3" xr3:uid="{00000000-0010-0000-0200-000003000000}" name="sample score" dataDxfId="117"/>
    <tableColumn id="4" xr3:uid="{00000000-0010-0000-0200-000004000000}" name="% of correct " dataDxfId="116" dataCellStyle="Percent"/>
    <tableColumn id="6" xr3:uid="{00000000-0010-0000-0200-000006000000}" name="Index" dataDxfId="115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114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113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112" dataCellStyle="Percent">
      <calculatedColumnFormula>AH4/COUNT(coded_data!A:A)</calculatedColumnFormula>
    </tableColumn>
    <tableColumn id="5" xr3:uid="{00000000-0010-0000-0300-000005000000}" name="Index" dataDxfId="111">
      <calculatedColumnFormula>IF(AK4="very low",1,IF(AK4="low",2,IF(AK4="moderate",3,IF(AK4="high",4,5))))</calculatedColumnFormula>
    </tableColumn>
    <tableColumn id="6" xr3:uid="{00000000-0010-0000-0300-000006000000}" name="Quartile Index" dataDxfId="110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109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108" dataCellStyle="Percent"/>
    <tableColumn id="5" xr3:uid="{00000000-0010-0000-0400-000005000000}" name="Index" dataDxfId="107">
      <calculatedColumnFormula>IF(AR4="very low",1,IF(AR4="low",2,IF(AR4="moderate",3,IF(AR4="high",4,5))))</calculatedColumnFormula>
    </tableColumn>
    <tableColumn id="6" xr3:uid="{00000000-0010-0000-0400-000006000000}" name="Quartile Index" dataDxfId="106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0:H14" totalsRowShown="0">
  <autoFilter ref="A10:H14" xr:uid="{00000000-0009-0000-0100-000007000000}"/>
  <sortState xmlns:xlrd2="http://schemas.microsoft.com/office/spreadsheetml/2017/richdata2" ref="A11:H14">
    <sortCondition ref="A10:A14"/>
  </sortState>
  <tableColumns count="8">
    <tableColumn id="8" xr3:uid="{00000000-0010-0000-0500-000008000000}" name="Array" dataDxfId="105"/>
    <tableColumn id="1" xr3:uid="{00000000-0010-0000-0500-000001000000}" name="Variables"/>
    <tableColumn id="2" xr3:uid="{00000000-0010-0000-0500-000002000000}" name="Min." dataDxfId="104"/>
    <tableColumn id="3" xr3:uid="{00000000-0010-0000-0500-000003000000}" name="Max" dataDxfId="103"/>
    <tableColumn id="4" xr3:uid="{00000000-0010-0000-0500-000004000000}" name="Mean" dataDxfId="102"/>
    <tableColumn id="5" xr3:uid="{00000000-0010-0000-0500-000005000000}" name="Total score" dataDxfId="101"/>
    <tableColumn id="6" xr3:uid="{00000000-0010-0000-0500-000006000000}" name="(%) of Agreement" dataDxfId="100" dataCellStyle="Percent"/>
    <tableColumn id="7" xr3:uid="{00000000-0010-0000-0500-000007000000}" name="Quartile">
      <calculatedColumnFormula>IF(G11&lt;=20%,"very low",IF(G11&lt;=40%,"low",IF(G11&lt;=60%,"moderate", IF(G11&lt;=80%,"high","very high"))))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6:H23" totalsRowShown="0">
  <autoFilter ref="A16:H23" xr:uid="{00000000-0009-0000-0100-000008000000}"/>
  <sortState xmlns:xlrd2="http://schemas.microsoft.com/office/spreadsheetml/2017/richdata2" ref="A17:H23">
    <sortCondition ref="A16:A23"/>
  </sortState>
  <tableColumns count="8">
    <tableColumn id="8" xr3:uid="{00000000-0010-0000-0600-000008000000}" name="Array" dataDxfId="99"/>
    <tableColumn id="1" xr3:uid="{00000000-0010-0000-0600-000001000000}" name="Variables"/>
    <tableColumn id="2" xr3:uid="{00000000-0010-0000-0600-000002000000}" name="Min." dataDxfId="98"/>
    <tableColumn id="3" xr3:uid="{00000000-0010-0000-0600-000003000000}" name="Max" dataDxfId="97"/>
    <tableColumn id="4" xr3:uid="{00000000-0010-0000-0600-000004000000}" name="Mean" dataDxfId="96"/>
    <tableColumn id="5" xr3:uid="{00000000-0010-0000-0600-000005000000}" name="Total score" dataDxfId="95"/>
    <tableColumn id="6" xr3:uid="{00000000-0010-0000-0600-000006000000}" name="(%) of correct" dataDxfId="94" dataCellStyle="Percent"/>
    <tableColumn id="7" xr3:uid="{00000000-0010-0000-0600-000007000000}" name="Quartile">
      <calculatedColumnFormula>IF(G17&lt;=20%,"very low",IF(G17&lt;=40%,"low",IF(G17&lt;=60%,"moderate", IF(G17&lt;=80%,"high","very high"))))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5:H28" totalsRowShown="0">
  <autoFilter ref="A25:H28" xr:uid="{00000000-0009-0000-0100-000009000000}"/>
  <sortState xmlns:xlrd2="http://schemas.microsoft.com/office/spreadsheetml/2017/richdata2" ref="A26:H28">
    <sortCondition ref="A25:A28"/>
  </sortState>
  <tableColumns count="8">
    <tableColumn id="8" xr3:uid="{00000000-0010-0000-0700-000008000000}" name="Array" dataDxfId="93"/>
    <tableColumn id="1" xr3:uid="{00000000-0010-0000-0700-000001000000}" name="Variables" dataDxfId="92"/>
    <tableColumn id="2" xr3:uid="{00000000-0010-0000-0700-000002000000}" name="Min." dataDxfId="91"/>
    <tableColumn id="3" xr3:uid="{00000000-0010-0000-0700-000003000000}" name="Max" dataDxfId="90"/>
    <tableColumn id="4" xr3:uid="{00000000-0010-0000-0700-000004000000}" name="Mean" dataDxfId="89"/>
    <tableColumn id="5" xr3:uid="{00000000-0010-0000-0700-000005000000}" name="Total score" dataDxfId="88"/>
    <tableColumn id="6" xr3:uid="{00000000-0010-0000-0700-000006000000}" name="(%) of correct" dataDxfId="87" dataCellStyle="Percent">
      <calculatedColumnFormula>F26/COUNT(processed_data!A:A)/ 8</calculatedColumnFormula>
    </tableColumn>
    <tableColumn id="7" xr3:uid="{00000000-0010-0000-0700-000007000000}" name="Quartile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0:H31" totalsRowShown="0">
  <autoFilter ref="A30:H31" xr:uid="{00000000-0009-0000-0100-00000A000000}"/>
  <tableColumns count="8">
    <tableColumn id="8" xr3:uid="{00000000-0010-0000-0800-000008000000}" name="Array" dataDxfId="86"/>
    <tableColumn id="1" xr3:uid="{00000000-0010-0000-0800-000001000000}" name="Variables" dataDxfId="85"/>
    <tableColumn id="2" xr3:uid="{00000000-0010-0000-0800-000002000000}" name="Min." dataDxfId="84">
      <calculatedColumnFormula>MIN(processed_data!CN:CN)</calculatedColumnFormula>
    </tableColumn>
    <tableColumn id="3" xr3:uid="{00000000-0010-0000-0800-000003000000}" name="Max" dataDxfId="83">
      <calculatedColumnFormula>MAX(processed_data!CN:CN)</calculatedColumnFormula>
    </tableColumn>
    <tableColumn id="4" xr3:uid="{00000000-0010-0000-0800-000004000000}" name="Mean" dataDxfId="82">
      <calculatedColumnFormula>AVERAGE(processed_data!CN:CN)</calculatedColumnFormula>
    </tableColumn>
    <tableColumn id="5" xr3:uid="{00000000-0010-0000-0800-000005000000}" name="Total score" dataDxfId="81">
      <calculatedColumnFormula>SUM(processed_data!CN:CN)</calculatedColumnFormula>
    </tableColumn>
    <tableColumn id="6" xr3:uid="{00000000-0010-0000-0800-000006000000}" name="(%) of Interest" dataDxfId="80" dataCellStyle="Percent">
      <calculatedColumnFormula>F31/COUNT(processed_data!A:A)/ 8</calculatedColumnFormula>
    </tableColumn>
    <tableColumn id="7" xr3:uid="{00000000-0010-0000-0800-000007000000}" name="Quart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H10" sqref="H10:K10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140" t="s">
        <v>533</v>
      </c>
      <c r="M1" s="141"/>
      <c r="N1" s="141"/>
      <c r="O1" s="141"/>
      <c r="P1" s="141"/>
      <c r="Q1" s="142"/>
      <c r="R1" s="15"/>
    </row>
    <row r="2" spans="1:18">
      <c r="A2" s="25"/>
      <c r="B2" s="5"/>
      <c r="C2" s="5"/>
      <c r="D2" s="5"/>
      <c r="E2" s="5"/>
      <c r="F2" s="5"/>
      <c r="G2" s="5"/>
      <c r="H2" s="5"/>
      <c r="I2" s="5"/>
      <c r="J2" s="5"/>
      <c r="K2" s="5"/>
      <c r="L2" s="54"/>
      <c r="M2" s="55"/>
      <c r="N2" s="55"/>
      <c r="O2" s="55"/>
      <c r="P2" s="55"/>
      <c r="Q2" s="56"/>
      <c r="R2" s="15"/>
    </row>
    <row r="3" spans="1:18">
      <c r="A3" s="25"/>
      <c r="B3" s="5"/>
      <c r="C3" s="5"/>
      <c r="D3" s="5"/>
      <c r="E3" s="5"/>
      <c r="F3" s="5"/>
      <c r="G3" s="5"/>
      <c r="H3" s="5"/>
      <c r="I3" s="5"/>
      <c r="J3" s="5"/>
      <c r="K3" s="5"/>
      <c r="L3" s="63"/>
      <c r="M3" s="148"/>
      <c r="N3" s="148"/>
      <c r="O3" s="148"/>
      <c r="P3" s="148"/>
      <c r="Q3" s="149"/>
      <c r="R3" s="15"/>
    </row>
    <row r="4" spans="1:18">
      <c r="A4" s="25"/>
      <c r="B4" s="5"/>
      <c r="C4" s="5"/>
      <c r="D4" s="5"/>
      <c r="E4" s="5"/>
      <c r="F4" s="5"/>
      <c r="G4" s="5"/>
      <c r="H4" s="5"/>
      <c r="I4" s="5"/>
      <c r="J4" s="5"/>
      <c r="K4" s="5"/>
      <c r="L4" s="63"/>
      <c r="M4" s="148"/>
      <c r="N4" s="148"/>
      <c r="O4" s="148"/>
      <c r="P4" s="148"/>
      <c r="Q4" s="149"/>
      <c r="R4" s="15"/>
    </row>
    <row r="5" spans="1:18" ht="15" thickBot="1">
      <c r="A5" s="25"/>
      <c r="B5" s="5"/>
      <c r="C5" s="5"/>
      <c r="D5" s="5"/>
      <c r="E5" s="5"/>
      <c r="F5" s="5"/>
      <c r="G5" s="5"/>
      <c r="H5" s="5"/>
      <c r="I5" s="5"/>
      <c r="J5" s="5"/>
      <c r="K5" s="5"/>
      <c r="L5" s="145"/>
      <c r="M5" s="146"/>
      <c r="N5" s="146"/>
      <c r="O5" s="146"/>
      <c r="P5" s="146"/>
      <c r="Q5" s="147"/>
      <c r="R5" s="15"/>
    </row>
    <row r="6" spans="1:18">
      <c r="A6" s="98" t="s">
        <v>419</v>
      </c>
      <c r="B6" s="99"/>
      <c r="C6" s="99"/>
      <c r="D6" s="99"/>
      <c r="E6" s="99"/>
      <c r="F6" s="99"/>
      <c r="G6" s="100" t="s">
        <v>418</v>
      </c>
      <c r="H6" s="101"/>
      <c r="I6" s="101"/>
      <c r="J6" s="101"/>
      <c r="K6" s="102"/>
      <c r="L6" s="145"/>
      <c r="M6" s="146"/>
      <c r="N6" s="146"/>
      <c r="O6" s="146"/>
      <c r="P6" s="146"/>
      <c r="Q6" s="147"/>
      <c r="R6" s="15"/>
    </row>
    <row r="7" spans="1:18">
      <c r="A7" s="21" t="s">
        <v>417</v>
      </c>
      <c r="B7" s="103" t="s">
        <v>427</v>
      </c>
      <c r="C7" s="104"/>
      <c r="D7" s="104"/>
      <c r="E7" s="104"/>
      <c r="F7" s="104"/>
      <c r="G7" s="129" t="s">
        <v>416</v>
      </c>
      <c r="H7" s="130"/>
      <c r="I7" s="130"/>
      <c r="J7" s="130"/>
      <c r="K7" s="131"/>
      <c r="L7" s="145"/>
      <c r="M7" s="146"/>
      <c r="N7" s="146"/>
      <c r="O7" s="146"/>
      <c r="P7" s="146"/>
      <c r="Q7" s="147"/>
      <c r="R7" s="15"/>
    </row>
    <row r="8" spans="1:18">
      <c r="A8" s="13" t="s">
        <v>415</v>
      </c>
      <c r="B8" s="112" t="s">
        <v>427</v>
      </c>
      <c r="C8" s="113"/>
      <c r="D8" s="113"/>
      <c r="E8" s="113"/>
      <c r="F8" s="113"/>
      <c r="G8" s="26" t="s">
        <v>414</v>
      </c>
      <c r="H8" s="134" t="s">
        <v>423</v>
      </c>
      <c r="I8" s="134"/>
      <c r="J8" s="134"/>
      <c r="K8" s="135"/>
      <c r="L8" s="57"/>
      <c r="M8" s="58"/>
      <c r="N8" s="58"/>
      <c r="O8" s="58"/>
      <c r="P8" s="58"/>
      <c r="Q8" s="59"/>
      <c r="R8" s="15"/>
    </row>
    <row r="9" spans="1:18">
      <c r="A9" s="13" t="s">
        <v>412</v>
      </c>
      <c r="B9" s="314" t="str">
        <f>CONCATENATE("(n =", COUNT(raw_data!A:A), ")")</f>
        <v>(n =10)</v>
      </c>
      <c r="C9" s="315"/>
      <c r="D9" s="315"/>
      <c r="E9" s="315"/>
      <c r="F9" s="315"/>
      <c r="G9" s="27" t="s">
        <v>420</v>
      </c>
      <c r="H9" s="132" t="s">
        <v>424</v>
      </c>
      <c r="I9" s="132"/>
      <c r="J9" s="132"/>
      <c r="K9" s="133"/>
      <c r="L9" s="57"/>
      <c r="M9" s="58"/>
      <c r="N9" s="58"/>
      <c r="O9" s="58"/>
      <c r="P9" s="58"/>
      <c r="Q9" s="59"/>
      <c r="R9" s="15"/>
    </row>
    <row r="10" spans="1:18">
      <c r="A10" s="13" t="s">
        <v>411</v>
      </c>
      <c r="B10" s="112" t="s">
        <v>427</v>
      </c>
      <c r="C10" s="113"/>
      <c r="D10" s="113"/>
      <c r="E10" s="113"/>
      <c r="F10" s="113"/>
      <c r="G10" s="28" t="s">
        <v>429</v>
      </c>
      <c r="H10" s="116" t="s">
        <v>627</v>
      </c>
      <c r="I10" s="117"/>
      <c r="J10" s="117"/>
      <c r="K10" s="118"/>
      <c r="L10" s="57"/>
      <c r="M10" s="58"/>
      <c r="N10" s="58"/>
      <c r="O10" s="58"/>
      <c r="P10" s="58"/>
      <c r="Q10" s="59"/>
      <c r="R10" s="15"/>
    </row>
    <row r="11" spans="1:18" ht="15" thickBot="1">
      <c r="A11" s="22" t="s">
        <v>410</v>
      </c>
      <c r="B11" s="114" t="s">
        <v>427</v>
      </c>
      <c r="C11" s="115"/>
      <c r="D11" s="115"/>
      <c r="E11" s="115"/>
      <c r="F11" s="115"/>
      <c r="G11" s="27" t="s">
        <v>421</v>
      </c>
      <c r="H11" s="119" t="s">
        <v>413</v>
      </c>
      <c r="I11" s="119"/>
      <c r="J11" s="119"/>
      <c r="K11" s="120"/>
      <c r="L11" s="57"/>
      <c r="M11" s="58"/>
      <c r="N11" s="58"/>
      <c r="O11" s="58"/>
      <c r="P11" s="58"/>
      <c r="Q11" s="59"/>
      <c r="R11" s="15"/>
    </row>
    <row r="12" spans="1:18" ht="15" thickBot="1">
      <c r="A12" s="105" t="s">
        <v>409</v>
      </c>
      <c r="B12" s="106"/>
      <c r="C12" s="106"/>
      <c r="D12" s="106"/>
      <c r="E12" s="106"/>
      <c r="F12" s="106"/>
      <c r="G12" s="29" t="s">
        <v>430</v>
      </c>
      <c r="H12" s="121" t="s">
        <v>628</v>
      </c>
      <c r="I12" s="122"/>
      <c r="J12" s="122"/>
      <c r="K12" s="123"/>
      <c r="L12" s="57"/>
      <c r="M12" s="58"/>
      <c r="N12" s="58"/>
      <c r="O12" s="58"/>
      <c r="P12" s="58"/>
      <c r="Q12" s="59"/>
      <c r="R12" s="15"/>
    </row>
    <row r="13" spans="1:18">
      <c r="A13" s="107" t="s">
        <v>432</v>
      </c>
      <c r="B13" s="108"/>
      <c r="C13" s="109"/>
      <c r="D13" s="110" t="s">
        <v>408</v>
      </c>
      <c r="E13" s="111"/>
      <c r="F13" s="111"/>
      <c r="G13" s="30" t="s">
        <v>422</v>
      </c>
      <c r="H13" s="136" t="s">
        <v>425</v>
      </c>
      <c r="I13" s="136"/>
      <c r="J13" s="136"/>
      <c r="K13" s="137"/>
      <c r="L13" s="57"/>
      <c r="M13" s="58"/>
      <c r="N13" s="58"/>
      <c r="O13" s="58"/>
      <c r="P13" s="58"/>
      <c r="Q13" s="59"/>
      <c r="R13" s="15"/>
    </row>
    <row r="14" spans="1:18" ht="15" thickBot="1">
      <c r="A14" s="124" t="s">
        <v>433</v>
      </c>
      <c r="B14" s="125"/>
      <c r="C14" s="126"/>
      <c r="D14" s="127" t="s">
        <v>408</v>
      </c>
      <c r="E14" s="128"/>
      <c r="F14" s="128"/>
      <c r="G14" s="317" t="s">
        <v>431</v>
      </c>
      <c r="H14" s="318" t="s">
        <v>735</v>
      </c>
      <c r="I14" s="318"/>
      <c r="J14" s="138"/>
      <c r="K14" s="139"/>
      <c r="L14" s="57"/>
      <c r="M14" s="58"/>
      <c r="N14" s="58"/>
      <c r="O14" s="58"/>
      <c r="P14" s="58"/>
      <c r="Q14" s="59"/>
      <c r="R14" s="15"/>
    </row>
    <row r="15" spans="1:18" ht="15" thickBot="1">
      <c r="A15" s="322" t="s">
        <v>426</v>
      </c>
      <c r="B15" s="319" t="s">
        <v>408</v>
      </c>
      <c r="C15" s="320"/>
      <c r="D15" s="320"/>
      <c r="E15" s="320"/>
      <c r="F15" s="320"/>
      <c r="G15" s="320"/>
      <c r="H15" s="320"/>
      <c r="I15" s="321"/>
      <c r="J15" s="15"/>
      <c r="K15" s="15"/>
      <c r="L15" s="60"/>
      <c r="M15" s="61"/>
      <c r="N15" s="61"/>
      <c r="O15" s="61"/>
      <c r="P15" s="61"/>
      <c r="Q15" s="62"/>
      <c r="R15" s="15"/>
    </row>
    <row r="16" spans="1:18" ht="15" thickBot="1">
      <c r="J16" s="316"/>
      <c r="K16" s="316"/>
      <c r="R16" s="15"/>
    </row>
    <row r="17" spans="7:18">
      <c r="G17" s="15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7:18">
      <c r="G18" s="15"/>
      <c r="H18" s="14"/>
      <c r="I18" s="15"/>
      <c r="J18" s="15"/>
      <c r="K18" s="15"/>
    </row>
    <row r="19" spans="7:18">
      <c r="G19" s="15"/>
      <c r="H19" s="15"/>
      <c r="I19" s="15"/>
      <c r="J19" s="15"/>
      <c r="K19" s="15"/>
    </row>
    <row r="20" spans="7:18">
      <c r="G20" s="15"/>
      <c r="H20" s="16"/>
      <c r="I20" s="15"/>
      <c r="J20" s="15"/>
      <c r="K20" s="15"/>
    </row>
    <row r="21" spans="7:18">
      <c r="G21" s="15"/>
      <c r="H21" s="14"/>
      <c r="I21" s="15"/>
      <c r="J21" s="15"/>
      <c r="K21" s="15"/>
    </row>
    <row r="22" spans="7:18">
      <c r="G22" s="17"/>
      <c r="H22" s="143"/>
      <c r="I22" s="144"/>
      <c r="J22" s="144"/>
      <c r="K22" s="144"/>
    </row>
    <row r="23" spans="7:18">
      <c r="G23" s="18"/>
      <c r="H23" s="18"/>
      <c r="I23" s="19"/>
      <c r="J23" s="19"/>
      <c r="K23" s="19"/>
    </row>
    <row r="24" spans="7:18">
      <c r="G24" s="19"/>
      <c r="H24" s="20"/>
      <c r="I24" s="19"/>
      <c r="J24" s="19"/>
      <c r="K24" s="19"/>
    </row>
  </sheetData>
  <mergeCells count="26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B7:F7"/>
    <mergeCell ref="A12:F12"/>
    <mergeCell ref="A13:C13"/>
    <mergeCell ref="D13:F13"/>
    <mergeCell ref="B9:F9"/>
    <mergeCell ref="B10:F10"/>
    <mergeCell ref="B11:F11"/>
    <mergeCell ref="H10:K10"/>
    <mergeCell ref="H11:K11"/>
    <mergeCell ref="H12:K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163" t="s">
        <v>428</v>
      </c>
      <c r="B1" s="164" t="s">
        <v>367</v>
      </c>
      <c r="C1" s="165"/>
      <c r="D1" s="165"/>
      <c r="E1" s="165"/>
      <c r="F1" s="165"/>
      <c r="G1" s="165"/>
      <c r="H1" s="165"/>
      <c r="I1" s="165"/>
      <c r="J1" s="166"/>
      <c r="K1" s="170" t="s">
        <v>397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1"/>
      <c r="AQ1" s="172" t="s">
        <v>398</v>
      </c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4"/>
      <c r="BQ1" s="175" t="s">
        <v>399</v>
      </c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7"/>
      <c r="EB1" s="153" t="s">
        <v>400</v>
      </c>
      <c r="EC1" s="154"/>
      <c r="ED1" s="154"/>
      <c r="EE1" s="154"/>
      <c r="EF1" s="154"/>
      <c r="EG1" s="154"/>
      <c r="EH1" s="154"/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5" t="s">
        <v>392</v>
      </c>
      <c r="EW1" s="156"/>
      <c r="EX1" s="156"/>
      <c r="EY1" s="157"/>
      <c r="EZ1" s="161" t="s">
        <v>401</v>
      </c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1"/>
      <c r="FP1" s="161"/>
      <c r="FQ1" s="161"/>
      <c r="FR1" s="161"/>
      <c r="FS1" s="161"/>
      <c r="FT1" s="161"/>
      <c r="FU1" s="162"/>
    </row>
    <row r="2" spans="1:177" ht="15" thickBot="1">
      <c r="A2" s="163"/>
      <c r="B2" s="167"/>
      <c r="C2" s="168"/>
      <c r="D2" s="168"/>
      <c r="E2" s="168"/>
      <c r="F2" s="168"/>
      <c r="G2" s="168"/>
      <c r="H2" s="168"/>
      <c r="I2" s="168"/>
      <c r="J2" s="169"/>
      <c r="K2" s="151" t="s">
        <v>368</v>
      </c>
      <c r="L2" s="151"/>
      <c r="M2" s="151"/>
      <c r="N2" s="151"/>
      <c r="O2" s="152"/>
      <c r="P2" s="150" t="s">
        <v>369</v>
      </c>
      <c r="Q2" s="151"/>
      <c r="R2" s="151"/>
      <c r="S2" s="151"/>
      <c r="T2" s="151"/>
      <c r="U2" s="151"/>
      <c r="V2" s="151"/>
      <c r="W2" s="152"/>
      <c r="X2" s="150" t="s">
        <v>370</v>
      </c>
      <c r="Y2" s="151"/>
      <c r="Z2" s="151"/>
      <c r="AA2" s="151"/>
      <c r="AB2" s="152"/>
      <c r="AC2" s="150" t="s">
        <v>371</v>
      </c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2"/>
      <c r="AQ2" s="9" t="s">
        <v>378</v>
      </c>
      <c r="AR2" s="9" t="s">
        <v>379</v>
      </c>
      <c r="AS2" s="150" t="s">
        <v>380</v>
      </c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2"/>
      <c r="BE2" s="150" t="s">
        <v>381</v>
      </c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2"/>
      <c r="BQ2" s="150" t="s">
        <v>382</v>
      </c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2"/>
      <c r="CK2" s="150" t="s">
        <v>383</v>
      </c>
      <c r="CL2" s="151"/>
      <c r="CM2" s="151"/>
      <c r="CN2" s="152"/>
      <c r="CO2" s="150" t="s">
        <v>384</v>
      </c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2"/>
      <c r="DA2" s="150" t="s">
        <v>385</v>
      </c>
      <c r="DB2" s="151"/>
      <c r="DC2" s="151"/>
      <c r="DD2" s="151"/>
      <c r="DE2" s="151"/>
      <c r="DF2" s="152"/>
      <c r="DG2" s="150" t="s">
        <v>386</v>
      </c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2"/>
      <c r="DS2" s="150" t="s">
        <v>387</v>
      </c>
      <c r="DT2" s="151"/>
      <c r="DU2" s="151"/>
      <c r="DV2" s="151"/>
      <c r="DW2" s="151"/>
      <c r="DX2" s="151"/>
      <c r="DY2" s="151"/>
      <c r="DZ2" s="152"/>
      <c r="EA2" s="9" t="s">
        <v>388</v>
      </c>
      <c r="EB2" s="150" t="s">
        <v>390</v>
      </c>
      <c r="EC2" s="151"/>
      <c r="ED2" s="151"/>
      <c r="EE2" s="151"/>
      <c r="EF2" s="151"/>
      <c r="EG2" s="152"/>
      <c r="EH2" s="150" t="s">
        <v>389</v>
      </c>
      <c r="EI2" s="151"/>
      <c r="EJ2" s="151"/>
      <c r="EK2" s="151"/>
      <c r="EL2" s="151"/>
      <c r="EM2" s="151"/>
      <c r="EN2" s="151"/>
      <c r="EO2" s="151"/>
      <c r="EP2" s="151"/>
      <c r="EQ2" s="151"/>
      <c r="ER2" s="152"/>
      <c r="ES2" s="150" t="s">
        <v>391</v>
      </c>
      <c r="ET2" s="151"/>
      <c r="EU2" s="151"/>
      <c r="EV2" s="158"/>
      <c r="EW2" s="159"/>
      <c r="EX2" s="159"/>
      <c r="EY2" s="160"/>
      <c r="EZ2" s="151" t="s">
        <v>393</v>
      </c>
      <c r="FA2" s="151"/>
      <c r="FB2" s="151"/>
      <c r="FC2" s="151"/>
      <c r="FD2" s="151"/>
      <c r="FE2" s="152"/>
      <c r="FF2" s="150" t="s">
        <v>394</v>
      </c>
      <c r="FG2" s="151"/>
      <c r="FH2" s="151"/>
      <c r="FI2" s="151"/>
      <c r="FJ2" s="151"/>
      <c r="FK2" s="152"/>
      <c r="FL2" s="9" t="s">
        <v>395</v>
      </c>
      <c r="FM2" s="150" t="s">
        <v>396</v>
      </c>
      <c r="FN2" s="151"/>
      <c r="FO2" s="151"/>
      <c r="FP2" s="151"/>
      <c r="FQ2" s="151"/>
      <c r="FR2" s="151"/>
      <c r="FS2" s="151"/>
      <c r="FT2" s="151"/>
      <c r="FU2" s="152"/>
    </row>
    <row r="3" spans="1:177">
      <c r="A3" s="1" t="s">
        <v>626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716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163" t="s">
        <v>428</v>
      </c>
      <c r="B1" s="164" t="s">
        <v>367</v>
      </c>
      <c r="C1" s="165"/>
      <c r="D1" s="165"/>
      <c r="E1" s="165"/>
      <c r="F1" s="165"/>
      <c r="G1" s="165"/>
      <c r="H1" s="165"/>
      <c r="I1" s="165"/>
      <c r="J1" s="166"/>
      <c r="K1" s="170" t="s">
        <v>397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1"/>
      <c r="AQ1" s="172" t="s">
        <v>398</v>
      </c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4"/>
      <c r="BQ1" s="175" t="s">
        <v>399</v>
      </c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7"/>
      <c r="EB1" s="153" t="s">
        <v>400</v>
      </c>
      <c r="EC1" s="154"/>
      <c r="ED1" s="154"/>
      <c r="EE1" s="154"/>
      <c r="EF1" s="154"/>
      <c r="EG1" s="154"/>
      <c r="EH1" s="154"/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5" t="s">
        <v>392</v>
      </c>
      <c r="EW1" s="156"/>
      <c r="EX1" s="156"/>
      <c r="EY1" s="157"/>
      <c r="EZ1" s="161" t="s">
        <v>401</v>
      </c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1"/>
      <c r="FP1" s="161"/>
      <c r="FQ1" s="161"/>
      <c r="FR1" s="161"/>
      <c r="FS1" s="161"/>
      <c r="FT1" s="161"/>
      <c r="FU1" s="162"/>
    </row>
    <row r="2" spans="1:185" ht="15" thickBot="1">
      <c r="A2" s="163"/>
      <c r="B2" s="167"/>
      <c r="C2" s="168"/>
      <c r="D2" s="168"/>
      <c r="E2" s="168"/>
      <c r="F2" s="168"/>
      <c r="G2" s="168"/>
      <c r="H2" s="168"/>
      <c r="I2" s="168"/>
      <c r="J2" s="169"/>
      <c r="K2" s="151" t="s">
        <v>368</v>
      </c>
      <c r="L2" s="151"/>
      <c r="M2" s="151"/>
      <c r="N2" s="151"/>
      <c r="O2" s="152"/>
      <c r="P2" s="150" t="s">
        <v>369</v>
      </c>
      <c r="Q2" s="151"/>
      <c r="R2" s="151"/>
      <c r="S2" s="151"/>
      <c r="T2" s="151"/>
      <c r="U2" s="151"/>
      <c r="V2" s="151"/>
      <c r="W2" s="152"/>
      <c r="X2" s="150" t="s">
        <v>370</v>
      </c>
      <c r="Y2" s="151"/>
      <c r="Z2" s="151"/>
      <c r="AA2" s="151"/>
      <c r="AB2" s="152"/>
      <c r="AC2" s="150" t="s">
        <v>371</v>
      </c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2"/>
      <c r="AQ2" s="9" t="s">
        <v>378</v>
      </c>
      <c r="AR2" s="9" t="s">
        <v>379</v>
      </c>
      <c r="AS2" s="150" t="s">
        <v>380</v>
      </c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2"/>
      <c r="BE2" s="150" t="s">
        <v>381</v>
      </c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2"/>
      <c r="BQ2" s="150" t="s">
        <v>382</v>
      </c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2"/>
      <c r="CK2" s="150" t="s">
        <v>383</v>
      </c>
      <c r="CL2" s="151"/>
      <c r="CM2" s="151"/>
      <c r="CN2" s="152"/>
      <c r="CO2" s="150" t="s">
        <v>384</v>
      </c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2"/>
      <c r="DA2" s="150" t="s">
        <v>385</v>
      </c>
      <c r="DB2" s="151"/>
      <c r="DC2" s="151"/>
      <c r="DD2" s="151"/>
      <c r="DE2" s="151"/>
      <c r="DF2" s="152"/>
      <c r="DG2" s="150" t="s">
        <v>386</v>
      </c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2"/>
      <c r="DS2" s="150" t="s">
        <v>387</v>
      </c>
      <c r="DT2" s="151"/>
      <c r="DU2" s="151"/>
      <c r="DV2" s="151"/>
      <c r="DW2" s="151"/>
      <c r="DX2" s="151"/>
      <c r="DY2" s="151"/>
      <c r="DZ2" s="152"/>
      <c r="EA2" s="9" t="s">
        <v>388</v>
      </c>
      <c r="EB2" s="150" t="s">
        <v>390</v>
      </c>
      <c r="EC2" s="151"/>
      <c r="ED2" s="151"/>
      <c r="EE2" s="151"/>
      <c r="EF2" s="151"/>
      <c r="EG2" s="152"/>
      <c r="EH2" s="150" t="s">
        <v>389</v>
      </c>
      <c r="EI2" s="151"/>
      <c r="EJ2" s="151"/>
      <c r="EK2" s="151"/>
      <c r="EL2" s="151"/>
      <c r="EM2" s="151"/>
      <c r="EN2" s="151"/>
      <c r="EO2" s="151"/>
      <c r="EP2" s="151"/>
      <c r="EQ2" s="151"/>
      <c r="ER2" s="152"/>
      <c r="ES2" s="150" t="s">
        <v>391</v>
      </c>
      <c r="ET2" s="151"/>
      <c r="EU2" s="151"/>
      <c r="EV2" s="158"/>
      <c r="EW2" s="159"/>
      <c r="EX2" s="159"/>
      <c r="EY2" s="160"/>
      <c r="EZ2" s="151" t="s">
        <v>393</v>
      </c>
      <c r="FA2" s="151"/>
      <c r="FB2" s="151"/>
      <c r="FC2" s="151"/>
      <c r="FD2" s="151"/>
      <c r="FE2" s="152"/>
      <c r="FF2" s="150" t="s">
        <v>394</v>
      </c>
      <c r="FG2" s="151"/>
      <c r="FH2" s="151"/>
      <c r="FI2" s="151"/>
      <c r="FJ2" s="151"/>
      <c r="FK2" s="152"/>
      <c r="FL2" s="9" t="s">
        <v>395</v>
      </c>
      <c r="FM2" s="150" t="s">
        <v>396</v>
      </c>
      <c r="FN2" s="151"/>
      <c r="FO2" s="151"/>
      <c r="FP2" s="151"/>
      <c r="FQ2" s="151"/>
      <c r="FR2" s="151"/>
      <c r="FS2" s="151"/>
      <c r="FT2" s="151"/>
      <c r="FU2" s="152"/>
    </row>
    <row r="3" spans="1:185">
      <c r="A3" s="1" t="s">
        <v>626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>
        <f>IF(raw_data!EZ4 = "na", 0, 1)</f>
        <v>1</v>
      </c>
      <c r="FA4">
        <f>IF(raw_data!FA4 = "na", 0, 1)</f>
        <v>1</v>
      </c>
      <c r="FB4">
        <f>IF(raw_data!FB4 = "na", 0, 1)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>
        <f>IF(raw_data!FF4 = "na", 0, 1)</f>
        <v>1</v>
      </c>
      <c r="FG4">
        <f>IF(raw_data!FG4 = "na", 0, 1)</f>
        <v>1</v>
      </c>
      <c r="FH4">
        <f>IF(raw_data!FH4 = "na", 0, 1)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>
        <f>IF(raw_data!FS4="na",0,IF(raw_data!FS4="no",0,1))</f>
        <v>1</v>
      </c>
      <c r="FT4">
        <f>IF(raw_data!FT4="na",0,IF(raw_data!FT4="no",0,1))</f>
        <v>1</v>
      </c>
      <c r="FU4" s="5">
        <f>IF(raw_data!FU4="na",0,IF(raw_data!FU4="no",0,1))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>
        <f>IF(raw_data!EZ5 = "na", 0, 1)</f>
        <v>1</v>
      </c>
      <c r="FA5">
        <f>IF(raw_data!FA5 = "na", 0, 1)</f>
        <v>1</v>
      </c>
      <c r="FB5">
        <f>IF(raw_data!FB5 = "na", 0, 1)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>
        <f>IF(raw_data!FF5 = "na", 0, 1)</f>
        <v>1</v>
      </c>
      <c r="FG5">
        <f>IF(raw_data!FG5 = "na", 0, 1)</f>
        <v>1</v>
      </c>
      <c r="FH5">
        <f>IF(raw_data!FH5 = "na", 0, 1)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>
        <f>IF(raw_data!FS5="na",0,IF(raw_data!FS5="no",0,1))</f>
        <v>1</v>
      </c>
      <c r="FT5">
        <f>IF(raw_data!FT5="na",0,IF(raw_data!FT5="no",0,1))</f>
        <v>1</v>
      </c>
      <c r="FU5" s="5">
        <f>IF(raw_data!FU5="na",0,IF(raw_data!FU5="no",0,1))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>
        <f>IF(raw_data!EZ6 = "na", 0, 1)</f>
        <v>1</v>
      </c>
      <c r="FA6">
        <f>IF(raw_data!FA6 = "na", 0, 1)</f>
        <v>1</v>
      </c>
      <c r="FB6">
        <f>IF(raw_data!FB6 = "na", 0, 1)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>
        <f>IF(raw_data!FF6 = "na", 0, 1)</f>
        <v>1</v>
      </c>
      <c r="FG6">
        <f>IF(raw_data!FG6 = "na", 0, 1)</f>
        <v>1</v>
      </c>
      <c r="FH6">
        <f>IF(raw_data!FH6 = "na", 0, 1)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>
        <f>IF(raw_data!FS6="na",0,IF(raw_data!FS6="no",0,1))</f>
        <v>1</v>
      </c>
      <c r="FT6">
        <f>IF(raw_data!FT6="na",0,IF(raw_data!FT6="no",0,1))</f>
        <v>0</v>
      </c>
      <c r="FU6" s="5">
        <f>IF(raw_data!FU6="na",0,IF(raw_data!FU6="no",0,1))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>
        <f>IF(raw_data!EZ7 = "na", 0, 1)</f>
        <v>1</v>
      </c>
      <c r="FA7">
        <f>IF(raw_data!FA7 = "na", 0, 1)</f>
        <v>1</v>
      </c>
      <c r="FB7">
        <f>IF(raw_data!FB7 = "na", 0, 1)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>
        <f>IF(raw_data!FF7 = "na", 0, 1)</f>
        <v>1</v>
      </c>
      <c r="FG7">
        <f>IF(raw_data!FG7 = "na", 0, 1)</f>
        <v>1</v>
      </c>
      <c r="FH7">
        <f>IF(raw_data!FH7 = "na", 0, 1)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>
        <f>IF(raw_data!FS7="na",0,IF(raw_data!FS7="no",0,1))</f>
        <v>1</v>
      </c>
      <c r="FT7">
        <f>IF(raw_data!FT7="na",0,IF(raw_data!FT7="no",0,1))</f>
        <v>1</v>
      </c>
      <c r="FU7" s="5">
        <f>IF(raw_data!FU7="na",0,IF(raw_data!FU7="no",0,1))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>
        <f>IF(raw_data!EZ8 = "na", 0, 1)</f>
        <v>1</v>
      </c>
      <c r="FA8">
        <f>IF(raw_data!FA8 = "na", 0, 1)</f>
        <v>1</v>
      </c>
      <c r="FB8">
        <f>IF(raw_data!FB8 = "na", 0, 1)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>
        <f>IF(raw_data!FF8 = "na", 0, 1)</f>
        <v>1</v>
      </c>
      <c r="FG8">
        <f>IF(raw_data!FG8 = "na", 0, 1)</f>
        <v>1</v>
      </c>
      <c r="FH8">
        <f>IF(raw_data!FH8 = "na", 0, 1)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>
        <f>IF(raw_data!FS8="na",0,IF(raw_data!FS8="no",0,1))</f>
        <v>1</v>
      </c>
      <c r="FT8">
        <f>IF(raw_data!FT8="na",0,IF(raw_data!FT8="no",0,1))</f>
        <v>1</v>
      </c>
      <c r="FU8" s="5">
        <f>IF(raw_data!FU8="na",0,IF(raw_data!FU8="no",0,1))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>
        <f>IF(raw_data!EZ9 = "na", 0, 1)</f>
        <v>1</v>
      </c>
      <c r="FA9">
        <f>IF(raw_data!FA9 = "na", 0, 1)</f>
        <v>1</v>
      </c>
      <c r="FB9">
        <f>IF(raw_data!FB9 = "na", 0, 1)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>
        <f>IF(raw_data!FF9 = "na", 0, 1)</f>
        <v>1</v>
      </c>
      <c r="FG9">
        <f>IF(raw_data!FG9 = "na", 0, 1)</f>
        <v>1</v>
      </c>
      <c r="FH9">
        <f>IF(raw_data!FH9 = "na", 0, 1)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>
        <f>IF(raw_data!FS9="na",0,IF(raw_data!FS9="no",0,1))</f>
        <v>1</v>
      </c>
      <c r="FT9">
        <f>IF(raw_data!FT9="na",0,IF(raw_data!FT9="no",0,1))</f>
        <v>1</v>
      </c>
      <c r="FU9" s="5">
        <f>IF(raw_data!FU9="na",0,IF(raw_data!FU9="no",0,1))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>
        <f>IF(raw_data!EZ10 = "na", 0, 1)</f>
        <v>1</v>
      </c>
      <c r="FA10">
        <f>IF(raw_data!FA10 = "na", 0, 1)</f>
        <v>1</v>
      </c>
      <c r="FB10">
        <f>IF(raw_data!FB10 = "na", 0, 1)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>
        <f>IF(raw_data!FF10 = "na", 0, 1)</f>
        <v>1</v>
      </c>
      <c r="FG10">
        <f>IF(raw_data!FG10 = "na", 0, 1)</f>
        <v>1</v>
      </c>
      <c r="FH10">
        <f>IF(raw_data!FH10 = "na", 0, 1)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>
        <f>IF(raw_data!FS10="na",0,IF(raw_data!FS10="no",0,1))</f>
        <v>1</v>
      </c>
      <c r="FT10">
        <f>IF(raw_data!FT10="na",0,IF(raw_data!FT10="no",0,1))</f>
        <v>1</v>
      </c>
      <c r="FU10" s="5">
        <f>IF(raw_data!FU10="na",0,IF(raw_data!FU10="no",0,1))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>
        <f>IF(raw_data!EZ11 = "na", 0, 1)</f>
        <v>1</v>
      </c>
      <c r="FA11">
        <f>IF(raw_data!FA11 = "na", 0, 1)</f>
        <v>1</v>
      </c>
      <c r="FB11">
        <f>IF(raw_data!FB11 = "na", 0, 1)</f>
        <v>1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>
        <f>IF(raw_data!FF11 = "na", 0, 1)</f>
        <v>1</v>
      </c>
      <c r="FG11">
        <f>IF(raw_data!FG11 = "na", 0, 1)</f>
        <v>1</v>
      </c>
      <c r="FH11">
        <f>IF(raw_data!FH11 = "na", 0, 1)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>
        <f>IF(raw_data!FS11="na",0,IF(raw_data!FS11="no",0,1))</f>
        <v>1</v>
      </c>
      <c r="FT11">
        <f>IF(raw_data!FT11="na",0,IF(raw_data!FT11="no",0,1))</f>
        <v>1</v>
      </c>
      <c r="FU11" s="5">
        <f>IF(raw_data!FU11="na",0,IF(raw_data!FU11="no",0,1))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>
        <f>IF(raw_data!EZ12 = "na", 0, 1)</f>
        <v>1</v>
      </c>
      <c r="FA12">
        <f>IF(raw_data!FA12 = "na", 0, 1)</f>
        <v>1</v>
      </c>
      <c r="FB12">
        <f>IF(raw_data!FB12 = "na", 0, 1)</f>
        <v>1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>
        <f>IF(raw_data!FF12 = "na", 0, 1)</f>
        <v>1</v>
      </c>
      <c r="FG12">
        <f>IF(raw_data!FG12 = "na", 0, 1)</f>
        <v>1</v>
      </c>
      <c r="FH12">
        <f>IF(raw_data!FH12 = "na", 0, 1)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>
        <f>IF(raw_data!FS12="na",0,IF(raw_data!FS12="no",0,1))</f>
        <v>1</v>
      </c>
      <c r="FT12">
        <f>IF(raw_data!FT12="na",0,IF(raw_data!FT12="no",0,1))</f>
        <v>1</v>
      </c>
      <c r="FU12" s="5">
        <f>IF(raw_data!FU12="na",0,IF(raw_data!FU12="no",0,1))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>
        <f>IF(raw_data!EZ13 = "na", 0, 1)</f>
        <v>1</v>
      </c>
      <c r="FA13">
        <f>IF(raw_data!FA13 = "na", 0, 1)</f>
        <v>1</v>
      </c>
      <c r="FB13">
        <f>IF(raw_data!FB13 = "na", 0, 1)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>
        <f>IF(raw_data!FF13 = "na", 0, 1)</f>
        <v>1</v>
      </c>
      <c r="FG13">
        <f>IF(raw_data!FG13 = "na", 0, 1)</f>
        <v>1</v>
      </c>
      <c r="FH13">
        <f>IF(raw_data!FH13 = "na", 0, 1)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>
        <f>IF(raw_data!FS13="na",0,IF(raw_data!FS13="no",0,1))</f>
        <v>1</v>
      </c>
      <c r="FT13">
        <f>IF(raw_data!FT13="na",0,IF(raw_data!FT13="no",0,1))</f>
        <v>1</v>
      </c>
      <c r="FU13" s="5">
        <f>IF(raw_data!FU13="na",0,IF(raw_data!FU13="no",0,1))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3" customWidth="1"/>
    <col min="4" max="4" width="10" style="53" customWidth="1"/>
    <col min="5" max="5" width="12.1796875" customWidth="1"/>
    <col min="6" max="6" width="11.453125" customWidth="1"/>
    <col min="7" max="7" width="10.453125" customWidth="1"/>
    <col min="8" max="8" width="9.453125" style="53" customWidth="1"/>
    <col min="9" max="9" width="10.453125" style="53" customWidth="1"/>
    <col min="10" max="10" width="12.26953125" customWidth="1"/>
    <col min="11" max="11" width="11" customWidth="1"/>
    <col min="12" max="12" width="10.453125" customWidth="1"/>
    <col min="13" max="13" width="9.81640625" style="53" customWidth="1"/>
    <col min="14" max="14" width="11.54296875" style="53" customWidth="1"/>
    <col min="15" max="15" width="12.81640625" customWidth="1"/>
    <col min="16" max="16" width="10.453125" customWidth="1"/>
    <col min="17" max="17" width="11" customWidth="1"/>
    <col min="18" max="18" width="10" style="53" customWidth="1"/>
    <col min="19" max="19" width="11.26953125" style="53" customWidth="1"/>
    <col min="20" max="20" width="13.7265625" customWidth="1"/>
    <col min="21" max="21" width="12" style="1" customWidth="1"/>
    <col min="23" max="23" width="9.26953125" style="53" customWidth="1"/>
    <col min="24" max="24" width="10.26953125" style="53" customWidth="1"/>
    <col min="25" max="25" width="11.81640625" customWidth="1"/>
    <col min="26" max="26" width="10.54296875" customWidth="1"/>
    <col min="27" max="27" width="9.453125" customWidth="1"/>
    <col min="28" max="28" width="8.54296875" style="53" customWidth="1"/>
    <col min="29" max="29" width="10.1796875" style="53" customWidth="1"/>
    <col min="30" max="30" width="11.7265625" customWidth="1"/>
    <col min="31" max="31" width="10.1796875" customWidth="1"/>
    <col min="35" max="35" width="10.54296875" customWidth="1"/>
    <col min="37" max="37" width="10.1796875" customWidth="1"/>
    <col min="38" max="38" width="8.81640625" style="53" customWidth="1"/>
    <col min="39" max="39" width="10.26953125" style="53" customWidth="1"/>
    <col min="40" max="40" width="11.81640625" customWidth="1"/>
    <col min="41" max="41" width="11" style="1" customWidth="1"/>
    <col min="42" max="42" width="10" customWidth="1"/>
    <col min="43" max="43" width="9.26953125" style="53" customWidth="1"/>
    <col min="44" max="44" width="10.453125" customWidth="1"/>
    <col min="45" max="45" width="12.81640625" customWidth="1"/>
    <col min="46" max="46" width="10.7265625" customWidth="1"/>
    <col min="48" max="48" width="9.1796875" style="53"/>
    <col min="49" max="49" width="10.26953125" style="53" customWidth="1"/>
    <col min="50" max="50" width="9.1796875" customWidth="1"/>
    <col min="52" max="52" width="9.81640625" customWidth="1"/>
    <col min="53" max="53" width="9.81640625" style="53" customWidth="1"/>
    <col min="54" max="54" width="10.453125" style="53" customWidth="1"/>
    <col min="55" max="55" width="12.26953125" customWidth="1"/>
    <col min="56" max="56" width="10.1796875" customWidth="1"/>
    <col min="58" max="59" width="9.1796875" style="53"/>
    <col min="60" max="60" width="11" customWidth="1"/>
    <col min="63" max="64" width="9.1796875" style="53"/>
    <col min="65" max="65" width="11.7265625" customWidth="1"/>
    <col min="68" max="69" width="9.1796875" style="53"/>
    <col min="70" max="70" width="11.26953125" customWidth="1"/>
    <col min="72" max="72" width="10.26953125" customWidth="1"/>
    <col min="73" max="73" width="10" customWidth="1"/>
    <col min="74" max="74" width="10.7265625" customWidth="1"/>
    <col min="75" max="75" width="12.453125" customWidth="1"/>
    <col min="76" max="76" width="10.54296875" style="1" customWidth="1"/>
    <col min="77" max="77" width="10.81640625" customWidth="1"/>
    <col min="78" max="78" width="10.81640625" style="53" customWidth="1"/>
    <col min="79" max="79" width="11.453125" style="53" customWidth="1"/>
    <col min="80" max="80" width="13.26953125" customWidth="1"/>
    <col min="81" max="81" width="12" customWidth="1"/>
    <col min="82" max="82" width="12.81640625" customWidth="1"/>
    <col min="83" max="83" width="12.1796875" style="53" customWidth="1"/>
    <col min="84" max="84" width="11.81640625" customWidth="1"/>
    <col min="85" max="85" width="13.453125" customWidth="1"/>
    <col min="88" max="89" width="10.54296875" style="53" customWidth="1"/>
    <col min="90" max="90" width="12.54296875" customWidth="1"/>
    <col min="91" max="91" width="12.26953125" style="1" customWidth="1"/>
    <col min="93" max="94" width="9.1796875" style="53"/>
    <col min="96" max="96" width="9.1796875" style="1"/>
  </cols>
  <sheetData>
    <row r="1" spans="1:96" ht="15" thickBot="1">
      <c r="A1" s="163" t="s">
        <v>428</v>
      </c>
      <c r="B1" s="184" t="s">
        <v>397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6"/>
      <c r="V1" s="187" t="s">
        <v>406</v>
      </c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9"/>
      <c r="AP1" s="190" t="s">
        <v>399</v>
      </c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2"/>
      <c r="BY1" s="193" t="s">
        <v>407</v>
      </c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5"/>
      <c r="CN1" s="178" t="s">
        <v>392</v>
      </c>
      <c r="CO1" s="179"/>
      <c r="CP1" s="179"/>
      <c r="CQ1" s="179"/>
      <c r="CR1" s="180"/>
    </row>
    <row r="2" spans="1:96" ht="15" thickBot="1">
      <c r="A2" s="196"/>
      <c r="B2" s="150" t="s">
        <v>374</v>
      </c>
      <c r="C2" s="151"/>
      <c r="D2" s="151"/>
      <c r="E2" s="151"/>
      <c r="F2" s="152"/>
      <c r="G2" s="150" t="s">
        <v>375</v>
      </c>
      <c r="H2" s="151"/>
      <c r="I2" s="151"/>
      <c r="J2" s="151"/>
      <c r="K2" s="152"/>
      <c r="L2" s="150" t="s">
        <v>376</v>
      </c>
      <c r="M2" s="151"/>
      <c r="N2" s="151"/>
      <c r="O2" s="151"/>
      <c r="P2" s="152"/>
      <c r="Q2" s="150" t="s">
        <v>377</v>
      </c>
      <c r="R2" s="151"/>
      <c r="S2" s="151"/>
      <c r="T2" s="151"/>
      <c r="U2" s="152"/>
      <c r="V2" s="150" t="s">
        <v>378</v>
      </c>
      <c r="W2" s="151"/>
      <c r="X2" s="151"/>
      <c r="Y2" s="151"/>
      <c r="Z2" s="152"/>
      <c r="AA2" s="150" t="s">
        <v>379</v>
      </c>
      <c r="AB2" s="151"/>
      <c r="AC2" s="151"/>
      <c r="AD2" s="151"/>
      <c r="AE2" s="152"/>
      <c r="AF2" s="150" t="s">
        <v>380</v>
      </c>
      <c r="AG2" s="151"/>
      <c r="AH2" s="151"/>
      <c r="AI2" s="151"/>
      <c r="AJ2" s="152"/>
      <c r="AK2" s="150" t="s">
        <v>381</v>
      </c>
      <c r="AL2" s="151"/>
      <c r="AM2" s="151"/>
      <c r="AN2" s="151"/>
      <c r="AO2" s="152"/>
      <c r="AP2" s="150" t="s">
        <v>382</v>
      </c>
      <c r="AQ2" s="151"/>
      <c r="AR2" s="151"/>
      <c r="AS2" s="151"/>
      <c r="AT2" s="152"/>
      <c r="AU2" s="150" t="s">
        <v>383</v>
      </c>
      <c r="AV2" s="151"/>
      <c r="AW2" s="151"/>
      <c r="AX2" s="151"/>
      <c r="AY2" s="152"/>
      <c r="AZ2" s="150" t="s">
        <v>402</v>
      </c>
      <c r="BA2" s="151"/>
      <c r="BB2" s="151"/>
      <c r="BC2" s="151"/>
      <c r="BD2" s="152"/>
      <c r="BE2" s="150" t="s">
        <v>385</v>
      </c>
      <c r="BF2" s="151"/>
      <c r="BG2" s="151"/>
      <c r="BH2" s="151"/>
      <c r="BI2" s="152"/>
      <c r="BJ2" s="150" t="s">
        <v>386</v>
      </c>
      <c r="BK2" s="151"/>
      <c r="BL2" s="151"/>
      <c r="BM2" s="151"/>
      <c r="BN2" s="152"/>
      <c r="BO2" s="150" t="s">
        <v>387</v>
      </c>
      <c r="BP2" s="151"/>
      <c r="BQ2" s="151"/>
      <c r="BR2" s="151"/>
      <c r="BS2" s="152"/>
      <c r="BT2" s="150" t="s">
        <v>388</v>
      </c>
      <c r="BU2" s="151"/>
      <c r="BV2" s="151"/>
      <c r="BW2" s="151"/>
      <c r="BX2" s="152"/>
      <c r="BY2" s="150" t="s">
        <v>403</v>
      </c>
      <c r="BZ2" s="151"/>
      <c r="CA2" s="151"/>
      <c r="CB2" s="151"/>
      <c r="CC2" s="152"/>
      <c r="CD2" s="150" t="s">
        <v>404</v>
      </c>
      <c r="CE2" s="151"/>
      <c r="CF2" s="151"/>
      <c r="CG2" s="151"/>
      <c r="CH2" s="152"/>
      <c r="CI2" s="150" t="s">
        <v>405</v>
      </c>
      <c r="CJ2" s="151"/>
      <c r="CK2" s="151"/>
      <c r="CL2" s="151"/>
      <c r="CM2" s="151"/>
      <c r="CN2" s="181"/>
      <c r="CO2" s="182"/>
      <c r="CP2" s="182"/>
      <c r="CQ2" s="182"/>
      <c r="CR2" s="183"/>
    </row>
    <row r="3" spans="1:96" ht="15" thickBot="1">
      <c r="A3" s="5" t="s">
        <v>626</v>
      </c>
      <c r="B3" s="10" t="s">
        <v>551</v>
      </c>
      <c r="C3" s="52" t="s">
        <v>552</v>
      </c>
      <c r="D3" s="52" t="s">
        <v>553</v>
      </c>
      <c r="E3" s="11" t="s">
        <v>554</v>
      </c>
      <c r="F3" s="12" t="s">
        <v>555</v>
      </c>
      <c r="G3" s="10" t="s">
        <v>556</v>
      </c>
      <c r="H3" s="52" t="s">
        <v>557</v>
      </c>
      <c r="I3" s="52" t="s">
        <v>558</v>
      </c>
      <c r="J3" s="11" t="s">
        <v>559</v>
      </c>
      <c r="K3" s="12" t="s">
        <v>560</v>
      </c>
      <c r="L3" s="10" t="s">
        <v>561</v>
      </c>
      <c r="M3" s="52" t="s">
        <v>562</v>
      </c>
      <c r="N3" s="52" t="s">
        <v>563</v>
      </c>
      <c r="O3" s="11" t="s">
        <v>564</v>
      </c>
      <c r="P3" s="12" t="s">
        <v>565</v>
      </c>
      <c r="Q3" s="10" t="s">
        <v>566</v>
      </c>
      <c r="R3" s="52" t="s">
        <v>567</v>
      </c>
      <c r="S3" s="52" t="s">
        <v>568</v>
      </c>
      <c r="T3" s="11" t="s">
        <v>569</v>
      </c>
      <c r="U3" s="12" t="s">
        <v>570</v>
      </c>
      <c r="V3" s="10" t="s">
        <v>571</v>
      </c>
      <c r="W3" s="52" t="s">
        <v>572</v>
      </c>
      <c r="X3" s="52" t="s">
        <v>573</v>
      </c>
      <c r="Y3" s="11" t="s">
        <v>574</v>
      </c>
      <c r="Z3" s="12" t="s">
        <v>575</v>
      </c>
      <c r="AA3" s="10" t="s">
        <v>576</v>
      </c>
      <c r="AB3" s="52" t="s">
        <v>577</v>
      </c>
      <c r="AC3" s="52" t="s">
        <v>578</v>
      </c>
      <c r="AD3" s="11" t="s">
        <v>579</v>
      </c>
      <c r="AE3" s="12" t="s">
        <v>580</v>
      </c>
      <c r="AF3" s="10" t="s">
        <v>581</v>
      </c>
      <c r="AG3" s="11" t="s">
        <v>582</v>
      </c>
      <c r="AH3" s="11" t="s">
        <v>583</v>
      </c>
      <c r="AI3" s="11" t="s">
        <v>584</v>
      </c>
      <c r="AJ3" s="12" t="s">
        <v>585</v>
      </c>
      <c r="AK3" s="10" t="s">
        <v>586</v>
      </c>
      <c r="AL3" s="52" t="s">
        <v>587</v>
      </c>
      <c r="AM3" s="52" t="s">
        <v>588</v>
      </c>
      <c r="AN3" s="11" t="s">
        <v>589</v>
      </c>
      <c r="AO3" s="12" t="s">
        <v>590</v>
      </c>
      <c r="AP3" s="10" t="s">
        <v>595</v>
      </c>
      <c r="AQ3" s="52" t="s">
        <v>591</v>
      </c>
      <c r="AR3" s="11" t="s">
        <v>592</v>
      </c>
      <c r="AS3" s="11" t="s">
        <v>593</v>
      </c>
      <c r="AT3" s="12" t="s">
        <v>594</v>
      </c>
      <c r="AU3" s="10" t="s">
        <v>596</v>
      </c>
      <c r="AV3" s="52" t="s">
        <v>597</v>
      </c>
      <c r="AW3" s="52" t="s">
        <v>598</v>
      </c>
      <c r="AX3" s="11" t="s">
        <v>599</v>
      </c>
      <c r="AY3" s="12" t="s">
        <v>600</v>
      </c>
      <c r="AZ3" s="10" t="s">
        <v>601</v>
      </c>
      <c r="BA3" s="52" t="s">
        <v>602</v>
      </c>
      <c r="BB3" s="52" t="s">
        <v>603</v>
      </c>
      <c r="BC3" s="11" t="s">
        <v>604</v>
      </c>
      <c r="BD3" s="12" t="s">
        <v>605</v>
      </c>
      <c r="BE3" s="10" t="s">
        <v>606</v>
      </c>
      <c r="BF3" s="52" t="s">
        <v>607</v>
      </c>
      <c r="BG3" s="52" t="s">
        <v>608</v>
      </c>
      <c r="BH3" s="11" t="s">
        <v>609</v>
      </c>
      <c r="BI3" s="12" t="s">
        <v>610</v>
      </c>
      <c r="BJ3" s="10" t="s">
        <v>611</v>
      </c>
      <c r="BK3" s="52" t="s">
        <v>612</v>
      </c>
      <c r="BL3" s="52" t="s">
        <v>613</v>
      </c>
      <c r="BM3" s="11" t="s">
        <v>614</v>
      </c>
      <c r="BN3" s="12" t="s">
        <v>615</v>
      </c>
      <c r="BO3" s="10" t="s">
        <v>616</v>
      </c>
      <c r="BP3" s="52" t="s">
        <v>617</v>
      </c>
      <c r="BQ3" s="52" t="s">
        <v>618</v>
      </c>
      <c r="BR3" s="11" t="s">
        <v>619</v>
      </c>
      <c r="BS3" s="12" t="s">
        <v>620</v>
      </c>
      <c r="BT3" s="10" t="s">
        <v>621</v>
      </c>
      <c r="BU3" s="11" t="s">
        <v>622</v>
      </c>
      <c r="BV3" s="11" t="s">
        <v>623</v>
      </c>
      <c r="BW3" s="11" t="s">
        <v>624</v>
      </c>
      <c r="BX3" s="12" t="s">
        <v>625</v>
      </c>
      <c r="BY3" s="10" t="s">
        <v>629</v>
      </c>
      <c r="BZ3" s="52" t="s">
        <v>630</v>
      </c>
      <c r="CA3" s="52" t="s">
        <v>631</v>
      </c>
      <c r="CB3" s="11" t="s">
        <v>632</v>
      </c>
      <c r="CC3" s="12" t="s">
        <v>633</v>
      </c>
      <c r="CD3" s="10" t="s">
        <v>634</v>
      </c>
      <c r="CE3" s="52" t="s">
        <v>635</v>
      </c>
      <c r="CF3" s="11" t="s">
        <v>637</v>
      </c>
      <c r="CG3" s="11" t="s">
        <v>636</v>
      </c>
      <c r="CH3" s="12" t="s">
        <v>373</v>
      </c>
      <c r="CI3" s="10" t="s">
        <v>638</v>
      </c>
      <c r="CJ3" s="52" t="s">
        <v>639</v>
      </c>
      <c r="CK3" s="52" t="s">
        <v>640</v>
      </c>
      <c r="CL3" s="11" t="s">
        <v>641</v>
      </c>
      <c r="CM3" s="12" t="s">
        <v>642</v>
      </c>
      <c r="CN3" s="10" t="s">
        <v>643</v>
      </c>
      <c r="CO3" s="52" t="s">
        <v>644</v>
      </c>
      <c r="CP3" s="52" t="s">
        <v>645</v>
      </c>
      <c r="CQ3" s="11" t="s">
        <v>646</v>
      </c>
      <c r="CR3" s="12" t="s">
        <v>647</v>
      </c>
    </row>
    <row r="4" spans="1:96">
      <c r="A4" s="1">
        <v>1</v>
      </c>
      <c r="B4">
        <f>SUM(coded_data!K4:O4)</f>
        <v>5</v>
      </c>
      <c r="C4" s="53">
        <f>SUM(coded_data!K4:O4) / 5</f>
        <v>1</v>
      </c>
      <c r="D4" s="66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AVERAGE(coded_data!L4:P4)</f>
        <v>1</v>
      </c>
      <c r="G4">
        <f>SUM(coded_data!R4:W4)</f>
        <v>4</v>
      </c>
      <c r="H4" s="53">
        <f>SUM(coded_data!R4:W4) / 4</f>
        <v>1</v>
      </c>
      <c r="I4" s="66">
        <f>IF(J4="very low",1,IF(J4="low",2,IF(J4="moderate",3,IF(J4="high",4,5))))</f>
        <v>5</v>
      </c>
      <c r="J4" t="str">
        <f>IF(H4&lt;=20%,"very low",IF(H4&lt;=40%,"low",IF(H4&lt;=60%,"moderate", IF(H4&lt;=80%,"high","very high"))))</f>
        <v>very high</v>
      </c>
      <c r="K4">
        <f>AVERAGE(coded_data!R4:W4)</f>
        <v>0.66666666666666663</v>
      </c>
      <c r="L4">
        <f>SUM(coded_data!X4:AB4)</f>
        <v>8</v>
      </c>
      <c r="M4" s="53">
        <f>SUM(coded_data!X4:AB4) / 8</f>
        <v>1</v>
      </c>
      <c r="N4" s="66">
        <f t="shared" ref="N4:N13" si="1">IF(O4="very low",1,IF(O4="low",2,IF(O4="moderate",3,IF(O4="high",4,5))))</f>
        <v>5</v>
      </c>
      <c r="O4" t="str">
        <f>IF(M4&lt;=20%,"very low",IF(M4&lt;=40%,"low",IF(M4&lt;=60%,"moderate", IF(M4&lt;=80%,"high","very high"))))</f>
        <v>very high</v>
      </c>
      <c r="P4">
        <f>AVERAGE(coded_data!X4:AB4)</f>
        <v>1.6</v>
      </c>
      <c r="Q4">
        <f>SUM(coded_data!AC4:AP4)</f>
        <v>21</v>
      </c>
      <c r="R4" s="53">
        <f>SUM(coded_data!AC4:AP4)/29</f>
        <v>0.72413793103448276</v>
      </c>
      <c r="S4" s="66">
        <f t="shared" ref="S4:S13" si="2">IF(T4="very low",1,IF(T4="low",2,IF(T4="moderate",3,IF(T4="high",4,5))))</f>
        <v>4</v>
      </c>
      <c r="T4" t="str">
        <f>IF(R4&lt;=20%,"very low",IF(R4&lt;=40%,"low",IF(R4&lt;=60%,"moderate", IF(R4&lt;=80%,"high","very high"))))</f>
        <v>high</v>
      </c>
      <c r="U4" s="1">
        <f>AVERAGE(coded_data!AB4:AF4)</f>
        <v>1.6</v>
      </c>
      <c r="V4">
        <f>SUM(coded_data!AQ4)</f>
        <v>5</v>
      </c>
      <c r="W4" s="53">
        <f>SUM(coded_data!AQ4) / 5</f>
        <v>1</v>
      </c>
      <c r="X4" s="66">
        <f t="shared" ref="X4:X13" si="3">IF(Y4="very low",1,IF(Y4="low",2,IF(Y4="moderate",3,IF(Y4="high",4,5))))</f>
        <v>5</v>
      </c>
      <c r="Y4" t="str">
        <f>IF(W4&lt;=20%,"very low",IF(W4&lt;=40%,"low",IF(W4&lt;=60%,"moderate", IF(W4&lt;=80%,"high","very high"))))</f>
        <v>very high</v>
      </c>
      <c r="Z4" s="1">
        <f>AVERAGE(coded_data!AQ4)</f>
        <v>5</v>
      </c>
      <c r="AA4">
        <f>SUM(coded_data!AR4)</f>
        <v>4</v>
      </c>
      <c r="AB4" s="53">
        <f>SUM(coded_data!AR4) / 5</f>
        <v>0.8</v>
      </c>
      <c r="AC4" s="66">
        <f t="shared" ref="AC4:AC13" si="4">IF(AD4="very low",1,IF(AD4="low",2,IF(AD4="moderate",3,IF(AD4="high",4,5))))</f>
        <v>4</v>
      </c>
      <c r="AD4" t="str">
        <f>IF(AB4&lt;=20%,"very low",IF(AB4&lt;=40%,"low",IF(AB4&lt;=60%,"moderate", IF(AB4&lt;=80%,"high","very high"))))</f>
        <v>high</v>
      </c>
      <c r="AE4" s="1">
        <f>AVERAGE(coded_data!AR4)</f>
        <v>4</v>
      </c>
      <c r="AF4">
        <f>SUM(coded_data!AS4:BD4)</f>
        <v>52</v>
      </c>
      <c r="AG4" s="53">
        <f>SUM(coded_data!AS4:BD4) / 60</f>
        <v>0.8666666666666667</v>
      </c>
      <c r="AH4" s="66">
        <f t="shared" ref="AH4:AH13" si="5">IF(AI4="very low",1,IF(AI4="low",2,IF(AI4="moderate",3,IF(AI4="high",4,5))))</f>
        <v>5</v>
      </c>
      <c r="AI4" t="str">
        <f>IF(AG4&lt;=20%,"very low",IF(AG4&lt;=40%,"low",IF(AG4&lt;=60%,"moderate", IF(AG4&lt;=80%,"high","very high"))))</f>
        <v>very high</v>
      </c>
      <c r="AJ4" s="1">
        <f>AVERAGE(coded_data!AS4:BD4)</f>
        <v>4.333333333333333</v>
      </c>
      <c r="AK4">
        <f>SUM(coded_data!BE4:BP4)</f>
        <v>45</v>
      </c>
      <c r="AL4" s="53">
        <f>SUM(coded_data!BE4:BP4) / 60</f>
        <v>0.75</v>
      </c>
      <c r="AM4" s="66">
        <f t="shared" ref="AM4:AM13" si="6">IF(AN4="very low",1,IF(AN4="low",2,IF(AN4="moderate",3,IF(AN4="high",4,5))))</f>
        <v>4</v>
      </c>
      <c r="AN4" t="str">
        <f>IF(AL4&lt;=20%,"very low",IF(AL4&lt;=40%,"low",IF(AL4&lt;=60%,"moderate", IF(AL4&lt;=80%,"high","very high"))))</f>
        <v>high</v>
      </c>
      <c r="AO4" s="1">
        <f>AVERAGE(coded_data!BE4:BP4)</f>
        <v>3.75</v>
      </c>
      <c r="AP4">
        <f>SUM(coded_data!BQ4:CJ4)</f>
        <v>13</v>
      </c>
      <c r="AQ4" s="53">
        <f>SUM(coded_data!BQ4:CJ4) / 20</f>
        <v>0.65</v>
      </c>
      <c r="AR4" s="66">
        <f t="shared" ref="AR4:AR13" si="7">IF(AS4="very low",1,IF(AS4="low",2,IF(AS4="moderate",3,IF(AS4="high",4,5))))</f>
        <v>4</v>
      </c>
      <c r="AS4" t="str">
        <f t="shared" ref="AS4:AS13" si="8">IF(AQ4&lt;=20%,"very low",IF(AQ4&lt;=40%,"low",IF(AQ4&lt;=60%,"moderate", IF(AQ4&lt;=80%,"high","very high"))))</f>
        <v>high</v>
      </c>
      <c r="AT4" s="1">
        <f>AVERAGE(coded_data!BQ4:CJ4)</f>
        <v>0.65</v>
      </c>
      <c r="AU4">
        <f>SUM(coded_data!CK4:CN4)</f>
        <v>3</v>
      </c>
      <c r="AV4" s="53">
        <f>SUM(coded_data!CK4:CN4) / 4</f>
        <v>0.75</v>
      </c>
      <c r="AW4" s="66">
        <f t="shared" ref="AW4:AW13" si="9">IF(AX4="very low",1,IF(AX4="low",2,IF(AX4="moderate",3,IF(AX4="high",4,5))))</f>
        <v>4</v>
      </c>
      <c r="AX4" t="str">
        <f t="shared" ref="AX4:AX13" si="10">IF(AV4&lt;=20%,"very low",IF(AV4&lt;=40%,"low",IF(AV4&lt;=60%,"moderate", IF(AV4&lt;=80%,"high","very high"))))</f>
        <v>high</v>
      </c>
      <c r="AY4" s="1">
        <f>AVERAGE(coded_data!CK4:CN4)</f>
        <v>0.75</v>
      </c>
      <c r="AZ4">
        <f>SUM(coded_data!CO4:CZ4)</f>
        <v>6</v>
      </c>
      <c r="BA4" s="53">
        <f>SUM(coded_data!CO4:CZ4) / 12</f>
        <v>0.5</v>
      </c>
      <c r="BB4" s="66">
        <f t="shared" ref="BB4:BB13" si="11">IF(BC4="very low",1,IF(BC4="low",2,IF(BC4="moderate",3,IF(BC4="high",4,5))))</f>
        <v>3</v>
      </c>
      <c r="BC4" t="str">
        <f t="shared" ref="BC4:BC13" si="12">IF(BA4&lt;=20%,"very low",IF(BA4&lt;=40%,"low",IF(BA4&lt;=60%,"moderate", IF(BA4&lt;=80%,"high","very high"))))</f>
        <v>moderate</v>
      </c>
      <c r="BD4" s="1">
        <f>AVERAGE(coded_data!CO4:CZ4)</f>
        <v>0.5</v>
      </c>
      <c r="BE4">
        <f>SUM(coded_data!DA4:DF4)</f>
        <v>5</v>
      </c>
      <c r="BF4" s="53">
        <f>SUM(coded_data!DA4:DF4) / 6</f>
        <v>0.83333333333333337</v>
      </c>
      <c r="BG4" s="66">
        <f t="shared" ref="BG4:BG13" si="13">IF(BH4="very low",1,IF(BH4="low",2,IF(BH4="moderate",3,IF(BH4="high",4,5))))</f>
        <v>5</v>
      </c>
      <c r="BH4" t="str">
        <f t="shared" ref="BH4:BH13" si="14">IF(BF4&lt;=20%,"very low",IF(BF4&lt;=40%,"low",IF(BF4&lt;=60%,"moderate", IF(BF4&lt;=80%,"high","very high"))))</f>
        <v>very high</v>
      </c>
      <c r="BI4" s="1">
        <f>AVERAGE(coded_data!DA4:DF4)</f>
        <v>0.83333333333333337</v>
      </c>
      <c r="BJ4">
        <f>SUM(coded_data!DG4:DR4)</f>
        <v>9</v>
      </c>
      <c r="BK4" s="53">
        <f>SUM(coded_data!DG4:DR4) / 12</f>
        <v>0.75</v>
      </c>
      <c r="BL4" s="66">
        <f t="shared" ref="BL4:BL13" si="15">IF(BM4="very low",1,IF(BM4="low",2,IF(BM4="moderate",3,IF(BM4="high",4,5))))</f>
        <v>4</v>
      </c>
      <c r="BM4" t="str">
        <f t="shared" ref="BM4:BM13" si="16">IF(BK4&lt;=20%,"very low",IF(BK4&lt;=40%,"low",IF(BK4&lt;=60%,"moderate", IF(BK4&lt;=80%,"high","very high"))))</f>
        <v>high</v>
      </c>
      <c r="BN4" s="1">
        <f>AVERAGE(coded_data!DG4:DR4)</f>
        <v>0.75</v>
      </c>
      <c r="BO4">
        <f>SUM(coded_data!DS4:DZ4)</f>
        <v>6</v>
      </c>
      <c r="BP4" s="53">
        <f>SUM(coded_data!DS4:DZ4) / 8</f>
        <v>0.75</v>
      </c>
      <c r="BQ4" s="66">
        <f t="shared" ref="BQ4:BQ13" si="17">IF(BR4="very low",1,IF(BR4="low",2,IF(BR4="moderate",3,IF(BR4="high",4,5))))</f>
        <v>4</v>
      </c>
      <c r="BR4" t="str">
        <f t="shared" ref="BR4:BR13" si="18">IF(BP4&lt;=20%,"very low",IF(BP4&lt;=40%,"low",IF(BP4&lt;=60%,"moderate", IF(BP4&lt;=80%,"high","very high"))))</f>
        <v>high</v>
      </c>
      <c r="BS4" s="1">
        <f>AVERAGE(coded_data!DS4:DZ4)</f>
        <v>0.75</v>
      </c>
      <c r="BT4">
        <f>SUM(coded_data!EA4)</f>
        <v>0</v>
      </c>
      <c r="BU4" s="53">
        <f>SUM(coded_data!EA4)</f>
        <v>0</v>
      </c>
      <c r="BV4" s="66">
        <f t="shared" ref="BV4:BV13" si="19">IF(BW4="very low",1,IF(BW4="low",2,IF(BW4="moderate",3,IF(BW4="high",4,5))))</f>
        <v>1</v>
      </c>
      <c r="BW4" t="str">
        <f t="shared" ref="BW4:BW13" si="20">IF(BU4&lt;=20%,"very low",IF(BU4&lt;=40%,"low",IF(BU4&lt;=60%,"moderate", IF(BU4&lt;=80%,"high","very high"))))</f>
        <v>very low</v>
      </c>
      <c r="BX4" s="1">
        <f>AVERAGE(coded_data!EA4)</f>
        <v>0</v>
      </c>
      <c r="BY4">
        <f>SUM(coded_data!EB4:EG4)</f>
        <v>6</v>
      </c>
      <c r="BZ4" s="53">
        <f>SUM(coded_data!EB4:EG4) / 6</f>
        <v>1</v>
      </c>
      <c r="CA4" s="66">
        <f t="shared" ref="CA4:CA13" si="21">IF(CB4="very low",1,IF(CB4="low",2,IF(CB4="moderate",3,IF(CB4="high",4,5))))</f>
        <v>5</v>
      </c>
      <c r="CB4" t="str">
        <f t="shared" ref="CB4:CB13" si="22">IF(BZ4&lt;=20%,"very low",IF(BZ4&lt;=40%,"low",IF(BZ4&lt;=60%,"moderate", IF(BZ4&lt;=80%,"high","very high"))))</f>
        <v>very high</v>
      </c>
      <c r="CC4" s="1">
        <f>AVERAGE(coded_data!EB4:EG4)</f>
        <v>1</v>
      </c>
      <c r="CD4">
        <f>SUM(coded_data!EH4:ER4)</f>
        <v>9</v>
      </c>
      <c r="CE4" s="53">
        <f>(SUM(coded_data!EH4:ER4)/11)</f>
        <v>0.81818181818181823</v>
      </c>
      <c r="CF4" s="66">
        <f t="shared" ref="CF4:CF13" si="23">IF(CG4="very low",1,IF(CG4="low",2,IF(CG4="moderate",3,IF(CG4="high",4,5))))</f>
        <v>5</v>
      </c>
      <c r="CG4" t="str">
        <f t="shared" ref="CG4:CG13" si="24">IF(CE4&lt;=20%,"very low",IF(CE4&lt;=40%,"low",IF(CE4&lt;=60%,"moderate", IF(CE4&lt;=80%,"high","very high"))))</f>
        <v>very high</v>
      </c>
      <c r="CH4" s="1">
        <f>AVERAGE(coded_data!EH4:ER4)</f>
        <v>0.81818181818181823</v>
      </c>
      <c r="CI4">
        <f>SUM(coded_data!ES4:EU4)</f>
        <v>4</v>
      </c>
      <c r="CJ4" s="53">
        <f>SUM(coded_data!ES4:EU4) / 4</f>
        <v>1</v>
      </c>
      <c r="CK4" s="66">
        <f t="shared" ref="CK4:CK13" si="25">IF(CL4="very low",1,IF(CL4="low",2,IF(CL4="moderate",3,IF(CL4="high",4,5))))</f>
        <v>5</v>
      </c>
      <c r="CL4" t="str">
        <f t="shared" ref="CL4:CL13" si="26">IF(CJ4&lt;=20%,"very low",IF(CJ4&lt;=40%,"low",IF(CJ4&lt;=60%,"moderate", IF(CJ4&lt;=80%,"high","very high"))))</f>
        <v>very high</v>
      </c>
      <c r="CM4" s="1">
        <f>AVERAGE(coded_data!ES4:EU4)</f>
        <v>1.3333333333333333</v>
      </c>
      <c r="CN4">
        <f>SUM(coded_data!EV4:EY4)</f>
        <v>4</v>
      </c>
      <c r="CO4" s="53">
        <f>SUM(coded_data!EV4:EY4) / 5</f>
        <v>0.8</v>
      </c>
      <c r="CP4" s="66">
        <f t="shared" ref="CP4:CP13" si="27">IF(CQ4="very low",1,IF(CQ4="low",2,IF(CQ4="moderate",3,IF(CQ4="high",4,5))))</f>
        <v>4</v>
      </c>
      <c r="CQ4" t="str">
        <f t="shared" ref="CQ4:CQ13" si="28">IF(CO4&lt;=20%,"very low",IF(CO4&lt;=40%,"low",IF(CO4&lt;=60%,"moderate", IF(CO4&lt;=80%,"high","very high"))))</f>
        <v>high</v>
      </c>
      <c r="CR4" s="1">
        <f>AVERAGE(coded_data!EV4:EY4)</f>
        <v>1</v>
      </c>
    </row>
    <row r="5" spans="1:96">
      <c r="A5" s="1">
        <v>2</v>
      </c>
      <c r="B5">
        <f>SUM(coded_data!K5:O5)</f>
        <v>2</v>
      </c>
      <c r="C5" s="53">
        <f>SUM(coded_data!K5:O5) / 5</f>
        <v>0.4</v>
      </c>
      <c r="D5" s="66">
        <f t="shared" ref="D5:D13" si="29">IF(E5="very low",1,IF(E5="low",2,IF(E5="moderate",3,IF(E5="high",4,5))))</f>
        <v>2</v>
      </c>
      <c r="E5" t="str">
        <f t="shared" si="0"/>
        <v>low</v>
      </c>
      <c r="F5">
        <f>AVERAGE(coded_data!L5:P5)</f>
        <v>0.2</v>
      </c>
      <c r="G5">
        <f>SUM(coded_data!R5:W5)</f>
        <v>0</v>
      </c>
      <c r="H5" s="53">
        <f>SUM(coded_data!R5:W5) / 4</f>
        <v>0</v>
      </c>
      <c r="I5" s="66">
        <f t="shared" ref="I5:I13" si="30">IF(J5="very low",1,IF(J5="low",2,IF(J5="moderate",3,IF(J5="high",4,5))))</f>
        <v>1</v>
      </c>
      <c r="J5" t="str">
        <f t="shared" ref="J5:J13" si="31">IF(H5&lt;=20%,"very low",IF(H5&lt;=40%,"low",IF(H5&lt;=60%,"moderate", IF(H5&lt;=80%,"high","very high"))))</f>
        <v>very low</v>
      </c>
      <c r="K5">
        <f>AVERAGE(coded_data!R5:W5)</f>
        <v>0</v>
      </c>
      <c r="L5">
        <f>SUM(coded_data!X5:AB5)</f>
        <v>2</v>
      </c>
      <c r="M5" s="53">
        <f>SUM(coded_data!X5:AB5) / 8</f>
        <v>0.25</v>
      </c>
      <c r="N5" s="66">
        <f t="shared" si="1"/>
        <v>2</v>
      </c>
      <c r="O5" t="str">
        <f t="shared" ref="O5:O13" si="32">IF(M5&lt;=20%,"very low",IF(M5&lt;=40%,"low",IF(M5&lt;=60%,"moderate", IF(M5&lt;=80%,"high","very high"))))</f>
        <v>low</v>
      </c>
      <c r="P5">
        <f>AVERAGE(coded_data!X5:AB5)</f>
        <v>0.4</v>
      </c>
      <c r="Q5">
        <f>SUM(coded_data!AC5:AP5)</f>
        <v>0</v>
      </c>
      <c r="R5" s="53">
        <f>SUM(coded_data!AC5:AP5)/29</f>
        <v>0</v>
      </c>
      <c r="S5" s="66">
        <f t="shared" si="2"/>
        <v>1</v>
      </c>
      <c r="T5" t="str">
        <f t="shared" ref="T5:T13" si="33">IF(R5&lt;=20%,"very low",IF(R5&lt;=40%,"low",IF(R5&lt;=60%,"moderate", IF(R5&lt;=80%,"high","very high"))))</f>
        <v>very low</v>
      </c>
      <c r="U5" s="1">
        <f>AVERAGE(coded_data!AB5:AF5)</f>
        <v>0.4</v>
      </c>
      <c r="V5">
        <f>SUM(coded_data!AQ5)</f>
        <v>4</v>
      </c>
      <c r="W5" s="53">
        <f>SUM(coded_data!AQ5) / 5</f>
        <v>0.8</v>
      </c>
      <c r="X5" s="66">
        <f t="shared" si="3"/>
        <v>4</v>
      </c>
      <c r="Y5" t="str">
        <f t="shared" ref="Y5:Y13" si="34">IF(W5&lt;=20%,"very low",IF(W5&lt;=40%,"low",IF(W5&lt;=60%,"moderate", IF(W5&lt;=80%,"high","very high"))))</f>
        <v>high</v>
      </c>
      <c r="Z5" s="1">
        <f>AVERAGE(coded_data!AQ5)</f>
        <v>4</v>
      </c>
      <c r="AA5">
        <f>SUM(coded_data!AR5)</f>
        <v>4</v>
      </c>
      <c r="AB5" s="53">
        <f>SUM(coded_data!AR5) / 5</f>
        <v>0.8</v>
      </c>
      <c r="AC5" s="66">
        <f t="shared" si="4"/>
        <v>4</v>
      </c>
      <c r="AD5" t="str">
        <f t="shared" ref="AD5:AD13" si="35">IF(AB5&lt;=20%,"very low",IF(AB5&lt;=40%,"low",IF(AB5&lt;=60%,"moderate", IF(AB5&lt;=80%,"high","very high"))))</f>
        <v>high</v>
      </c>
      <c r="AE5" s="1">
        <f>AVERAGE(coded_data!AR5)</f>
        <v>4</v>
      </c>
      <c r="AF5">
        <f>SUM(coded_data!AS5:BD5)</f>
        <v>50</v>
      </c>
      <c r="AG5" s="53">
        <f>SUM(coded_data!AS5:BD5) / 60</f>
        <v>0.83333333333333337</v>
      </c>
      <c r="AH5" s="66">
        <f t="shared" si="5"/>
        <v>5</v>
      </c>
      <c r="AI5" t="str">
        <f t="shared" ref="AI5:AI13" si="36">IF(AG5&lt;=20%,"very low",IF(AG5&lt;=40%,"low",IF(AG5&lt;=60%,"moderate", IF(AG5&lt;=80%,"high","very high"))))</f>
        <v>very high</v>
      </c>
      <c r="AJ5" s="1">
        <f>AVERAGE(coded_data!AS5:BD5)</f>
        <v>4.166666666666667</v>
      </c>
      <c r="AK5">
        <f>SUM(coded_data!BE5:BP5)</f>
        <v>40</v>
      </c>
      <c r="AL5" s="53">
        <f>SUM(coded_data!BE5:BP5) / 60</f>
        <v>0.66666666666666663</v>
      </c>
      <c r="AM5" s="66">
        <f t="shared" si="6"/>
        <v>4</v>
      </c>
      <c r="AN5" t="str">
        <f t="shared" ref="AN5:AN13" si="37">IF(AL5&lt;=20%,"very low",IF(AL5&lt;=40%,"low",IF(AL5&lt;=60%,"moderate", IF(AL5&lt;=80%,"high","very high"))))</f>
        <v>high</v>
      </c>
      <c r="AO5" s="1">
        <f>AVERAGE(coded_data!BE5:BP5)</f>
        <v>3.3333333333333335</v>
      </c>
      <c r="AP5">
        <f>SUM(coded_data!BQ5:CJ5)</f>
        <v>8</v>
      </c>
      <c r="AQ5" s="53">
        <f>SUM(coded_data!BQ5:CJ5) / 20</f>
        <v>0.4</v>
      </c>
      <c r="AR5" s="66">
        <f t="shared" si="7"/>
        <v>2</v>
      </c>
      <c r="AS5" t="str">
        <f t="shared" si="8"/>
        <v>low</v>
      </c>
      <c r="AT5" s="1">
        <f>AVERAGE(coded_data!BQ5:CJ5)</f>
        <v>0.4</v>
      </c>
      <c r="AU5">
        <f>SUM(coded_data!CK5:CN5)</f>
        <v>2</v>
      </c>
      <c r="AV5" s="53">
        <f>SUM(coded_data!CK5:CN5) / 4</f>
        <v>0.5</v>
      </c>
      <c r="AW5" s="66">
        <f t="shared" si="9"/>
        <v>3</v>
      </c>
      <c r="AX5" t="str">
        <f t="shared" si="10"/>
        <v>moderate</v>
      </c>
      <c r="AY5" s="1">
        <f>AVERAGE(coded_data!CK5:CN5)</f>
        <v>0.5</v>
      </c>
      <c r="AZ5">
        <f>SUM(coded_data!CO5:CZ5)</f>
        <v>4</v>
      </c>
      <c r="BA5" s="53">
        <f>SUM(coded_data!CO5:CZ5) / 12</f>
        <v>0.33333333333333331</v>
      </c>
      <c r="BB5" s="66">
        <f t="shared" si="11"/>
        <v>2</v>
      </c>
      <c r="BC5" t="str">
        <f t="shared" si="12"/>
        <v>low</v>
      </c>
      <c r="BD5" s="1">
        <f>AVERAGE(coded_data!CO5:CZ5)</f>
        <v>0.33333333333333331</v>
      </c>
      <c r="BE5">
        <f>SUM(coded_data!DA5:DF5)</f>
        <v>4</v>
      </c>
      <c r="BF5" s="53">
        <f>SUM(coded_data!DA5:DF5) / 6</f>
        <v>0.66666666666666663</v>
      </c>
      <c r="BG5" s="66">
        <f t="shared" si="13"/>
        <v>4</v>
      </c>
      <c r="BH5" t="str">
        <f t="shared" si="14"/>
        <v>high</v>
      </c>
      <c r="BI5" s="1">
        <f>AVERAGE(coded_data!DA5:DF5)</f>
        <v>0.66666666666666663</v>
      </c>
      <c r="BJ5">
        <f>SUM(coded_data!DG5:DR5)</f>
        <v>7</v>
      </c>
      <c r="BK5" s="53">
        <f>SUM(coded_data!DG5:DR5) / 12</f>
        <v>0.58333333333333337</v>
      </c>
      <c r="BL5" s="66">
        <f t="shared" si="15"/>
        <v>3</v>
      </c>
      <c r="BM5" t="str">
        <f t="shared" si="16"/>
        <v>moderate</v>
      </c>
      <c r="BN5" s="1">
        <f>AVERAGE(coded_data!DG5:DR5)</f>
        <v>0.58333333333333337</v>
      </c>
      <c r="BO5">
        <f>SUM(coded_data!DS5:DZ5)</f>
        <v>5</v>
      </c>
      <c r="BP5" s="53">
        <f>SUM(coded_data!DS5:DZ5) / 8</f>
        <v>0.625</v>
      </c>
      <c r="BQ5" s="66">
        <f t="shared" si="17"/>
        <v>4</v>
      </c>
      <c r="BR5" t="str">
        <f t="shared" si="18"/>
        <v>high</v>
      </c>
      <c r="BS5" s="1">
        <f>AVERAGE(coded_data!DS5:DZ5)</f>
        <v>0.625</v>
      </c>
      <c r="BT5">
        <f>SUM(coded_data!EA5)</f>
        <v>0</v>
      </c>
      <c r="BU5" s="53">
        <f>SUM(coded_data!EA5)</f>
        <v>0</v>
      </c>
      <c r="BV5" s="66">
        <f t="shared" si="19"/>
        <v>1</v>
      </c>
      <c r="BW5" t="str">
        <f t="shared" si="20"/>
        <v>very low</v>
      </c>
      <c r="BX5" s="1">
        <f>AVERAGE(coded_data!EA5)</f>
        <v>0</v>
      </c>
      <c r="BY5">
        <f>SUM(coded_data!EB5:EG5)</f>
        <v>0</v>
      </c>
      <c r="BZ5" s="53">
        <f>SUM(coded_data!EB5:EG5) / 6</f>
        <v>0</v>
      </c>
      <c r="CA5" s="66">
        <f t="shared" si="21"/>
        <v>1</v>
      </c>
      <c r="CB5" t="str">
        <f t="shared" si="22"/>
        <v>very low</v>
      </c>
      <c r="CC5" s="1">
        <f>AVERAGE(coded_data!EB5:EG5)</f>
        <v>0</v>
      </c>
      <c r="CD5">
        <f>SUM(coded_data!EH5:ER5)</f>
        <v>5</v>
      </c>
      <c r="CE5" s="53">
        <f>(SUM(coded_data!EH5:ER5)/11)</f>
        <v>0.45454545454545453</v>
      </c>
      <c r="CF5" s="66">
        <f t="shared" si="23"/>
        <v>3</v>
      </c>
      <c r="CG5" t="str">
        <f t="shared" si="24"/>
        <v>moderate</v>
      </c>
      <c r="CH5" s="1">
        <f>AVERAGE(coded_data!EH5:ER5)</f>
        <v>0.45454545454545453</v>
      </c>
      <c r="CI5">
        <f>SUM(coded_data!ES5:EU5)</f>
        <v>2</v>
      </c>
      <c r="CJ5" s="53">
        <f>SUM(coded_data!ES5:EU5) / 4</f>
        <v>0.5</v>
      </c>
      <c r="CK5" s="66">
        <f t="shared" si="25"/>
        <v>3</v>
      </c>
      <c r="CL5" t="str">
        <f t="shared" si="26"/>
        <v>moderate</v>
      </c>
      <c r="CM5" s="1">
        <f>AVERAGE(coded_data!ES5:EU5)</f>
        <v>0.66666666666666663</v>
      </c>
      <c r="CN5">
        <f>SUM(coded_data!EV5:EY5)</f>
        <v>5</v>
      </c>
      <c r="CO5" s="53">
        <f>SUM(coded_data!EV5:EY5) / 5</f>
        <v>1</v>
      </c>
      <c r="CP5" s="66">
        <f t="shared" si="27"/>
        <v>5</v>
      </c>
      <c r="CQ5" t="str">
        <f t="shared" si="28"/>
        <v>very high</v>
      </c>
      <c r="CR5" s="1">
        <f>AVERAGE(coded_data!EV5:EY5)</f>
        <v>1.25</v>
      </c>
    </row>
    <row r="6" spans="1:96">
      <c r="A6" s="1">
        <v>3</v>
      </c>
      <c r="B6">
        <f>SUM(coded_data!K6:O6)</f>
        <v>3</v>
      </c>
      <c r="C6" s="53">
        <f>SUM(coded_data!K6:O6) / 5</f>
        <v>0.6</v>
      </c>
      <c r="D6" s="66">
        <f t="shared" si="29"/>
        <v>3</v>
      </c>
      <c r="E6" t="str">
        <f t="shared" si="0"/>
        <v>moderate</v>
      </c>
      <c r="F6">
        <f>AVERAGE(coded_data!L6:P6)</f>
        <v>0.8</v>
      </c>
      <c r="G6">
        <f>SUM(coded_data!R6:W6)</f>
        <v>4</v>
      </c>
      <c r="H6" s="53">
        <f>SUM(coded_data!R6:W6) / 4</f>
        <v>1</v>
      </c>
      <c r="I6" s="66">
        <f t="shared" si="30"/>
        <v>5</v>
      </c>
      <c r="J6" t="str">
        <f t="shared" si="31"/>
        <v>very high</v>
      </c>
      <c r="K6">
        <f>AVERAGE(coded_data!R6:W6)</f>
        <v>0.66666666666666663</v>
      </c>
      <c r="L6">
        <f>SUM(coded_data!X6:AB6)</f>
        <v>6</v>
      </c>
      <c r="M6" s="53">
        <f>SUM(coded_data!X6:AB6) / 8</f>
        <v>0.75</v>
      </c>
      <c r="N6" s="66">
        <f t="shared" si="1"/>
        <v>4</v>
      </c>
      <c r="O6" t="str">
        <f t="shared" si="32"/>
        <v>high</v>
      </c>
      <c r="P6">
        <f>AVERAGE(coded_data!X6:AB6)</f>
        <v>1.2</v>
      </c>
      <c r="Q6">
        <f>SUM(coded_data!AC6:AP6)</f>
        <v>16</v>
      </c>
      <c r="R6" s="53">
        <f>SUM(coded_data!AC6:AP6)/29</f>
        <v>0.55172413793103448</v>
      </c>
      <c r="S6" s="66">
        <f t="shared" si="2"/>
        <v>3</v>
      </c>
      <c r="T6" t="str">
        <f t="shared" si="33"/>
        <v>moderate</v>
      </c>
      <c r="U6" s="1">
        <f>AVERAGE(coded_data!AB6:AF6)</f>
        <v>1.6</v>
      </c>
      <c r="V6">
        <f>SUM(coded_data!AQ6)</f>
        <v>4</v>
      </c>
      <c r="W6" s="53">
        <f>SUM(coded_data!AQ6) / 5</f>
        <v>0.8</v>
      </c>
      <c r="X6" s="66">
        <f t="shared" si="3"/>
        <v>4</v>
      </c>
      <c r="Y6" t="str">
        <f t="shared" si="34"/>
        <v>high</v>
      </c>
      <c r="Z6" s="1">
        <f>AVERAGE(coded_data!AQ6)</f>
        <v>4</v>
      </c>
      <c r="AA6">
        <f>SUM(coded_data!AR6)</f>
        <v>3</v>
      </c>
      <c r="AB6" s="53">
        <f>SUM(coded_data!AR6) / 5</f>
        <v>0.6</v>
      </c>
      <c r="AC6" s="66">
        <f t="shared" si="4"/>
        <v>3</v>
      </c>
      <c r="AD6" t="str">
        <f t="shared" si="35"/>
        <v>moderate</v>
      </c>
      <c r="AE6" s="1">
        <f>AVERAGE(coded_data!AR6)</f>
        <v>3</v>
      </c>
      <c r="AF6">
        <f>SUM(coded_data!AS6:BD6)</f>
        <v>52</v>
      </c>
      <c r="AG6" s="53">
        <f>SUM(coded_data!AS6:BD6) / 60</f>
        <v>0.8666666666666667</v>
      </c>
      <c r="AH6" s="66">
        <f t="shared" si="5"/>
        <v>5</v>
      </c>
      <c r="AI6" t="str">
        <f t="shared" si="36"/>
        <v>very high</v>
      </c>
      <c r="AJ6" s="1">
        <f>AVERAGE(coded_data!AS6:BD6)</f>
        <v>4.333333333333333</v>
      </c>
      <c r="AK6">
        <f>SUM(coded_data!BE6:BP6)</f>
        <v>50</v>
      </c>
      <c r="AL6" s="53">
        <f>SUM(coded_data!BE6:BP6) / 60</f>
        <v>0.83333333333333337</v>
      </c>
      <c r="AM6" s="66">
        <f t="shared" si="6"/>
        <v>5</v>
      </c>
      <c r="AN6" t="str">
        <f t="shared" si="37"/>
        <v>very high</v>
      </c>
      <c r="AO6" s="1">
        <f>AVERAGE(coded_data!BE6:BP6)</f>
        <v>4.166666666666667</v>
      </c>
      <c r="AP6">
        <f>SUM(coded_data!BQ6:CJ6)</f>
        <v>13</v>
      </c>
      <c r="AQ6" s="53">
        <f>SUM(coded_data!BQ6:CJ6) / 20</f>
        <v>0.65</v>
      </c>
      <c r="AR6" s="66">
        <f t="shared" si="7"/>
        <v>4</v>
      </c>
      <c r="AS6" t="str">
        <f t="shared" si="8"/>
        <v>high</v>
      </c>
      <c r="AT6" s="1">
        <f>AVERAGE(coded_data!BQ6:CJ6)</f>
        <v>0.65</v>
      </c>
      <c r="AU6">
        <f>SUM(coded_data!CK6:CN6)</f>
        <v>2</v>
      </c>
      <c r="AV6" s="53">
        <f>SUM(coded_data!CK6:CN6) / 4</f>
        <v>0.5</v>
      </c>
      <c r="AW6" s="66">
        <f t="shared" si="9"/>
        <v>3</v>
      </c>
      <c r="AX6" t="str">
        <f t="shared" si="10"/>
        <v>moderate</v>
      </c>
      <c r="AY6" s="1">
        <f>AVERAGE(coded_data!CK6:CN6)</f>
        <v>0.5</v>
      </c>
      <c r="AZ6">
        <f>SUM(coded_data!CO6:CZ6)</f>
        <v>4</v>
      </c>
      <c r="BA6" s="53">
        <f>SUM(coded_data!CO6:CZ6) / 12</f>
        <v>0.33333333333333331</v>
      </c>
      <c r="BB6" s="66">
        <f t="shared" si="11"/>
        <v>2</v>
      </c>
      <c r="BC6" t="str">
        <f t="shared" si="12"/>
        <v>low</v>
      </c>
      <c r="BD6" s="1">
        <f>AVERAGE(coded_data!CO6:CZ6)</f>
        <v>0.33333333333333331</v>
      </c>
      <c r="BE6">
        <f>SUM(coded_data!DA6:DF6)</f>
        <v>6</v>
      </c>
      <c r="BF6" s="53">
        <f>SUM(coded_data!DA6:DF6) / 6</f>
        <v>1</v>
      </c>
      <c r="BG6" s="66">
        <f t="shared" si="13"/>
        <v>5</v>
      </c>
      <c r="BH6" t="str">
        <f t="shared" si="14"/>
        <v>very high</v>
      </c>
      <c r="BI6" s="1">
        <f>AVERAGE(coded_data!DA6:DF6)</f>
        <v>1</v>
      </c>
      <c r="BJ6">
        <f>SUM(coded_data!DG6:DR6)</f>
        <v>11</v>
      </c>
      <c r="BK6" s="53">
        <f>SUM(coded_data!DG6:DR6) / 12</f>
        <v>0.91666666666666663</v>
      </c>
      <c r="BL6" s="66">
        <f t="shared" si="15"/>
        <v>5</v>
      </c>
      <c r="BM6" t="str">
        <f t="shared" si="16"/>
        <v>very high</v>
      </c>
      <c r="BN6" s="1">
        <f>AVERAGE(coded_data!DG6:DR6)</f>
        <v>0.91666666666666663</v>
      </c>
      <c r="BO6">
        <f>SUM(coded_data!DS6:DZ6)</f>
        <v>6</v>
      </c>
      <c r="BP6" s="53">
        <f>SUM(coded_data!DS6:DZ6) / 8</f>
        <v>0.75</v>
      </c>
      <c r="BQ6" s="66">
        <f t="shared" si="17"/>
        <v>4</v>
      </c>
      <c r="BR6" t="str">
        <f t="shared" si="18"/>
        <v>high</v>
      </c>
      <c r="BS6" s="1">
        <f>AVERAGE(coded_data!DS6:DZ6)</f>
        <v>0.75</v>
      </c>
      <c r="BT6">
        <f>SUM(coded_data!EA6)</f>
        <v>0</v>
      </c>
      <c r="BU6" s="53">
        <f>SUM(coded_data!EA6)</f>
        <v>0</v>
      </c>
      <c r="BV6" s="66">
        <f t="shared" si="19"/>
        <v>1</v>
      </c>
      <c r="BW6" t="str">
        <f t="shared" si="20"/>
        <v>very low</v>
      </c>
      <c r="BX6" s="1">
        <f>AVERAGE(coded_data!EA6)</f>
        <v>0</v>
      </c>
      <c r="BY6">
        <f>SUM(coded_data!EB6:EG6)</f>
        <v>6</v>
      </c>
      <c r="BZ6" s="53">
        <f>SUM(coded_data!EB6:EG6) / 6</f>
        <v>1</v>
      </c>
      <c r="CA6" s="66">
        <f t="shared" si="21"/>
        <v>5</v>
      </c>
      <c r="CB6" t="str">
        <f t="shared" si="22"/>
        <v>very high</v>
      </c>
      <c r="CC6" s="1">
        <f>AVERAGE(coded_data!EB6:EG6)</f>
        <v>1</v>
      </c>
      <c r="CD6">
        <f>SUM(coded_data!EH6:ER6)</f>
        <v>4</v>
      </c>
      <c r="CE6" s="53">
        <f>(SUM(coded_data!EH6:ER6)/11)</f>
        <v>0.36363636363636365</v>
      </c>
      <c r="CF6" s="66">
        <f t="shared" si="23"/>
        <v>2</v>
      </c>
      <c r="CG6" t="str">
        <f t="shared" si="24"/>
        <v>low</v>
      </c>
      <c r="CH6" s="1">
        <f>AVERAGE(coded_data!EH6:ER6)</f>
        <v>0.36363636363636365</v>
      </c>
      <c r="CI6">
        <f>SUM(coded_data!ES6:EU6)</f>
        <v>4</v>
      </c>
      <c r="CJ6" s="53">
        <f>SUM(coded_data!ES6:EU6) / 4</f>
        <v>1</v>
      </c>
      <c r="CK6" s="66">
        <f t="shared" si="25"/>
        <v>5</v>
      </c>
      <c r="CL6" t="str">
        <f t="shared" si="26"/>
        <v>very high</v>
      </c>
      <c r="CM6" s="1">
        <f>AVERAGE(coded_data!ES6:EU6)</f>
        <v>1.3333333333333333</v>
      </c>
      <c r="CN6">
        <f>SUM(coded_data!EV6:EY6)</f>
        <v>5</v>
      </c>
      <c r="CO6" s="53">
        <f>SUM(coded_data!EV6:EY6) / 5</f>
        <v>1</v>
      </c>
      <c r="CP6" s="66">
        <f t="shared" si="27"/>
        <v>5</v>
      </c>
      <c r="CQ6" t="str">
        <f t="shared" si="28"/>
        <v>very high</v>
      </c>
      <c r="CR6" s="1">
        <f>AVERAGE(coded_data!EV6:EY6)</f>
        <v>1.25</v>
      </c>
    </row>
    <row r="7" spans="1:96">
      <c r="A7" s="1">
        <v>4</v>
      </c>
      <c r="B7">
        <f>SUM(coded_data!K7:O7)</f>
        <v>1</v>
      </c>
      <c r="C7" s="53">
        <f>SUM(coded_data!K7:O7) / 5</f>
        <v>0.2</v>
      </c>
      <c r="D7" s="66">
        <f t="shared" si="29"/>
        <v>1</v>
      </c>
      <c r="E7" t="str">
        <f t="shared" si="0"/>
        <v>very low</v>
      </c>
      <c r="F7">
        <f>AVERAGE(coded_data!L7:P7)</f>
        <v>0.2</v>
      </c>
      <c r="G7">
        <f>SUM(coded_data!R7:W7)</f>
        <v>0</v>
      </c>
      <c r="H7" s="53">
        <f>SUM(coded_data!R7:W7) / 4</f>
        <v>0</v>
      </c>
      <c r="I7" s="66">
        <f t="shared" si="30"/>
        <v>1</v>
      </c>
      <c r="J7" t="str">
        <f t="shared" si="31"/>
        <v>very low</v>
      </c>
      <c r="K7">
        <f>AVERAGE(coded_data!R7:W7)</f>
        <v>0</v>
      </c>
      <c r="L7">
        <f>SUM(coded_data!X7:AB7)</f>
        <v>1</v>
      </c>
      <c r="M7" s="53">
        <f>SUM(coded_data!X7:AB7) / 8</f>
        <v>0.125</v>
      </c>
      <c r="N7" s="66">
        <f t="shared" si="1"/>
        <v>1</v>
      </c>
      <c r="O7" t="str">
        <f t="shared" si="32"/>
        <v>very low</v>
      </c>
      <c r="P7">
        <f>AVERAGE(coded_data!X7:AB7)</f>
        <v>0.2</v>
      </c>
      <c r="Q7">
        <f>SUM(coded_data!AC7:AP7)</f>
        <v>0</v>
      </c>
      <c r="R7" s="53">
        <f>SUM(coded_data!AC7:AP7)/29</f>
        <v>0</v>
      </c>
      <c r="S7" s="66">
        <f t="shared" si="2"/>
        <v>1</v>
      </c>
      <c r="T7" t="str">
        <f t="shared" si="33"/>
        <v>very low</v>
      </c>
      <c r="U7" s="1">
        <f>AVERAGE(coded_data!AB7:AF7)</f>
        <v>0.2</v>
      </c>
      <c r="V7">
        <f>SUM(coded_data!AQ7)</f>
        <v>4</v>
      </c>
      <c r="W7" s="53">
        <f>SUM(coded_data!AQ7) / 5</f>
        <v>0.8</v>
      </c>
      <c r="X7" s="66">
        <f t="shared" si="3"/>
        <v>4</v>
      </c>
      <c r="Y7" t="str">
        <f t="shared" si="34"/>
        <v>high</v>
      </c>
      <c r="Z7" s="1">
        <f>AVERAGE(coded_data!AQ7)</f>
        <v>4</v>
      </c>
      <c r="AA7">
        <f>SUM(coded_data!AR7)</f>
        <v>3</v>
      </c>
      <c r="AB7" s="53">
        <f>SUM(coded_data!AR7) / 5</f>
        <v>0.6</v>
      </c>
      <c r="AC7" s="66">
        <f t="shared" si="4"/>
        <v>3</v>
      </c>
      <c r="AD7" t="str">
        <f t="shared" si="35"/>
        <v>moderate</v>
      </c>
      <c r="AE7" s="1">
        <f>AVERAGE(coded_data!AR7)</f>
        <v>3</v>
      </c>
      <c r="AF7">
        <f>SUM(coded_data!AS7:BD7)</f>
        <v>47</v>
      </c>
      <c r="AG7" s="53">
        <f>SUM(coded_data!AS7:BD7) / 60</f>
        <v>0.78333333333333333</v>
      </c>
      <c r="AH7" s="66">
        <f t="shared" si="5"/>
        <v>4</v>
      </c>
      <c r="AI7" t="str">
        <f t="shared" si="36"/>
        <v>high</v>
      </c>
      <c r="AJ7" s="1">
        <f>AVERAGE(coded_data!AS7:BD7)</f>
        <v>3.9166666666666665</v>
      </c>
      <c r="AK7">
        <f>SUM(coded_data!BE7:BP7)</f>
        <v>38</v>
      </c>
      <c r="AL7" s="53">
        <f>SUM(coded_data!BE7:BP7) / 60</f>
        <v>0.6333333333333333</v>
      </c>
      <c r="AM7" s="66">
        <f t="shared" si="6"/>
        <v>4</v>
      </c>
      <c r="AN7" t="str">
        <f t="shared" si="37"/>
        <v>high</v>
      </c>
      <c r="AO7" s="1">
        <f>AVERAGE(coded_data!BE7:BP7)</f>
        <v>3.1666666666666665</v>
      </c>
      <c r="AP7">
        <f>SUM(coded_data!BQ7:CJ7)</f>
        <v>12</v>
      </c>
      <c r="AQ7" s="53">
        <f>SUM(coded_data!BQ7:CJ7) / 20</f>
        <v>0.6</v>
      </c>
      <c r="AR7" s="66">
        <f t="shared" si="7"/>
        <v>3</v>
      </c>
      <c r="AS7" t="str">
        <f t="shared" si="8"/>
        <v>moderate</v>
      </c>
      <c r="AT7" s="1">
        <f>AVERAGE(coded_data!BQ7:CJ7)</f>
        <v>0.6</v>
      </c>
      <c r="AU7">
        <f>SUM(coded_data!CK7:CN7)</f>
        <v>2</v>
      </c>
      <c r="AV7" s="53">
        <f>SUM(coded_data!CK7:CN7) / 4</f>
        <v>0.5</v>
      </c>
      <c r="AW7" s="66">
        <f t="shared" si="9"/>
        <v>3</v>
      </c>
      <c r="AX7" t="str">
        <f t="shared" si="10"/>
        <v>moderate</v>
      </c>
      <c r="AY7" s="1">
        <f>AVERAGE(coded_data!CK7:CN7)</f>
        <v>0.5</v>
      </c>
      <c r="AZ7">
        <f>SUM(coded_data!CO7:CZ7)</f>
        <v>4</v>
      </c>
      <c r="BA7" s="53">
        <f>SUM(coded_data!CO7:CZ7) / 12</f>
        <v>0.33333333333333331</v>
      </c>
      <c r="BB7" s="66">
        <f t="shared" si="11"/>
        <v>2</v>
      </c>
      <c r="BC7" t="str">
        <f t="shared" si="12"/>
        <v>low</v>
      </c>
      <c r="BD7" s="1">
        <f>AVERAGE(coded_data!CO7:CZ7)</f>
        <v>0.33333333333333331</v>
      </c>
      <c r="BE7">
        <f>SUM(coded_data!DA7:DF7)</f>
        <v>4</v>
      </c>
      <c r="BF7" s="53">
        <f>SUM(coded_data!DA7:DF7) / 6</f>
        <v>0.66666666666666663</v>
      </c>
      <c r="BG7" s="66">
        <f t="shared" si="13"/>
        <v>4</v>
      </c>
      <c r="BH7" t="str">
        <f t="shared" si="14"/>
        <v>high</v>
      </c>
      <c r="BI7" s="1">
        <f>AVERAGE(coded_data!DA7:DF7)</f>
        <v>0.66666666666666663</v>
      </c>
      <c r="BJ7">
        <f>SUM(coded_data!DG7:DR7)</f>
        <v>6</v>
      </c>
      <c r="BK7" s="53">
        <f>SUM(coded_data!DG7:DR7) / 12</f>
        <v>0.5</v>
      </c>
      <c r="BL7" s="66">
        <f t="shared" si="15"/>
        <v>3</v>
      </c>
      <c r="BM7" t="str">
        <f t="shared" si="16"/>
        <v>moderate</v>
      </c>
      <c r="BN7" s="1">
        <f>AVERAGE(coded_data!DG7:DR7)</f>
        <v>0.5</v>
      </c>
      <c r="BO7">
        <f>SUM(coded_data!DS7:DZ7)</f>
        <v>5</v>
      </c>
      <c r="BP7" s="53">
        <f>SUM(coded_data!DS7:DZ7) / 8</f>
        <v>0.625</v>
      </c>
      <c r="BQ7" s="66">
        <f t="shared" si="17"/>
        <v>4</v>
      </c>
      <c r="BR7" t="str">
        <f t="shared" si="18"/>
        <v>high</v>
      </c>
      <c r="BS7" s="1">
        <f>AVERAGE(coded_data!DS7:DZ7)</f>
        <v>0.625</v>
      </c>
      <c r="BT7">
        <f>SUM(coded_data!EA7)</f>
        <v>0</v>
      </c>
      <c r="BU7" s="53">
        <f>SUM(coded_data!EA7)</f>
        <v>0</v>
      </c>
      <c r="BV7" s="66">
        <f t="shared" si="19"/>
        <v>1</v>
      </c>
      <c r="BW7" t="str">
        <f t="shared" si="20"/>
        <v>very low</v>
      </c>
      <c r="BX7" s="1">
        <f>AVERAGE(coded_data!EA7)</f>
        <v>0</v>
      </c>
      <c r="BY7">
        <f>SUM(coded_data!EB7:EG7)</f>
        <v>0</v>
      </c>
      <c r="BZ7" s="53">
        <f>SUM(coded_data!EB7:EG7) / 6</f>
        <v>0</v>
      </c>
      <c r="CA7" s="66">
        <f t="shared" si="21"/>
        <v>1</v>
      </c>
      <c r="CB7" t="str">
        <f t="shared" si="22"/>
        <v>very low</v>
      </c>
      <c r="CC7" s="1">
        <f>AVERAGE(coded_data!EB7:EG7)</f>
        <v>0</v>
      </c>
      <c r="CD7">
        <f>SUM(coded_data!EH7:ER7)</f>
        <v>0</v>
      </c>
      <c r="CE7" s="53">
        <f>(SUM(coded_data!EH7:ER7)/11)</f>
        <v>0</v>
      </c>
      <c r="CF7" s="66">
        <f t="shared" si="23"/>
        <v>1</v>
      </c>
      <c r="CG7" t="str">
        <f t="shared" si="24"/>
        <v>very low</v>
      </c>
      <c r="CH7" s="1">
        <f>AVERAGE(coded_data!EH7:ER7)</f>
        <v>0</v>
      </c>
      <c r="CI7">
        <f>SUM(coded_data!ES7:EU7)</f>
        <v>3</v>
      </c>
      <c r="CJ7" s="53">
        <f>SUM(coded_data!ES7:EU7) / 4</f>
        <v>0.75</v>
      </c>
      <c r="CK7" s="66">
        <f t="shared" si="25"/>
        <v>4</v>
      </c>
      <c r="CL7" t="str">
        <f t="shared" si="26"/>
        <v>high</v>
      </c>
      <c r="CM7" s="1">
        <f>AVERAGE(coded_data!ES7:EU7)</f>
        <v>1</v>
      </c>
      <c r="CN7">
        <f>SUM(coded_data!EV7:EY7)</f>
        <v>5</v>
      </c>
      <c r="CO7" s="53">
        <f>SUM(coded_data!EV7:EY7) / 5</f>
        <v>1</v>
      </c>
      <c r="CP7" s="66">
        <f t="shared" si="27"/>
        <v>5</v>
      </c>
      <c r="CQ7" t="str">
        <f t="shared" si="28"/>
        <v>very high</v>
      </c>
      <c r="CR7" s="1">
        <f>AVERAGE(coded_data!EV7:EY7)</f>
        <v>1.25</v>
      </c>
    </row>
    <row r="8" spans="1:96">
      <c r="A8" s="1">
        <v>5</v>
      </c>
      <c r="B8">
        <f>SUM(coded_data!K8:O8)</f>
        <v>1</v>
      </c>
      <c r="C8" s="53">
        <f>SUM(coded_data!K8:O8) / 5</f>
        <v>0.2</v>
      </c>
      <c r="D8" s="66">
        <f t="shared" si="29"/>
        <v>1</v>
      </c>
      <c r="E8" t="str">
        <f t="shared" si="0"/>
        <v>very low</v>
      </c>
      <c r="F8">
        <f>AVERAGE(coded_data!L8:P8)</f>
        <v>0.2</v>
      </c>
      <c r="G8">
        <f>SUM(coded_data!R8:W8)</f>
        <v>0</v>
      </c>
      <c r="H8" s="53">
        <f>SUM(coded_data!R8:W8) / 4</f>
        <v>0</v>
      </c>
      <c r="I8" s="66">
        <f t="shared" si="30"/>
        <v>1</v>
      </c>
      <c r="J8" t="str">
        <f t="shared" si="31"/>
        <v>very low</v>
      </c>
      <c r="K8">
        <f>AVERAGE(coded_data!R8:W8)</f>
        <v>0</v>
      </c>
      <c r="L8">
        <f>SUM(coded_data!X8:AB8)</f>
        <v>1</v>
      </c>
      <c r="M8" s="53">
        <f>SUM(coded_data!X8:AB8) / 8</f>
        <v>0.125</v>
      </c>
      <c r="N8" s="66">
        <f t="shared" si="1"/>
        <v>1</v>
      </c>
      <c r="O8" t="str">
        <f t="shared" si="32"/>
        <v>very low</v>
      </c>
      <c r="P8">
        <f>AVERAGE(coded_data!X8:AB8)</f>
        <v>0.2</v>
      </c>
      <c r="Q8">
        <f>SUM(coded_data!AC8:AP8)</f>
        <v>0</v>
      </c>
      <c r="R8" s="53">
        <f>SUM(coded_data!AC8:AP8)/29</f>
        <v>0</v>
      </c>
      <c r="S8" s="66">
        <f t="shared" si="2"/>
        <v>1</v>
      </c>
      <c r="T8" t="str">
        <f t="shared" si="33"/>
        <v>very low</v>
      </c>
      <c r="U8" s="1">
        <f>AVERAGE(coded_data!AB8:AF8)</f>
        <v>0.2</v>
      </c>
      <c r="V8">
        <f>SUM(coded_data!AQ8)</f>
        <v>1</v>
      </c>
      <c r="W8" s="53">
        <f>SUM(coded_data!AQ8) / 5</f>
        <v>0.2</v>
      </c>
      <c r="X8" s="66">
        <f t="shared" si="3"/>
        <v>1</v>
      </c>
      <c r="Y8" t="str">
        <f t="shared" si="34"/>
        <v>very low</v>
      </c>
      <c r="Z8" s="1">
        <f>AVERAGE(coded_data!AQ8)</f>
        <v>1</v>
      </c>
      <c r="AA8">
        <f>SUM(coded_data!AR8)</f>
        <v>3</v>
      </c>
      <c r="AB8" s="53">
        <f>SUM(coded_data!AR8) / 5</f>
        <v>0.6</v>
      </c>
      <c r="AC8" s="66">
        <f t="shared" si="4"/>
        <v>3</v>
      </c>
      <c r="AD8" t="str">
        <f t="shared" si="35"/>
        <v>moderate</v>
      </c>
      <c r="AE8" s="1">
        <f>AVERAGE(coded_data!AR8)</f>
        <v>3</v>
      </c>
      <c r="AF8">
        <f>SUM(coded_data!AS8:BD8)</f>
        <v>46</v>
      </c>
      <c r="AG8" s="53">
        <f>SUM(coded_data!AS8:BD8) / 60</f>
        <v>0.76666666666666672</v>
      </c>
      <c r="AH8" s="66">
        <f t="shared" si="5"/>
        <v>4</v>
      </c>
      <c r="AI8" t="str">
        <f t="shared" si="36"/>
        <v>high</v>
      </c>
      <c r="AJ8" s="1">
        <f>AVERAGE(coded_data!AS8:BD8)</f>
        <v>3.8333333333333335</v>
      </c>
      <c r="AK8">
        <f>SUM(coded_data!BE8:BP8)</f>
        <v>39</v>
      </c>
      <c r="AL8" s="53">
        <f>SUM(coded_data!BE8:BP8) / 60</f>
        <v>0.65</v>
      </c>
      <c r="AM8" s="66">
        <f t="shared" si="6"/>
        <v>4</v>
      </c>
      <c r="AN8" t="str">
        <f t="shared" si="37"/>
        <v>high</v>
      </c>
      <c r="AO8" s="1">
        <f>AVERAGE(coded_data!BE8:BP8)</f>
        <v>3.25</v>
      </c>
      <c r="AP8">
        <f>SUM(coded_data!BQ8:CJ8)</f>
        <v>10</v>
      </c>
      <c r="AQ8" s="53">
        <f>SUM(coded_data!BQ8:CJ8) / 20</f>
        <v>0.5</v>
      </c>
      <c r="AR8" s="66">
        <f t="shared" si="7"/>
        <v>3</v>
      </c>
      <c r="AS8" t="str">
        <f t="shared" si="8"/>
        <v>moderate</v>
      </c>
      <c r="AT8" s="1">
        <f>AVERAGE(coded_data!BQ8:CJ8)</f>
        <v>0.5</v>
      </c>
      <c r="AU8">
        <f>SUM(coded_data!CK8:CN8)</f>
        <v>2</v>
      </c>
      <c r="AV8" s="53">
        <f>SUM(coded_data!CK8:CN8) / 4</f>
        <v>0.5</v>
      </c>
      <c r="AW8" s="66">
        <f t="shared" si="9"/>
        <v>3</v>
      </c>
      <c r="AX8" t="str">
        <f t="shared" si="10"/>
        <v>moderate</v>
      </c>
      <c r="AY8" s="1">
        <f>AVERAGE(coded_data!CK8:CN8)</f>
        <v>0.5</v>
      </c>
      <c r="AZ8">
        <f>SUM(coded_data!CO8:CZ8)</f>
        <v>9</v>
      </c>
      <c r="BA8" s="53">
        <f>SUM(coded_data!CO8:CZ8) / 12</f>
        <v>0.75</v>
      </c>
      <c r="BB8" s="66">
        <f t="shared" si="11"/>
        <v>4</v>
      </c>
      <c r="BC8" t="str">
        <f t="shared" si="12"/>
        <v>high</v>
      </c>
      <c r="BD8" s="1">
        <f>AVERAGE(coded_data!CO8:CZ8)</f>
        <v>0.75</v>
      </c>
      <c r="BE8">
        <f>SUM(coded_data!DA8:DF8)</f>
        <v>2</v>
      </c>
      <c r="BF8" s="53">
        <f>SUM(coded_data!DA8:DF8) / 6</f>
        <v>0.33333333333333331</v>
      </c>
      <c r="BG8" s="66">
        <f t="shared" si="13"/>
        <v>2</v>
      </c>
      <c r="BH8" t="str">
        <f t="shared" si="14"/>
        <v>low</v>
      </c>
      <c r="BI8" s="1">
        <f>AVERAGE(coded_data!DA8:DF8)</f>
        <v>0.33333333333333331</v>
      </c>
      <c r="BJ8">
        <f>SUM(coded_data!DG8:DR8)</f>
        <v>6</v>
      </c>
      <c r="BK8" s="53">
        <f>SUM(coded_data!DG8:DR8) / 12</f>
        <v>0.5</v>
      </c>
      <c r="BL8" s="66">
        <f t="shared" si="15"/>
        <v>3</v>
      </c>
      <c r="BM8" t="str">
        <f t="shared" si="16"/>
        <v>moderate</v>
      </c>
      <c r="BN8" s="1">
        <f>AVERAGE(coded_data!DG8:DR8)</f>
        <v>0.5</v>
      </c>
      <c r="BO8">
        <f>SUM(coded_data!DS8:DZ8)</f>
        <v>5</v>
      </c>
      <c r="BP8" s="53">
        <f>SUM(coded_data!DS8:DZ8) / 8</f>
        <v>0.625</v>
      </c>
      <c r="BQ8" s="66">
        <f t="shared" si="17"/>
        <v>4</v>
      </c>
      <c r="BR8" t="str">
        <f t="shared" si="18"/>
        <v>high</v>
      </c>
      <c r="BS8" s="1">
        <f>AVERAGE(coded_data!DS8:DZ8)</f>
        <v>0.625</v>
      </c>
      <c r="BT8">
        <f>SUM(coded_data!EA8)</f>
        <v>0</v>
      </c>
      <c r="BU8" s="53">
        <f>SUM(coded_data!EA8)</f>
        <v>0</v>
      </c>
      <c r="BV8" s="66">
        <f t="shared" si="19"/>
        <v>1</v>
      </c>
      <c r="BW8" t="str">
        <f t="shared" si="20"/>
        <v>very low</v>
      </c>
      <c r="BX8" s="1">
        <f>AVERAGE(coded_data!EA8)</f>
        <v>0</v>
      </c>
      <c r="BY8">
        <f>SUM(coded_data!EB8:EG8)</f>
        <v>0</v>
      </c>
      <c r="BZ8" s="53">
        <f>SUM(coded_data!EB8:EG8) / 6</f>
        <v>0</v>
      </c>
      <c r="CA8" s="66">
        <f t="shared" si="21"/>
        <v>1</v>
      </c>
      <c r="CB8" t="str">
        <f t="shared" si="22"/>
        <v>very low</v>
      </c>
      <c r="CC8" s="1">
        <f>AVERAGE(coded_data!EB8:EG8)</f>
        <v>0</v>
      </c>
      <c r="CD8">
        <f>SUM(coded_data!EH8:ER8)</f>
        <v>4</v>
      </c>
      <c r="CE8" s="53">
        <f>(SUM(coded_data!EH8:ER8)/11)</f>
        <v>0.36363636363636365</v>
      </c>
      <c r="CF8" s="66">
        <f t="shared" si="23"/>
        <v>2</v>
      </c>
      <c r="CG8" t="str">
        <f t="shared" si="24"/>
        <v>low</v>
      </c>
      <c r="CH8" s="1">
        <f>AVERAGE(coded_data!EH8:ER8)</f>
        <v>0.36363636363636365</v>
      </c>
      <c r="CI8">
        <f>SUM(coded_data!ES8:EU8)</f>
        <v>1</v>
      </c>
      <c r="CJ8" s="53">
        <f>SUM(coded_data!ES8:EU8) / 4</f>
        <v>0.25</v>
      </c>
      <c r="CK8" s="66">
        <f t="shared" si="25"/>
        <v>2</v>
      </c>
      <c r="CL8" t="str">
        <f t="shared" si="26"/>
        <v>low</v>
      </c>
      <c r="CM8" s="1">
        <f>AVERAGE(coded_data!ES8:EU8)</f>
        <v>0.33333333333333331</v>
      </c>
      <c r="CN8">
        <f>SUM(coded_data!EV8:EY8)</f>
        <v>4</v>
      </c>
      <c r="CO8" s="53">
        <f>SUM(coded_data!EV8:EY8) / 5</f>
        <v>0.8</v>
      </c>
      <c r="CP8" s="66">
        <f t="shared" si="27"/>
        <v>4</v>
      </c>
      <c r="CQ8" t="str">
        <f t="shared" si="28"/>
        <v>high</v>
      </c>
      <c r="CR8" s="1">
        <f>AVERAGE(coded_data!EV8:EY8)</f>
        <v>1</v>
      </c>
    </row>
    <row r="9" spans="1:96">
      <c r="A9" s="1">
        <v>6</v>
      </c>
      <c r="B9">
        <f>SUM(coded_data!K9:O9)</f>
        <v>1</v>
      </c>
      <c r="C9" s="53">
        <f>SUM(coded_data!K9:O9) / 5</f>
        <v>0.2</v>
      </c>
      <c r="D9" s="66">
        <f t="shared" si="29"/>
        <v>1</v>
      </c>
      <c r="E9" t="str">
        <f t="shared" si="0"/>
        <v>very low</v>
      </c>
      <c r="F9">
        <f>AVERAGE(coded_data!L9:P9)</f>
        <v>0.2</v>
      </c>
      <c r="G9">
        <f>SUM(coded_data!R9:W9)</f>
        <v>0</v>
      </c>
      <c r="H9" s="53">
        <f>SUM(coded_data!R9:W9) / 4</f>
        <v>0</v>
      </c>
      <c r="I9" s="66">
        <f t="shared" si="30"/>
        <v>1</v>
      </c>
      <c r="J9" t="str">
        <f t="shared" si="31"/>
        <v>very low</v>
      </c>
      <c r="K9">
        <f>AVERAGE(coded_data!R9:W9)</f>
        <v>0</v>
      </c>
      <c r="L9">
        <f>SUM(coded_data!X9:AB9)</f>
        <v>2</v>
      </c>
      <c r="M9" s="53">
        <f>SUM(coded_data!X9:AB9) / 8</f>
        <v>0.25</v>
      </c>
      <c r="N9" s="66">
        <f t="shared" si="1"/>
        <v>2</v>
      </c>
      <c r="O9" t="str">
        <f t="shared" si="32"/>
        <v>low</v>
      </c>
      <c r="P9">
        <f>AVERAGE(coded_data!X9:AB9)</f>
        <v>0.4</v>
      </c>
      <c r="Q9">
        <f>SUM(coded_data!AC9:AP9)</f>
        <v>0</v>
      </c>
      <c r="R9" s="53">
        <f>SUM(coded_data!AC9:AP9)/29</f>
        <v>0</v>
      </c>
      <c r="S9" s="66">
        <f t="shared" si="2"/>
        <v>1</v>
      </c>
      <c r="T9" t="str">
        <f t="shared" si="33"/>
        <v>very low</v>
      </c>
      <c r="U9" s="1">
        <f>AVERAGE(coded_data!AB9:AF9)</f>
        <v>0.4</v>
      </c>
      <c r="V9">
        <f>SUM(coded_data!AQ9)</f>
        <v>2</v>
      </c>
      <c r="W9" s="53">
        <f>SUM(coded_data!AQ9) / 5</f>
        <v>0.4</v>
      </c>
      <c r="X9" s="66">
        <f t="shared" si="3"/>
        <v>2</v>
      </c>
      <c r="Y9" t="str">
        <f t="shared" si="34"/>
        <v>low</v>
      </c>
      <c r="Z9" s="1">
        <f>AVERAGE(coded_data!AQ9)</f>
        <v>2</v>
      </c>
      <c r="AA9">
        <f>SUM(coded_data!AR9)</f>
        <v>3</v>
      </c>
      <c r="AB9" s="53">
        <f>SUM(coded_data!AR9) / 5</f>
        <v>0.6</v>
      </c>
      <c r="AC9" s="66">
        <f t="shared" si="4"/>
        <v>3</v>
      </c>
      <c r="AD9" t="str">
        <f t="shared" si="35"/>
        <v>moderate</v>
      </c>
      <c r="AE9" s="1">
        <f>AVERAGE(coded_data!AR9)</f>
        <v>3</v>
      </c>
      <c r="AF9">
        <f>SUM(coded_data!AS9:BD9)</f>
        <v>48</v>
      </c>
      <c r="AG9" s="53">
        <f>SUM(coded_data!AS9:BD9) / 60</f>
        <v>0.8</v>
      </c>
      <c r="AH9" s="66">
        <f t="shared" si="5"/>
        <v>4</v>
      </c>
      <c r="AI9" t="str">
        <f t="shared" si="36"/>
        <v>high</v>
      </c>
      <c r="AJ9" s="1">
        <f>AVERAGE(coded_data!AS9:BD9)</f>
        <v>4</v>
      </c>
      <c r="AK9">
        <f>SUM(coded_data!BE9:BP9)</f>
        <v>38</v>
      </c>
      <c r="AL9" s="53">
        <f>SUM(coded_data!BE9:BP9) / 60</f>
        <v>0.6333333333333333</v>
      </c>
      <c r="AM9" s="66">
        <f t="shared" si="6"/>
        <v>4</v>
      </c>
      <c r="AN9" t="str">
        <f t="shared" si="37"/>
        <v>high</v>
      </c>
      <c r="AO9" s="1">
        <f>AVERAGE(coded_data!BE9:BP9)</f>
        <v>3.1666666666666665</v>
      </c>
      <c r="AP9">
        <f>SUM(coded_data!BQ9:CJ9)</f>
        <v>9</v>
      </c>
      <c r="AQ9" s="53">
        <f>SUM(coded_data!BQ9:CJ9) / 20</f>
        <v>0.45</v>
      </c>
      <c r="AR9" s="66">
        <f t="shared" si="7"/>
        <v>3</v>
      </c>
      <c r="AS9" t="str">
        <f t="shared" si="8"/>
        <v>moderate</v>
      </c>
      <c r="AT9" s="1">
        <f>AVERAGE(coded_data!BQ9:CJ9)</f>
        <v>0.45</v>
      </c>
      <c r="AU9">
        <f>SUM(coded_data!CK9:CN9)</f>
        <v>1</v>
      </c>
      <c r="AV9" s="53">
        <f>SUM(coded_data!CK9:CN9) / 4</f>
        <v>0.25</v>
      </c>
      <c r="AW9" s="66">
        <f t="shared" si="9"/>
        <v>2</v>
      </c>
      <c r="AX9" t="str">
        <f t="shared" si="10"/>
        <v>low</v>
      </c>
      <c r="AY9" s="1">
        <f>AVERAGE(coded_data!CK9:CN9)</f>
        <v>0.25</v>
      </c>
      <c r="AZ9">
        <f>SUM(coded_data!CO9:CZ9)</f>
        <v>5</v>
      </c>
      <c r="BA9" s="53">
        <f>SUM(coded_data!CO9:CZ9) / 12</f>
        <v>0.41666666666666669</v>
      </c>
      <c r="BB9" s="66">
        <f t="shared" si="11"/>
        <v>3</v>
      </c>
      <c r="BC9" t="str">
        <f t="shared" si="12"/>
        <v>moderate</v>
      </c>
      <c r="BD9" s="1">
        <f>AVERAGE(coded_data!CO9:CZ9)</f>
        <v>0.41666666666666669</v>
      </c>
      <c r="BE9">
        <f>SUM(coded_data!DA9:DF9)</f>
        <v>4</v>
      </c>
      <c r="BF9" s="53">
        <f>SUM(coded_data!DA9:DF9) / 6</f>
        <v>0.66666666666666663</v>
      </c>
      <c r="BG9" s="66">
        <f t="shared" si="13"/>
        <v>4</v>
      </c>
      <c r="BH9" t="str">
        <f t="shared" si="14"/>
        <v>high</v>
      </c>
      <c r="BI9" s="1">
        <f>AVERAGE(coded_data!DA9:DF9)</f>
        <v>0.66666666666666663</v>
      </c>
      <c r="BJ9">
        <f>SUM(coded_data!DG9:DR9)</f>
        <v>5</v>
      </c>
      <c r="BK9" s="53">
        <f>SUM(coded_data!DG9:DR9) / 12</f>
        <v>0.41666666666666669</v>
      </c>
      <c r="BL9" s="66">
        <f t="shared" si="15"/>
        <v>3</v>
      </c>
      <c r="BM9" t="str">
        <f t="shared" si="16"/>
        <v>moderate</v>
      </c>
      <c r="BN9" s="1">
        <f>AVERAGE(coded_data!DG9:DR9)</f>
        <v>0.41666666666666669</v>
      </c>
      <c r="BO9">
        <f>SUM(coded_data!DS9:DZ9)</f>
        <v>4</v>
      </c>
      <c r="BP9" s="53">
        <f>SUM(coded_data!DS9:DZ9) / 8</f>
        <v>0.5</v>
      </c>
      <c r="BQ9" s="66">
        <f t="shared" si="17"/>
        <v>3</v>
      </c>
      <c r="BR9" t="str">
        <f t="shared" si="18"/>
        <v>moderate</v>
      </c>
      <c r="BS9" s="1">
        <f>AVERAGE(coded_data!DS9:DZ9)</f>
        <v>0.5</v>
      </c>
      <c r="BT9">
        <f>SUM(coded_data!EA9)</f>
        <v>0</v>
      </c>
      <c r="BU9" s="53">
        <f>SUM(coded_data!EA9)</f>
        <v>0</v>
      </c>
      <c r="BV9" s="66">
        <f t="shared" si="19"/>
        <v>1</v>
      </c>
      <c r="BW9" t="str">
        <f t="shared" si="20"/>
        <v>very low</v>
      </c>
      <c r="BX9" s="1">
        <f>AVERAGE(coded_data!EA9)</f>
        <v>0</v>
      </c>
      <c r="BY9">
        <f>SUM(coded_data!EB9:EG9)</f>
        <v>2</v>
      </c>
      <c r="BZ9" s="53">
        <f>SUM(coded_data!EB9:EG9) / 6</f>
        <v>0.33333333333333331</v>
      </c>
      <c r="CA9" s="66">
        <f t="shared" si="21"/>
        <v>2</v>
      </c>
      <c r="CB9" t="str">
        <f t="shared" si="22"/>
        <v>low</v>
      </c>
      <c r="CC9" s="1">
        <f>AVERAGE(coded_data!EB9:EG9)</f>
        <v>0.33333333333333331</v>
      </c>
      <c r="CD9">
        <f>SUM(coded_data!EH9:ER9)</f>
        <v>1</v>
      </c>
      <c r="CE9" s="53">
        <f>(SUM(coded_data!EH9:ER9)/11)</f>
        <v>9.0909090909090912E-2</v>
      </c>
      <c r="CF9" s="66">
        <f t="shared" si="23"/>
        <v>1</v>
      </c>
      <c r="CG9" t="str">
        <f t="shared" si="24"/>
        <v>very low</v>
      </c>
      <c r="CH9" s="1">
        <f>AVERAGE(coded_data!EH9:ER9)</f>
        <v>9.0909090909090912E-2</v>
      </c>
      <c r="CI9">
        <f>SUM(coded_data!ES9:EU9)</f>
        <v>1</v>
      </c>
      <c r="CJ9" s="53">
        <f>SUM(coded_data!ES9:EU9) / 4</f>
        <v>0.25</v>
      </c>
      <c r="CK9" s="66">
        <f t="shared" si="25"/>
        <v>2</v>
      </c>
      <c r="CL9" t="str">
        <f t="shared" si="26"/>
        <v>low</v>
      </c>
      <c r="CM9" s="1">
        <f>AVERAGE(coded_data!ES9:EU9)</f>
        <v>0.33333333333333331</v>
      </c>
      <c r="CN9">
        <f>SUM(coded_data!EV9:EY9)</f>
        <v>1</v>
      </c>
      <c r="CO9" s="53">
        <f>SUM(coded_data!EV9:EY9) / 5</f>
        <v>0.2</v>
      </c>
      <c r="CP9" s="66">
        <f t="shared" si="27"/>
        <v>1</v>
      </c>
      <c r="CQ9" t="str">
        <f t="shared" si="28"/>
        <v>very low</v>
      </c>
      <c r="CR9" s="1">
        <f>AVERAGE(coded_data!EV9:EY9)</f>
        <v>0.25</v>
      </c>
    </row>
    <row r="10" spans="1:96">
      <c r="A10" s="1">
        <v>7</v>
      </c>
      <c r="B10">
        <f>SUM(coded_data!K10:O10)</f>
        <v>3</v>
      </c>
      <c r="C10" s="53">
        <f>SUM(coded_data!K10:O10) / 5</f>
        <v>0.6</v>
      </c>
      <c r="D10" s="66">
        <f t="shared" si="29"/>
        <v>3</v>
      </c>
      <c r="E10" t="str">
        <f t="shared" si="0"/>
        <v>moderate</v>
      </c>
      <c r="F10">
        <f>AVERAGE(coded_data!L10:P10)</f>
        <v>0.4</v>
      </c>
      <c r="G10">
        <f>SUM(coded_data!R10:W10)</f>
        <v>0</v>
      </c>
      <c r="H10" s="53">
        <f>SUM(coded_data!R10:W10) / 4</f>
        <v>0</v>
      </c>
      <c r="I10" s="66">
        <f t="shared" si="30"/>
        <v>1</v>
      </c>
      <c r="J10" t="str">
        <f t="shared" si="31"/>
        <v>very low</v>
      </c>
      <c r="K10">
        <f>AVERAGE(coded_data!R10:W10)</f>
        <v>0</v>
      </c>
      <c r="L10">
        <f>SUM(coded_data!X10:AB10)</f>
        <v>2</v>
      </c>
      <c r="M10" s="53">
        <f>SUM(coded_data!X10:AB10) / 8</f>
        <v>0.25</v>
      </c>
      <c r="N10" s="66">
        <f t="shared" si="1"/>
        <v>2</v>
      </c>
      <c r="O10" t="str">
        <f t="shared" si="32"/>
        <v>low</v>
      </c>
      <c r="P10">
        <f>AVERAGE(coded_data!X10:AB10)</f>
        <v>0.4</v>
      </c>
      <c r="Q10">
        <f>SUM(coded_data!AC10:AP10)</f>
        <v>0</v>
      </c>
      <c r="R10" s="53">
        <f>SUM(coded_data!AC10:AP10)/29</f>
        <v>0</v>
      </c>
      <c r="S10" s="66">
        <f t="shared" si="2"/>
        <v>1</v>
      </c>
      <c r="T10" t="str">
        <f t="shared" si="33"/>
        <v>very low</v>
      </c>
      <c r="U10" s="1">
        <f>AVERAGE(coded_data!AB10:AF10)</f>
        <v>0.4</v>
      </c>
      <c r="V10">
        <f>SUM(coded_data!AQ10)</f>
        <v>1</v>
      </c>
      <c r="W10" s="53">
        <f>SUM(coded_data!AQ10) / 5</f>
        <v>0.2</v>
      </c>
      <c r="X10" s="66">
        <f t="shared" si="3"/>
        <v>1</v>
      </c>
      <c r="Y10" t="str">
        <f t="shared" si="34"/>
        <v>very low</v>
      </c>
      <c r="Z10" s="1">
        <f>AVERAGE(coded_data!AQ10)</f>
        <v>1</v>
      </c>
      <c r="AA10">
        <f>SUM(coded_data!AR10)</f>
        <v>0</v>
      </c>
      <c r="AB10" s="53">
        <f>SUM(coded_data!AR10) / 5</f>
        <v>0</v>
      </c>
      <c r="AC10" s="66">
        <f t="shared" si="4"/>
        <v>1</v>
      </c>
      <c r="AD10" t="str">
        <f t="shared" si="35"/>
        <v>very low</v>
      </c>
      <c r="AE10" s="1">
        <f>AVERAGE(coded_data!AR10)</f>
        <v>0</v>
      </c>
      <c r="AF10">
        <f>SUM(coded_data!AS10:BD10)</f>
        <v>48</v>
      </c>
      <c r="AG10" s="53">
        <f>SUM(coded_data!AS10:BD10) / 60</f>
        <v>0.8</v>
      </c>
      <c r="AH10" s="66">
        <f t="shared" si="5"/>
        <v>4</v>
      </c>
      <c r="AI10" t="str">
        <f t="shared" si="36"/>
        <v>high</v>
      </c>
      <c r="AJ10" s="1">
        <f>AVERAGE(coded_data!AS10:BD10)</f>
        <v>4</v>
      </c>
      <c r="AK10">
        <f>SUM(coded_data!BE10:BP10)</f>
        <v>38</v>
      </c>
      <c r="AL10" s="53">
        <f>SUM(coded_data!BE10:BP10) / 60</f>
        <v>0.6333333333333333</v>
      </c>
      <c r="AM10" s="66">
        <f t="shared" si="6"/>
        <v>4</v>
      </c>
      <c r="AN10" t="str">
        <f t="shared" si="37"/>
        <v>high</v>
      </c>
      <c r="AO10" s="1">
        <f>AVERAGE(coded_data!BE10:BP10)</f>
        <v>3.1666666666666665</v>
      </c>
      <c r="AP10">
        <f>SUM(coded_data!BQ10:CJ10)</f>
        <v>8</v>
      </c>
      <c r="AQ10" s="53">
        <f>SUM(coded_data!BQ10:CJ10) / 20</f>
        <v>0.4</v>
      </c>
      <c r="AR10" s="66">
        <f t="shared" si="7"/>
        <v>2</v>
      </c>
      <c r="AS10" t="str">
        <f t="shared" si="8"/>
        <v>low</v>
      </c>
      <c r="AT10" s="1">
        <f>AVERAGE(coded_data!BQ10:CJ10)</f>
        <v>0.4</v>
      </c>
      <c r="AU10">
        <f>SUM(coded_data!CK10:CN10)</f>
        <v>2</v>
      </c>
      <c r="AV10" s="53">
        <f>SUM(coded_data!CK10:CN10) / 4</f>
        <v>0.5</v>
      </c>
      <c r="AW10" s="66">
        <f t="shared" si="9"/>
        <v>3</v>
      </c>
      <c r="AX10" t="str">
        <f t="shared" si="10"/>
        <v>moderate</v>
      </c>
      <c r="AY10" s="1">
        <f>AVERAGE(coded_data!CK10:CN10)</f>
        <v>0.5</v>
      </c>
      <c r="AZ10">
        <f>SUM(coded_data!CO10:CZ10)</f>
        <v>4</v>
      </c>
      <c r="BA10" s="53">
        <f>SUM(coded_data!CO10:CZ10) / 12</f>
        <v>0.33333333333333331</v>
      </c>
      <c r="BB10" s="66">
        <f t="shared" si="11"/>
        <v>2</v>
      </c>
      <c r="BC10" t="str">
        <f t="shared" si="12"/>
        <v>low</v>
      </c>
      <c r="BD10" s="1">
        <f>AVERAGE(coded_data!CO10:CZ10)</f>
        <v>0.33333333333333331</v>
      </c>
      <c r="BE10">
        <f>SUM(coded_data!DA10:DF10)</f>
        <v>2</v>
      </c>
      <c r="BF10" s="53">
        <f>SUM(coded_data!DA10:DF10) / 6</f>
        <v>0.33333333333333331</v>
      </c>
      <c r="BG10" s="66">
        <f t="shared" si="13"/>
        <v>2</v>
      </c>
      <c r="BH10" t="str">
        <f t="shared" si="14"/>
        <v>low</v>
      </c>
      <c r="BI10" s="1">
        <f>AVERAGE(coded_data!DA10:DF10)</f>
        <v>0.33333333333333331</v>
      </c>
      <c r="BJ10">
        <f>SUM(coded_data!DG10:DR10)</f>
        <v>4</v>
      </c>
      <c r="BK10" s="53">
        <f>SUM(coded_data!DG10:DR10) / 12</f>
        <v>0.33333333333333331</v>
      </c>
      <c r="BL10" s="66">
        <f t="shared" si="15"/>
        <v>2</v>
      </c>
      <c r="BM10" t="str">
        <f t="shared" si="16"/>
        <v>low</v>
      </c>
      <c r="BN10" s="1">
        <f>AVERAGE(coded_data!DG10:DR10)</f>
        <v>0.33333333333333331</v>
      </c>
      <c r="BO10">
        <f>SUM(coded_data!DS10:DZ10)</f>
        <v>4</v>
      </c>
      <c r="BP10" s="53">
        <f>SUM(coded_data!DS10:DZ10) / 8</f>
        <v>0.5</v>
      </c>
      <c r="BQ10" s="66">
        <f t="shared" si="17"/>
        <v>3</v>
      </c>
      <c r="BR10" t="str">
        <f t="shared" si="18"/>
        <v>moderate</v>
      </c>
      <c r="BS10" s="1">
        <f>AVERAGE(coded_data!DS10:DZ10)</f>
        <v>0.5</v>
      </c>
      <c r="BT10">
        <f>SUM(coded_data!EA10)</f>
        <v>0</v>
      </c>
      <c r="BU10" s="53">
        <f>SUM(coded_data!EA10)</f>
        <v>0</v>
      </c>
      <c r="BV10" s="66">
        <f t="shared" si="19"/>
        <v>1</v>
      </c>
      <c r="BW10" t="str">
        <f t="shared" si="20"/>
        <v>very low</v>
      </c>
      <c r="BX10" s="1">
        <f>AVERAGE(coded_data!EA10)</f>
        <v>0</v>
      </c>
      <c r="BY10">
        <f>SUM(coded_data!EB10:EG10)</f>
        <v>0</v>
      </c>
      <c r="BZ10" s="53">
        <f>SUM(coded_data!EB10:EG10) / 6</f>
        <v>0</v>
      </c>
      <c r="CA10" s="66">
        <f t="shared" si="21"/>
        <v>1</v>
      </c>
      <c r="CB10" t="str">
        <f t="shared" si="22"/>
        <v>very low</v>
      </c>
      <c r="CC10" s="1">
        <f>AVERAGE(coded_data!EB10:EG10)</f>
        <v>0</v>
      </c>
      <c r="CD10">
        <f>SUM(coded_data!EH10:ER10)</f>
        <v>2</v>
      </c>
      <c r="CE10" s="53">
        <f>(SUM(coded_data!EH10:ER10)/11)</f>
        <v>0.18181818181818182</v>
      </c>
      <c r="CF10" s="66">
        <f t="shared" si="23"/>
        <v>1</v>
      </c>
      <c r="CG10" t="str">
        <f t="shared" si="24"/>
        <v>very low</v>
      </c>
      <c r="CH10" s="1">
        <f>AVERAGE(coded_data!EH10:ER10)</f>
        <v>0.18181818181818182</v>
      </c>
      <c r="CI10">
        <f>SUM(coded_data!ES10:EU10)</f>
        <v>2</v>
      </c>
      <c r="CJ10" s="53">
        <f>SUM(coded_data!ES10:EU10) / 4</f>
        <v>0.5</v>
      </c>
      <c r="CK10" s="66">
        <f t="shared" si="25"/>
        <v>3</v>
      </c>
      <c r="CL10" t="str">
        <f t="shared" si="26"/>
        <v>moderate</v>
      </c>
      <c r="CM10" s="1">
        <f>AVERAGE(coded_data!ES10:EU10)</f>
        <v>0.66666666666666663</v>
      </c>
      <c r="CN10">
        <f>SUM(coded_data!EV10:EY10)</f>
        <v>1</v>
      </c>
      <c r="CO10" s="53">
        <f>SUM(coded_data!EV10:EY10) / 5</f>
        <v>0.2</v>
      </c>
      <c r="CP10" s="66">
        <f t="shared" si="27"/>
        <v>1</v>
      </c>
      <c r="CQ10" t="str">
        <f t="shared" si="28"/>
        <v>very low</v>
      </c>
      <c r="CR10" s="1">
        <f>AVERAGE(coded_data!EV10:EY10)</f>
        <v>0.25</v>
      </c>
    </row>
    <row r="11" spans="1:96">
      <c r="A11" s="1">
        <v>8</v>
      </c>
      <c r="B11">
        <f>SUM(coded_data!K11:O11)</f>
        <v>2</v>
      </c>
      <c r="C11" s="53">
        <f>SUM(coded_data!K11:O11) / 5</f>
        <v>0.4</v>
      </c>
      <c r="D11" s="66">
        <f t="shared" si="29"/>
        <v>2</v>
      </c>
      <c r="E11" t="str">
        <f t="shared" si="0"/>
        <v>low</v>
      </c>
      <c r="F11">
        <f>AVERAGE(coded_data!L11:P11)</f>
        <v>0.2</v>
      </c>
      <c r="G11">
        <f>SUM(coded_data!R11:W11)</f>
        <v>0</v>
      </c>
      <c r="H11" s="53">
        <f>SUM(coded_data!R11:W11) / 4</f>
        <v>0</v>
      </c>
      <c r="I11" s="66">
        <f t="shared" si="30"/>
        <v>1</v>
      </c>
      <c r="J11" t="str">
        <f t="shared" si="31"/>
        <v>very low</v>
      </c>
      <c r="K11">
        <f>AVERAGE(coded_data!R11:W11)</f>
        <v>0</v>
      </c>
      <c r="L11">
        <f>SUM(coded_data!X11:AB11)</f>
        <v>1</v>
      </c>
      <c r="M11" s="53">
        <f>SUM(coded_data!X11:AB11) / 8</f>
        <v>0.125</v>
      </c>
      <c r="N11" s="66">
        <f t="shared" si="1"/>
        <v>1</v>
      </c>
      <c r="O11" t="str">
        <f t="shared" si="32"/>
        <v>very low</v>
      </c>
      <c r="P11">
        <f>AVERAGE(coded_data!X11:AB11)</f>
        <v>0.2</v>
      </c>
      <c r="Q11">
        <f>SUM(coded_data!AC11:AP11)</f>
        <v>0</v>
      </c>
      <c r="R11" s="53">
        <f>SUM(coded_data!AC11:AP11)/29</f>
        <v>0</v>
      </c>
      <c r="S11" s="66">
        <f t="shared" si="2"/>
        <v>1</v>
      </c>
      <c r="T11" t="str">
        <f t="shared" si="33"/>
        <v>very low</v>
      </c>
      <c r="U11" s="1">
        <f>AVERAGE(coded_data!AB11:AF11)</f>
        <v>0.2</v>
      </c>
      <c r="V11">
        <f>SUM(coded_data!AQ11)</f>
        <v>1</v>
      </c>
      <c r="W11" s="53">
        <f>SUM(coded_data!AQ11) / 5</f>
        <v>0.2</v>
      </c>
      <c r="X11" s="66">
        <f t="shared" si="3"/>
        <v>1</v>
      </c>
      <c r="Y11" t="str">
        <f t="shared" si="34"/>
        <v>very low</v>
      </c>
      <c r="Z11" s="1">
        <f>AVERAGE(coded_data!AQ11)</f>
        <v>1</v>
      </c>
      <c r="AA11">
        <f>SUM(coded_data!AR11)</f>
        <v>2</v>
      </c>
      <c r="AB11" s="53">
        <f>SUM(coded_data!AR11) / 5</f>
        <v>0.4</v>
      </c>
      <c r="AC11" s="66">
        <f t="shared" si="4"/>
        <v>2</v>
      </c>
      <c r="AD11" t="str">
        <f t="shared" si="35"/>
        <v>low</v>
      </c>
      <c r="AE11" s="1">
        <f>AVERAGE(coded_data!AR11)</f>
        <v>2</v>
      </c>
      <c r="AF11">
        <f>SUM(coded_data!AS11:BD11)</f>
        <v>48</v>
      </c>
      <c r="AG11" s="53">
        <f>SUM(coded_data!AS11:BD11) / 60</f>
        <v>0.8</v>
      </c>
      <c r="AH11" s="66">
        <f t="shared" si="5"/>
        <v>4</v>
      </c>
      <c r="AI11" t="str">
        <f t="shared" si="36"/>
        <v>high</v>
      </c>
      <c r="AJ11" s="1">
        <f>AVERAGE(coded_data!AS11:BD11)</f>
        <v>4</v>
      </c>
      <c r="AK11">
        <f>SUM(coded_data!BE11:BP11)</f>
        <v>36</v>
      </c>
      <c r="AL11" s="53">
        <f>SUM(coded_data!BE11:BP11) / 60</f>
        <v>0.6</v>
      </c>
      <c r="AM11" s="66">
        <f t="shared" si="6"/>
        <v>3</v>
      </c>
      <c r="AN11" t="str">
        <f t="shared" si="37"/>
        <v>moderate</v>
      </c>
      <c r="AO11" s="1">
        <f>AVERAGE(coded_data!BE11:BP11)</f>
        <v>3</v>
      </c>
      <c r="AP11">
        <f>SUM(coded_data!BQ11:CJ11)</f>
        <v>12</v>
      </c>
      <c r="AQ11" s="53">
        <f>SUM(coded_data!BQ11:CJ11) / 20</f>
        <v>0.6</v>
      </c>
      <c r="AR11" s="66">
        <f t="shared" si="7"/>
        <v>3</v>
      </c>
      <c r="AS11" t="str">
        <f t="shared" si="8"/>
        <v>moderate</v>
      </c>
      <c r="AT11" s="1">
        <f>AVERAGE(coded_data!BQ11:CJ11)</f>
        <v>0.6</v>
      </c>
      <c r="AU11">
        <f>SUM(coded_data!CK11:CN11)</f>
        <v>1</v>
      </c>
      <c r="AV11" s="53">
        <f>SUM(coded_data!CK11:CN11) / 4</f>
        <v>0.25</v>
      </c>
      <c r="AW11" s="66">
        <f t="shared" si="9"/>
        <v>2</v>
      </c>
      <c r="AX11" t="str">
        <f t="shared" si="10"/>
        <v>low</v>
      </c>
      <c r="AY11" s="1">
        <f>AVERAGE(coded_data!CK11:CN11)</f>
        <v>0.25</v>
      </c>
      <c r="AZ11">
        <f>SUM(coded_data!CO11:CZ11)</f>
        <v>5</v>
      </c>
      <c r="BA11" s="53">
        <f>SUM(coded_data!CO11:CZ11) / 12</f>
        <v>0.41666666666666669</v>
      </c>
      <c r="BB11" s="66">
        <f t="shared" si="11"/>
        <v>3</v>
      </c>
      <c r="BC11" t="str">
        <f t="shared" si="12"/>
        <v>moderate</v>
      </c>
      <c r="BD11" s="1">
        <f>AVERAGE(coded_data!CO11:CZ11)</f>
        <v>0.41666666666666669</v>
      </c>
      <c r="BE11">
        <f>SUM(coded_data!DA11:DF11)</f>
        <v>4</v>
      </c>
      <c r="BF11" s="53">
        <f>SUM(coded_data!DA11:DF11) / 6</f>
        <v>0.66666666666666663</v>
      </c>
      <c r="BG11" s="66">
        <f t="shared" si="13"/>
        <v>4</v>
      </c>
      <c r="BH11" t="str">
        <f t="shared" si="14"/>
        <v>high</v>
      </c>
      <c r="BI11" s="1">
        <f>AVERAGE(coded_data!DA11:DF11)</f>
        <v>0.66666666666666663</v>
      </c>
      <c r="BJ11">
        <f>SUM(coded_data!DG11:DR11)</f>
        <v>0</v>
      </c>
      <c r="BK11" s="53">
        <f>SUM(coded_data!DG11:DR11) / 12</f>
        <v>0</v>
      </c>
      <c r="BL11" s="66">
        <f t="shared" si="15"/>
        <v>1</v>
      </c>
      <c r="BM11" t="str">
        <f t="shared" si="16"/>
        <v>very low</v>
      </c>
      <c r="BN11" s="1">
        <f>AVERAGE(coded_data!DG11:DR11)</f>
        <v>0</v>
      </c>
      <c r="BO11">
        <f>SUM(coded_data!DS11:DZ11)</f>
        <v>4</v>
      </c>
      <c r="BP11" s="53">
        <f>SUM(coded_data!DS11:DZ11) / 8</f>
        <v>0.5</v>
      </c>
      <c r="BQ11" s="66">
        <f t="shared" si="17"/>
        <v>3</v>
      </c>
      <c r="BR11" t="str">
        <f t="shared" si="18"/>
        <v>moderate</v>
      </c>
      <c r="BS11" s="1">
        <f>AVERAGE(coded_data!DS11:DZ11)</f>
        <v>0.5</v>
      </c>
      <c r="BT11">
        <f>SUM(coded_data!EA11)</f>
        <v>0</v>
      </c>
      <c r="BU11" s="53">
        <f>SUM(coded_data!EA11)</f>
        <v>0</v>
      </c>
      <c r="BV11" s="66">
        <f t="shared" si="19"/>
        <v>1</v>
      </c>
      <c r="BW11" t="str">
        <f t="shared" si="20"/>
        <v>very low</v>
      </c>
      <c r="BX11" s="1">
        <f>AVERAGE(coded_data!EA11)</f>
        <v>0</v>
      </c>
      <c r="BY11">
        <f>SUM(coded_data!EB11:EG11)</f>
        <v>0</v>
      </c>
      <c r="BZ11" s="53">
        <f>SUM(coded_data!EB11:EG11) / 6</f>
        <v>0</v>
      </c>
      <c r="CA11" s="66">
        <f t="shared" si="21"/>
        <v>1</v>
      </c>
      <c r="CB11" t="str">
        <f t="shared" si="22"/>
        <v>very low</v>
      </c>
      <c r="CC11" s="1">
        <f>AVERAGE(coded_data!EB11:EG11)</f>
        <v>0</v>
      </c>
      <c r="CD11">
        <f>SUM(coded_data!EH11:ER11)</f>
        <v>0</v>
      </c>
      <c r="CE11" s="53">
        <f>(SUM(coded_data!EH11:ER11)/11)</f>
        <v>0</v>
      </c>
      <c r="CF11" s="66">
        <f t="shared" si="23"/>
        <v>1</v>
      </c>
      <c r="CG11" t="str">
        <f t="shared" si="24"/>
        <v>very low</v>
      </c>
      <c r="CH11" s="1">
        <f>AVERAGE(coded_data!EH11:ER11)</f>
        <v>0</v>
      </c>
      <c r="CI11">
        <f>SUM(coded_data!ES11:EU11)</f>
        <v>2</v>
      </c>
      <c r="CJ11" s="53">
        <f>SUM(coded_data!ES11:EU11) / 4</f>
        <v>0.5</v>
      </c>
      <c r="CK11" s="66">
        <f t="shared" si="25"/>
        <v>3</v>
      </c>
      <c r="CL11" t="str">
        <f t="shared" si="26"/>
        <v>moderate</v>
      </c>
      <c r="CM11" s="1">
        <f>AVERAGE(coded_data!ES11:EU11)</f>
        <v>0.66666666666666663</v>
      </c>
      <c r="CN11">
        <f>SUM(coded_data!EV11:EY11)</f>
        <v>5</v>
      </c>
      <c r="CO11" s="53">
        <f>SUM(coded_data!EV11:EY11) / 5</f>
        <v>1</v>
      </c>
      <c r="CP11" s="66">
        <f t="shared" si="27"/>
        <v>5</v>
      </c>
      <c r="CQ11" t="str">
        <f t="shared" si="28"/>
        <v>very high</v>
      </c>
      <c r="CR11" s="1">
        <f>AVERAGE(coded_data!EV11:EY11)</f>
        <v>1.25</v>
      </c>
    </row>
    <row r="12" spans="1:96">
      <c r="A12" s="1">
        <v>9</v>
      </c>
      <c r="B12">
        <f>SUM(coded_data!K12:O12)</f>
        <v>2</v>
      </c>
      <c r="C12" s="53">
        <f>SUM(coded_data!K12:O12) / 5</f>
        <v>0.4</v>
      </c>
      <c r="D12" s="66">
        <f t="shared" si="29"/>
        <v>2</v>
      </c>
      <c r="E12" t="str">
        <f t="shared" si="0"/>
        <v>low</v>
      </c>
      <c r="F12">
        <f>AVERAGE(coded_data!L12:P12)</f>
        <v>0.4</v>
      </c>
      <c r="G12">
        <f>SUM(coded_data!R12:W12)</f>
        <v>0</v>
      </c>
      <c r="H12" s="53">
        <f>SUM(coded_data!R12:W12) / 4</f>
        <v>0</v>
      </c>
      <c r="I12" s="66">
        <f t="shared" si="30"/>
        <v>1</v>
      </c>
      <c r="J12" t="str">
        <f t="shared" si="31"/>
        <v>very low</v>
      </c>
      <c r="K12">
        <f>AVERAGE(coded_data!R12:W12)</f>
        <v>0</v>
      </c>
      <c r="L12">
        <f>SUM(coded_data!X12:AB12)</f>
        <v>2</v>
      </c>
      <c r="M12" s="53">
        <f>SUM(coded_data!X12:AB12) / 8</f>
        <v>0.25</v>
      </c>
      <c r="N12" s="66">
        <f t="shared" si="1"/>
        <v>2</v>
      </c>
      <c r="O12" t="str">
        <f t="shared" si="32"/>
        <v>low</v>
      </c>
      <c r="P12">
        <f>AVERAGE(coded_data!X12:AB12)</f>
        <v>0.4</v>
      </c>
      <c r="Q12">
        <f>SUM(coded_data!AC12:AP12)</f>
        <v>1</v>
      </c>
      <c r="R12" s="53">
        <f>SUM(coded_data!AC12:AP12)/29</f>
        <v>3.4482758620689655E-2</v>
      </c>
      <c r="S12" s="66">
        <f t="shared" si="2"/>
        <v>1</v>
      </c>
      <c r="T12" t="str">
        <f t="shared" si="33"/>
        <v>very low</v>
      </c>
      <c r="U12" s="1">
        <f>AVERAGE(coded_data!AB12:AF12)</f>
        <v>0.6</v>
      </c>
      <c r="V12">
        <f>SUM(coded_data!AQ12)</f>
        <v>4</v>
      </c>
      <c r="W12" s="53">
        <f>SUM(coded_data!AQ12) / 5</f>
        <v>0.8</v>
      </c>
      <c r="X12" s="66">
        <f t="shared" si="3"/>
        <v>4</v>
      </c>
      <c r="Y12" t="str">
        <f t="shared" si="34"/>
        <v>high</v>
      </c>
      <c r="Z12" s="1">
        <f>AVERAGE(coded_data!AQ12)</f>
        <v>4</v>
      </c>
      <c r="AA12">
        <f>SUM(coded_data!AR12)</f>
        <v>2</v>
      </c>
      <c r="AB12" s="53">
        <f>SUM(coded_data!AR12) / 5</f>
        <v>0.4</v>
      </c>
      <c r="AC12" s="66">
        <f t="shared" si="4"/>
        <v>2</v>
      </c>
      <c r="AD12" t="str">
        <f t="shared" si="35"/>
        <v>low</v>
      </c>
      <c r="AE12" s="1">
        <f>AVERAGE(coded_data!AR12)</f>
        <v>2</v>
      </c>
      <c r="AF12">
        <f>SUM(coded_data!AS12:BD12)</f>
        <v>48</v>
      </c>
      <c r="AG12" s="53">
        <f>SUM(coded_data!AS12:BD12) / 60</f>
        <v>0.8</v>
      </c>
      <c r="AH12" s="66">
        <f t="shared" si="5"/>
        <v>4</v>
      </c>
      <c r="AI12" t="str">
        <f t="shared" si="36"/>
        <v>high</v>
      </c>
      <c r="AJ12" s="1">
        <f>AVERAGE(coded_data!AS12:BD12)</f>
        <v>4</v>
      </c>
      <c r="AK12">
        <f>SUM(coded_data!BE12:BP12)</f>
        <v>38</v>
      </c>
      <c r="AL12" s="53">
        <f>SUM(coded_data!BE12:BP12) / 60</f>
        <v>0.6333333333333333</v>
      </c>
      <c r="AM12" s="66">
        <f t="shared" si="6"/>
        <v>4</v>
      </c>
      <c r="AN12" t="str">
        <f t="shared" si="37"/>
        <v>high</v>
      </c>
      <c r="AO12" s="1">
        <f>AVERAGE(coded_data!BE12:BP12)</f>
        <v>3.1666666666666665</v>
      </c>
      <c r="AP12">
        <f>SUM(coded_data!BQ12:CJ12)</f>
        <v>13</v>
      </c>
      <c r="AQ12" s="53">
        <f>SUM(coded_data!BQ12:CJ12) / 20</f>
        <v>0.65</v>
      </c>
      <c r="AR12" s="66">
        <f t="shared" si="7"/>
        <v>4</v>
      </c>
      <c r="AS12" t="str">
        <f t="shared" si="8"/>
        <v>high</v>
      </c>
      <c r="AT12" s="1">
        <f>AVERAGE(coded_data!BQ12:CJ12)</f>
        <v>0.65</v>
      </c>
      <c r="AU12">
        <f>SUM(coded_data!CK12:CN12)</f>
        <v>1</v>
      </c>
      <c r="AV12" s="53">
        <f>SUM(coded_data!CK12:CN12) / 4</f>
        <v>0.25</v>
      </c>
      <c r="AW12" s="66">
        <f t="shared" si="9"/>
        <v>2</v>
      </c>
      <c r="AX12" t="str">
        <f t="shared" si="10"/>
        <v>low</v>
      </c>
      <c r="AY12" s="1">
        <f>AVERAGE(coded_data!CK12:CN12)</f>
        <v>0.25</v>
      </c>
      <c r="AZ12">
        <f>SUM(coded_data!CO12:CZ12)</f>
        <v>4</v>
      </c>
      <c r="BA12" s="53">
        <f>SUM(coded_data!CO12:CZ12) / 12</f>
        <v>0.33333333333333331</v>
      </c>
      <c r="BB12" s="66">
        <f t="shared" si="11"/>
        <v>2</v>
      </c>
      <c r="BC12" t="str">
        <f t="shared" si="12"/>
        <v>low</v>
      </c>
      <c r="BD12" s="1">
        <f>AVERAGE(coded_data!CO12:CZ12)</f>
        <v>0.33333333333333331</v>
      </c>
      <c r="BE12">
        <f>SUM(coded_data!DA12:DF12)</f>
        <v>4</v>
      </c>
      <c r="BF12" s="53">
        <f>SUM(coded_data!DA12:DF12) / 6</f>
        <v>0.66666666666666663</v>
      </c>
      <c r="BG12" s="66">
        <f t="shared" si="13"/>
        <v>4</v>
      </c>
      <c r="BH12" t="str">
        <f t="shared" si="14"/>
        <v>high</v>
      </c>
      <c r="BI12" s="1">
        <f>AVERAGE(coded_data!DA12:DF12)</f>
        <v>0.66666666666666663</v>
      </c>
      <c r="BJ12">
        <f>SUM(coded_data!DG12:DR12)</f>
        <v>4</v>
      </c>
      <c r="BK12" s="53">
        <f>SUM(coded_data!DG12:DR12) / 12</f>
        <v>0.33333333333333331</v>
      </c>
      <c r="BL12" s="66">
        <f t="shared" si="15"/>
        <v>2</v>
      </c>
      <c r="BM12" t="str">
        <f t="shared" si="16"/>
        <v>low</v>
      </c>
      <c r="BN12" s="1">
        <f>AVERAGE(coded_data!DG12:DR12)</f>
        <v>0.33333333333333331</v>
      </c>
      <c r="BO12">
        <f>SUM(coded_data!DS12:DZ12)</f>
        <v>4</v>
      </c>
      <c r="BP12" s="53">
        <f>SUM(coded_data!DS12:DZ12) / 8</f>
        <v>0.5</v>
      </c>
      <c r="BQ12" s="66">
        <f t="shared" si="17"/>
        <v>3</v>
      </c>
      <c r="BR12" t="str">
        <f t="shared" si="18"/>
        <v>moderate</v>
      </c>
      <c r="BS12" s="1">
        <f>AVERAGE(coded_data!DS12:DZ12)</f>
        <v>0.5</v>
      </c>
      <c r="BT12">
        <f>SUM(coded_data!EA12)</f>
        <v>0</v>
      </c>
      <c r="BU12" s="53">
        <f>SUM(coded_data!EA12)</f>
        <v>0</v>
      </c>
      <c r="BV12" s="66">
        <f t="shared" si="19"/>
        <v>1</v>
      </c>
      <c r="BW12" t="str">
        <f t="shared" si="20"/>
        <v>very low</v>
      </c>
      <c r="BX12" s="1">
        <f>AVERAGE(coded_data!EA12)</f>
        <v>0</v>
      </c>
      <c r="BY12">
        <f>SUM(coded_data!EB12:EG12)</f>
        <v>2</v>
      </c>
      <c r="BZ12" s="53">
        <f>SUM(coded_data!EB12:EG12) / 6</f>
        <v>0.33333333333333331</v>
      </c>
      <c r="CA12" s="66">
        <f t="shared" si="21"/>
        <v>2</v>
      </c>
      <c r="CB12" t="str">
        <f t="shared" si="22"/>
        <v>low</v>
      </c>
      <c r="CC12" s="1">
        <f>AVERAGE(coded_data!EB12:EG12)</f>
        <v>0.33333333333333331</v>
      </c>
      <c r="CD12">
        <f>SUM(coded_data!EH12:ER12)</f>
        <v>5</v>
      </c>
      <c r="CE12" s="53">
        <f>(SUM(coded_data!EH12:ER12)/11)</f>
        <v>0.45454545454545453</v>
      </c>
      <c r="CF12" s="66">
        <f t="shared" si="23"/>
        <v>3</v>
      </c>
      <c r="CG12" t="str">
        <f t="shared" si="24"/>
        <v>moderate</v>
      </c>
      <c r="CH12" s="1">
        <f>AVERAGE(coded_data!EH12:ER12)</f>
        <v>0.45454545454545453</v>
      </c>
      <c r="CI12">
        <f>SUM(coded_data!ES12:EU12)</f>
        <v>2</v>
      </c>
      <c r="CJ12" s="53">
        <f>SUM(coded_data!ES12:EU12) / 4</f>
        <v>0.5</v>
      </c>
      <c r="CK12" s="66">
        <f t="shared" si="25"/>
        <v>3</v>
      </c>
      <c r="CL12" t="str">
        <f t="shared" si="26"/>
        <v>moderate</v>
      </c>
      <c r="CM12" s="1">
        <f>AVERAGE(coded_data!ES12:EU12)</f>
        <v>0.66666666666666663</v>
      </c>
      <c r="CN12">
        <f>SUM(coded_data!EV12:EY12)</f>
        <v>3</v>
      </c>
      <c r="CO12" s="53">
        <f>SUM(coded_data!EV12:EY12) / 5</f>
        <v>0.6</v>
      </c>
      <c r="CP12" s="66">
        <f t="shared" si="27"/>
        <v>3</v>
      </c>
      <c r="CQ12" t="str">
        <f t="shared" si="28"/>
        <v>moderate</v>
      </c>
      <c r="CR12" s="1">
        <f>AVERAGE(coded_data!EV12:EY12)</f>
        <v>0.75</v>
      </c>
    </row>
    <row r="13" spans="1:96">
      <c r="A13" s="1">
        <v>10</v>
      </c>
      <c r="B13">
        <f>SUM(coded_data!K13:O13)</f>
        <v>4</v>
      </c>
      <c r="C13" s="53">
        <f>SUM(coded_data!K13:O13) / 5</f>
        <v>0.8</v>
      </c>
      <c r="D13" s="66">
        <f t="shared" si="29"/>
        <v>4</v>
      </c>
      <c r="E13" t="str">
        <f t="shared" si="0"/>
        <v>high</v>
      </c>
      <c r="F13">
        <f>AVERAGE(coded_data!L13:P13)</f>
        <v>0.8</v>
      </c>
      <c r="G13">
        <f>SUM(coded_data!R13:W13)</f>
        <v>0</v>
      </c>
      <c r="H13" s="53">
        <f>SUM(coded_data!R13:W13) / 4</f>
        <v>0</v>
      </c>
      <c r="I13" s="66">
        <f t="shared" si="30"/>
        <v>1</v>
      </c>
      <c r="J13" t="str">
        <f t="shared" si="31"/>
        <v>very low</v>
      </c>
      <c r="K13">
        <f>AVERAGE(coded_data!R13:W13)</f>
        <v>0</v>
      </c>
      <c r="L13">
        <f>SUM(coded_data!X13:AB13)</f>
        <v>6</v>
      </c>
      <c r="M13" s="53">
        <f>SUM(coded_data!X13:AB13) / 8</f>
        <v>0.75</v>
      </c>
      <c r="N13" s="66">
        <f t="shared" si="1"/>
        <v>4</v>
      </c>
      <c r="O13" t="str">
        <f t="shared" si="32"/>
        <v>high</v>
      </c>
      <c r="P13">
        <f>AVERAGE(coded_data!X13:AB13)</f>
        <v>1.2</v>
      </c>
      <c r="Q13">
        <f>SUM(coded_data!AC13:AP13)</f>
        <v>13</v>
      </c>
      <c r="R13" s="53">
        <f>SUM(coded_data!AC13:AP13)/29</f>
        <v>0.44827586206896552</v>
      </c>
      <c r="S13" s="66">
        <f t="shared" si="2"/>
        <v>3</v>
      </c>
      <c r="T13" t="str">
        <f t="shared" si="33"/>
        <v>moderate</v>
      </c>
      <c r="U13" s="1">
        <f>AVERAGE(coded_data!AB13:AF13)</f>
        <v>1.4</v>
      </c>
      <c r="V13">
        <f>SUM(coded_data!AQ13)</f>
        <v>5</v>
      </c>
      <c r="W13" s="53">
        <f>SUM(coded_data!AQ13) / 5</f>
        <v>1</v>
      </c>
      <c r="X13" s="66">
        <f t="shared" si="3"/>
        <v>5</v>
      </c>
      <c r="Y13" t="str">
        <f t="shared" si="34"/>
        <v>very high</v>
      </c>
      <c r="Z13" s="1">
        <f>AVERAGE(coded_data!AQ13)</f>
        <v>5</v>
      </c>
      <c r="AA13">
        <f>SUM(coded_data!AR13)</f>
        <v>4</v>
      </c>
      <c r="AB13" s="53">
        <f>SUM(coded_data!AR13) / 5</f>
        <v>0.8</v>
      </c>
      <c r="AC13" s="66">
        <f t="shared" si="4"/>
        <v>4</v>
      </c>
      <c r="AD13" t="str">
        <f t="shared" si="35"/>
        <v>high</v>
      </c>
      <c r="AE13" s="1">
        <f>AVERAGE(coded_data!AR13)</f>
        <v>4</v>
      </c>
      <c r="AF13">
        <f>SUM(coded_data!AS13:BD13)</f>
        <v>54</v>
      </c>
      <c r="AG13" s="53">
        <f>SUM(coded_data!AS13:BD13) / 60</f>
        <v>0.9</v>
      </c>
      <c r="AH13" s="66">
        <f t="shared" si="5"/>
        <v>5</v>
      </c>
      <c r="AI13" t="str">
        <f t="shared" si="36"/>
        <v>very high</v>
      </c>
      <c r="AJ13" s="1">
        <f>AVERAGE(coded_data!AS13:BD13)</f>
        <v>4.5</v>
      </c>
      <c r="AK13">
        <f>SUM(coded_data!BE13:BP13)</f>
        <v>51</v>
      </c>
      <c r="AL13" s="53">
        <f>SUM(coded_data!BE13:BP13) / 60</f>
        <v>0.85</v>
      </c>
      <c r="AM13" s="66">
        <f t="shared" si="6"/>
        <v>5</v>
      </c>
      <c r="AN13" t="str">
        <f t="shared" si="37"/>
        <v>very high</v>
      </c>
      <c r="AO13" s="1">
        <f>AVERAGE(coded_data!BE13:BP13)</f>
        <v>4.25</v>
      </c>
      <c r="AP13">
        <f>SUM(coded_data!BQ13:CJ13)</f>
        <v>11</v>
      </c>
      <c r="AQ13" s="53">
        <f>SUM(coded_data!BQ13:CJ13) / 20</f>
        <v>0.55000000000000004</v>
      </c>
      <c r="AR13" s="66">
        <f t="shared" si="7"/>
        <v>3</v>
      </c>
      <c r="AS13" t="str">
        <f t="shared" si="8"/>
        <v>moderate</v>
      </c>
      <c r="AT13" s="1">
        <f>AVERAGE(coded_data!BQ13:CJ13)</f>
        <v>0.55000000000000004</v>
      </c>
      <c r="AU13">
        <f>SUM(coded_data!CK13:CN13)</f>
        <v>3</v>
      </c>
      <c r="AV13" s="53">
        <f>SUM(coded_data!CK13:CN13) / 4</f>
        <v>0.75</v>
      </c>
      <c r="AW13" s="66">
        <f t="shared" si="9"/>
        <v>4</v>
      </c>
      <c r="AX13" t="str">
        <f t="shared" si="10"/>
        <v>high</v>
      </c>
      <c r="AY13" s="1">
        <f>AVERAGE(coded_data!CK13:CN13)</f>
        <v>0.75</v>
      </c>
      <c r="AZ13">
        <f>SUM(coded_data!CO13:CZ13)</f>
        <v>5</v>
      </c>
      <c r="BA13" s="53">
        <f>SUM(coded_data!CO13:CZ13) / 12</f>
        <v>0.41666666666666669</v>
      </c>
      <c r="BB13" s="66">
        <f t="shared" si="11"/>
        <v>3</v>
      </c>
      <c r="BC13" t="str">
        <f t="shared" si="12"/>
        <v>moderate</v>
      </c>
      <c r="BD13" s="1">
        <f>AVERAGE(coded_data!CO13:CZ13)</f>
        <v>0.41666666666666669</v>
      </c>
      <c r="BE13">
        <f>SUM(coded_data!DA13:DF13)</f>
        <v>4</v>
      </c>
      <c r="BF13" s="53">
        <f>SUM(coded_data!DA13:DF13) / 6</f>
        <v>0.66666666666666663</v>
      </c>
      <c r="BG13" s="66">
        <f t="shared" si="13"/>
        <v>4</v>
      </c>
      <c r="BH13" t="str">
        <f t="shared" si="14"/>
        <v>high</v>
      </c>
      <c r="BI13" s="1">
        <f>AVERAGE(coded_data!DA13:DF13)</f>
        <v>0.66666666666666663</v>
      </c>
      <c r="BJ13">
        <f>SUM(coded_data!DG13:DR13)</f>
        <v>10</v>
      </c>
      <c r="BK13" s="53">
        <f>SUM(coded_data!DG13:DR13) / 12</f>
        <v>0.83333333333333337</v>
      </c>
      <c r="BL13" s="66">
        <f t="shared" si="15"/>
        <v>5</v>
      </c>
      <c r="BM13" t="str">
        <f t="shared" si="16"/>
        <v>very high</v>
      </c>
      <c r="BN13" s="1">
        <f>AVERAGE(coded_data!DG13:DR13)</f>
        <v>0.83333333333333337</v>
      </c>
      <c r="BO13">
        <f>SUM(coded_data!DS13:DZ13)</f>
        <v>6</v>
      </c>
      <c r="BP13" s="53">
        <f>SUM(coded_data!DS13:DZ13) / 8</f>
        <v>0.75</v>
      </c>
      <c r="BQ13" s="66">
        <f t="shared" si="17"/>
        <v>4</v>
      </c>
      <c r="BR13" t="str">
        <f t="shared" si="18"/>
        <v>high</v>
      </c>
      <c r="BS13" s="1">
        <f>AVERAGE(coded_data!DS13:DZ13)</f>
        <v>0.75</v>
      </c>
      <c r="BT13">
        <f>SUM(coded_data!EA13)</f>
        <v>1</v>
      </c>
      <c r="BU13" s="53">
        <f>SUM(coded_data!EA13)</f>
        <v>1</v>
      </c>
      <c r="BV13" s="66">
        <f t="shared" si="19"/>
        <v>5</v>
      </c>
      <c r="BW13" t="str">
        <f t="shared" si="20"/>
        <v>very high</v>
      </c>
      <c r="BX13" s="1">
        <f>AVERAGE(coded_data!EA13)</f>
        <v>1</v>
      </c>
      <c r="BY13">
        <f>SUM(coded_data!EB13:EG13)</f>
        <v>2</v>
      </c>
      <c r="BZ13" s="53">
        <f>SUM(coded_data!EB13:EG13) / 6</f>
        <v>0.33333333333333331</v>
      </c>
      <c r="CA13" s="66">
        <f t="shared" si="21"/>
        <v>2</v>
      </c>
      <c r="CB13" t="str">
        <f t="shared" si="22"/>
        <v>low</v>
      </c>
      <c r="CC13" s="1">
        <f>AVERAGE(coded_data!EB13:EG13)</f>
        <v>0.33333333333333331</v>
      </c>
      <c r="CD13">
        <f>SUM(coded_data!EH13:ER13)</f>
        <v>5</v>
      </c>
      <c r="CE13" s="53">
        <f>(SUM(coded_data!EH13:ER13)/11)</f>
        <v>0.45454545454545453</v>
      </c>
      <c r="CF13" s="66">
        <f t="shared" si="23"/>
        <v>3</v>
      </c>
      <c r="CG13" t="str">
        <f t="shared" si="24"/>
        <v>moderate</v>
      </c>
      <c r="CH13" s="1">
        <f>AVERAGE(coded_data!EH13:ER13)</f>
        <v>0.45454545454545453</v>
      </c>
      <c r="CI13">
        <f>SUM(coded_data!ES13:EU13)</f>
        <v>3</v>
      </c>
      <c r="CJ13" s="53">
        <f>SUM(coded_data!ES13:EU13) / 4</f>
        <v>0.75</v>
      </c>
      <c r="CK13" s="66">
        <f t="shared" si="25"/>
        <v>4</v>
      </c>
      <c r="CL13" t="str">
        <f t="shared" si="26"/>
        <v>high</v>
      </c>
      <c r="CM13" s="1">
        <f>AVERAGE(coded_data!ES13:EU13)</f>
        <v>1</v>
      </c>
      <c r="CN13">
        <f>SUM(coded_data!EV13:EY13)</f>
        <v>1</v>
      </c>
      <c r="CO13" s="53">
        <f>SUM(coded_data!EV13:EY13) / 5</f>
        <v>0.2</v>
      </c>
      <c r="CP13" s="66">
        <f t="shared" si="27"/>
        <v>1</v>
      </c>
      <c r="CQ13" t="str">
        <f t="shared" si="28"/>
        <v>very low</v>
      </c>
      <c r="CR13" s="1">
        <f>AVERAGE(coded_data!EV13:EY13)</f>
        <v>0.25</v>
      </c>
    </row>
    <row r="14" spans="1:96">
      <c r="D14" s="67"/>
      <c r="AT14" s="1"/>
      <c r="AY14" s="1"/>
      <c r="BD14" s="1"/>
      <c r="BI14" s="1"/>
      <c r="BN14" s="1"/>
      <c r="BS14" s="1"/>
      <c r="CC14" s="1"/>
      <c r="CH14" s="1"/>
    </row>
  </sheetData>
  <mergeCells count="24">
    <mergeCell ref="A1:A2"/>
    <mergeCell ref="G2:K2"/>
    <mergeCell ref="L2:P2"/>
    <mergeCell ref="Q2:U2"/>
    <mergeCell ref="AK2:AO2"/>
    <mergeCell ref="AF2:AJ2"/>
    <mergeCell ref="AA2:AE2"/>
    <mergeCell ref="V2:Z2"/>
    <mergeCell ref="CN1:CR2"/>
    <mergeCell ref="CI2:CM2"/>
    <mergeCell ref="B1:U1"/>
    <mergeCell ref="V1:AO1"/>
    <mergeCell ref="AP1:BX1"/>
    <mergeCell ref="BY1:CM1"/>
    <mergeCell ref="BJ2:BN2"/>
    <mergeCell ref="BO2:BS2"/>
    <mergeCell ref="BT2:BX2"/>
    <mergeCell ref="BY2:CC2"/>
    <mergeCell ref="CD2:CH2"/>
    <mergeCell ref="B2:F2"/>
    <mergeCell ref="AP2:AT2"/>
    <mergeCell ref="AU2:AY2"/>
    <mergeCell ref="AZ2:BD2"/>
    <mergeCell ref="BE2:BI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zoomScale="80" zoomScaleNormal="80" workbookViewId="0">
      <selection sqref="A1:D2"/>
    </sheetView>
  </sheetViews>
  <sheetFormatPr defaultRowHeight="14.5"/>
  <cols>
    <col min="1" max="1" width="21.453125" customWidth="1"/>
    <col min="2" max="2" width="20.1796875" customWidth="1"/>
    <col min="3" max="3" width="5.54296875" style="31" customWidth="1"/>
    <col min="4" max="4" width="7.1796875" customWidth="1"/>
    <col min="5" max="5" width="2.54296875" customWidth="1"/>
    <col min="6" max="6" width="7.453125" style="32" customWidth="1"/>
    <col min="7" max="7" width="62.7265625" style="31" customWidth="1"/>
    <col min="8" max="8" width="16.54296875" style="46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1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6" customWidth="1"/>
    <col min="22" max="22" width="8.7265625" style="65" customWidth="1"/>
    <col min="23" max="23" width="16.1796875" customWidth="1"/>
    <col min="24" max="24" width="1.7265625" customWidth="1"/>
    <col min="25" max="25" width="6.1796875" style="32" customWidth="1"/>
    <col min="26" max="26" width="73" customWidth="1"/>
    <col min="27" max="27" width="14.7265625" style="32" customWidth="1"/>
    <col min="28" max="28" width="14.1796875" style="53" customWidth="1"/>
    <col min="29" max="29" width="9" style="53" customWidth="1"/>
    <col min="30" max="30" width="15.81640625" customWidth="1"/>
    <col min="31" max="31" width="3.7265625" customWidth="1"/>
    <col min="32" max="32" width="5.54296875" style="32" customWidth="1"/>
    <col min="33" max="33" width="84.81640625" customWidth="1"/>
    <col min="34" max="34" width="14.81640625" customWidth="1"/>
    <col min="35" max="35" width="21.54296875" style="53" customWidth="1"/>
    <col min="36" max="36" width="8.453125" customWidth="1"/>
    <col min="37" max="37" width="15.7265625" customWidth="1"/>
    <col min="38" max="38" width="2.26953125" customWidth="1"/>
    <col min="39" max="39" width="5.81640625" style="32" customWidth="1"/>
    <col min="40" max="40" width="85.26953125" customWidth="1"/>
    <col min="41" max="41" width="14.81640625" customWidth="1"/>
    <col min="42" max="42" width="22.1796875" style="53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197" t="s">
        <v>323</v>
      </c>
      <c r="B1" s="198"/>
      <c r="C1" s="198"/>
      <c r="D1" s="199"/>
      <c r="F1" s="209" t="s">
        <v>318</v>
      </c>
      <c r="G1" s="210"/>
      <c r="H1" s="210"/>
      <c r="I1" s="210"/>
      <c r="J1" s="210"/>
      <c r="K1" s="211"/>
      <c r="M1" s="215" t="s">
        <v>319</v>
      </c>
      <c r="N1" s="216"/>
      <c r="O1" s="216"/>
      <c r="P1" s="216"/>
      <c r="Q1" s="216"/>
      <c r="R1" s="216"/>
      <c r="S1" s="216"/>
      <c r="T1" s="216"/>
      <c r="U1" s="216"/>
      <c r="V1" s="216"/>
      <c r="W1" s="217"/>
      <c r="Y1" s="221" t="s">
        <v>322</v>
      </c>
      <c r="Z1" s="222"/>
      <c r="AA1" s="222"/>
      <c r="AB1" s="222"/>
      <c r="AC1" s="222"/>
      <c r="AD1" s="223"/>
      <c r="AF1" s="233" t="s">
        <v>661</v>
      </c>
      <c r="AG1" s="234"/>
      <c r="AH1" s="234"/>
      <c r="AI1" s="234"/>
      <c r="AJ1" s="234"/>
      <c r="AK1" s="235"/>
      <c r="AM1" s="227" t="s">
        <v>392</v>
      </c>
      <c r="AN1" s="228"/>
      <c r="AO1" s="228"/>
      <c r="AP1" s="228"/>
      <c r="AQ1" s="228"/>
      <c r="AR1" s="229"/>
      <c r="AT1" s="244" t="s">
        <v>672</v>
      </c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6"/>
    </row>
    <row r="2" spans="1:60" ht="15.75" customHeight="1" thickBot="1">
      <c r="A2" s="200"/>
      <c r="B2" s="201"/>
      <c r="C2" s="201"/>
      <c r="D2" s="202"/>
      <c r="F2" s="212"/>
      <c r="G2" s="213"/>
      <c r="H2" s="213"/>
      <c r="I2" s="213"/>
      <c r="J2" s="213"/>
      <c r="K2" s="214"/>
      <c r="M2" s="218"/>
      <c r="N2" s="219"/>
      <c r="O2" s="219"/>
      <c r="P2" s="219"/>
      <c r="Q2" s="219"/>
      <c r="R2" s="219"/>
      <c r="S2" s="219"/>
      <c r="T2" s="219"/>
      <c r="U2" s="219"/>
      <c r="V2" s="219"/>
      <c r="W2" s="220"/>
      <c r="Y2" s="224"/>
      <c r="Z2" s="225"/>
      <c r="AA2" s="225"/>
      <c r="AB2" s="225"/>
      <c r="AC2" s="225"/>
      <c r="AD2" s="226"/>
      <c r="AF2" s="236"/>
      <c r="AG2" s="237"/>
      <c r="AH2" s="237"/>
      <c r="AI2" s="237"/>
      <c r="AJ2" s="237"/>
      <c r="AK2" s="238"/>
      <c r="AM2" s="230"/>
      <c r="AN2" s="231"/>
      <c r="AO2" s="231"/>
      <c r="AP2" s="231"/>
      <c r="AQ2" s="231"/>
      <c r="AR2" s="232"/>
      <c r="AT2" s="247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9"/>
    </row>
    <row r="3" spans="1:60" ht="15" thickBot="1">
      <c r="A3" s="49" t="s">
        <v>324</v>
      </c>
      <c r="B3" s="35" t="s">
        <v>325</v>
      </c>
      <c r="C3" s="45" t="s">
        <v>455</v>
      </c>
      <c r="D3" s="40" t="s">
        <v>326</v>
      </c>
      <c r="F3" s="64" t="s">
        <v>457</v>
      </c>
      <c r="G3" s="49" t="s">
        <v>324</v>
      </c>
      <c r="H3" s="45" t="s">
        <v>530</v>
      </c>
      <c r="I3" s="68" t="s">
        <v>456</v>
      </c>
      <c r="J3" s="68" t="s">
        <v>372</v>
      </c>
      <c r="K3" s="69" t="s">
        <v>458</v>
      </c>
      <c r="M3" s="31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6" t="s">
        <v>708</v>
      </c>
      <c r="V3" s="65" t="s">
        <v>372</v>
      </c>
      <c r="W3" t="s">
        <v>458</v>
      </c>
      <c r="Y3" s="32" t="s">
        <v>457</v>
      </c>
      <c r="Z3" t="s">
        <v>324</v>
      </c>
      <c r="AA3" s="32" t="s">
        <v>531</v>
      </c>
      <c r="AB3" s="53" t="s">
        <v>532</v>
      </c>
      <c r="AC3" s="53" t="s">
        <v>372</v>
      </c>
      <c r="AD3" t="s">
        <v>458</v>
      </c>
      <c r="AF3" s="32" t="s">
        <v>457</v>
      </c>
      <c r="AG3" t="s">
        <v>324</v>
      </c>
      <c r="AH3" t="s">
        <v>531</v>
      </c>
      <c r="AI3" s="53" t="s">
        <v>456</v>
      </c>
      <c r="AJ3" t="s">
        <v>372</v>
      </c>
      <c r="AK3" t="s">
        <v>458</v>
      </c>
      <c r="AM3" s="32" t="s">
        <v>457</v>
      </c>
      <c r="AN3" t="s">
        <v>324</v>
      </c>
      <c r="AO3" t="s">
        <v>531</v>
      </c>
      <c r="AP3" s="53" t="s">
        <v>709</v>
      </c>
      <c r="AQ3" t="s">
        <v>372</v>
      </c>
      <c r="AR3" t="s">
        <v>458</v>
      </c>
      <c r="AT3" s="239" t="s">
        <v>669</v>
      </c>
      <c r="AU3" s="241"/>
      <c r="AV3" s="241"/>
      <c r="AW3" s="241"/>
      <c r="AX3" s="241"/>
      <c r="AY3" s="241"/>
      <c r="AZ3" s="240"/>
      <c r="BB3" s="239" t="s">
        <v>713</v>
      </c>
      <c r="BC3" s="240"/>
      <c r="BE3" s="239" t="s">
        <v>719</v>
      </c>
      <c r="BF3" s="241"/>
      <c r="BG3" s="241"/>
      <c r="BH3" s="240"/>
    </row>
    <row r="4" spans="1:60" ht="15" customHeight="1">
      <c r="A4" s="203" t="s">
        <v>454</v>
      </c>
      <c r="B4" s="34" t="s">
        <v>2</v>
      </c>
      <c r="C4" s="36">
        <v>7</v>
      </c>
      <c r="D4" s="37">
        <f>COUNTIF(coded_data!B:B,C4)</f>
        <v>1</v>
      </c>
      <c r="F4" s="32">
        <v>3</v>
      </c>
      <c r="G4" s="47" t="s">
        <v>462</v>
      </c>
      <c r="H4" s="51">
        <f>SUM(coded_data!M:M) + SUM(coded_data!N:N) + SUM(coded_data!O:O)</f>
        <v>17</v>
      </c>
      <c r="I4" s="48">
        <f>H4/COUNT(coded_data!C:C) /3</f>
        <v>0.56666666666666665</v>
      </c>
      <c r="J4" s="65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1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1">
        <f>SUM(coded_data!AT:AT)</f>
        <v>50</v>
      </c>
      <c r="U4" s="46">
        <f>T4/(COUNT(coded_data!A:A) * 5)</f>
        <v>1</v>
      </c>
      <c r="V4" s="65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2">
        <v>1</v>
      </c>
      <c r="Z4" t="s">
        <v>534</v>
      </c>
      <c r="AA4" s="32">
        <f>SUM(coded_data!BQ:BQ) + SUM(coded_data!BR:BR) + SUM(coded_data!BS:BS)</f>
        <v>27</v>
      </c>
      <c r="AB4" s="53">
        <f>AA4/COUNT(coded_data!A:A)/3</f>
        <v>0.9</v>
      </c>
      <c r="AC4" s="65">
        <f t="shared" ref="AC4:AC20" si="4">IF(AD4="very low",1,IF(AD4="low",2,IF(AD4="moderate",3,IF(AD4="high",4,5))))</f>
        <v>5</v>
      </c>
      <c r="AD4" s="71" t="str">
        <f t="shared" ref="AD4:AD20" si="5">IF(AB4&lt;20%,"very low",IF(AB4&lt;40%,"low",IF(AB4&lt;60%,"moderate",IF(AB4&lt;80%,"high","very high"))))</f>
        <v>very high</v>
      </c>
      <c r="AF4" s="32">
        <v>13</v>
      </c>
      <c r="AG4" t="s">
        <v>660</v>
      </c>
      <c r="AH4">
        <f>SUM(coded_data!EU:EU)</f>
        <v>9</v>
      </c>
      <c r="AI4" s="53">
        <f>AH4/COUNT(coded_data!A:A)</f>
        <v>0.9</v>
      </c>
      <c r="AJ4" s="70">
        <f t="shared" ref="AJ4:AJ16" si="6">IF(AK4="very low",1,IF(AK4="low",2,IF(AK4="moderate",3,IF(AK4="high",4,5))))</f>
        <v>5</v>
      </c>
      <c r="AK4" s="71" t="str">
        <f t="shared" ref="AK4:AK16" si="7">IF(AI4&lt;20%,"very low",IF(AI4&lt;40%,"low",IF(AI4&lt;60%,"moderate",IF(AI4&lt;80%,"high","very high"))))</f>
        <v>very high</v>
      </c>
      <c r="AM4" s="32">
        <v>1</v>
      </c>
      <c r="AN4" t="s">
        <v>662</v>
      </c>
      <c r="AO4">
        <f>SUM(coded_data!EV:EV)</f>
        <v>12</v>
      </c>
      <c r="AP4" s="53">
        <f>AO4/COUNT(coded_data!A:A) / 2</f>
        <v>0.6</v>
      </c>
      <c r="AQ4" s="70">
        <f>IF(AR4="very low",1,IF(AR4="low",2,IF(AR4="moderate",3,IF(AR4="high",4,5))))</f>
        <v>4</v>
      </c>
      <c r="AR4" s="71" t="str">
        <f>IF(AP4&lt;20%,"very low",IF(AP4&lt;40%,"low",IF(AP4&lt;60%,"moderate",IF(AP4&lt;80%,"high","very high"))))</f>
        <v>high</v>
      </c>
      <c r="AT4" s="252" t="s">
        <v>665</v>
      </c>
      <c r="AU4" s="250" t="s">
        <v>670</v>
      </c>
      <c r="AV4" s="250"/>
      <c r="AW4" s="250"/>
      <c r="AX4" s="250" t="s">
        <v>671</v>
      </c>
      <c r="AY4" s="250"/>
      <c r="AZ4" s="251"/>
      <c r="BB4" s="25" t="s">
        <v>286</v>
      </c>
      <c r="BC4" s="72">
        <f>COUNTIF(raw_data!FL:FL, BB4)</f>
        <v>2</v>
      </c>
      <c r="BE4" s="25" t="s">
        <v>665</v>
      </c>
      <c r="BF4" s="5" t="s">
        <v>666</v>
      </c>
      <c r="BG4" s="5" t="s">
        <v>667</v>
      </c>
      <c r="BH4" s="72" t="s">
        <v>668</v>
      </c>
    </row>
    <row r="5" spans="1:60">
      <c r="A5" s="205"/>
      <c r="B5" s="5" t="s">
        <v>327</v>
      </c>
      <c r="C5" s="38">
        <v>6</v>
      </c>
      <c r="D5" s="1">
        <f>COUNTIF(coded_data!B:B,C5)</f>
        <v>0</v>
      </c>
      <c r="F5" s="32">
        <v>9</v>
      </c>
      <c r="G5" s="47" t="s">
        <v>467</v>
      </c>
      <c r="H5" s="38">
        <f>SUM(coded_data!AB:AB)</f>
        <v>22</v>
      </c>
      <c r="I5" s="48">
        <f>H5/COUNT(coded_data!AB:AB) / 4</f>
        <v>0.55000000000000004</v>
      </c>
      <c r="J5" s="65">
        <f t="shared" si="0"/>
        <v>3</v>
      </c>
      <c r="K5" s="5" t="str">
        <f t="shared" si="1"/>
        <v>moderate</v>
      </c>
      <c r="M5" s="31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1">
        <f>SUM(coded_data!BB:BB)</f>
        <v>50</v>
      </c>
      <c r="U5" s="46">
        <f>T5/(COUNT(coded_data!A:A) * 5)</f>
        <v>1</v>
      </c>
      <c r="V5" s="65">
        <f t="shared" si="2"/>
        <v>5</v>
      </c>
      <c r="W5" t="str">
        <f t="shared" si="3"/>
        <v>very high</v>
      </c>
      <c r="Y5" s="32">
        <v>2</v>
      </c>
      <c r="Z5" t="s">
        <v>535</v>
      </c>
      <c r="AA5" s="32">
        <f>SUM(coded_data!BT:BT) + SUM(coded_data!BU:BU) + SUM(coded_data!BV:BV)</f>
        <v>27</v>
      </c>
      <c r="AB5" s="53">
        <f>AA5/COUNT(coded_data!A:A)/3</f>
        <v>0.9</v>
      </c>
      <c r="AC5" s="65">
        <f t="shared" si="4"/>
        <v>5</v>
      </c>
      <c r="AD5" s="71" t="str">
        <f t="shared" si="5"/>
        <v>very high</v>
      </c>
      <c r="AF5" s="32">
        <v>5</v>
      </c>
      <c r="AG5" t="s">
        <v>652</v>
      </c>
      <c r="AH5">
        <f>SUM(coded_data!EH:EH)</f>
        <v>8</v>
      </c>
      <c r="AI5" s="53">
        <f>AH5/COUNT(coded_data!A:A)</f>
        <v>0.8</v>
      </c>
      <c r="AJ5" s="70">
        <f t="shared" si="6"/>
        <v>5</v>
      </c>
      <c r="AK5" s="71" t="str">
        <f t="shared" si="7"/>
        <v>very high</v>
      </c>
      <c r="AM5" s="32">
        <v>3</v>
      </c>
      <c r="AN5" t="s">
        <v>664</v>
      </c>
      <c r="AO5">
        <f>SUM(coded_data!EX:EX)</f>
        <v>5</v>
      </c>
      <c r="AP5" s="53">
        <f>AO5/COUNT(coded_data!A:A)</f>
        <v>0.5</v>
      </c>
      <c r="AQ5" s="70">
        <f>IF(AR5="very low",1,IF(AR5="low",2,IF(AR5="moderate",3,IF(AR5="high",4,5))))</f>
        <v>3</v>
      </c>
      <c r="AR5" s="71" t="str">
        <f>IF(AP5&lt;20%,"very low",IF(AP5&lt;40%,"low",IF(AP5&lt;60%,"moderate",IF(AP5&lt;80%,"high","very high"))))</f>
        <v>moderate</v>
      </c>
      <c r="AT5" s="252"/>
      <c r="AU5" s="5" t="s">
        <v>666</v>
      </c>
      <c r="AV5" s="5" t="s">
        <v>667</v>
      </c>
      <c r="AW5" s="5" t="s">
        <v>668</v>
      </c>
      <c r="AX5" s="5" t="s">
        <v>666</v>
      </c>
      <c r="AY5" s="5" t="s">
        <v>667</v>
      </c>
      <c r="AZ5" s="72" t="s">
        <v>668</v>
      </c>
      <c r="BB5" s="25" t="s">
        <v>716</v>
      </c>
      <c r="BC5" s="72">
        <f>COUNTIF(raw_data!FL:FL, BB5)</f>
        <v>1</v>
      </c>
      <c r="BE5" s="25" t="s">
        <v>720</v>
      </c>
      <c r="BF5" s="5">
        <f>COUNTIF(raw_data!FS:FS, BE5)</f>
        <v>0</v>
      </c>
      <c r="BG5" s="5">
        <f>COUNTIF(raw_data!FT:FT, BE5)</f>
        <v>0</v>
      </c>
      <c r="BH5" s="72">
        <f>COUNTIF(raw_data!FU:FU, BE5)</f>
        <v>0</v>
      </c>
    </row>
    <row r="6" spans="1:60">
      <c r="A6" s="205"/>
      <c r="B6" s="5" t="s">
        <v>4</v>
      </c>
      <c r="C6" s="38">
        <v>5</v>
      </c>
      <c r="D6" s="1">
        <f>COUNTIF(coded_data!B:B,C6)</f>
        <v>2</v>
      </c>
      <c r="F6" s="32">
        <v>1</v>
      </c>
      <c r="G6" s="47" t="s">
        <v>459</v>
      </c>
      <c r="H6" s="51">
        <f>SUM(coded_data!K:K)</f>
        <v>5</v>
      </c>
      <c r="I6" s="48">
        <f>H6/COUNT(coded_data!A:A)</f>
        <v>0.5</v>
      </c>
      <c r="J6" s="65">
        <f t="shared" si="0"/>
        <v>3</v>
      </c>
      <c r="K6" s="5" t="str">
        <f t="shared" si="1"/>
        <v>moderate</v>
      </c>
      <c r="M6" s="31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1">
        <f>SUM(coded_data!BC:BC)</f>
        <v>50</v>
      </c>
      <c r="U6" s="46">
        <f>T6/(COUNT(coded_data!A:A) * 5)</f>
        <v>1</v>
      </c>
      <c r="V6" s="65">
        <f t="shared" si="2"/>
        <v>5</v>
      </c>
      <c r="W6" t="str">
        <f t="shared" si="3"/>
        <v>very high</v>
      </c>
      <c r="Y6" s="32">
        <v>15</v>
      </c>
      <c r="Z6" t="s">
        <v>547</v>
      </c>
      <c r="AA6" s="32">
        <f>SUM(coded_data!DY:DY)</f>
        <v>9</v>
      </c>
      <c r="AB6" s="53">
        <f>AA6/COUNT(coded_data!A:A)</f>
        <v>0.9</v>
      </c>
      <c r="AC6" s="65">
        <f t="shared" si="4"/>
        <v>5</v>
      </c>
      <c r="AD6" s="71" t="str">
        <f t="shared" si="5"/>
        <v>very high</v>
      </c>
      <c r="AF6" s="32">
        <v>11</v>
      </c>
      <c r="AG6" t="s">
        <v>658</v>
      </c>
      <c r="AH6">
        <f>SUM(coded_data!ES:ES)</f>
        <v>8</v>
      </c>
      <c r="AI6" s="53">
        <f>AH6/COUNT(coded_data!A:A)</f>
        <v>0.8</v>
      </c>
      <c r="AJ6" s="70">
        <f t="shared" si="6"/>
        <v>5</v>
      </c>
      <c r="AK6" s="71" t="str">
        <f t="shared" si="7"/>
        <v>very high</v>
      </c>
      <c r="AM6" s="32">
        <v>2</v>
      </c>
      <c r="AN6" t="s">
        <v>663</v>
      </c>
      <c r="AO6">
        <f>SUM(coded_data!EW:EW)</f>
        <v>7</v>
      </c>
      <c r="AP6" s="53">
        <f>AO6/COUNT(coded_data!A:A) / 2</f>
        <v>0.35</v>
      </c>
      <c r="AQ6" s="70">
        <f>IF(AR6="very low",1,IF(AR6="low",2,IF(AR6="moderate",3,IF(AR6="high",4,5))))</f>
        <v>2</v>
      </c>
      <c r="AR6" s="71" t="str">
        <f>IF(AP6&lt;20%,"very low",IF(AP6&lt;40%,"low",IF(AP6&lt;60%,"moderate",IF(AP6&lt;80%,"high","very high"))))</f>
        <v>low</v>
      </c>
      <c r="AT6" s="25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2">
        <f>COUNTIF(raw_data!FH:FH, AT6)</f>
        <v>2</v>
      </c>
      <c r="BB6" s="25" t="s">
        <v>289</v>
      </c>
      <c r="BC6" s="72">
        <f>COUNTIF(raw_data!FL:FL, BB6)</f>
        <v>3</v>
      </c>
      <c r="BE6" s="25" t="s">
        <v>294</v>
      </c>
      <c r="BF6" s="5">
        <f>COUNTIF(raw_data!FS:FS, BE6)</f>
        <v>1</v>
      </c>
      <c r="BG6" s="5">
        <f>COUNTIF(raw_data!FT:FT, BE6)</f>
        <v>0</v>
      </c>
      <c r="BH6" s="72">
        <f>COUNTIF(raw_data!FU:FU, BE6)</f>
        <v>0</v>
      </c>
    </row>
    <row r="7" spans="1:60">
      <c r="A7" s="205"/>
      <c r="B7" s="5" t="s">
        <v>328</v>
      </c>
      <c r="C7" s="38">
        <v>4</v>
      </c>
      <c r="D7" s="1">
        <f>COUNTIF(coded_data!B:B,C7)</f>
        <v>0</v>
      </c>
      <c r="F7" s="32">
        <v>12</v>
      </c>
      <c r="G7" s="47" t="s">
        <v>470</v>
      </c>
      <c r="H7" s="38">
        <f>SUM(coded_data!AE:AE)</f>
        <v>4</v>
      </c>
      <c r="I7" s="48">
        <f>H7/COUNT(coded_data!AE:AE)</f>
        <v>0.4</v>
      </c>
      <c r="J7" s="65">
        <f t="shared" si="0"/>
        <v>3</v>
      </c>
      <c r="K7" s="5" t="str">
        <f t="shared" si="1"/>
        <v>moderate</v>
      </c>
      <c r="M7" s="31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1">
        <f>SUM(coded_data!BM:BM)</f>
        <v>50</v>
      </c>
      <c r="U7" s="46">
        <f>T7/(COUNT(coded_data!A:A) * 5)</f>
        <v>1</v>
      </c>
      <c r="V7" s="65">
        <f t="shared" si="2"/>
        <v>5</v>
      </c>
      <c r="W7" t="str">
        <f t="shared" si="3"/>
        <v>very high</v>
      </c>
      <c r="Y7" s="32">
        <v>16</v>
      </c>
      <c r="Z7" t="s">
        <v>548</v>
      </c>
      <c r="AA7" s="32">
        <f>SUM(coded_data!DZ:DZ)</f>
        <v>8</v>
      </c>
      <c r="AB7" s="53">
        <f>AA7/COUNT(coded_data!A:A)</f>
        <v>0.8</v>
      </c>
      <c r="AC7" s="65">
        <f t="shared" si="4"/>
        <v>5</v>
      </c>
      <c r="AD7" s="71" t="str">
        <f t="shared" si="5"/>
        <v>very high</v>
      </c>
      <c r="AF7" s="32">
        <v>7</v>
      </c>
      <c r="AG7" t="s">
        <v>654</v>
      </c>
      <c r="AH7">
        <f>SUM(coded_data!EK:EK)</f>
        <v>7</v>
      </c>
      <c r="AI7" s="53">
        <f>AH7/COUNT(coded_data!A:A)</f>
        <v>0.7</v>
      </c>
      <c r="AJ7" s="70">
        <f t="shared" si="6"/>
        <v>4</v>
      </c>
      <c r="AK7" s="71" t="str">
        <f t="shared" si="7"/>
        <v>high</v>
      </c>
      <c r="AT7" s="25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2">
        <f>COUNTIF(raw_data!FH:FH, AT7)</f>
        <v>3</v>
      </c>
      <c r="BB7" s="25" t="s">
        <v>717</v>
      </c>
      <c r="BC7" s="72">
        <f>COUNTIF(raw_data!FL:FL, BB7)</f>
        <v>0</v>
      </c>
      <c r="BE7" s="25" t="s">
        <v>721</v>
      </c>
      <c r="BF7" s="5">
        <f>COUNTIF(raw_data!FS:FS, BE7)</f>
        <v>0</v>
      </c>
      <c r="BG7" s="5">
        <f>COUNTIF(raw_data!FT:FT, BE7)</f>
        <v>0</v>
      </c>
      <c r="BH7" s="72">
        <f>COUNTIF(raw_data!FU:FU, BE7)</f>
        <v>0</v>
      </c>
    </row>
    <row r="8" spans="1:60" ht="15" thickBot="1">
      <c r="A8" s="205"/>
      <c r="B8" s="5" t="s">
        <v>3</v>
      </c>
      <c r="C8" s="38">
        <v>3</v>
      </c>
      <c r="D8" s="1">
        <f>COUNTIF(coded_data!B:B,C8)</f>
        <v>3</v>
      </c>
      <c r="F8" s="32">
        <v>13</v>
      </c>
      <c r="G8" s="47" t="s">
        <v>471</v>
      </c>
      <c r="H8" s="38">
        <f>SUM(coded_data!AF:AF)</f>
        <v>3</v>
      </c>
      <c r="I8" s="48">
        <f>H8/COUNT(coded_data!AF:AF)</f>
        <v>0.3</v>
      </c>
      <c r="J8" s="65">
        <f t="shared" si="0"/>
        <v>2</v>
      </c>
      <c r="K8" s="5" t="str">
        <f t="shared" si="1"/>
        <v>low</v>
      </c>
      <c r="M8" s="31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1">
        <f>SUM(coded_data!BL:BL)</f>
        <v>47</v>
      </c>
      <c r="U8" s="46">
        <f>T8/(COUNT(coded_data!A:A) * 5)</f>
        <v>0.94</v>
      </c>
      <c r="V8" s="65">
        <f t="shared" si="2"/>
        <v>5</v>
      </c>
      <c r="W8" t="str">
        <f t="shared" si="3"/>
        <v>very high</v>
      </c>
      <c r="Y8" s="32">
        <v>11</v>
      </c>
      <c r="Z8" t="s">
        <v>543</v>
      </c>
      <c r="AA8" s="32">
        <f>SUM(coded_data!DB:DB) + SUM(coded_data!DC:DC) + SUM(coded_data!DD:DD) + SUM(coded_data!DE:DE) + SUM(coded_data!DF:DF)</f>
        <v>34</v>
      </c>
      <c r="AB8" s="53">
        <f>AA8/COUNT(coded_data!A:A) / 5</f>
        <v>0.67999999999999994</v>
      </c>
      <c r="AC8" s="65">
        <f t="shared" si="4"/>
        <v>4</v>
      </c>
      <c r="AD8" s="71" t="str">
        <f t="shared" si="5"/>
        <v>high</v>
      </c>
      <c r="AF8" s="32">
        <v>12</v>
      </c>
      <c r="AG8" t="s">
        <v>659</v>
      </c>
      <c r="AH8">
        <f>SUM(coded_data!ET:ET)</f>
        <v>7</v>
      </c>
      <c r="AI8" s="53">
        <f>AH8/COUNT(coded_data!A:A)</f>
        <v>0.7</v>
      </c>
      <c r="AJ8" s="70">
        <f t="shared" si="6"/>
        <v>4</v>
      </c>
      <c r="AK8" s="71" t="str">
        <f t="shared" si="7"/>
        <v>high</v>
      </c>
      <c r="AT8" s="25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2">
        <f>COUNTIF(raw_data!FH:FH, AT8)</f>
        <v>0</v>
      </c>
      <c r="BB8" s="73" t="s">
        <v>287</v>
      </c>
      <c r="BC8" s="75">
        <f>COUNTIF(raw_data!FL:FL, BB8)</f>
        <v>1</v>
      </c>
      <c r="BE8" s="25" t="s">
        <v>722</v>
      </c>
      <c r="BF8" s="5">
        <f>COUNTIF(raw_data!FS:FS, BE8)</f>
        <v>0</v>
      </c>
      <c r="BG8" s="5">
        <f>COUNTIF(raw_data!FT:FT, BE8)</f>
        <v>0</v>
      </c>
      <c r="BH8" s="72">
        <f>COUNTIF(raw_data!FU:FU, BE8)</f>
        <v>0</v>
      </c>
    </row>
    <row r="9" spans="1:60" ht="15" thickBot="1">
      <c r="A9" s="205"/>
      <c r="B9" s="5" t="s">
        <v>1</v>
      </c>
      <c r="C9" s="38">
        <v>2</v>
      </c>
      <c r="D9" s="1">
        <f>COUNTIF(coded_data!B:B,C9)</f>
        <v>2</v>
      </c>
      <c r="F9" s="32">
        <v>11</v>
      </c>
      <c r="G9" s="47" t="s">
        <v>469</v>
      </c>
      <c r="H9" s="38">
        <f>SUM(coded_data!AD:AD)</f>
        <v>3</v>
      </c>
      <c r="I9" s="48">
        <f>H9/COUNT(coded_data!AD:AD)</f>
        <v>0.3</v>
      </c>
      <c r="J9" s="65">
        <f t="shared" si="0"/>
        <v>2</v>
      </c>
      <c r="K9" s="5" t="str">
        <f t="shared" si="1"/>
        <v>low</v>
      </c>
      <c r="M9" s="31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1">
        <f>SUM(coded_data!BG:BG)</f>
        <v>46</v>
      </c>
      <c r="U9" s="46">
        <f>T9/(COUNT(coded_data!A:A) * 5)</f>
        <v>0.92</v>
      </c>
      <c r="V9" s="65">
        <f t="shared" si="2"/>
        <v>5</v>
      </c>
      <c r="W9" t="str">
        <f t="shared" si="3"/>
        <v>very high</v>
      </c>
      <c r="Y9" s="32">
        <v>8</v>
      </c>
      <c r="Z9" t="s">
        <v>540</v>
      </c>
      <c r="AA9" s="32">
        <f>SUM(coded_data!CV:CV) + SUM(coded_data!CW:CW) + SUM(coded_data!CX:CX) + SUM(coded_data!CY:CY)</f>
        <v>25</v>
      </c>
      <c r="AB9" s="53">
        <f>AA9/COUNT(coded_data!A:A)/4</f>
        <v>0.625</v>
      </c>
      <c r="AC9" s="65">
        <f t="shared" si="4"/>
        <v>4</v>
      </c>
      <c r="AD9" s="71" t="str">
        <f t="shared" si="5"/>
        <v>high</v>
      </c>
      <c r="AF9" s="32">
        <v>8</v>
      </c>
      <c r="AG9" t="s">
        <v>655</v>
      </c>
      <c r="AH9">
        <f>SUM(coded_data!EL:EL) + SUM(coded_data!EM:EM) + SUM(coded_data!EN:EN)</f>
        <v>16</v>
      </c>
      <c r="AI9" s="53">
        <f>AH9/COUNT(coded_data!A:A) / 3</f>
        <v>0.53333333333333333</v>
      </c>
      <c r="AJ9" s="70">
        <f t="shared" si="6"/>
        <v>3</v>
      </c>
      <c r="AK9" s="71" t="str">
        <f t="shared" si="7"/>
        <v>moderate</v>
      </c>
      <c r="AT9" s="25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2">
        <f>COUNTIF(raw_data!FH:FH, AT9)</f>
        <v>0</v>
      </c>
      <c r="BB9" s="242" t="s">
        <v>714</v>
      </c>
      <c r="BC9" s="243"/>
      <c r="BE9" s="25" t="s">
        <v>723</v>
      </c>
      <c r="BF9" s="5">
        <f>COUNTIF(raw_data!FS:FS, BE9)</f>
        <v>0</v>
      </c>
      <c r="BG9" s="5">
        <f>COUNTIF(raw_data!FT:FT, BE9)</f>
        <v>0</v>
      </c>
      <c r="BH9" s="72">
        <f>COUNTIF(raw_data!FU:FU, BE9)</f>
        <v>0</v>
      </c>
    </row>
    <row r="10" spans="1:60">
      <c r="A10" s="205"/>
      <c r="B10" s="5" t="s">
        <v>329</v>
      </c>
      <c r="C10" s="38">
        <v>1</v>
      </c>
      <c r="D10" s="1">
        <f>COUNTIF(coded_data!B:B,C10)</f>
        <v>0</v>
      </c>
      <c r="F10" s="32">
        <v>10</v>
      </c>
      <c r="G10" s="47" t="s">
        <v>468</v>
      </c>
      <c r="H10" s="38">
        <f>SUM(coded_data!AC:AC)</f>
        <v>3</v>
      </c>
      <c r="I10" s="48">
        <f>H10/COUNT(coded_data!AC:AC)</f>
        <v>0.3</v>
      </c>
      <c r="J10" s="65">
        <f t="shared" si="0"/>
        <v>2</v>
      </c>
      <c r="K10" s="5" t="str">
        <f t="shared" si="1"/>
        <v>low</v>
      </c>
      <c r="M10" s="31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1">
        <f>SUM(coded_data!AW:AW)</f>
        <v>44</v>
      </c>
      <c r="U10" s="46">
        <f>T10/(COUNT(coded_data!A:A) * 5)</f>
        <v>0.88</v>
      </c>
      <c r="V10" s="65">
        <f t="shared" si="2"/>
        <v>5</v>
      </c>
      <c r="W10" t="str">
        <f t="shared" si="3"/>
        <v>very high</v>
      </c>
      <c r="Y10" s="32">
        <v>6</v>
      </c>
      <c r="Z10" t="s">
        <v>538</v>
      </c>
      <c r="AA10" s="32">
        <f>SUM(coded_data!CO:CO)</f>
        <v>6</v>
      </c>
      <c r="AB10" s="53">
        <f>AA10/COUNT(coded_data!A:A)</f>
        <v>0.6</v>
      </c>
      <c r="AC10" s="65">
        <f t="shared" si="4"/>
        <v>4</v>
      </c>
      <c r="AD10" s="71" t="str">
        <f t="shared" si="5"/>
        <v>high</v>
      </c>
      <c r="AF10" s="32">
        <v>1</v>
      </c>
      <c r="AG10" t="s">
        <v>648</v>
      </c>
      <c r="AH10">
        <f>SUM(coded_data!EB:EB)</f>
        <v>5</v>
      </c>
      <c r="AI10" s="53">
        <f>AH10/COUNT(coded_data!A:A)</f>
        <v>0.5</v>
      </c>
      <c r="AJ10" s="70">
        <f t="shared" si="6"/>
        <v>3</v>
      </c>
      <c r="AK10" s="71" t="str">
        <f t="shared" si="7"/>
        <v>moderate</v>
      </c>
      <c r="AT10" s="25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2">
        <f>COUNTIF(raw_data!FH:FH, AT10)</f>
        <v>0</v>
      </c>
      <c r="BB10" s="25" t="s">
        <v>296</v>
      </c>
      <c r="BC10" s="72">
        <f>COUNTIF(raw_data!FM:FM, "yes")</f>
        <v>10</v>
      </c>
      <c r="BE10" s="25" t="s">
        <v>296</v>
      </c>
      <c r="BF10" s="5">
        <f>COUNTIF(raw_data!FS:FS, BE10)</f>
        <v>4</v>
      </c>
      <c r="BG10" s="5">
        <f>COUNTIF(raw_data!FT:FT, BE10)</f>
        <v>0</v>
      </c>
      <c r="BH10" s="72">
        <f>COUNTIF(raw_data!FU:FU, BE10)</f>
        <v>2</v>
      </c>
    </row>
    <row r="11" spans="1:60">
      <c r="A11" s="204"/>
      <c r="B11" s="35" t="s">
        <v>330</v>
      </c>
      <c r="C11" s="39">
        <v>0</v>
      </c>
      <c r="D11" s="40">
        <f>COUNTIF(coded_data!B:B,C11)</f>
        <v>2</v>
      </c>
      <c r="F11" s="32">
        <v>7</v>
      </c>
      <c r="G11" s="47" t="s">
        <v>465</v>
      </c>
      <c r="H11" s="38">
        <f>SUM(coded_data!X:X)</f>
        <v>3</v>
      </c>
      <c r="I11" s="48">
        <f>H11/COUNT(coded_data!X:X)</f>
        <v>0.3</v>
      </c>
      <c r="J11" s="65">
        <f t="shared" si="0"/>
        <v>2</v>
      </c>
      <c r="K11" s="5" t="str">
        <f t="shared" si="1"/>
        <v>low</v>
      </c>
      <c r="M11" s="31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1">
        <f>SUM(coded_data!AS:AS)</f>
        <v>43</v>
      </c>
      <c r="U11" s="46">
        <f>T11/(COUNT(coded_data!A:A) * 5)</f>
        <v>0.86</v>
      </c>
      <c r="V11" s="65">
        <f t="shared" si="2"/>
        <v>5</v>
      </c>
      <c r="W11" t="str">
        <f t="shared" si="3"/>
        <v>very high</v>
      </c>
      <c r="Y11" s="32">
        <v>13</v>
      </c>
      <c r="Z11" t="s">
        <v>545</v>
      </c>
      <c r="AA11" s="32">
        <f>SUM(coded_data!DM:DM) + SUM(coded_data!DN:DN) + SUM(coded_data!DO:DO) + SUM(coded_data!DP:DP) + SUM(coded_data!DQ:DQ) + SUM(coded_data!DR:DR)</f>
        <v>33</v>
      </c>
      <c r="AB11" s="53">
        <f>AA11/COUNT(coded_data!A:A) / 6</f>
        <v>0.54999999999999993</v>
      </c>
      <c r="AC11" s="65">
        <f t="shared" si="4"/>
        <v>3</v>
      </c>
      <c r="AD11" s="71" t="str">
        <f t="shared" si="5"/>
        <v>moderate</v>
      </c>
      <c r="AF11" s="32">
        <v>3</v>
      </c>
      <c r="AG11" t="s">
        <v>649</v>
      </c>
      <c r="AH11">
        <f>SUM(coded_data!EE:EE)</f>
        <v>5</v>
      </c>
      <c r="AI11" s="53">
        <f>AH11/COUNT(coded_data!A:A)</f>
        <v>0.5</v>
      </c>
      <c r="AJ11" s="70">
        <f t="shared" si="6"/>
        <v>3</v>
      </c>
      <c r="AK11" s="71" t="str">
        <f t="shared" si="7"/>
        <v>moderate</v>
      </c>
      <c r="AT11" s="25" t="s">
        <v>41</v>
      </c>
      <c r="AU11" s="5">
        <f>COUNTIF(raw_data!EZ:EZ, AT11)</f>
        <v>0</v>
      </c>
      <c r="AV11" s="5">
        <f>COUNTIF(raw_data!FA:FA, AT11)</f>
        <v>0</v>
      </c>
      <c r="AW11" s="5">
        <f>COUNTIF(raw_data!FB:FB, AT11)</f>
        <v>0</v>
      </c>
      <c r="AX11" s="5">
        <f>COUNTIF(raw_data!FF:FF, AT11)</f>
        <v>0</v>
      </c>
      <c r="AY11" s="5">
        <f>COUNTIF(raw_data!FG:FG, AT11)</f>
        <v>0</v>
      </c>
      <c r="AZ11" s="72">
        <f>COUNTIF(raw_data!FH:FH, AT11)</f>
        <v>0</v>
      </c>
      <c r="BB11" s="25" t="s">
        <v>298</v>
      </c>
      <c r="BC11" s="72">
        <f>COUNTIF(raw_data!FN:FN, "yes")</f>
        <v>6</v>
      </c>
      <c r="BE11" s="25" t="s">
        <v>299</v>
      </c>
      <c r="BF11" s="5">
        <f>COUNTIF(raw_data!FS:FS, BE11)</f>
        <v>0</v>
      </c>
      <c r="BG11" s="5">
        <f>COUNTIF(raw_data!FT:FT, BE11)</f>
        <v>0</v>
      </c>
      <c r="BH11" s="72">
        <f>COUNTIF(raw_data!FU:FU, BE11)</f>
        <v>0</v>
      </c>
    </row>
    <row r="12" spans="1:60" ht="15" customHeight="1" thickBot="1">
      <c r="A12" s="203" t="s">
        <v>339</v>
      </c>
      <c r="B12" s="34" t="s">
        <v>6</v>
      </c>
      <c r="C12" s="36">
        <v>0</v>
      </c>
      <c r="D12" s="37">
        <f>COUNTIF(coded_data!C:C,C12)</f>
        <v>3</v>
      </c>
      <c r="F12" s="32">
        <v>4</v>
      </c>
      <c r="G12" s="47" t="s">
        <v>461</v>
      </c>
      <c r="H12" s="51">
        <f>SUM(coded_data!P:P)</f>
        <v>3</v>
      </c>
      <c r="I12" s="48">
        <f>H12/COUNT(coded_data!D:D)</f>
        <v>0.3</v>
      </c>
      <c r="J12" s="65">
        <f t="shared" si="0"/>
        <v>2</v>
      </c>
      <c r="K12" s="5" t="str">
        <f t="shared" si="1"/>
        <v>low</v>
      </c>
      <c r="M12" s="31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1">
        <f>SUM(coded_data!AU:AU)</f>
        <v>41</v>
      </c>
      <c r="U12" s="46">
        <f>T12/(COUNT(coded_data!A:A) * 5)</f>
        <v>0.82</v>
      </c>
      <c r="V12" s="65">
        <f t="shared" si="2"/>
        <v>5</v>
      </c>
      <c r="W12" t="str">
        <f t="shared" si="3"/>
        <v>very high</v>
      </c>
      <c r="Y12" s="32">
        <v>14</v>
      </c>
      <c r="Z12" t="s">
        <v>546</v>
      </c>
      <c r="AA12" s="32">
        <f>SUM(coded_data!DS:DS)+SUM(coded_data!DT:DT)+SUM(coded_data!DU:DU)+(SUM(coded_data!DV:DV)+SUM(coded_data!DW:DW)+SUM(coded_data!DX:DX))</f>
        <v>32</v>
      </c>
      <c r="AB12" s="53">
        <f>AA12/COUNT(coded_data!A:A) / 6</f>
        <v>0.53333333333333333</v>
      </c>
      <c r="AC12" s="65">
        <f t="shared" si="4"/>
        <v>3</v>
      </c>
      <c r="AD12" s="71" t="str">
        <f t="shared" si="5"/>
        <v>moderate</v>
      </c>
      <c r="AF12" s="32">
        <v>2</v>
      </c>
      <c r="AG12" t="s">
        <v>650</v>
      </c>
      <c r="AH12">
        <f>SUM(coded_data!EC:EC) + SUM(coded_data!ED:ED)</f>
        <v>4</v>
      </c>
      <c r="AI12" s="53">
        <f>AH12/COUNT(coded_data!A:A) / 2</f>
        <v>0.2</v>
      </c>
      <c r="AJ12" s="70">
        <f t="shared" si="6"/>
        <v>2</v>
      </c>
      <c r="AK12" s="71" t="str">
        <f t="shared" si="7"/>
        <v>low</v>
      </c>
      <c r="AT12" s="25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2">
        <f>COUNTIF(raw_data!FH:FH, AT12)</f>
        <v>5</v>
      </c>
      <c r="BB12" s="25" t="s">
        <v>305</v>
      </c>
      <c r="BC12" s="72">
        <f>COUNTIF(raw_data!FO:FO, "yes")</f>
        <v>2</v>
      </c>
      <c r="BE12" s="25" t="s">
        <v>724</v>
      </c>
      <c r="BF12" s="5">
        <f>COUNTIF(raw_data!FS:FS, BE12)</f>
        <v>0</v>
      </c>
      <c r="BG12" s="5">
        <f>COUNTIF(raw_data!FT:FT, BE12)</f>
        <v>0</v>
      </c>
      <c r="BH12" s="72">
        <f>COUNTIF(raw_data!FU:FU, BE12)</f>
        <v>0</v>
      </c>
    </row>
    <row r="13" spans="1:60" ht="15" thickBot="1">
      <c r="A13" s="205"/>
      <c r="B13" s="5" t="s">
        <v>331</v>
      </c>
      <c r="C13" s="38">
        <v>1</v>
      </c>
      <c r="D13" s="1">
        <f>COUNTIF(coded_data!C:C,C13)</f>
        <v>0</v>
      </c>
      <c r="F13" s="32">
        <v>18</v>
      </c>
      <c r="G13" s="47" t="s">
        <v>476</v>
      </c>
      <c r="H13" s="38">
        <f>SUM(coded_data!AP:AP)</f>
        <v>10</v>
      </c>
      <c r="I13" s="48">
        <f>H13/COUNT(coded_data!AP:AP) / 4</f>
        <v>0.25</v>
      </c>
      <c r="J13" s="65">
        <f t="shared" si="0"/>
        <v>2</v>
      </c>
      <c r="K13" s="5" t="str">
        <f t="shared" si="1"/>
        <v>low</v>
      </c>
      <c r="M13" s="31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1">
        <f>SUM(coded_data!BH:BH)</f>
        <v>40</v>
      </c>
      <c r="U13" s="46">
        <f>T13/(COUNT(coded_data!A:A) * 5)</f>
        <v>0.8</v>
      </c>
      <c r="V13" s="65">
        <f t="shared" si="2"/>
        <v>5</v>
      </c>
      <c r="W13" t="str">
        <f t="shared" si="3"/>
        <v>very high</v>
      </c>
      <c r="Y13" s="32">
        <v>10</v>
      </c>
      <c r="Z13" t="s">
        <v>542</v>
      </c>
      <c r="AA13" s="32">
        <f>SUM(coded_data!DA:DA)</f>
        <v>5</v>
      </c>
      <c r="AB13" s="53">
        <f>AA13/COUNT(coded_data!A:A)</f>
        <v>0.5</v>
      </c>
      <c r="AC13" s="65">
        <f t="shared" si="4"/>
        <v>3</v>
      </c>
      <c r="AD13" s="71" t="str">
        <f t="shared" si="5"/>
        <v>moderate</v>
      </c>
      <c r="AF13" s="32">
        <v>4</v>
      </c>
      <c r="AG13" t="s">
        <v>651</v>
      </c>
      <c r="AH13">
        <f>SUM(coded_data!EF:EF) + SUM(coded_data!EG:EG)</f>
        <v>4</v>
      </c>
      <c r="AI13" s="53">
        <f>AH13/COUNT(coded_data!A:A) / 2</f>
        <v>0.2</v>
      </c>
      <c r="AJ13" s="70">
        <f t="shared" si="6"/>
        <v>2</v>
      </c>
      <c r="AK13" s="71" t="str">
        <f t="shared" si="7"/>
        <v>low</v>
      </c>
      <c r="AT13" s="242" t="s">
        <v>715</v>
      </c>
      <c r="AU13" s="151"/>
      <c r="AV13" s="151"/>
      <c r="AW13" s="151"/>
      <c r="AX13" s="151"/>
      <c r="AY13" s="151"/>
      <c r="AZ13" s="152"/>
      <c r="BB13" s="25" t="s">
        <v>297</v>
      </c>
      <c r="BC13" s="72">
        <f>COUNTIF(raw_data!FP:FP, "yes")</f>
        <v>8</v>
      </c>
      <c r="BE13" s="25" t="s">
        <v>297</v>
      </c>
      <c r="BF13" s="5">
        <f>COUNTIF(raw_data!FS:FS, BE13)</f>
        <v>3</v>
      </c>
      <c r="BG13" s="5">
        <f>COUNTIF(raw_data!FT:FT, BE13)</f>
        <v>4</v>
      </c>
      <c r="BH13" s="72">
        <f>COUNTIF(raw_data!FU:FU, BE13)</f>
        <v>1</v>
      </c>
    </row>
    <row r="14" spans="1:60" ht="15" thickBot="1">
      <c r="A14" s="205"/>
      <c r="B14" s="5" t="s">
        <v>7</v>
      </c>
      <c r="C14" s="38">
        <v>2</v>
      </c>
      <c r="D14" s="1">
        <f>COUNTIF(coded_data!C:C,C14)</f>
        <v>6</v>
      </c>
      <c r="F14" s="32">
        <v>16</v>
      </c>
      <c r="G14" s="47" t="s">
        <v>474</v>
      </c>
      <c r="H14" s="51">
        <f>SUM(coded_data!AN:AN)</f>
        <v>10</v>
      </c>
      <c r="I14" s="48">
        <f>H14/COUNT(coded_data!A:A) / 4</f>
        <v>0.25</v>
      </c>
      <c r="J14" s="65">
        <f t="shared" si="0"/>
        <v>2</v>
      </c>
      <c r="K14" s="5" t="str">
        <f t="shared" si="1"/>
        <v>low</v>
      </c>
      <c r="M14" s="31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1">
        <f>SUM(coded_data!BN:BN)</f>
        <v>40</v>
      </c>
      <c r="U14" s="46">
        <f>T14/(COUNT(coded_data!A:A) * 5)</f>
        <v>0.8</v>
      </c>
      <c r="V14" s="65">
        <f t="shared" si="2"/>
        <v>5</v>
      </c>
      <c r="W14" t="str">
        <f t="shared" si="3"/>
        <v>very high</v>
      </c>
      <c r="Y14" s="32">
        <v>12</v>
      </c>
      <c r="Z14" t="s">
        <v>544</v>
      </c>
      <c r="AA14" s="32">
        <f>SUM(coded_data!DG:DG) + SUM(coded_data!DH:DH) + SUM(coded_data!DI:DI) + SUM(coded_data!DJ:DJ) + SUM(coded_data!DK:DK) + SUM(coded_data!DL:DL)</f>
        <v>29</v>
      </c>
      <c r="AB14" s="53">
        <f>AA14/COUNT(coded_data!A:A) / 6</f>
        <v>0.48333333333333334</v>
      </c>
      <c r="AC14" s="65">
        <f t="shared" si="4"/>
        <v>3</v>
      </c>
      <c r="AD14" s="71" t="str">
        <f t="shared" si="5"/>
        <v>moderate</v>
      </c>
      <c r="AF14" s="32">
        <v>9</v>
      </c>
      <c r="AG14" t="s">
        <v>656</v>
      </c>
      <c r="AH14">
        <f>SUM(coded_data!EO:EO)</f>
        <v>1</v>
      </c>
      <c r="AI14" s="53">
        <f>AH14/COUNT(coded_data!A:A)</f>
        <v>0.1</v>
      </c>
      <c r="AJ14" s="70">
        <f t="shared" si="6"/>
        <v>1</v>
      </c>
      <c r="AK14" s="71" t="str">
        <f t="shared" si="7"/>
        <v>very low</v>
      </c>
      <c r="AT14" s="252" t="s">
        <v>673</v>
      </c>
      <c r="AU14" s="250" t="s">
        <v>670</v>
      </c>
      <c r="AV14" s="250"/>
      <c r="AW14" s="250"/>
      <c r="AX14" s="250" t="s">
        <v>671</v>
      </c>
      <c r="AY14" s="250"/>
      <c r="AZ14" s="251"/>
      <c r="BB14" s="91" t="s">
        <v>718</v>
      </c>
      <c r="BC14" s="72">
        <f>COUNTIF(raw_data!FQ:FQ, "yes")</f>
        <v>5</v>
      </c>
      <c r="BE14" s="73" t="s">
        <v>41</v>
      </c>
      <c r="BF14" s="74">
        <f>COUNTIF(raw_data!FS:FS, BE14)</f>
        <v>0</v>
      </c>
      <c r="BG14" s="74">
        <f>COUNTIF(raw_data!FT:FT, BE14)</f>
        <v>0</v>
      </c>
      <c r="BH14" s="75">
        <f>COUNTIF(raw_data!FU:FU, BE14)</f>
        <v>0</v>
      </c>
    </row>
    <row r="15" spans="1:60" ht="15" thickBot="1">
      <c r="A15" s="205"/>
      <c r="B15" s="5" t="s">
        <v>8</v>
      </c>
      <c r="C15" s="38">
        <v>3</v>
      </c>
      <c r="D15" s="1">
        <f>COUNTIF(coded_data!C:C,C15)</f>
        <v>1</v>
      </c>
      <c r="F15" s="32">
        <v>15</v>
      </c>
      <c r="G15" s="47" t="s">
        <v>473</v>
      </c>
      <c r="H15" s="38">
        <f>SUM(coded_data!AM:AM)</f>
        <v>11</v>
      </c>
      <c r="I15" s="48">
        <f>H15/COUNT(coded_data!A:A) / 5</f>
        <v>0.22000000000000003</v>
      </c>
      <c r="J15" s="65">
        <f t="shared" si="0"/>
        <v>2</v>
      </c>
      <c r="K15" s="5" t="str">
        <f t="shared" si="1"/>
        <v>low</v>
      </c>
      <c r="M15" s="31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1">
        <f>SUM(coded_data!BA:BA)</f>
        <v>39</v>
      </c>
      <c r="U15" s="46">
        <f>T15/(COUNT(coded_data!A:A) * 5)</f>
        <v>0.78</v>
      </c>
      <c r="V15" s="65">
        <f t="shared" si="2"/>
        <v>4</v>
      </c>
      <c r="W15" t="str">
        <f t="shared" si="3"/>
        <v>high</v>
      </c>
      <c r="Y15" s="32">
        <v>5</v>
      </c>
      <c r="Z15" t="s">
        <v>537</v>
      </c>
      <c r="AA15" s="32">
        <f>SUM(coded_data!CK:CK) + SUM(coded_data!CL:CL) + SUM(coded_data!CM:CM) + SUM(coded_data!CN:CN)</f>
        <v>19</v>
      </c>
      <c r="AB15" s="53">
        <f>AA15/COUNT(coded_data!A:A)/4</f>
        <v>0.47499999999999998</v>
      </c>
      <c r="AC15" s="65">
        <f t="shared" si="4"/>
        <v>3</v>
      </c>
      <c r="AD15" s="71" t="str">
        <f t="shared" si="5"/>
        <v>moderate</v>
      </c>
      <c r="AF15" s="32">
        <v>10</v>
      </c>
      <c r="AG15" t="s">
        <v>657</v>
      </c>
      <c r="AH15">
        <f>SUM(coded_data!EP:EP) + SUM(coded_data!EQ:EQ) + SUM(coded_data!ER:ER)</f>
        <v>3</v>
      </c>
      <c r="AI15" s="53">
        <f>AH15/COUNT(coded_data!A:A) / 3</f>
        <v>9.9999999999999992E-2</v>
      </c>
      <c r="AJ15" s="70">
        <f t="shared" si="6"/>
        <v>1</v>
      </c>
      <c r="AK15" s="71" t="str">
        <f t="shared" si="7"/>
        <v>very low</v>
      </c>
      <c r="AT15" s="252"/>
      <c r="AU15" s="5" t="s">
        <v>666</v>
      </c>
      <c r="AV15" s="5" t="s">
        <v>667</v>
      </c>
      <c r="AW15" s="5" t="s">
        <v>668</v>
      </c>
      <c r="AX15" s="5" t="s">
        <v>666</v>
      </c>
      <c r="AY15" s="5" t="s">
        <v>667</v>
      </c>
      <c r="AZ15" s="72" t="s">
        <v>668</v>
      </c>
      <c r="BB15" s="92" t="s">
        <v>41</v>
      </c>
      <c r="BC15" s="75">
        <f>COUNT(raw_data!A:A)-COUNTIF(raw_data!FR:FR,"na")</f>
        <v>3</v>
      </c>
      <c r="BD15" s="3"/>
      <c r="BE15" s="3"/>
      <c r="BF15" s="3"/>
      <c r="BG15" s="3"/>
    </row>
    <row r="16" spans="1:60">
      <c r="A16" s="204"/>
      <c r="B16" s="35" t="s">
        <v>332</v>
      </c>
      <c r="C16" s="39">
        <v>4</v>
      </c>
      <c r="D16" s="40">
        <f>COUNTIF(coded_data!C:C,C16)</f>
        <v>0</v>
      </c>
      <c r="F16" s="32">
        <v>5</v>
      </c>
      <c r="G16" s="47" t="s">
        <v>463</v>
      </c>
      <c r="H16" s="38">
        <f>SUM(coded_data!Q:Q)</f>
        <v>2</v>
      </c>
      <c r="I16" s="48">
        <f>H16/COUNT(coded_data!E:E)</f>
        <v>0.2</v>
      </c>
      <c r="J16" s="65">
        <f t="shared" si="0"/>
        <v>2</v>
      </c>
      <c r="K16" s="5" t="str">
        <f t="shared" si="1"/>
        <v>low</v>
      </c>
      <c r="M16" s="31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1">
        <f>SUM(coded_data!BK:BK)</f>
        <v>39</v>
      </c>
      <c r="U16" s="46">
        <f>T16/(COUNT(coded_data!A:A) * 5)</f>
        <v>0.78</v>
      </c>
      <c r="V16" s="65">
        <f t="shared" si="2"/>
        <v>4</v>
      </c>
      <c r="W16" t="str">
        <f t="shared" si="3"/>
        <v>high</v>
      </c>
      <c r="Y16" s="32">
        <v>3</v>
      </c>
      <c r="Z16" t="s">
        <v>549</v>
      </c>
      <c r="AA16" s="32">
        <f>SUM(coded_data!BW:BW) + SUM(coded_data!BX:BX) + SUM(coded_data!BY:BY) + SUM(coded_data!BZ:BZ) + SUM(coded_data!CA:CA) + SUM(coded_data!CB:CB) +SUM(coded_data!CC:CC) + SUM(coded_data!CD:CD)</f>
        <v>33</v>
      </c>
      <c r="AB16" s="53">
        <f>AA16/COUNT(coded_data!A:A)/8</f>
        <v>0.41249999999999998</v>
      </c>
      <c r="AC16" s="65">
        <f t="shared" si="4"/>
        <v>3</v>
      </c>
      <c r="AD16" s="71" t="str">
        <f t="shared" si="5"/>
        <v>moderate</v>
      </c>
      <c r="AF16" s="32">
        <v>6</v>
      </c>
      <c r="AG16" t="s">
        <v>653</v>
      </c>
      <c r="AH16">
        <f>SUM(coded_data!EI:EI) + SUM(coded_data!EJ:EJ)</f>
        <v>0</v>
      </c>
      <c r="AI16" s="53">
        <f>AH16/COUNT(coded_data!A:A) / 2</f>
        <v>0</v>
      </c>
      <c r="AJ16" s="70">
        <f t="shared" si="6"/>
        <v>1</v>
      </c>
      <c r="AK16" s="71" t="str">
        <f t="shared" si="7"/>
        <v>very low</v>
      </c>
      <c r="AT16" s="25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2">
        <f>COUNTIF(raw_data!FK:FK, AT16)</f>
        <v>0</v>
      </c>
    </row>
    <row r="17" spans="1:52">
      <c r="A17" s="44" t="s">
        <v>338</v>
      </c>
      <c r="B17" s="34" t="s">
        <v>333</v>
      </c>
      <c r="C17" s="36" t="s">
        <v>45</v>
      </c>
      <c r="D17" s="37">
        <f>AVERAGE(coded_data!D:D)</f>
        <v>34.9</v>
      </c>
      <c r="F17" s="32">
        <v>2</v>
      </c>
      <c r="G17" s="47" t="s">
        <v>460</v>
      </c>
      <c r="H17" s="51">
        <f>SUM(coded_data!L:L)</f>
        <v>2</v>
      </c>
      <c r="I17" s="48">
        <f>H17/COUNT(coded_data!B:B)</f>
        <v>0.2</v>
      </c>
      <c r="J17" s="65">
        <f t="shared" si="0"/>
        <v>2</v>
      </c>
      <c r="K17" s="5" t="str">
        <f t="shared" si="1"/>
        <v>low</v>
      </c>
      <c r="M17" s="31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1">
        <f>SUM(coded_data!AV:AV)</f>
        <v>38</v>
      </c>
      <c r="U17" s="46">
        <f>T17/(COUNT(coded_data!A:A) * 5)</f>
        <v>0.76</v>
      </c>
      <c r="V17" s="65">
        <f t="shared" si="2"/>
        <v>4</v>
      </c>
      <c r="W17" t="str">
        <f t="shared" si="3"/>
        <v>high</v>
      </c>
      <c r="Y17" s="32">
        <v>4</v>
      </c>
      <c r="Z17" t="s">
        <v>536</v>
      </c>
      <c r="AA17" s="32">
        <f>SUM(coded_data!CE:CE) + SUM(coded_data!CF:CF) + SUM(coded_data!CG:CG) + SUM(coded_data!CH:CH) + SUM(coded_data!CI:CI) + SUM(coded_data!CJ:CJ)</f>
        <v>22</v>
      </c>
      <c r="AB17" s="53">
        <f>AA17/COUNT(coded_data!A:A)/6</f>
        <v>0.3666666666666667</v>
      </c>
      <c r="AC17" s="65">
        <f t="shared" si="4"/>
        <v>2</v>
      </c>
      <c r="AD17" s="71" t="str">
        <f t="shared" si="5"/>
        <v>low</v>
      </c>
      <c r="AT17" s="25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2">
        <f>COUNTIF(raw_data!FK:FK, AT17)</f>
        <v>3</v>
      </c>
    </row>
    <row r="18" spans="1:52" ht="15" customHeight="1">
      <c r="A18" s="203" t="s">
        <v>437</v>
      </c>
      <c r="B18" s="34" t="s">
        <v>12</v>
      </c>
      <c r="C18" s="36">
        <v>0</v>
      </c>
      <c r="D18" s="37">
        <f>COUNTIF(coded_data!E:E,C18)</f>
        <v>1</v>
      </c>
      <c r="F18" s="32">
        <v>8</v>
      </c>
      <c r="G18" s="47" t="s">
        <v>466</v>
      </c>
      <c r="H18" s="38">
        <f>SUM(coded_data!Y:Y) + SUM(coded_data!Z:Z) + SUM(coded_data!AA:AA)</f>
        <v>6</v>
      </c>
      <c r="I18" s="48">
        <f>H18/COUNT(coded_data!A:A) /3</f>
        <v>0.19999999999999998</v>
      </c>
      <c r="J18" s="65">
        <f t="shared" si="0"/>
        <v>2</v>
      </c>
      <c r="K18" s="5" t="str">
        <f t="shared" si="1"/>
        <v>low</v>
      </c>
      <c r="M18" s="31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1">
        <f>SUM(coded_data!AY:AY)</f>
        <v>36</v>
      </c>
      <c r="U18" s="46">
        <f>T18/(COUNT(coded_data!A:A) * 5)</f>
        <v>0.72</v>
      </c>
      <c r="V18" s="65">
        <f t="shared" si="2"/>
        <v>4</v>
      </c>
      <c r="W18" t="str">
        <f t="shared" si="3"/>
        <v>high</v>
      </c>
      <c r="Y18" s="32">
        <v>9</v>
      </c>
      <c r="Z18" t="s">
        <v>541</v>
      </c>
      <c r="AA18" s="32">
        <f>SUM(coded_data!CZ:CZ)</f>
        <v>3</v>
      </c>
      <c r="AB18" s="53">
        <f>AA18/COUNT(coded_data!A:A)</f>
        <v>0.3</v>
      </c>
      <c r="AC18" s="65">
        <f t="shared" si="4"/>
        <v>2</v>
      </c>
      <c r="AD18" s="71" t="str">
        <f t="shared" si="5"/>
        <v>low</v>
      </c>
      <c r="AT18" s="25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2">
        <f>COUNTIF(raw_data!FK:FK, AT18)</f>
        <v>2</v>
      </c>
    </row>
    <row r="19" spans="1:52" ht="15" thickBot="1">
      <c r="A19" s="205"/>
      <c r="B19" s="5" t="s">
        <v>334</v>
      </c>
      <c r="C19" s="38">
        <v>1</v>
      </c>
      <c r="D19" s="1">
        <f>COUNTIF(coded_data!E:E,C19)</f>
        <v>3</v>
      </c>
      <c r="F19" s="32">
        <v>17</v>
      </c>
      <c r="G19" s="47" t="s">
        <v>475</v>
      </c>
      <c r="H19" s="38">
        <f>SUM(coded_data!AO:AO)</f>
        <v>5</v>
      </c>
      <c r="I19" s="48">
        <f>H19/COUNT(coded_data!AO:AO) / 3</f>
        <v>0.16666666666666666</v>
      </c>
      <c r="J19" s="65">
        <f t="shared" si="0"/>
        <v>1</v>
      </c>
      <c r="K19" s="5" t="str">
        <f t="shared" si="1"/>
        <v>very low</v>
      </c>
      <c r="M19" s="31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1">
        <f>SUM(coded_data!BD:BD)</f>
        <v>36</v>
      </c>
      <c r="U19" s="46">
        <f>T19/(COUNT(coded_data!A:A) * 5)</f>
        <v>0.72</v>
      </c>
      <c r="V19" s="65">
        <f t="shared" si="2"/>
        <v>4</v>
      </c>
      <c r="W19" t="str">
        <f t="shared" si="3"/>
        <v>high</v>
      </c>
      <c r="Y19" s="32">
        <v>17</v>
      </c>
      <c r="Z19" t="s">
        <v>550</v>
      </c>
      <c r="AA19" s="32">
        <f>SUM(coded_data!EA:EA)</f>
        <v>1</v>
      </c>
      <c r="AB19" s="53">
        <f>AA19/COUNT(coded_data!A:A)</f>
        <v>0.1</v>
      </c>
      <c r="AC19" s="65">
        <f t="shared" si="4"/>
        <v>1</v>
      </c>
      <c r="AD19" s="71" t="str">
        <f t="shared" si="5"/>
        <v>very low</v>
      </c>
      <c r="AT19" s="73" t="s">
        <v>302</v>
      </c>
      <c r="AU19" s="74">
        <f>COUNTIF(raw_data!FC:FC, AT19)</f>
        <v>2</v>
      </c>
      <c r="AV19" s="74">
        <f>COUNTIF(raw_data!FD:FD, AT19)</f>
        <v>4</v>
      </c>
      <c r="AW19" s="74">
        <f>COUNTIF(raw_data!FE:FE, AT19)</f>
        <v>2</v>
      </c>
      <c r="AX19" s="74">
        <f>COUNTIF(raw_data!FI:FI, AT19)</f>
        <v>4</v>
      </c>
      <c r="AY19" s="74">
        <f>COUNTIF(raw_data!FJ:FJ, AT19)</f>
        <v>0</v>
      </c>
      <c r="AZ19" s="75">
        <f>COUNTIF(raw_data!FK:FK, AT19)</f>
        <v>0</v>
      </c>
    </row>
    <row r="20" spans="1:52">
      <c r="A20" s="205"/>
      <c r="B20" s="5" t="s">
        <v>335</v>
      </c>
      <c r="C20" s="38">
        <v>2</v>
      </c>
      <c r="D20" s="1">
        <f>COUNTIF(coded_data!E:E,C20)</f>
        <v>3</v>
      </c>
      <c r="F20" s="32">
        <v>6</v>
      </c>
      <c r="G20" s="47" t="s">
        <v>464</v>
      </c>
      <c r="H20" s="38">
        <f>SUM(coded_data!R:R) + SUM(coded_data!S:S) + SUM(coded_data!T:T) + SUM(coded_data!U:U) + SUM(coded_data!V:V) + SUM(coded_data!W:W)</f>
        <v>8</v>
      </c>
      <c r="I20" s="48">
        <f>H20/COUNT(coded_data!F:F) / 6</f>
        <v>0.13333333333333333</v>
      </c>
      <c r="J20" s="65">
        <f t="shared" si="0"/>
        <v>1</v>
      </c>
      <c r="K20" s="5" t="str">
        <f t="shared" si="1"/>
        <v>very low</v>
      </c>
      <c r="M20" s="31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1">
        <f>SUM(coded_data!AZ:AZ)</f>
        <v>35</v>
      </c>
      <c r="U20" s="46">
        <f>T20/(COUNT(coded_data!A:A) * 5)</f>
        <v>0.7</v>
      </c>
      <c r="V20" s="65">
        <f t="shared" si="2"/>
        <v>4</v>
      </c>
      <c r="W20" t="str">
        <f t="shared" si="3"/>
        <v>high</v>
      </c>
      <c r="Y20" s="32">
        <v>7</v>
      </c>
      <c r="Z20" t="s">
        <v>539</v>
      </c>
      <c r="AA20" s="32">
        <f>SUM(coded_data!CP:CP) + SUM(coded_data!CQ:CQ) + (coded_data!CR:CR) + (coded_data!CS:CS) + (coded_data!CT:CT) + (coded_data!CU:CU)</f>
        <v>5</v>
      </c>
      <c r="AB20" s="53">
        <f>AA20/COUNT(coded_data!A:A)/6</f>
        <v>8.3333333333333329E-2</v>
      </c>
      <c r="AC20" s="65">
        <f t="shared" si="4"/>
        <v>1</v>
      </c>
      <c r="AD20" s="71" t="str">
        <f t="shared" si="5"/>
        <v>very low</v>
      </c>
    </row>
    <row r="21" spans="1:52">
      <c r="A21" s="205"/>
      <c r="B21" s="5" t="s">
        <v>336</v>
      </c>
      <c r="C21" s="38">
        <v>3</v>
      </c>
      <c r="D21" s="1">
        <f>COUNTIF(coded_data!E:E,C21)</f>
        <v>1</v>
      </c>
      <c r="F21" s="32">
        <v>14</v>
      </c>
      <c r="G21" s="49" t="s">
        <v>472</v>
      </c>
      <c r="H21" s="45">
        <f>SUM(coded_data!AG:AG) + SUM(coded_data!AH:AH) + SUM(coded_data!AI:AI) + SUM(coded_data!AJ:AJ) + SUM(coded_data!AK:AK) + SUM(coded_data!AL:AL)</f>
        <v>2</v>
      </c>
      <c r="I21" s="50">
        <f>H21/COUNT(coded_data!A:A) / 6</f>
        <v>3.3333333333333333E-2</v>
      </c>
      <c r="J21" s="65">
        <f t="shared" si="0"/>
        <v>1</v>
      </c>
      <c r="K21" s="35" t="str">
        <f t="shared" si="1"/>
        <v>very low</v>
      </c>
      <c r="M21" s="31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1">
        <f>SUM(coded_data!BF:BF)</f>
        <v>35</v>
      </c>
      <c r="U21" s="46">
        <f>T21/(COUNT(coded_data!A:A) * 5)</f>
        <v>0.7</v>
      </c>
      <c r="V21" s="65">
        <f t="shared" si="2"/>
        <v>4</v>
      </c>
      <c r="W21" t="str">
        <f t="shared" si="3"/>
        <v>high</v>
      </c>
    </row>
    <row r="22" spans="1:52">
      <c r="A22" s="204"/>
      <c r="B22" s="35" t="s">
        <v>337</v>
      </c>
      <c r="C22" s="39">
        <v>4</v>
      </c>
      <c r="D22" s="40">
        <f>COUNTIF(coded_data!E:E,C22)</f>
        <v>2</v>
      </c>
      <c r="M22" s="31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1">
        <f>SUM(coded_data!BI:BI)</f>
        <v>35</v>
      </c>
      <c r="U22" s="46">
        <f>T22/(COUNT(coded_data!A:A) * 5)</f>
        <v>0.7</v>
      </c>
      <c r="V22" s="65">
        <f t="shared" si="2"/>
        <v>4</v>
      </c>
      <c r="W22" t="str">
        <f t="shared" si="3"/>
        <v>high</v>
      </c>
    </row>
    <row r="23" spans="1:52" ht="15" customHeight="1">
      <c r="A23" s="203" t="s">
        <v>438</v>
      </c>
      <c r="B23" s="34" t="s">
        <v>17</v>
      </c>
      <c r="C23" s="36">
        <v>2</v>
      </c>
      <c r="D23" s="37">
        <f>COUNTIF(coded_data!F:F,C23)</f>
        <v>2</v>
      </c>
      <c r="M23" s="31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1">
        <f>SUM(coded_data!AQ:AQ)</f>
        <v>31</v>
      </c>
      <c r="U23" s="46">
        <f>T23/(COUNT(coded_data!A:A) * 5)</f>
        <v>0.62</v>
      </c>
      <c r="V23" s="65">
        <f t="shared" si="2"/>
        <v>4</v>
      </c>
      <c r="W23" t="str">
        <f t="shared" si="3"/>
        <v>high</v>
      </c>
    </row>
    <row r="24" spans="1:52">
      <c r="A24" s="205"/>
      <c r="B24" s="5" t="s">
        <v>19</v>
      </c>
      <c r="C24" s="38">
        <v>1</v>
      </c>
      <c r="D24" s="1">
        <f>COUNTIF(coded_data!F:F,C24)</f>
        <v>4</v>
      </c>
      <c r="M24" s="31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1">
        <f>SUM(coded_data!AX:AX)</f>
        <v>31</v>
      </c>
      <c r="U24" s="46">
        <f>T24/(COUNT(coded_data!A:A) * 5)</f>
        <v>0.62</v>
      </c>
      <c r="V24" s="65">
        <f t="shared" si="2"/>
        <v>4</v>
      </c>
      <c r="W24" t="str">
        <f t="shared" si="3"/>
        <v>high</v>
      </c>
    </row>
    <row r="25" spans="1:52">
      <c r="A25" s="204"/>
      <c r="B25" s="35" t="s">
        <v>18</v>
      </c>
      <c r="C25" s="39">
        <v>0</v>
      </c>
      <c r="D25" s="40">
        <f>COUNTIF(coded_data!F:F,C25)</f>
        <v>4</v>
      </c>
      <c r="M25" s="31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1">
        <f>SUM(coded_data!AR:AR)</f>
        <v>28</v>
      </c>
      <c r="U25" s="46">
        <f>T25/(COUNT(coded_data!A:A) * 5)</f>
        <v>0.56000000000000005</v>
      </c>
      <c r="V25" s="65">
        <f t="shared" si="2"/>
        <v>3</v>
      </c>
      <c r="W25" t="str">
        <f t="shared" si="3"/>
        <v>moderate</v>
      </c>
    </row>
    <row r="26" spans="1:52">
      <c r="A26" s="206" t="s">
        <v>439</v>
      </c>
      <c r="B26" s="34" t="s">
        <v>434</v>
      </c>
      <c r="C26" s="36">
        <v>2</v>
      </c>
      <c r="D26" s="37">
        <f>COUNTIF(coded_data!G:G,C26)</f>
        <v>3</v>
      </c>
      <c r="M26" s="31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1">
        <f>SUM(coded_data!BJ:BJ)</f>
        <v>24</v>
      </c>
      <c r="U26" s="46">
        <f>T26/(COUNT(coded_data!A:A) * 5)</f>
        <v>0.48</v>
      </c>
      <c r="V26" s="65">
        <f t="shared" si="2"/>
        <v>3</v>
      </c>
      <c r="W26" t="str">
        <f t="shared" si="3"/>
        <v>moderate</v>
      </c>
    </row>
    <row r="27" spans="1:52">
      <c r="A27" s="207"/>
      <c r="B27" s="41" t="s">
        <v>436</v>
      </c>
      <c r="C27" s="38">
        <v>1</v>
      </c>
      <c r="D27" s="1">
        <f>COUNTIF(coded_data!G:G,C27)</f>
        <v>6</v>
      </c>
      <c r="M27" s="31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1">
        <f>SUM(coded_data!BE:BE)</f>
        <v>21</v>
      </c>
      <c r="U27" s="46">
        <f>T27/(COUNT(coded_data!A:A) * 5)</f>
        <v>0.42</v>
      </c>
      <c r="V27" s="65">
        <f t="shared" si="2"/>
        <v>3</v>
      </c>
      <c r="W27" t="str">
        <f t="shared" si="3"/>
        <v>moderate</v>
      </c>
    </row>
    <row r="28" spans="1:52">
      <c r="A28" s="208"/>
      <c r="B28" s="42" t="s">
        <v>435</v>
      </c>
      <c r="C28" s="39">
        <v>0</v>
      </c>
      <c r="D28" s="40">
        <f>COUNTIF(coded_data!G:G,C28)</f>
        <v>1</v>
      </c>
      <c r="M28" s="31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1">
        <f>SUM(coded_data!BO:BO)</f>
        <v>18</v>
      </c>
      <c r="U28" s="46">
        <f>T28/(COUNT(coded_data!A:A) * 5)</f>
        <v>0.36</v>
      </c>
      <c r="V28" s="65">
        <f t="shared" si="2"/>
        <v>2</v>
      </c>
      <c r="W28" t="str">
        <f t="shared" si="3"/>
        <v>low</v>
      </c>
    </row>
    <row r="29" spans="1:52">
      <c r="A29" s="203" t="s">
        <v>440</v>
      </c>
      <c r="B29" s="43" t="s">
        <v>441</v>
      </c>
      <c r="C29" s="36">
        <v>6</v>
      </c>
      <c r="D29" s="37">
        <f>COUNTIF(coded_data!H:H,C29)</f>
        <v>1</v>
      </c>
      <c r="T29" s="31"/>
    </row>
    <row r="30" spans="1:52">
      <c r="A30" s="205"/>
      <c r="B30" s="41" t="s">
        <v>442</v>
      </c>
      <c r="C30" s="38">
        <v>5</v>
      </c>
      <c r="D30" s="1">
        <f>COUNTIF(coded_data!H:H,C30)</f>
        <v>2</v>
      </c>
    </row>
    <row r="31" spans="1:52">
      <c r="A31" s="205"/>
      <c r="B31" s="41" t="s">
        <v>443</v>
      </c>
      <c r="C31" s="38">
        <v>4</v>
      </c>
      <c r="D31" s="1">
        <f>COUNTIF(coded_data!H:H,C31)</f>
        <v>4</v>
      </c>
    </row>
    <row r="32" spans="1:52">
      <c r="A32" s="205"/>
      <c r="B32" s="41" t="s">
        <v>445</v>
      </c>
      <c r="C32" s="38">
        <v>3</v>
      </c>
      <c r="D32" s="1">
        <f>COUNTIF(coded_data!H:H,C32)</f>
        <v>1</v>
      </c>
    </row>
    <row r="33" spans="1:4">
      <c r="A33" s="205"/>
      <c r="B33" s="41" t="s">
        <v>444</v>
      </c>
      <c r="C33" s="38">
        <v>2</v>
      </c>
      <c r="D33" s="1">
        <f>COUNTIF(coded_data!H:H,C33)</f>
        <v>0</v>
      </c>
    </row>
    <row r="34" spans="1:4">
      <c r="A34" s="205"/>
      <c r="B34" s="41" t="s">
        <v>446</v>
      </c>
      <c r="C34" s="38">
        <v>1</v>
      </c>
      <c r="D34" s="1">
        <f>COUNTIF(coded_data!H:H,C34)</f>
        <v>2</v>
      </c>
    </row>
    <row r="35" spans="1:4">
      <c r="A35" s="204"/>
      <c r="B35" s="42" t="s">
        <v>447</v>
      </c>
      <c r="C35" s="39">
        <v>0</v>
      </c>
      <c r="D35" s="40">
        <f>COUNTIF(coded_data!H:H,C35)</f>
        <v>0</v>
      </c>
    </row>
    <row r="36" spans="1:4">
      <c r="A36" s="203" t="s">
        <v>448</v>
      </c>
      <c r="B36" s="43" t="s">
        <v>449</v>
      </c>
      <c r="C36" s="36">
        <v>0</v>
      </c>
      <c r="D36" s="37">
        <f>COUNTIF(coded_data!I:I,C36)</f>
        <v>8</v>
      </c>
    </row>
    <row r="37" spans="1:4">
      <c r="A37" s="205"/>
      <c r="B37" s="41" t="s">
        <v>450</v>
      </c>
      <c r="C37" s="38">
        <v>1</v>
      </c>
      <c r="D37" s="1">
        <f>COUNTIF(coded_data!I:I,C37)</f>
        <v>2</v>
      </c>
    </row>
    <row r="38" spans="1:4">
      <c r="A38" s="204"/>
      <c r="B38" s="42" t="s">
        <v>447</v>
      </c>
      <c r="C38" s="39">
        <v>2</v>
      </c>
      <c r="D38" s="40">
        <f>COUNTIF(coded_data!I:I,C38)</f>
        <v>0</v>
      </c>
    </row>
    <row r="39" spans="1:4" ht="15" customHeight="1">
      <c r="A39" s="203" t="s">
        <v>451</v>
      </c>
      <c r="B39" s="43" t="s">
        <v>452</v>
      </c>
      <c r="C39" s="36">
        <v>1</v>
      </c>
      <c r="D39" s="37">
        <f>COUNTIF(coded_data!J:J,C39)</f>
        <v>4</v>
      </c>
    </row>
    <row r="40" spans="1:4">
      <c r="A40" s="204"/>
      <c r="B40" s="42" t="s">
        <v>453</v>
      </c>
      <c r="C40" s="39">
        <v>0</v>
      </c>
      <c r="D40" s="40">
        <f>COUNTIF(coded_data!J:J,C40)</f>
        <v>6</v>
      </c>
    </row>
    <row r="41" spans="1:4">
      <c r="A41" s="33"/>
    </row>
  </sheetData>
  <mergeCells count="26"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  <mergeCell ref="F1:K2"/>
    <mergeCell ref="M1:W2"/>
    <mergeCell ref="Y1:AD2"/>
    <mergeCell ref="AM1:AR2"/>
    <mergeCell ref="AF1:AK2"/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</mergeCells>
  <conditionalFormatting sqref="D4:D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43" priority="58" percent="1" rank="10"/>
  </conditionalFormatting>
  <conditionalFormatting sqref="O5:S5">
    <cfRule type="top10" dxfId="42" priority="57" percent="1" rank="10"/>
  </conditionalFormatting>
  <conditionalFormatting sqref="O6:S6">
    <cfRule type="top10" dxfId="41" priority="56" percent="1" rank="10"/>
  </conditionalFormatting>
  <conditionalFormatting sqref="O7:S7">
    <cfRule type="top10" dxfId="40" priority="55" percent="1" rank="10"/>
  </conditionalFormatting>
  <conditionalFormatting sqref="O8:S8">
    <cfRule type="top10" dxfId="39" priority="54" percent="1" rank="10"/>
  </conditionalFormatting>
  <conditionalFormatting sqref="O9:S9">
    <cfRule type="top10" dxfId="38" priority="53" percent="1" rank="10"/>
  </conditionalFormatting>
  <conditionalFormatting sqref="O10:S10">
    <cfRule type="top10" dxfId="37" priority="52" percent="1" rank="10"/>
  </conditionalFormatting>
  <conditionalFormatting sqref="O11:S11">
    <cfRule type="top10" dxfId="36" priority="51" percent="1" rank="10"/>
  </conditionalFormatting>
  <conditionalFormatting sqref="O12:S12">
    <cfRule type="top10" dxfId="35" priority="50" percent="1" rank="10"/>
  </conditionalFormatting>
  <conditionalFormatting sqref="O13:S13">
    <cfRule type="top10" dxfId="34" priority="49" percent="1" rank="10"/>
  </conditionalFormatting>
  <conditionalFormatting sqref="O14:S14">
    <cfRule type="top10" dxfId="33" priority="48" percent="1" rank="10"/>
  </conditionalFormatting>
  <conditionalFormatting sqref="O15:S15">
    <cfRule type="top10" dxfId="32" priority="47" percent="1" rank="10"/>
  </conditionalFormatting>
  <conditionalFormatting sqref="O16:S16">
    <cfRule type="top10" dxfId="31" priority="46" percent="1" rank="10"/>
  </conditionalFormatting>
  <conditionalFormatting sqref="O17:S17">
    <cfRule type="top10" dxfId="30" priority="45" percent="1" rank="10"/>
  </conditionalFormatting>
  <conditionalFormatting sqref="O18:S18">
    <cfRule type="top10" dxfId="29" priority="44" percent="1" rank="10"/>
  </conditionalFormatting>
  <conditionalFormatting sqref="O19:S19">
    <cfRule type="top10" dxfId="28" priority="43" percent="1" rank="10"/>
  </conditionalFormatting>
  <conditionalFormatting sqref="O20:S20">
    <cfRule type="top10" dxfId="27" priority="42" percent="1" rank="10"/>
  </conditionalFormatting>
  <conditionalFormatting sqref="O21:S21">
    <cfRule type="top10" dxfId="26" priority="41" percent="1" rank="10"/>
  </conditionalFormatting>
  <conditionalFormatting sqref="O22:S22">
    <cfRule type="top10" dxfId="25" priority="40" percent="1" rank="10"/>
  </conditionalFormatting>
  <conditionalFormatting sqref="O23:S23">
    <cfRule type="top10" dxfId="24" priority="39" percent="1" rank="10"/>
  </conditionalFormatting>
  <conditionalFormatting sqref="O24:S24">
    <cfRule type="top10" dxfId="23" priority="38" percent="1" rank="10"/>
  </conditionalFormatting>
  <conditionalFormatting sqref="O25:S25">
    <cfRule type="top10" dxfId="22" priority="37" percent="1" rank="10"/>
  </conditionalFormatting>
  <conditionalFormatting sqref="O26:S26">
    <cfRule type="top10" dxfId="21" priority="36" percent="1" rank="10"/>
  </conditionalFormatting>
  <conditionalFormatting sqref="O27:S27">
    <cfRule type="top10" dxfId="20" priority="35" percent="1" rank="10"/>
  </conditionalFormatting>
  <conditionalFormatting sqref="O28:S28">
    <cfRule type="top10" dxfId="19" priority="34" percent="1" rank="10"/>
  </conditionalFormatting>
  <conditionalFormatting sqref="O29:S29">
    <cfRule type="top10" dxfId="18" priority="33" percent="1" rank="10"/>
  </conditionalFormatting>
  <conditionalFormatting sqref="V4:V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">
    <cfRule type="top10" dxfId="17" priority="19" percent="1" rank="10"/>
  </conditionalFormatting>
  <conditionalFormatting sqref="AV6:AV12">
    <cfRule type="top10" dxfId="16" priority="18" percent="1" rank="10"/>
  </conditionalFormatting>
  <conditionalFormatting sqref="AW6:AW12">
    <cfRule type="top10" dxfId="15" priority="17" percent="1" rank="10"/>
  </conditionalFormatting>
  <conditionalFormatting sqref="AX6:AZ12">
    <cfRule type="top10" dxfId="14" priority="16" percent="1" rank="10"/>
  </conditionalFormatting>
  <conditionalFormatting sqref="AU16:AW19">
    <cfRule type="top10" dxfId="13" priority="15" percent="1" rank="10"/>
  </conditionalFormatting>
  <conditionalFormatting sqref="AV16:AV19">
    <cfRule type="top10" dxfId="12" priority="14" percent="1" rank="10"/>
  </conditionalFormatting>
  <conditionalFormatting sqref="AW16:AW19">
    <cfRule type="top10" dxfId="11" priority="13" percent="1" rank="10"/>
  </conditionalFormatting>
  <conditionalFormatting sqref="AX16:AZ19">
    <cfRule type="top10" dxfId="10" priority="12" percent="1" rank="10"/>
  </conditionalFormatting>
  <conditionalFormatting sqref="AX16:AZ19">
    <cfRule type="top10" dxfId="9" priority="11" percent="1" rank="10"/>
  </conditionalFormatting>
  <conditionalFormatting sqref="AX16:AX19">
    <cfRule type="top10" dxfId="8" priority="10" percent="1" rank="10"/>
  </conditionalFormatting>
  <conditionalFormatting sqref="AZ16:AZ19">
    <cfRule type="top10" dxfId="7" priority="9" percent="1" rank="10"/>
  </conditionalFormatting>
  <conditionalFormatting sqref="BC4:B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">
    <cfRule type="top10" dxfId="6" priority="5" percent="1" rank="10"/>
  </conditionalFormatting>
  <conditionalFormatting sqref="BG5:BG14">
    <cfRule type="top10" dxfId="5" priority="3" percent="1" rank="10"/>
  </conditionalFormatting>
  <conditionalFormatting sqref="BH5:BH14">
    <cfRule type="top10" dxfId="4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showGridLines="0" zoomScaleNormal="100" workbookViewId="0">
      <selection activeCell="B11" sqref="B11"/>
    </sheetView>
  </sheetViews>
  <sheetFormatPr defaultRowHeight="14.5"/>
  <cols>
    <col min="1" max="1" width="9.54296875" style="32" customWidth="1"/>
    <col min="2" max="2" width="43.7265625" customWidth="1"/>
    <col min="3" max="3" width="8.81640625" style="32" customWidth="1"/>
    <col min="4" max="4" width="8.54296875" style="32" customWidth="1"/>
    <col min="5" max="5" width="10.26953125" style="32" customWidth="1"/>
    <col min="6" max="6" width="17.54296875" style="32" customWidth="1"/>
    <col min="7" max="7" width="28.7265625" style="53" customWidth="1"/>
    <col min="8" max="8" width="19.1796875" customWidth="1"/>
    <col min="9" max="9" width="16" customWidth="1"/>
  </cols>
  <sheetData>
    <row r="1" spans="1:8">
      <c r="A1" s="255" t="s">
        <v>428</v>
      </c>
      <c r="B1" s="256" t="str">
        <f>CONCATENATE("Score summaries at (n = ", COUNT(raw_data!A:A), ")")</f>
        <v>Score summaries at (n = 10)</v>
      </c>
      <c r="C1" s="257"/>
      <c r="D1" s="257"/>
      <c r="E1" s="257"/>
      <c r="F1" s="257"/>
      <c r="G1" s="257"/>
      <c r="H1" s="258"/>
    </row>
    <row r="2" spans="1:8" ht="15" thickBot="1">
      <c r="A2" s="255"/>
      <c r="B2" s="259"/>
      <c r="C2" s="260"/>
      <c r="D2" s="260"/>
      <c r="E2" s="260"/>
      <c r="F2" s="260"/>
      <c r="G2" s="260"/>
      <c r="H2" s="261"/>
    </row>
    <row r="3" spans="1:8">
      <c r="A3" s="262" t="s">
        <v>705</v>
      </c>
      <c r="B3" s="263"/>
      <c r="C3" s="263"/>
      <c r="D3" s="263"/>
      <c r="E3" s="263"/>
      <c r="F3" s="263"/>
      <c r="G3" s="263"/>
      <c r="H3" s="263"/>
    </row>
    <row r="4" spans="1:8">
      <c r="A4" s="84" t="s">
        <v>704</v>
      </c>
      <c r="B4" s="79" t="s">
        <v>703</v>
      </c>
      <c r="C4" s="51" t="s">
        <v>320</v>
      </c>
      <c r="D4" s="51" t="s">
        <v>321</v>
      </c>
      <c r="E4" s="51" t="s">
        <v>373</v>
      </c>
      <c r="F4" s="51" t="s">
        <v>681</v>
      </c>
      <c r="G4" s="67" t="s">
        <v>710</v>
      </c>
      <c r="H4" s="72" t="s">
        <v>674</v>
      </c>
    </row>
    <row r="5" spans="1:8">
      <c r="A5" s="32" t="s">
        <v>699</v>
      </c>
      <c r="B5" s="25" t="s">
        <v>675</v>
      </c>
      <c r="C5" s="51">
        <f>MIN(processed_data!B:B)</f>
        <v>1</v>
      </c>
      <c r="D5" s="51">
        <f>MAX(processed_data!B:B)</f>
        <v>5</v>
      </c>
      <c r="E5" s="51">
        <f>AVERAGE(processed_data!B:B)</f>
        <v>2.4</v>
      </c>
      <c r="F5" s="51">
        <f>SUM(processed_data!B:B)</f>
        <v>24</v>
      </c>
      <c r="G5" s="67">
        <f>F5/COUNT(processed_data!A:A)/ 5</f>
        <v>0.48</v>
      </c>
      <c r="H5" s="72" t="str">
        <f>IF(G5&lt;=20%,"very low",IF(G5&lt;=40%,"low",IF(G5&lt;=60%,"moderate", IF(G5&lt;=80%,"high","very high"))))</f>
        <v>moderate</v>
      </c>
    </row>
    <row r="6" spans="1:8">
      <c r="A6" s="32" t="s">
        <v>701</v>
      </c>
      <c r="B6" s="25" t="s">
        <v>677</v>
      </c>
      <c r="C6" s="51">
        <f>MIN(processed_data!L:L)</f>
        <v>1</v>
      </c>
      <c r="D6" s="51">
        <f>MAX(processed_data!L:L)</f>
        <v>8</v>
      </c>
      <c r="E6" s="51">
        <f>AVERAGE(processed_data!B:B)</f>
        <v>2.4</v>
      </c>
      <c r="F6" s="51">
        <f>SUM(processed_data!L:L)</f>
        <v>31</v>
      </c>
      <c r="G6" s="67">
        <f>F6/COUNT(processed_data!A:A)/ 8</f>
        <v>0.38750000000000001</v>
      </c>
      <c r="H6" s="72" t="str">
        <f>IF(G6&lt;=20%,"very low",IF(G6&lt;=40%,"low",IF(G6&lt;=60%,"moderate", IF(G6&lt;=80%,"high","very high"))))</f>
        <v>low</v>
      </c>
    </row>
    <row r="7" spans="1:8">
      <c r="A7" s="32" t="s">
        <v>702</v>
      </c>
      <c r="B7" s="25" t="s">
        <v>676</v>
      </c>
      <c r="C7" s="51">
        <f>MIN(processed_data!G:G)</f>
        <v>0</v>
      </c>
      <c r="D7" s="51">
        <f>MAX(processed_data!G:G)</f>
        <v>4</v>
      </c>
      <c r="E7" s="51">
        <f>AVERAGE(processed_data!B:B)</f>
        <v>2.4</v>
      </c>
      <c r="F7" s="51">
        <f>SUM(processed_data!G:G)</f>
        <v>8</v>
      </c>
      <c r="G7" s="67">
        <f>F7/COUNT(processed_data!A:A)/ 4</f>
        <v>0.2</v>
      </c>
      <c r="H7" s="72" t="str">
        <f>IF(G7&lt;=20%,"very low",IF(G7&lt;=40%,"low",IF(G7&lt;=60%,"moderate", IF(G7&lt;=80%,"high","very high"))))</f>
        <v>very low</v>
      </c>
    </row>
    <row r="8" spans="1:8" ht="15" thickBot="1">
      <c r="A8" s="32" t="s">
        <v>700</v>
      </c>
      <c r="B8" s="73" t="s">
        <v>678</v>
      </c>
      <c r="C8" s="87">
        <f>MIN(processed_data!Q:Q)</f>
        <v>0</v>
      </c>
      <c r="D8" s="87">
        <f>MAX(processed_data!Q:Q)</f>
        <v>21</v>
      </c>
      <c r="E8" s="87">
        <f>AVERAGE(processed_data!B:B)</f>
        <v>2.4</v>
      </c>
      <c r="F8" s="87">
        <f>SUM(processed_data!Q:Q)</f>
        <v>51</v>
      </c>
      <c r="G8" s="80">
        <f>F8/COUNT(processed_data!A:A)/ 29</f>
        <v>0.17586206896551723</v>
      </c>
      <c r="H8" s="75" t="str">
        <f>IF(G8&lt;=20%,"very low",IF(G8&lt;=40%,"low",IF(G8&lt;=60%,"moderate", IF(G8&lt;=80%,"high","very high"))))</f>
        <v>very low</v>
      </c>
    </row>
    <row r="9" spans="1:8">
      <c r="A9" s="264" t="s">
        <v>706</v>
      </c>
      <c r="B9" s="265"/>
      <c r="C9" s="265"/>
      <c r="D9" s="265"/>
      <c r="E9" s="265"/>
      <c r="F9" s="265"/>
      <c r="G9" s="265"/>
      <c r="H9" s="265"/>
    </row>
    <row r="10" spans="1:8" ht="15" thickBot="1">
      <c r="A10" s="84" t="s">
        <v>704</v>
      </c>
      <c r="B10" s="79" t="s">
        <v>703</v>
      </c>
      <c r="C10" s="51" t="s">
        <v>320</v>
      </c>
      <c r="D10" s="51" t="s">
        <v>321</v>
      </c>
      <c r="E10" s="51" t="s">
        <v>373</v>
      </c>
      <c r="F10" s="51" t="s">
        <v>681</v>
      </c>
      <c r="G10" s="90" t="s">
        <v>711</v>
      </c>
      <c r="H10" s="72" t="s">
        <v>674</v>
      </c>
    </row>
    <row r="11" spans="1:8">
      <c r="A11" s="32" t="s">
        <v>696</v>
      </c>
      <c r="B11" s="276" t="s">
        <v>729</v>
      </c>
      <c r="C11" s="294">
        <f>MIN(processed_data!AA:AA)</f>
        <v>0</v>
      </c>
      <c r="D11" s="294">
        <f>MAX(processed_data!A:A)</f>
        <v>10</v>
      </c>
      <c r="E11" s="294">
        <f>AVERAGE(processed_data!AA:AA)</f>
        <v>2.8</v>
      </c>
      <c r="F11" s="294">
        <f>SUM(processed_data!AA:AA)</f>
        <v>28</v>
      </c>
      <c r="G11" s="67">
        <f>F11/COUNT(processed_data!A:A)/ 5</f>
        <v>0.55999999999999994</v>
      </c>
      <c r="H11" s="281" t="str">
        <f>IF(G11&lt;=20%,"very low",IF(G11&lt;=40%,"low",IF(G11&lt;=60%,"moderate", IF(G11&lt;=80%,"high","very high"))))</f>
        <v>moderate</v>
      </c>
    </row>
    <row r="12" spans="1:8">
      <c r="A12" s="32" t="s">
        <v>697</v>
      </c>
      <c r="B12" s="277" t="s">
        <v>728</v>
      </c>
      <c r="C12" s="51">
        <f>MIN(processed_data!AF:AF)</f>
        <v>46</v>
      </c>
      <c r="D12" s="51">
        <f>MAX(processed_data!AF:AF)</f>
        <v>54</v>
      </c>
      <c r="E12" s="51">
        <f>AVERAGE(processed_data!AF:AF)</f>
        <v>49.3</v>
      </c>
      <c r="F12" s="51">
        <f>SUM(processed_data!AF:AF)</f>
        <v>493</v>
      </c>
      <c r="G12" s="67">
        <f>F12/COUNT(processed_data!A:A)/ 60</f>
        <v>0.82166666666666666</v>
      </c>
      <c r="H12" s="72" t="str">
        <f>IF(G12&lt;=20%,"very low",IF(G12&lt;=40%,"low",IF(G12&lt;=60%,"moderate", IF(G12&lt;=80%,"high","very high"))))</f>
        <v>very high</v>
      </c>
    </row>
    <row r="13" spans="1:8">
      <c r="A13" s="32" t="s">
        <v>698</v>
      </c>
      <c r="B13" s="77" t="s">
        <v>381</v>
      </c>
      <c r="C13" s="51">
        <f>MIN(processed_data!AK:AK)</f>
        <v>36</v>
      </c>
      <c r="D13" s="51">
        <f>MAX(processed_data!AK:AK)</f>
        <v>51</v>
      </c>
      <c r="E13" s="51">
        <f>AVERAGE(processed_data!AK:AK)</f>
        <v>41.3</v>
      </c>
      <c r="F13" s="51">
        <f>SUM(processed_data!AK:AK)</f>
        <v>413</v>
      </c>
      <c r="G13" s="67">
        <f>F13/COUNT(processed_data!A:A)/ 60</f>
        <v>0.68833333333333324</v>
      </c>
      <c r="H13" s="72" t="str">
        <f>IF(G13&lt;=20%,"very low",IF(G13&lt;=40%,"low",IF(G13&lt;=60%,"moderate", IF(G13&lt;=80%,"high","very high"))))</f>
        <v>high</v>
      </c>
    </row>
    <row r="14" spans="1:8" ht="15" thickBot="1">
      <c r="A14" s="32" t="s">
        <v>695</v>
      </c>
      <c r="B14" s="278" t="s">
        <v>378</v>
      </c>
      <c r="C14" s="87">
        <f>MIN(processed_data!V:V)</f>
        <v>1</v>
      </c>
      <c r="D14" s="87">
        <f>MAX(processed_data!V:V)</f>
        <v>5</v>
      </c>
      <c r="E14" s="87">
        <f>AVERAGE(processed_data!V:V)</f>
        <v>3.1</v>
      </c>
      <c r="F14" s="87">
        <f>SUM(processed_data!V:V)</f>
        <v>31</v>
      </c>
      <c r="G14" s="80">
        <f>F14/COUNT(processed_data!A:A)/ 5</f>
        <v>0.62</v>
      </c>
      <c r="H14" s="275" t="str">
        <f>IF(G14&lt;=20%,"very low",IF(G14&lt;=40%,"low",IF(G14&lt;=60%,"moderate", IF(G14&lt;=80%,"high","very high"))))</f>
        <v>high</v>
      </c>
    </row>
    <row r="15" spans="1:8">
      <c r="A15" s="266" t="s">
        <v>399</v>
      </c>
      <c r="B15" s="267"/>
      <c r="C15" s="267"/>
      <c r="D15" s="267"/>
      <c r="E15" s="267"/>
      <c r="F15" s="267"/>
      <c r="G15" s="267"/>
      <c r="H15" s="267"/>
    </row>
    <row r="16" spans="1:8" ht="15" thickBot="1">
      <c r="A16" s="85" t="s">
        <v>704</v>
      </c>
      <c r="B16" s="81" t="s">
        <v>703</v>
      </c>
      <c r="C16" s="51" t="s">
        <v>320</v>
      </c>
      <c r="D16" s="51" t="s">
        <v>321</v>
      </c>
      <c r="E16" s="51" t="s">
        <v>373</v>
      </c>
      <c r="F16" s="51" t="s">
        <v>681</v>
      </c>
      <c r="G16" s="90" t="s">
        <v>710</v>
      </c>
      <c r="H16" s="72" t="s">
        <v>674</v>
      </c>
    </row>
    <row r="17" spans="1:8">
      <c r="A17" s="32" t="s">
        <v>682</v>
      </c>
      <c r="B17" s="276" t="s">
        <v>679</v>
      </c>
      <c r="C17" s="93">
        <f>MIN(processed_data!AP:AP)</f>
        <v>8</v>
      </c>
      <c r="D17" s="93">
        <f>MAX(processed_data!AP:AP)</f>
        <v>13</v>
      </c>
      <c r="E17" s="93">
        <f>AVERAGE(processed_data!AK:AK)</f>
        <v>41.3</v>
      </c>
      <c r="F17" s="93">
        <f>SUM(processed_data!AP:AP)</f>
        <v>109</v>
      </c>
      <c r="G17" s="67">
        <f>F17/COUNT(processed_data!A:A)/ 20</f>
        <v>0.54500000000000004</v>
      </c>
      <c r="H17" s="72" t="str">
        <f>IF(G17&lt;=20%,"very low",IF(G17&lt;=40%,"low",IF(G17&lt;=60%,"moderate", IF(G17&lt;=80%,"high","very high"))))</f>
        <v>moderate</v>
      </c>
    </row>
    <row r="18" spans="1:8">
      <c r="A18" s="32" t="s">
        <v>683</v>
      </c>
      <c r="B18" s="77" t="s">
        <v>383</v>
      </c>
      <c r="C18" s="51">
        <f>MIN(processed_data!AU:AU)</f>
        <v>1</v>
      </c>
      <c r="D18" s="51">
        <f>MAX(processed_data!AU:AU)</f>
        <v>3</v>
      </c>
      <c r="E18" s="51">
        <f>AVERAGE(processed_data!AK:AK)</f>
        <v>41.3</v>
      </c>
      <c r="F18" s="51">
        <f>SUM(processed_data!AU:AU)</f>
        <v>19</v>
      </c>
      <c r="G18" s="67">
        <f>F18/COUNT(processed_data!A:A)/ 4</f>
        <v>0.47499999999999998</v>
      </c>
      <c r="H18" s="72" t="str">
        <f>IF(G18&lt;=20%,"very low",IF(G18&lt;=40%,"low",IF(G18&lt;=60%,"moderate", IF(G18&lt;=80%,"high","very high"))))</f>
        <v>moderate</v>
      </c>
    </row>
    <row r="19" spans="1:8">
      <c r="A19" s="32" t="s">
        <v>684</v>
      </c>
      <c r="B19" s="77" t="s">
        <v>402</v>
      </c>
      <c r="C19" s="51">
        <f>MIN(processed_data!AZ:AZ)</f>
        <v>4</v>
      </c>
      <c r="D19" s="51">
        <f>MAX(processed_data!AZ:AZ)</f>
        <v>9</v>
      </c>
      <c r="E19" s="51">
        <f>AVERAGE(processed_data!AK:AK)</f>
        <v>41.3</v>
      </c>
      <c r="F19" s="51">
        <f>SUM(processed_data!AZ:AZ)</f>
        <v>50</v>
      </c>
      <c r="G19" s="67">
        <f>F19/COUNT(processed_data!A:A)/ 12</f>
        <v>0.41666666666666669</v>
      </c>
      <c r="H19" s="72" t="str">
        <f>IF(G19&lt;=20%,"very low",IF(G19&lt;=40%,"low",IF(G19&lt;=60%,"moderate", IF(G19&lt;=80%,"high","very high"))))</f>
        <v>moderate</v>
      </c>
    </row>
    <row r="20" spans="1:8">
      <c r="A20" s="32" t="s">
        <v>685</v>
      </c>
      <c r="B20" s="277" t="s">
        <v>385</v>
      </c>
      <c r="C20" s="51">
        <f>MIN(processed_data!BE:BE)</f>
        <v>2</v>
      </c>
      <c r="D20" s="51">
        <f>MAX(processed_data!BE:BE)</f>
        <v>6</v>
      </c>
      <c r="E20" s="51">
        <f>AVERAGE(processed_data!AK:AK)</f>
        <v>41.3</v>
      </c>
      <c r="F20" s="51">
        <f>SUM(processed_data!BE:BE)</f>
        <v>39</v>
      </c>
      <c r="G20" s="67">
        <f>F20/COUNT(processed_data!A:A)/ 6</f>
        <v>0.65</v>
      </c>
      <c r="H20" s="72" t="str">
        <f>IF(G20&lt;=20%,"very low",IF(G20&lt;=40%,"low",IF(G20&lt;=60%,"moderate", IF(G20&lt;=80%,"high","very high"))))</f>
        <v>high</v>
      </c>
    </row>
    <row r="21" spans="1:8">
      <c r="A21" s="32" t="s">
        <v>686</v>
      </c>
      <c r="B21" s="77" t="s">
        <v>386</v>
      </c>
      <c r="C21" s="51">
        <f>MIN(processed_data!BJ:BJ)</f>
        <v>0</v>
      </c>
      <c r="D21" s="51">
        <f>MAX(processed_data!BJ:BJ)</f>
        <v>11</v>
      </c>
      <c r="E21" s="51">
        <f>AVERAGE(processed_data!AK:AK)</f>
        <v>41.3</v>
      </c>
      <c r="F21" s="51">
        <f>SUM(processed_data!BJ:BJ)</f>
        <v>62</v>
      </c>
      <c r="G21" s="67">
        <f>F21/COUNT(processed_data!A:A)/ 12</f>
        <v>0.51666666666666672</v>
      </c>
      <c r="H21" s="72" t="str">
        <f>IF(G21&lt;=20%,"very low",IF(G21&lt;=40%,"low",IF(G21&lt;=60%,"moderate", IF(G21&lt;=80%,"high","very high"))))</f>
        <v>moderate</v>
      </c>
    </row>
    <row r="22" spans="1:8">
      <c r="A22" s="32" t="s">
        <v>687</v>
      </c>
      <c r="B22" s="77" t="s">
        <v>387</v>
      </c>
      <c r="C22" s="51">
        <f>MIN(processed_data!BO:BO)</f>
        <v>4</v>
      </c>
      <c r="D22" s="51">
        <f>MAX(processed_data!BO:BO)</f>
        <v>6</v>
      </c>
      <c r="E22" s="51">
        <f>AVERAGE(processed_data!AK:AK)</f>
        <v>41.3</v>
      </c>
      <c r="F22" s="51">
        <f>SUM(processed_data!BO:BO)</f>
        <v>49</v>
      </c>
      <c r="G22" s="67">
        <f>F22/COUNT(processed_data!A:A)/ 8</f>
        <v>0.61250000000000004</v>
      </c>
      <c r="H22" s="72" t="str">
        <f>IF(G22&lt;=20%,"very low",IF(G22&lt;=40%,"low",IF(G22&lt;=60%,"moderate", IF(G22&lt;=80%,"high","very high"))))</f>
        <v>high</v>
      </c>
    </row>
    <row r="23" spans="1:8" ht="15" thickBot="1">
      <c r="A23" s="32" t="s">
        <v>688</v>
      </c>
      <c r="B23" s="76" t="s">
        <v>388</v>
      </c>
      <c r="C23" s="87">
        <f>MIN(processed_data!BT:BT)</f>
        <v>0</v>
      </c>
      <c r="D23" s="87">
        <f>MAX(processed_data!BT:BT)</f>
        <v>1</v>
      </c>
      <c r="E23" s="87">
        <f>AVERAGE(processed_data!BT:BT)</f>
        <v>0.1</v>
      </c>
      <c r="F23" s="87">
        <f>SUM(processed_data!BT:BT)</f>
        <v>1</v>
      </c>
      <c r="G23" s="80">
        <f>F23/COUNT(processed_data!A:A)/ 8</f>
        <v>1.2500000000000001E-2</v>
      </c>
      <c r="H23" s="75" t="str">
        <f>IF(G23&lt;=20%,"very low",IF(G23&lt;=40%,"low",IF(G23&lt;=60%,"moderate", IF(G23&lt;=80%,"high","very high"))))</f>
        <v>very low</v>
      </c>
    </row>
    <row r="24" spans="1:8">
      <c r="A24" s="268" t="s">
        <v>407</v>
      </c>
      <c r="B24" s="269"/>
      <c r="C24" s="269"/>
      <c r="D24" s="269"/>
      <c r="E24" s="269"/>
      <c r="F24" s="269"/>
      <c r="G24" s="269"/>
      <c r="H24" s="269"/>
    </row>
    <row r="25" spans="1:8">
      <c r="A25" s="86" t="s">
        <v>704</v>
      </c>
      <c r="B25" s="82" t="s">
        <v>703</v>
      </c>
      <c r="C25" s="51" t="s">
        <v>320</v>
      </c>
      <c r="D25" s="51" t="s">
        <v>321</v>
      </c>
      <c r="E25" s="51" t="s">
        <v>373</v>
      </c>
      <c r="F25" s="51" t="s">
        <v>681</v>
      </c>
      <c r="G25" s="90" t="s">
        <v>710</v>
      </c>
      <c r="H25" s="72" t="s">
        <v>674</v>
      </c>
    </row>
    <row r="26" spans="1:8">
      <c r="A26" s="32" t="s">
        <v>691</v>
      </c>
      <c r="B26" s="280" t="s">
        <v>403</v>
      </c>
      <c r="C26" s="294">
        <f>MIN(processed_data!BY:BY)</f>
        <v>0</v>
      </c>
      <c r="D26" s="294">
        <f>MAX(processed_data!BY:BY)</f>
        <v>6</v>
      </c>
      <c r="E26" s="294">
        <f>AVERAGE(processed_data!BY:BY)</f>
        <v>1.8</v>
      </c>
      <c r="F26" s="294">
        <f>SUM(processed_data!BY:BY)</f>
        <v>18</v>
      </c>
      <c r="G26" s="67">
        <f>F26/COUNT(processed_data!A:A)/ 8</f>
        <v>0.22500000000000001</v>
      </c>
      <c r="H26" s="281">
        <v>6</v>
      </c>
    </row>
    <row r="27" spans="1:8">
      <c r="A27" s="32" t="s">
        <v>692</v>
      </c>
      <c r="B27" s="78" t="s">
        <v>689</v>
      </c>
      <c r="C27" s="51">
        <f>MIN(processed_data!CD:CD)</f>
        <v>0</v>
      </c>
      <c r="D27" s="51">
        <f>MAX(processed_data!CD:CD)</f>
        <v>9</v>
      </c>
      <c r="E27" s="51">
        <f>AVERAGE(processed_data!CD:CD)</f>
        <v>3.5</v>
      </c>
      <c r="F27" s="51">
        <f>SUM(processed_data!CD:CD)</f>
        <v>35</v>
      </c>
      <c r="G27" s="67">
        <f>F27/COUNT(processed_data!A:A)/ 8</f>
        <v>0.4375</v>
      </c>
      <c r="H27" s="72">
        <v>11</v>
      </c>
    </row>
    <row r="28" spans="1:8" ht="15" thickBot="1">
      <c r="A28" s="32" t="s">
        <v>693</v>
      </c>
      <c r="B28" s="279" t="s">
        <v>405</v>
      </c>
      <c r="C28" s="87">
        <f>MIN(processed_data!CI:CI)</f>
        <v>1</v>
      </c>
      <c r="D28" s="87">
        <f>MAX(processed_data!CI:CI)</f>
        <v>4</v>
      </c>
      <c r="E28" s="87">
        <f>AVERAGE(processed_data!CI:CI)</f>
        <v>2.4</v>
      </c>
      <c r="F28" s="87">
        <f>SUM(processed_data!CI:CI)</f>
        <v>24</v>
      </c>
      <c r="G28" s="80">
        <f>F28/COUNT(processed_data!A:A)/ 8</f>
        <v>0.3</v>
      </c>
      <c r="H28" s="275">
        <v>4</v>
      </c>
    </row>
    <row r="29" spans="1:8">
      <c r="A29" s="253" t="s">
        <v>707</v>
      </c>
      <c r="B29" s="254"/>
      <c r="C29" s="254"/>
      <c r="D29" s="254"/>
      <c r="E29" s="254"/>
      <c r="F29" s="254"/>
      <c r="G29" s="254"/>
      <c r="H29" s="254"/>
    </row>
    <row r="30" spans="1:8">
      <c r="A30" s="88" t="s">
        <v>704</v>
      </c>
      <c r="B30" s="89" t="s">
        <v>703</v>
      </c>
      <c r="C30" s="51" t="s">
        <v>320</v>
      </c>
      <c r="D30" s="51" t="s">
        <v>321</v>
      </c>
      <c r="E30" s="51" t="s">
        <v>373</v>
      </c>
      <c r="F30" s="51" t="s">
        <v>681</v>
      </c>
      <c r="G30" s="90" t="s">
        <v>712</v>
      </c>
      <c r="H30" s="72" t="s">
        <v>674</v>
      </c>
    </row>
    <row r="31" spans="1:8" ht="15" thickBot="1">
      <c r="A31" s="32" t="s">
        <v>694</v>
      </c>
      <c r="B31" s="83" t="s">
        <v>690</v>
      </c>
      <c r="C31" s="87">
        <f>MIN(processed_data!CN:CN)</f>
        <v>1</v>
      </c>
      <c r="D31" s="87">
        <f>MAX(processed_data!CN:CN)</f>
        <v>5</v>
      </c>
      <c r="E31" s="87">
        <f>AVERAGE(processed_data!CN:CN)</f>
        <v>3.4</v>
      </c>
      <c r="F31" s="87">
        <f>SUM(processed_data!CN:CN)</f>
        <v>34</v>
      </c>
      <c r="G31" s="80">
        <f>F31/COUNT(processed_data!A:A)/ 8</f>
        <v>0.42499999999999999</v>
      </c>
      <c r="H31" s="75">
        <v>5</v>
      </c>
    </row>
  </sheetData>
  <mergeCells count="7">
    <mergeCell ref="A29:H29"/>
    <mergeCell ref="A1:A2"/>
    <mergeCell ref="B1:H2"/>
    <mergeCell ref="A3:H3"/>
    <mergeCell ref="A9:H9"/>
    <mergeCell ref="A15:H15"/>
    <mergeCell ref="A24:H24"/>
  </mergeCells>
  <conditionalFormatting sqref="G5:G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G11:G14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G17:G2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G26:G28">
    <cfRule type="dataBar" priority="1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G17:G23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zoomScale="70" zoomScaleNormal="70" workbookViewId="0">
      <selection sqref="A1:A2"/>
    </sheetView>
  </sheetViews>
  <sheetFormatPr defaultRowHeight="14.5"/>
  <cols>
    <col min="1" max="1" width="39.36328125" customWidth="1"/>
    <col min="2" max="2" width="15.36328125" style="290" customWidth="1"/>
    <col min="3" max="3" width="18.1796875" style="290" customWidth="1"/>
    <col min="4" max="4" width="15.81640625" style="290" customWidth="1"/>
    <col min="5" max="5" width="11.1796875" style="290" customWidth="1"/>
    <col min="6" max="6" width="12.7265625" style="290" customWidth="1"/>
    <col min="7" max="7" width="11.81640625" style="290" customWidth="1"/>
    <col min="8" max="8" width="12.453125" style="290" customWidth="1"/>
    <col min="9" max="9" width="13.1796875" style="290" customWidth="1"/>
    <col min="10" max="10" width="13.26953125" style="290" customWidth="1"/>
    <col min="11" max="11" width="14.1796875" style="290" customWidth="1"/>
    <col min="12" max="12" width="13.54296875" style="290" customWidth="1"/>
    <col min="13" max="13" width="14.1796875" style="290" customWidth="1"/>
    <col min="14" max="14" width="13.90625" style="290" customWidth="1"/>
    <col min="15" max="15" width="13.36328125" style="290" customWidth="1"/>
    <col min="16" max="16" width="13.1796875" style="290" customWidth="1"/>
    <col min="17" max="17" width="13.81640625" style="290" customWidth="1"/>
    <col min="18" max="18" width="13.1796875" style="290" customWidth="1"/>
    <col min="19" max="19" width="12.08984375" style="290" customWidth="1"/>
    <col min="20" max="20" width="10.90625" style="290" customWidth="1"/>
  </cols>
  <sheetData>
    <row r="1" spans="1:20" ht="14.5" customHeight="1">
      <c r="A1" s="305" t="s">
        <v>428</v>
      </c>
      <c r="B1" s="307" t="s">
        <v>734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</row>
    <row r="2" spans="1:20" ht="15" customHeight="1" thickBot="1">
      <c r="A2" s="306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</row>
    <row r="3" spans="1:20">
      <c r="A3" s="308" t="s">
        <v>733</v>
      </c>
    </row>
    <row r="4" spans="1:20" ht="15" thickBot="1">
      <c r="A4" s="309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</row>
    <row r="5" spans="1:20" ht="15" thickBot="1">
      <c r="A5" s="292" t="s">
        <v>725</v>
      </c>
      <c r="B5" s="300" t="s">
        <v>726</v>
      </c>
      <c r="C5" s="287" t="s">
        <v>369</v>
      </c>
      <c r="D5" s="287" t="s">
        <v>370</v>
      </c>
      <c r="E5" s="287" t="s">
        <v>371</v>
      </c>
      <c r="F5" s="300" t="s">
        <v>378</v>
      </c>
      <c r="G5" s="287" t="s">
        <v>729</v>
      </c>
      <c r="H5" s="300" t="s">
        <v>680</v>
      </c>
      <c r="I5" s="300" t="s">
        <v>381</v>
      </c>
      <c r="J5" s="300" t="s">
        <v>679</v>
      </c>
      <c r="K5" s="300" t="s">
        <v>383</v>
      </c>
      <c r="L5" s="300" t="s">
        <v>402</v>
      </c>
      <c r="M5" s="300" t="s">
        <v>385</v>
      </c>
      <c r="N5" s="300" t="s">
        <v>386</v>
      </c>
      <c r="O5" s="300" t="s">
        <v>387</v>
      </c>
      <c r="P5" s="287" t="s">
        <v>388</v>
      </c>
      <c r="Q5" s="293" t="s">
        <v>403</v>
      </c>
      <c r="R5" s="299" t="s">
        <v>689</v>
      </c>
      <c r="S5" s="297" t="s">
        <v>405</v>
      </c>
      <c r="T5" s="295" t="s">
        <v>690</v>
      </c>
    </row>
    <row r="6" spans="1:20">
      <c r="A6" s="276" t="s">
        <v>368</v>
      </c>
      <c r="B6" s="300">
        <v>1</v>
      </c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5"/>
    </row>
    <row r="7" spans="1:20">
      <c r="A7" s="277" t="s">
        <v>369</v>
      </c>
      <c r="B7" s="298">
        <f>PEARSON(processed_data!B:B, processed_data!G:G)</f>
        <v>0.62469504755442407</v>
      </c>
      <c r="C7" s="294">
        <v>1</v>
      </c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97"/>
    </row>
    <row r="8" spans="1:20">
      <c r="A8" s="277" t="s">
        <v>370</v>
      </c>
      <c r="B8" s="298">
        <f>PEARSON(processed_data!B:B, processed_data!L:L)</f>
        <v>0.88803382986505819</v>
      </c>
      <c r="C8" s="294">
        <f>PEARSON(processed_data!G:G, processed_data!L:L)</f>
        <v>0.80348350234457089</v>
      </c>
      <c r="D8" s="294">
        <v>1</v>
      </c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97"/>
    </row>
    <row r="9" spans="1:20" ht="15" thickBot="1">
      <c r="A9" s="278" t="s">
        <v>371</v>
      </c>
      <c r="B9" s="301">
        <f>PEARSON(processed_data!B:B, processed_data!Q:Q)</f>
        <v>0.8479883196999759</v>
      </c>
      <c r="C9" s="87">
        <f>PEARSON(processed_data!G:G, processed_data!M:M)</f>
        <v>0.80348350234457089</v>
      </c>
      <c r="D9" s="87">
        <f>PEARSON(processed_data!L:L, processed_data!Q:Q)</f>
        <v>0.98324823078868029</v>
      </c>
      <c r="E9" s="87">
        <v>1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296"/>
    </row>
    <row r="10" spans="1:20">
      <c r="A10" s="276" t="s">
        <v>378</v>
      </c>
      <c r="B10" s="297">
        <f>PEARSON(processed_data!B:B, processed_data!V:V)</f>
        <v>0.52454683108355937</v>
      </c>
      <c r="C10" s="297">
        <f>PEARSON(processed_data!G:G, processed_data!V:V)</f>
        <v>0.4436069753671345</v>
      </c>
      <c r="D10" s="297">
        <f>PEARSON(processed_data!L:L, processed_data!V:V)</f>
        <v>0.67630475849237337</v>
      </c>
      <c r="E10" s="297">
        <f>PEARSON(processed_data!Q:Q, processed_data!V:V)</f>
        <v>0.64996285402193432</v>
      </c>
      <c r="F10" s="297">
        <v>1</v>
      </c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5"/>
    </row>
    <row r="11" spans="1:20">
      <c r="A11" s="277" t="s">
        <v>729</v>
      </c>
      <c r="B11" s="294">
        <f>PEARSON(processed_data!B:B, processed_data!A:A)</f>
        <v>-0.10874544956540738</v>
      </c>
      <c r="C11" s="294">
        <f>PEARSON(processed_data!G:G, processed_data!AA:AA)</f>
        <v>0.30012252399939038</v>
      </c>
      <c r="D11" s="294">
        <f>PEARSON(processed_data!L:L, processed_data!AA:AA)</f>
        <v>0.46638742221903318</v>
      </c>
      <c r="E11" s="294">
        <f>PEARSON(processed_data!Q:Q, processed_data!AA:AA)</f>
        <v>0.47550569626489958</v>
      </c>
      <c r="F11" s="294">
        <f>PEARSON(processed_data!V:V, processed_data!AA:AA)</f>
        <v>0.66296515524621324</v>
      </c>
      <c r="G11" s="294">
        <v>1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97"/>
    </row>
    <row r="12" spans="1:20">
      <c r="A12" s="277" t="s">
        <v>680</v>
      </c>
      <c r="B12" s="294">
        <f>PEARSON(processed_data!B:B, processed_data!AF:AF)</f>
        <v>0.82178942044068259</v>
      </c>
      <c r="C12" s="294">
        <f>PEARSON(processed_data!G:G, processed_data!AF:AF)</f>
        <v>0.55067648610240294</v>
      </c>
      <c r="D12" s="294">
        <f>PEARSON(processed_data!L:L, processed_data!AF:AF)</f>
        <v>0.88575932228837162</v>
      </c>
      <c r="E12" s="294">
        <f>PEARSON(processed_data!Q:Q, processed_data!AF:AF)</f>
        <v>0.83619797480060276</v>
      </c>
      <c r="F12" s="294">
        <f>PEARSON(processed_data!V:V, processed_data!AF:AF)</f>
        <v>0.71604919282937352</v>
      </c>
      <c r="G12" s="294">
        <f>PEARSON(processed_data!AA:AA, processed_data!AF:AF)</f>
        <v>0.51067684380445688</v>
      </c>
      <c r="H12" s="294">
        <v>1</v>
      </c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97"/>
    </row>
    <row r="13" spans="1:20" ht="15" thickBot="1">
      <c r="A13" s="278" t="s">
        <v>381</v>
      </c>
      <c r="B13" s="87">
        <f>PEARSON(processed_data!B:B, processed_data!AK:AK)</f>
        <v>0.68331755696075369</v>
      </c>
      <c r="C13" s="87">
        <f>PEARSON(processed_data!G:G, processed_data!AK:AK)</f>
        <v>0.60551956935715578</v>
      </c>
      <c r="D13" s="87">
        <f>PEARSON(processed_data!L:L, processed_data!AK:AK)</f>
        <v>0.85876287555840614</v>
      </c>
      <c r="E13" s="87">
        <f>PEARSON(processed_data!Q:Q, processed_data!AK:AK)</f>
        <v>0.85173298733415692</v>
      </c>
      <c r="F13" s="87">
        <f>PEARSON(processed_data!V:V, processed_data!AK:AK)</f>
        <v>0.65234513995690568</v>
      </c>
      <c r="G13" s="87">
        <f>PEARSON(processed_data!AA:AA, processed_data!AK:AK)</f>
        <v>0.51252902133517997</v>
      </c>
      <c r="H13" s="87">
        <f>PEARSON(processed_data!AF:AF, processed_data!AK:AK)</f>
        <v>0.90113915087727037</v>
      </c>
      <c r="I13" s="87">
        <v>1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296"/>
    </row>
    <row r="14" spans="1:20">
      <c r="A14" s="276" t="s">
        <v>679</v>
      </c>
      <c r="B14" s="297">
        <f>PEARSON(processed_data!B:B, processed_data!AP:AP)</f>
        <v>0.30081300813008127</v>
      </c>
      <c r="C14" s="297">
        <f>PEARSON(processed_data!G:G, processed_data!AP:AP)</f>
        <v>0.54660816661012124</v>
      </c>
      <c r="D14" s="297">
        <f>PEARSON(processed_data!L:L, processed_data!AP:AP)</f>
        <v>0.4311468594272384</v>
      </c>
      <c r="E14" s="297">
        <f>PEARSON(processed_data!Q:Q, processed_data!AP:AP)</f>
        <v>0.54193737374048878</v>
      </c>
      <c r="F14" s="297">
        <f>PEARSON(processed_data!V:V, processed_data!AP:AP)</f>
        <v>0.46516417096089213</v>
      </c>
      <c r="G14" s="297">
        <f>PEARSON(processed_data!AA:AA, processed_data!AP:AP)</f>
        <v>0.21426863360223208</v>
      </c>
      <c r="H14" s="297">
        <f>PEARSON(processed_data!AF:AF, processed_data!AP:AP)</f>
        <v>0.26118888556641845</v>
      </c>
      <c r="I14" s="297">
        <f>PEARSON(processed_data!AK:AK, processed_data!AP:AP)</f>
        <v>0.32843983764631463</v>
      </c>
      <c r="J14" s="297">
        <v>1</v>
      </c>
      <c r="K14" s="297"/>
      <c r="L14" s="297"/>
      <c r="M14" s="297"/>
      <c r="N14" s="297"/>
      <c r="O14" s="297"/>
      <c r="P14" s="297"/>
      <c r="Q14" s="297"/>
      <c r="R14" s="297"/>
      <c r="S14" s="297"/>
      <c r="T14" s="295"/>
    </row>
    <row r="15" spans="1:20">
      <c r="A15" s="277" t="s">
        <v>383</v>
      </c>
      <c r="B15" s="294">
        <f>PEARSON(processed_data!B:B, processed_data!AU:AU)</f>
        <v>0.71393719720505622</v>
      </c>
      <c r="C15" s="294">
        <f>PEARSON(processed_data!G:G, processed_data!AU:AU)</f>
        <v>0.42857142857142849</v>
      </c>
      <c r="D15" s="294">
        <f>PEARSON(processed_data!L:L, processed_data!AU:AU)</f>
        <v>0.71224544896478448</v>
      </c>
      <c r="E15" s="294">
        <f>PEARSON(processed_data!Q:Q, processed_data!AU:AU)</f>
        <v>0.6986640015118748</v>
      </c>
      <c r="F15" s="294">
        <f>PEARSON(processed_data!V:V, processed_data!AU:AU)</f>
        <v>0.55224541831418783</v>
      </c>
      <c r="G15" s="294">
        <f>PEARSON(processed_data!AA:AA, processed_data!AU:AU)</f>
        <v>0.465496159672524</v>
      </c>
      <c r="H15" s="294">
        <f>PEARSON(processed_data!AF:AF, processed_data!AU:AU)</f>
        <v>0.65848087756160356</v>
      </c>
      <c r="I15" s="294">
        <f>PEARSON(processed_data!AK:AK, processed_data!AU:AU)</f>
        <v>0.70597442878967942</v>
      </c>
      <c r="J15" s="294">
        <f>PEARSON(processed_data!AP:AP, processed_data!AU:AU)</f>
        <v>6.6931612237973961E-2</v>
      </c>
      <c r="K15" s="294">
        <v>1</v>
      </c>
      <c r="L15" s="294"/>
      <c r="M15" s="294"/>
      <c r="N15" s="294"/>
      <c r="O15" s="294"/>
      <c r="P15" s="294"/>
      <c r="Q15" s="294"/>
      <c r="R15" s="294"/>
      <c r="S15" s="294"/>
      <c r="T15" s="97"/>
    </row>
    <row r="16" spans="1:20">
      <c r="A16" s="277" t="s">
        <v>402</v>
      </c>
      <c r="B16" s="294">
        <f>PEARSON(processed_data!B:B, processed_data!AZ:AZ)</f>
        <v>-0.10529232878566532</v>
      </c>
      <c r="C16" s="294">
        <f>PEARSON(processed_data!H:H, processed_data!BA:BA)</f>
        <v>-1.4034603946983844E-17</v>
      </c>
      <c r="D16" s="294">
        <f>PEARSON(processed_data!L:L, processed_data!AZ:AZ)</f>
        <v>-2.7779921372933017E-2</v>
      </c>
      <c r="E16" s="294">
        <f>PEARSON(processed_data!Q:Q, processed_data!AZ:AZ)</f>
        <v>3.4617052137441165E-2</v>
      </c>
      <c r="F16" s="294">
        <f>PEARSON(processed_data!V:V, processed_data!AZ:AZ)</f>
        <v>-0.34180544203457935</v>
      </c>
      <c r="G16" s="294">
        <f>PEARSON(processed_data!AA:AA, processed_data!AZ:AZ)</f>
        <v>0.23124864503144013</v>
      </c>
      <c r="H16" s="294">
        <f>PEARSON(processed_data!AF:AF, processed_data!AZ:AZ)</f>
        <v>-0.24751067412798763</v>
      </c>
      <c r="I16" s="294">
        <f>PEARSON(processed_data!AK:AK, processed_data!AZ:AZ)</f>
        <v>-3.9507213907683483E-2</v>
      </c>
      <c r="J16" s="294">
        <f>PEARSON(processed_data!AP:AP, processed_data!AZ:AZ)</f>
        <v>-3.5097442928555107E-2</v>
      </c>
      <c r="K16" s="294">
        <f>PEARSON(processed_data!AU:AU, processed_data!AZ:AZ)</f>
        <v>0.1926285321323549</v>
      </c>
      <c r="L16" s="294">
        <v>1</v>
      </c>
      <c r="M16" s="294"/>
      <c r="N16" s="294"/>
      <c r="O16" s="294"/>
      <c r="P16" s="294"/>
      <c r="Q16" s="294"/>
      <c r="R16" s="294"/>
      <c r="S16" s="294"/>
      <c r="T16" s="97"/>
    </row>
    <row r="17" spans="1:20">
      <c r="A17" s="277" t="s">
        <v>385</v>
      </c>
      <c r="B17" s="294">
        <f>PEARSON(processed_data!B:B, processed_data!BE:BE)</f>
        <v>0.3712589915375844</v>
      </c>
      <c r="C17" s="294">
        <f>PEARSON(processed_data!G:G, processed_data!BE:BE)</f>
        <v>0.70436072506049885</v>
      </c>
      <c r="D17" s="294">
        <f>PEARSON(processed_data!L:L, processed_data!BE:BE)</f>
        <v>0.62035974365918389</v>
      </c>
      <c r="E17" s="294">
        <f>PEARSON(processed_data!Q:Q, processed_data!BE:BE)</f>
        <v>0.65663300526698165</v>
      </c>
      <c r="F17" s="294">
        <f>PEARSON(processed_data!V:V, processed_data!BE:BE)</f>
        <v>0.67513533978911189</v>
      </c>
      <c r="G17" s="294">
        <f>PEARSON(processed_data!AA:AA, processed_data!BE:BE)</f>
        <v>0.51338668805576582</v>
      </c>
      <c r="H17" s="294">
        <f>PEARSON(processed_data!AF:AF, processed_data!BE:BE)</f>
        <v>0.62131810927129782</v>
      </c>
      <c r="I17" s="294">
        <f>PEARSON(processed_data!AK:AK, processed_data!BE:BE)</f>
        <v>0.55548732879098783</v>
      </c>
      <c r="J17" s="294">
        <f>PEARSON(processed_data!AP:AP, processed_data!BE:BE)</f>
        <v>0.63709876325585502</v>
      </c>
      <c r="K17" s="294">
        <f>PEARSON(processed_data!AU:AU, processed_data!BE:BE)</f>
        <v>0.1132008308132945</v>
      </c>
      <c r="L17" s="294">
        <f>PEARSON(processed_data!AZ:AZ, processed_data!BE:BE)</f>
        <v>-0.41551991596526067</v>
      </c>
      <c r="M17" s="294">
        <v>1</v>
      </c>
      <c r="N17" s="294"/>
      <c r="O17" s="294"/>
      <c r="P17" s="294"/>
      <c r="Q17" s="294"/>
      <c r="R17" s="294"/>
      <c r="S17" s="294"/>
      <c r="T17" s="97"/>
    </row>
    <row r="18" spans="1:20">
      <c r="A18" s="277" t="s">
        <v>386</v>
      </c>
      <c r="B18" s="294">
        <f>PEARSON(processed_data!B:B, processed_data!BJ:BJ)</f>
        <v>0.51015306388043047</v>
      </c>
      <c r="C18" s="294">
        <f>PEARSON(processed_data!G:G, processed_data!BJ:BJ)</f>
        <v>0.61450391598549337</v>
      </c>
      <c r="D18" s="294">
        <f>PEARSON(processed_data!L:L, processed_data!BJ:BJ)</f>
        <v>0.77026691628241961</v>
      </c>
      <c r="E18" s="294">
        <f>PEARSON(processed_data!Q:Q, processed_data!BJ:BJ)</f>
        <v>0.75890720589803373</v>
      </c>
      <c r="F18" s="294">
        <f>PEARSON(processed_data!V:V, processed_data!BJ:BJ)</f>
        <v>0.71326452470309332</v>
      </c>
      <c r="G18" s="294">
        <f>PEARSON(processed_data!AA:AA, processed_data!BJ:BJ)</f>
        <v>0.6212259916566758</v>
      </c>
      <c r="H18" s="294">
        <f>PEARSON(processed_data!AF:AF, processed_data!BJ:BJ)</f>
        <v>0.73087580063035451</v>
      </c>
      <c r="I18" s="294">
        <f>PEARSON(processed_data!AK:AK, processed_data!BJ:BJ)</f>
        <v>0.88696125940993842</v>
      </c>
      <c r="J18" s="294">
        <f>PEARSON(processed_data!AP:AP, processed_data!BJ:BJ)</f>
        <v>0.18857142955316239</v>
      </c>
      <c r="K18" s="294">
        <f>PEARSON(processed_data!AU:AU, processed_data!BJ:BJ)</f>
        <v>0.74849349165150325</v>
      </c>
      <c r="L18" s="294">
        <f>PEARSON(processed_data!AZ:AZ, processed_data!BJ:BJ)</f>
        <v>2.1805181875818067E-2</v>
      </c>
      <c r="M18" s="294">
        <f>PEARSON(processed_data!BE:BE, processed_data!BJ:BJ)</f>
        <v>0.48978405852869739</v>
      </c>
      <c r="N18" s="294">
        <v>1</v>
      </c>
      <c r="O18" s="294"/>
      <c r="P18" s="294"/>
      <c r="Q18" s="294"/>
      <c r="R18" s="294"/>
      <c r="S18" s="294"/>
      <c r="T18" s="97"/>
    </row>
    <row r="19" spans="1:20">
      <c r="A19" s="277" t="s">
        <v>387</v>
      </c>
      <c r="B19" s="294">
        <f>PEARSON(processed_data!B:B, processed_data!BO:BO)</f>
        <v>0.60163556974635624</v>
      </c>
      <c r="C19" s="294">
        <f>PEARSON(processed_data!G:G, processed_data!BO:BO)</f>
        <v>0.66212219197173061</v>
      </c>
      <c r="D19" s="294">
        <f>PEARSON(processed_data!L:L, processed_data!BO:BO)</f>
        <v>0.7986264382607664</v>
      </c>
      <c r="E19" s="294">
        <f>PEARSON(processed_data!Q:Q, processed_data!BO:BO)</f>
        <v>0.83601515642226198</v>
      </c>
      <c r="F19" s="294">
        <f>PEARSON(processed_data!V:V, processed_data!BO:BO)</f>
        <v>0.69425205413681379</v>
      </c>
      <c r="G19" s="294">
        <f>PEARSON(processed_data!AA:AA, processed_data!BO:BO)</f>
        <v>0.70196411816303395</v>
      </c>
      <c r="H19" s="294">
        <f>PEARSON(processed_data!AF:AF, processed_data!BO:BO)</f>
        <v>0.75132813027539702</v>
      </c>
      <c r="I19" s="294">
        <f>PEARSON(processed_data!AK:AK, processed_data!BO:BO)</f>
        <v>0.8771033625519814</v>
      </c>
      <c r="J19" s="294">
        <f>PEARSON(processed_data!AP:AP, processed_data!BO:BO)</f>
        <v>0.36975519390661465</v>
      </c>
      <c r="K19" s="294">
        <f>PEARSON(processed_data!AU:AU, processed_data!BO:BO)</f>
        <v>0.8427009716003846</v>
      </c>
      <c r="L19" s="294">
        <f>PEARSON(processed_data!AZ:AZ, processed_data!BO:BO)</f>
        <v>0.16232825118589134</v>
      </c>
      <c r="M19" s="294">
        <f>PEARSON(processed_data!BE:BE, processed_data!BO:BO)</f>
        <v>0.51936978394492961</v>
      </c>
      <c r="N19" s="294">
        <f>PEARSON(processed_data!BJ:BJ, processed_data!BO:BO)</f>
        <v>0.90330516478455791</v>
      </c>
      <c r="O19" s="294">
        <v>1</v>
      </c>
      <c r="P19" s="294"/>
      <c r="Q19" s="294"/>
      <c r="R19" s="294"/>
      <c r="S19" s="294"/>
      <c r="T19" s="97"/>
    </row>
    <row r="20" spans="1:20" ht="15" thickBot="1">
      <c r="A20" s="278" t="s">
        <v>388</v>
      </c>
      <c r="B20" s="87">
        <f>PEARSON(processed_data!B:B, processed_data!BT:BT)</f>
        <v>0.41646336503628278</v>
      </c>
      <c r="C20" s="87">
        <f>PEARSON(processed_data!G:G, processed_data!BT:BT)</f>
        <v>-0.16666666666666663</v>
      </c>
      <c r="D20" s="87">
        <f>PEARSON(processed_data!L:L, processed_data!BT:BT)</f>
        <v>0.39830806099132565</v>
      </c>
      <c r="E20" s="87">
        <f>PEARSON(processed_data!Q:Q, processed_data!BT:BT)</f>
        <v>0.33802379075771372</v>
      </c>
      <c r="F20" s="87">
        <f>PEARSON(processed_data!V:V, processed_data!BT:BT)</f>
        <v>0.40135869199883595</v>
      </c>
      <c r="G20" s="87">
        <f>PEARSON(processed_data!AA:AA, processed_data!BT:BT)</f>
        <v>0.34299717028501769</v>
      </c>
      <c r="H20" s="87">
        <f>PEARSON(processed_data!AF:AF, processed_data!BT:BT)</f>
        <v>0.63905666288426999</v>
      </c>
      <c r="I20" s="87">
        <f>PEARSON(processed_data!AK:AK, processed_data!BT:BT)</f>
        <v>0.6315634218026247</v>
      </c>
      <c r="J20" s="87">
        <f>PEARSON(processed_data!AP:AP, processed_data!BT:BT)</f>
        <v>1.7352640209845109E-2</v>
      </c>
      <c r="K20" s="87">
        <f>PEARSON(processed_data!AU:AU, processed_data!BT:BT)</f>
        <v>0.52380952380952384</v>
      </c>
      <c r="L20" s="87">
        <f>PEARSON(processed_data!AZ:AZ, processed_data!BT:BT)</f>
        <v>0</v>
      </c>
      <c r="M20" s="87">
        <f>PEARSON(processed_data!BE:BE, processed_data!BT:BT)</f>
        <v>2.9348363544187454E-2</v>
      </c>
      <c r="N20" s="87">
        <f>PEARSON(processed_data!BJ:BJ, processed_data!BT:BT)</f>
        <v>0.40966927732366221</v>
      </c>
      <c r="O20" s="87">
        <f>PEARSON(processed_data!BO:BO, processed_data!BT:BT)</f>
        <v>0.4414147946478203</v>
      </c>
      <c r="P20" s="87">
        <v>1</v>
      </c>
      <c r="Q20" s="87"/>
      <c r="R20" s="87"/>
      <c r="S20" s="87"/>
      <c r="T20" s="296"/>
    </row>
    <row r="21" spans="1:20">
      <c r="A21" s="291" t="s">
        <v>403</v>
      </c>
      <c r="B21" s="300">
        <f>PEARSON(processed_data!B:B, processed_data!BY:BY)</f>
        <v>0.64626565193579522</v>
      </c>
      <c r="C21" s="297">
        <f>PEARSON(processed_data!G:G, processed_data!BY:BY)</f>
        <v>0.92447345164190498</v>
      </c>
      <c r="D21" s="297">
        <f>PEARSON(processed_data!L:L, processed_data!BY:BY)</f>
        <v>0.87430817673604266</v>
      </c>
      <c r="E21" s="297">
        <f>PEARSON(processed_data!Q:Q, processed_data!BY:BY)</f>
        <v>0.89397023608637249</v>
      </c>
      <c r="F21" s="297">
        <f>PEARSON(processed_data!V:V, processed_data!BY:BY)</f>
        <v>0.56354272164215125</v>
      </c>
      <c r="G21" s="297">
        <f>PEARSON(processed_data!AA:AA, processed_data!BY:BY)</f>
        <v>0.36239060333348166</v>
      </c>
      <c r="H21" s="297">
        <f>PEARSON(processed_data!AF:AF, processed_data!BY:BY)</f>
        <v>0.65723245084767323</v>
      </c>
      <c r="I21" s="297">
        <f>PEARSON(processed_data!AK:AK, processed_data!BY:BY)</f>
        <v>0.69306932972993196</v>
      </c>
      <c r="J21" s="297">
        <f>PEARSON(processed_data!AP:AP, processed_data!BY:BY)</f>
        <v>0.59126431985615313</v>
      </c>
      <c r="K21" s="297">
        <f>PEARSON(processed_data!AU:AU, processed_data!BY:BY)</f>
        <v>0.36475823262061574</v>
      </c>
      <c r="L21" s="297">
        <f>PEARSON(processed_data!AZ:AZ, processed_data!BY:BY)</f>
        <v>-5.9359987995037243E-2</v>
      </c>
      <c r="M21" s="297">
        <f>PEARSON(processed_data!BE:BE, processed_data!BY:BY)</f>
        <v>0.7674418604651162</v>
      </c>
      <c r="N21" s="297">
        <f>PEARSON(processed_data!BJ:BJ, processed_data!BY:BY)</f>
        <v>0.66063896266661482</v>
      </c>
      <c r="O21" s="297">
        <f>PEARSON(processed_data!BO:BO, processed_data!BY:BY)</f>
        <v>0.62536361740307855</v>
      </c>
      <c r="P21" s="297">
        <f>PEARSON(processed_data!BT:BT, processed_data!BY:BY)</f>
        <v>2.9348363544187461E-2</v>
      </c>
      <c r="Q21" s="297">
        <v>1</v>
      </c>
      <c r="R21" s="297"/>
      <c r="S21" s="297"/>
      <c r="T21" s="295"/>
    </row>
    <row r="22" spans="1:20">
      <c r="A22" s="280" t="s">
        <v>689</v>
      </c>
      <c r="B22" s="298">
        <f>PEARSON(processed_data!B:B, processed_data!CD:CD)</f>
        <v>0.70582129837608876</v>
      </c>
      <c r="C22" s="294">
        <f>PEARSON(processed_data!G:G, processed_data!CD:CD)</f>
        <v>0.56493268286603215</v>
      </c>
      <c r="D22" s="294">
        <f>PEARSON(processed_data!L:L, processed_data!CD:CD)</f>
        <v>0.73712544630292065</v>
      </c>
      <c r="E22" s="294">
        <f>PEARSON(processed_data!Q:Q, processed_data!CD:CD)</f>
        <v>0.69857770302217881</v>
      </c>
      <c r="F22" s="294">
        <f>PEARSON(processed_data!V:V, processed_data!CD:CD)</f>
        <v>0.60861961977829981</v>
      </c>
      <c r="G22" s="294">
        <f>PEARSON(processed_data!AA:AA, processed_data!CD:CD)</f>
        <v>0.48442577906143069</v>
      </c>
      <c r="H22" s="294">
        <f>PEARSON(processed_data!AF:AF, processed_data!CD:CD)</f>
        <v>0.5914648429814906</v>
      </c>
      <c r="I22" s="294">
        <f>PEARSON(processed_data!AK:AK, processed_data!CD:CD)</f>
        <v>0.54806012292342521</v>
      </c>
      <c r="J22" s="294">
        <f>PEARSON(processed_data!AP:AP, processed_data!CD:CD)</f>
        <v>0.24507683971391969</v>
      </c>
      <c r="K22" s="294">
        <f>PEARSON(processed_data!AU:AU, processed_data!CD:CD)</f>
        <v>0.61873579551993996</v>
      </c>
      <c r="L22" s="294">
        <f>PEARSON(processed_data!AZ:AZ, processed_data!CD:CD)</f>
        <v>0.22852652225356151</v>
      </c>
      <c r="M22" s="294">
        <f>PEARSON(processed_data!BE:BE, processed_data!CD:CD)</f>
        <v>0.28185744583067313</v>
      </c>
      <c r="N22" s="294">
        <f>PEARSON(processed_data!BJ:BJ, processed_data!CD:CD)</f>
        <v>0.60904095770064481</v>
      </c>
      <c r="O22" s="294">
        <f>PEARSON(processed_data!BO:BO, processed_data!CD:CD)</f>
        <v>0.61208912666573623</v>
      </c>
      <c r="P22" s="294">
        <f>PEARSON(processed_data!BT:BT, processed_data!CD:CD)</f>
        <v>0.18831089428867734</v>
      </c>
      <c r="Q22" s="294">
        <f>PEARSON(processed_data!BY:BY, processed_data!CD:CD)</f>
        <v>0.61345444092558243</v>
      </c>
      <c r="R22" s="294">
        <v>1</v>
      </c>
      <c r="S22" s="294"/>
      <c r="T22" s="97"/>
    </row>
    <row r="23" spans="1:20" ht="15" thickBot="1">
      <c r="A23" s="277" t="s">
        <v>405</v>
      </c>
      <c r="B23" s="298">
        <f>PEARSON(processed_data!B:B, processed_data!CI:CI)</f>
        <v>0.71976257290223433</v>
      </c>
      <c r="C23" s="294">
        <f>PEARSON(processed_data!G:G, processed_data!CI:CI)</f>
        <v>0.78446454055273596</v>
      </c>
      <c r="D23" s="294">
        <f>PEARSON(processed_data!L:L, processed_data!CI:CI)</f>
        <v>0.79192080792085684</v>
      </c>
      <c r="E23" s="294">
        <f>PEARSON(processed_data!Q:Q, processed_data!CI:CI)</f>
        <v>0.83829908238902362</v>
      </c>
      <c r="F23" s="294">
        <f>PEARSON(processed_data!V:V, processed_data!CI:CI)</f>
        <v>0.72084459438597692</v>
      </c>
      <c r="G23" s="294">
        <f>PEARSON(processed_data!AA:AA, processed_data!CI:CI)</f>
        <v>0.31951957714824836</v>
      </c>
      <c r="H23" s="294">
        <f>PEARSON(processed_data!AF:AF, processed_data!CI:CI)</f>
        <v>0.71197721709357387</v>
      </c>
      <c r="I23" s="294">
        <f>PEARSON(processed_data!AK:AK, processed_data!CI:CI)</f>
        <v>0.7048515166286059</v>
      </c>
      <c r="J23" s="294">
        <f>PEARSON(processed_data!AP:AP, processed_data!CI:CI)</f>
        <v>0.63298268822607839</v>
      </c>
      <c r="K23" s="294">
        <f>PEARSON(processed_data!AU:AU, processed_data!CI:CI)</f>
        <v>0.61636499614857843</v>
      </c>
      <c r="L23" s="294">
        <f>PEARSON(processed_data!AZ:AZ, processed_data!CI:CI)</f>
        <v>-0.33055367834246563</v>
      </c>
      <c r="M23" s="294">
        <f>PEARSON(processed_data!BE:BE, processed_data!CI:CI)</f>
        <v>0.72521664149546938</v>
      </c>
      <c r="N23" s="294">
        <f>PEARSON(processed_data!BJ:BJ, processed_data!CI:CI)</f>
        <v>0.64062775979293596</v>
      </c>
      <c r="O23" s="294">
        <f>PEARSON(processed_data!BO:BO, processed_data!CI:CI)</f>
        <v>0.75550746343981723</v>
      </c>
      <c r="P23" s="294">
        <f>PEARSON(processed_data!BT:BT, processed_data!CI:CI)</f>
        <v>0.19611613513818399</v>
      </c>
      <c r="Q23" s="294">
        <f>PEARSON(processed_data!BY:BY, processed_data!CI:CI)</f>
        <v>0.72521664149546916</v>
      </c>
      <c r="R23" s="294">
        <f>PEARSON(processed_data!CD:CD, processed_data!CI:CI)</f>
        <v>0.44316965750772647</v>
      </c>
      <c r="S23" s="294">
        <v>1</v>
      </c>
      <c r="T23" s="97"/>
    </row>
    <row r="24" spans="1:20" s="270" customFormat="1" ht="15" thickBot="1">
      <c r="A24" s="283" t="s">
        <v>690</v>
      </c>
      <c r="B24" s="94">
        <f>PEARSON(processed_data!B:B, processed_data!CN:CN)</f>
        <v>-0.1668097404904787</v>
      </c>
      <c r="C24" s="95">
        <f>PEARSON(processed_data!G:G, processed_data!CN:CN)</f>
        <v>0.32636495600330961</v>
      </c>
      <c r="D24" s="95">
        <f>PEARSON(processed_data!L:L, processed_data!CN:CN)</f>
        <v>-8.3130826744339525E-2</v>
      </c>
      <c r="E24" s="95">
        <f>PEARSON(processed_data!Q:Q, processed_data!CN:CN)</f>
        <v>5.0272003867768013E-2</v>
      </c>
      <c r="F24" s="95">
        <f>PEARSON(processed_data!V:V, processed_data!CN:CN)</f>
        <v>0.13537661703751741</v>
      </c>
      <c r="G24" s="95">
        <f>PEARSON(processed_data!AA:AA, processed_data!CN:CN)</f>
        <v>0.29512049411732316</v>
      </c>
      <c r="H24" s="95">
        <f>PEARSON(processed_data!AF:AF, processed_data!CN:CN)</f>
        <v>-0.12586556730318019</v>
      </c>
      <c r="I24" s="95">
        <f>PEARSON(processed_data!AK:AK, processed_data!CN:CN)</f>
        <v>-8.3452589255672491E-2</v>
      </c>
      <c r="J24" s="95">
        <f>PEARSON(processed_data!AP:AP, processed_data!CN:CN)</f>
        <v>0.41393528195785456</v>
      </c>
      <c r="K24" s="95">
        <f>PEARSON(processed_data!AU:AU, processed_data!CN:CN)</f>
        <v>-5.0862071065450862E-2</v>
      </c>
      <c r="L24" s="95">
        <f>PEARSON(processed_data!AZ:AZ, processed_data!CN:CN)</f>
        <v>4.0006401536409705E-2</v>
      </c>
      <c r="M24" s="95">
        <f>PEARSON(processed_data!BE:BE, processed_data!CN:CN)</f>
        <v>0.38661410502993976</v>
      </c>
      <c r="N24" s="95">
        <f>PEARSON(processed_data!BJ:BJ, processed_data!CN:CN)</f>
        <v>3.838326191473005E-3</v>
      </c>
      <c r="O24" s="95">
        <f>PEARSON(processed_data!BO:BO, processed_data!CN:CN)</f>
        <v>0.24288192799195829</v>
      </c>
      <c r="P24" s="95">
        <f>PEARSON(processed_data!BT:BT, processed_data!CN:CN)</f>
        <v>-0.4747126632775413</v>
      </c>
      <c r="Q24" s="95">
        <f>PEARSON(processed_data!BY:BY, processed_data!CN:CN)</f>
        <v>7.3143209059718314E-2</v>
      </c>
      <c r="R24" s="95">
        <f>PEARSON(processed_data!CI:CI, processed_data!CN:CN)</f>
        <v>0.31420849327811623</v>
      </c>
      <c r="S24" s="95">
        <f>PEARSON(processed_data!CI:CI, processed_data!CN:CN)</f>
        <v>0.31420849327811623</v>
      </c>
      <c r="T24" s="96">
        <v>1</v>
      </c>
    </row>
    <row r="25" spans="1:20">
      <c r="A25" s="310" t="s">
        <v>732</v>
      </c>
    </row>
    <row r="26" spans="1:20" ht="15" thickBot="1">
      <c r="A26" s="311"/>
    </row>
    <row r="27" spans="1:20" ht="15" thickBot="1">
      <c r="A27" s="292" t="s">
        <v>725</v>
      </c>
      <c r="B27" s="300" t="s">
        <v>726</v>
      </c>
      <c r="C27" s="287" t="s">
        <v>369</v>
      </c>
      <c r="D27" s="287" t="s">
        <v>370</v>
      </c>
      <c r="E27" s="287" t="s">
        <v>371</v>
      </c>
      <c r="F27" s="300" t="s">
        <v>378</v>
      </c>
      <c r="G27" s="287" t="s">
        <v>729</v>
      </c>
      <c r="H27" s="300" t="s">
        <v>680</v>
      </c>
      <c r="I27" s="300" t="s">
        <v>381</v>
      </c>
      <c r="J27" s="300" t="s">
        <v>679</v>
      </c>
      <c r="K27" s="300" t="s">
        <v>383</v>
      </c>
      <c r="L27" s="300" t="s">
        <v>402</v>
      </c>
      <c r="M27" s="300" t="s">
        <v>385</v>
      </c>
      <c r="N27" s="300" t="s">
        <v>386</v>
      </c>
      <c r="O27" s="300" t="s">
        <v>387</v>
      </c>
      <c r="P27" s="287" t="s">
        <v>388</v>
      </c>
      <c r="Q27" s="293" t="s">
        <v>403</v>
      </c>
      <c r="R27" s="299" t="s">
        <v>689</v>
      </c>
      <c r="S27" s="297" t="s">
        <v>405</v>
      </c>
      <c r="T27" s="295" t="s">
        <v>690</v>
      </c>
    </row>
    <row r="28" spans="1:20">
      <c r="A28" s="271" t="s">
        <v>368</v>
      </c>
      <c r="B28" s="300">
        <v>1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5"/>
    </row>
    <row r="29" spans="1:20">
      <c r="A29" s="272" t="s">
        <v>369</v>
      </c>
      <c r="B29" s="298">
        <f>(B7 * SQRT(COUNT(raw_data!A:A) - 2)) / SQRT(1 - B7^2)</f>
        <v>2.2627416997969512</v>
      </c>
      <c r="C29" s="294">
        <v>1</v>
      </c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97"/>
    </row>
    <row r="30" spans="1:20">
      <c r="A30" s="272" t="s">
        <v>370</v>
      </c>
      <c r="B30" s="298">
        <f>(B8 * SQRT(COUNT(raw_data!A:A) - 2)) / SQRT(1 - B8^2)</f>
        <v>5.4629371828765274</v>
      </c>
      <c r="C30" s="294">
        <f>(C8 * SQRT(COUNT(raw_data!A:A) - 2)) / SQRT(1 - C8^2)</f>
        <v>3.8173885170126916</v>
      </c>
      <c r="D30" s="294">
        <v>1</v>
      </c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97"/>
    </row>
    <row r="31" spans="1:20" ht="15" thickBot="1">
      <c r="A31" s="274" t="s">
        <v>371</v>
      </c>
      <c r="B31" s="301">
        <f>(B9 * SQRT(COUNT(raw_data!A:A) - 2)) / SQRT(1 - B9^2)</f>
        <v>4.5252937210531003</v>
      </c>
      <c r="C31" s="87">
        <f>(C9 * SQRT(COUNT(raw_data!A:A) - 2)) / SQRT(1 - C9^2)</f>
        <v>3.8173885170126916</v>
      </c>
      <c r="D31" s="87">
        <f>(D9 * SQRT(COUNT(raw_data!A:A) - 2)) / SQRT(1 - D9^2)</f>
        <v>15.257707635939646</v>
      </c>
      <c r="E31" s="87">
        <v>1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296"/>
    </row>
    <row r="32" spans="1:20">
      <c r="A32" s="271" t="s">
        <v>378</v>
      </c>
      <c r="B32" s="300">
        <f>(B10 * SQRT(COUNT(raw_data!A:A) - 2)) / SQRT(1 - B10^2)</f>
        <v>1.7426292654367876</v>
      </c>
      <c r="C32" s="297">
        <f>(C10 * SQRT(COUNT(raw_data!A:A) - 2)) / SQRT(1 - C10^2)</f>
        <v>1.4000000000000001</v>
      </c>
      <c r="D32" s="297">
        <f>(D10 * SQRT(COUNT(raw_data!A:A) - 2)) / SQRT(1 - D10^2)</f>
        <v>2.596825637737787</v>
      </c>
      <c r="E32" s="297">
        <f>(E10 * SQRT(COUNT(raw_data!A:A) - 2)) / SQRT(1 - E10^2)</f>
        <v>2.4190195594784014</v>
      </c>
      <c r="F32" s="297">
        <v>1</v>
      </c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5"/>
    </row>
    <row r="33" spans="1:20">
      <c r="A33" s="272" t="s">
        <v>729</v>
      </c>
      <c r="B33" s="298">
        <f>(B11 * SQRT(COUNT(raw_data!A:A) - 2)) / SQRT(1 - B11^2)</f>
        <v>-0.30941351620279189</v>
      </c>
      <c r="C33" s="294">
        <f>(C11 * SQRT(COUNT(raw_data!A:A) - 2)) / SQRT(1 - C11^2)</f>
        <v>0.88989841662921931</v>
      </c>
      <c r="D33" s="294">
        <f>(D11 * SQRT(COUNT(raw_data!A:A) - 2)) / SQRT(1 - D11^2)</f>
        <v>1.4912636461352571</v>
      </c>
      <c r="E33" s="294">
        <f>(E11 * SQRT(COUNT(raw_data!A:A) - 2)) / SQRT(1 - E11^2)</f>
        <v>1.5288324218541229</v>
      </c>
      <c r="F33" s="294">
        <f>(F11 * SQRT(COUNT(raw_data!A:A) - 2)) / SQRT(1 - F11^2)</f>
        <v>2.5047057923891627</v>
      </c>
      <c r="G33" s="294">
        <v>1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97"/>
    </row>
    <row r="34" spans="1:20">
      <c r="A34" s="272" t="s">
        <v>680</v>
      </c>
      <c r="B34" s="298">
        <f>(B12 * SQRT(COUNT(raw_data!A:A) - 2)) / SQRT(1 - B12^2)</f>
        <v>4.0793381816172136</v>
      </c>
      <c r="C34" s="294">
        <f>(C12 * SQRT(COUNT(raw_data!A:A) - 2)) / SQRT(1 - C12^2)</f>
        <v>1.8659557992557387</v>
      </c>
      <c r="D34" s="294">
        <f>(D12 * SQRT(COUNT(raw_data!A:A) - 2)) / SQRT(1 - D12^2)</f>
        <v>5.3976809232848861</v>
      </c>
      <c r="E34" s="294">
        <f>(E12 * SQRT(COUNT(raw_data!A:A) - 2)) / SQRT(1 - E12^2)</f>
        <v>4.3125557200410967</v>
      </c>
      <c r="F34" s="294">
        <f>(F12 * SQRT(COUNT(raw_data!A:A) - 2)) / SQRT(1 - F12^2)</f>
        <v>2.901358752564156</v>
      </c>
      <c r="G34" s="294">
        <f>(G12 * SQRT(COUNT(raw_data!A:A) - 2)) / SQRT(1 - G12^2)</f>
        <v>1.6799930644077454</v>
      </c>
      <c r="H34" s="294">
        <v>1</v>
      </c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97"/>
    </row>
    <row r="35" spans="1:20" ht="15" thickBot="1">
      <c r="A35" s="274" t="s">
        <v>381</v>
      </c>
      <c r="B35" s="301">
        <f>(B13 * SQRT(COUNT(raw_data!A:A) - 2)) / SQRT(1 - B13^2)</f>
        <v>2.64711344037313</v>
      </c>
      <c r="C35" s="87">
        <f>(C13 * SQRT(COUNT(raw_data!A:A) - 2)) / SQRT(1 - C13^2)</f>
        <v>2.1520514169519323</v>
      </c>
      <c r="D35" s="87">
        <f>(D13 * SQRT(COUNT(raw_data!A:A) - 2)) / SQRT(1 - D13^2)</f>
        <v>4.7405837850392114</v>
      </c>
      <c r="E35" s="87">
        <f>(E13 * SQRT(COUNT(raw_data!A:A) - 2)) / SQRT(1 - E13^2)</f>
        <v>4.5976616840769822</v>
      </c>
      <c r="F35" s="87">
        <f>(F13 * SQRT(COUNT(raw_data!A:A) - 2)) / SQRT(1 - F13^2)</f>
        <v>2.4344333476587754</v>
      </c>
      <c r="G35" s="87">
        <f>(G13 * SQRT(COUNT(raw_data!A:A) - 2)) / SQRT(1 - G13^2)</f>
        <v>1.688251773035977</v>
      </c>
      <c r="H35" s="87">
        <f>(H13 * SQRT(COUNT(raw_data!A:A) - 2)) / SQRT(1 - H13^2)</f>
        <v>5.8791931859510225</v>
      </c>
      <c r="I35" s="87">
        <v>1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296"/>
    </row>
    <row r="36" spans="1:20">
      <c r="A36" s="271" t="s">
        <v>679</v>
      </c>
      <c r="B36" s="300">
        <f>(B14 * SQRT(COUNT(raw_data!A:A) - 2)) / SQRT(1 - B14^2)</f>
        <v>0.89214922101526228</v>
      </c>
      <c r="C36" s="297">
        <f>(C14 * SQRT(COUNT(raw_data!A:A) - 2)) / SQRT(1 - C14^2)</f>
        <v>1.8462653255082038</v>
      </c>
      <c r="D36" s="297">
        <f>(D14 * SQRT(COUNT(raw_data!A:A) - 2)) / SQRT(1 - D14^2)</f>
        <v>1.3515373108970006</v>
      </c>
      <c r="E36" s="297">
        <f>(E14 * SQRT(COUNT(raw_data!A:A) - 2)) / SQRT(1 - E14^2)</f>
        <v>1.8238885585812075</v>
      </c>
      <c r="F36" s="297">
        <f>(F14 * SQRT(COUNT(raw_data!A:A) - 2)) / SQRT(1 - F14^2)</f>
        <v>1.4862705002791381</v>
      </c>
      <c r="G36" s="297">
        <f>(G14 * SQRT(COUNT(raw_data!A:A) - 2)) / SQRT(1 - G14^2)</f>
        <v>0.62045338746358503</v>
      </c>
      <c r="H36" s="297">
        <f>(H14 * SQRT(COUNT(raw_data!A:A) - 2)) / SQRT(1 - H14^2)</f>
        <v>0.7653197277702215</v>
      </c>
      <c r="I36" s="297">
        <f>(I14 * SQRT(COUNT(raw_data!A:A) - 2)) / SQRT(1 - I14^2)</f>
        <v>0.98352955307474144</v>
      </c>
      <c r="J36" s="297">
        <v>1</v>
      </c>
      <c r="K36" s="297"/>
      <c r="L36" s="297"/>
      <c r="M36" s="297"/>
      <c r="N36" s="297"/>
      <c r="O36" s="297"/>
      <c r="P36" s="297"/>
      <c r="Q36" s="297"/>
      <c r="R36" s="297"/>
      <c r="S36" s="297"/>
      <c r="T36" s="295"/>
    </row>
    <row r="37" spans="1:20">
      <c r="A37" s="272" t="s">
        <v>383</v>
      </c>
      <c r="B37" s="298">
        <f>(B15 * SQRT(COUNT(raw_data!A:A) - 2)) / SQRT(1 - B15^2)</f>
        <v>2.8838778179797302</v>
      </c>
      <c r="C37" s="294">
        <f>(C15 * SQRT(COUNT(raw_data!A:A) - 2)) / SQRT(1 - C15^2)</f>
        <v>1.3416407864998736</v>
      </c>
      <c r="D37" s="294">
        <f>(D15 * SQRT(COUNT(raw_data!A:A) - 2)) / SQRT(1 - D15^2)</f>
        <v>2.8699912034247745</v>
      </c>
      <c r="E37" s="294">
        <f>(E15 * SQRT(COUNT(raw_data!A:A) - 2)) / SQRT(1 - E15^2)</f>
        <v>2.7620663718475584</v>
      </c>
      <c r="F37" s="294">
        <f>(F15 * SQRT(COUNT(raw_data!A:A) - 2)) / SQRT(1 - F15^2)</f>
        <v>1.8736001063435508</v>
      </c>
      <c r="G37" s="294">
        <f>(G15 * SQRT(COUNT(raw_data!A:A) - 2)) / SQRT(1 - G15^2)</f>
        <v>1.4876245561039156</v>
      </c>
      <c r="H37" s="294">
        <f>(H15 * SQRT(COUNT(raw_data!A:A) - 2)) / SQRT(1 - H15^2)</f>
        <v>2.4747162713129778</v>
      </c>
      <c r="I37" s="294">
        <f>(I15 * SQRT(COUNT(raw_data!A:A) - 2)) / SQRT(1 - I15^2)</f>
        <v>2.8193899961385247</v>
      </c>
      <c r="J37" s="294">
        <f>(J15 * SQRT(COUNT(raw_data!A:A) - 2)) / SQRT(1 - J15^2)</f>
        <v>0.18973665961010258</v>
      </c>
      <c r="K37" s="294">
        <v>1</v>
      </c>
      <c r="L37" s="294"/>
      <c r="M37" s="294"/>
      <c r="N37" s="294"/>
      <c r="O37" s="294"/>
      <c r="P37" s="294"/>
      <c r="Q37" s="294"/>
      <c r="R37" s="294"/>
      <c r="S37" s="294"/>
      <c r="T37" s="97"/>
    </row>
    <row r="38" spans="1:20">
      <c r="A38" s="272" t="s">
        <v>402</v>
      </c>
      <c r="B38" s="298">
        <f>(B16 * SQRT(COUNT(raw_data!A:A) - 2)) / SQRT(1 - B16^2)</f>
        <v>-0.29947637411773992</v>
      </c>
      <c r="C38" s="294">
        <f>(C16 * SQRT(COUNT(raw_data!A:A) - 2)) / SQRT(1 - C16^2)</f>
        <v>-3.9695854488719049E-17</v>
      </c>
      <c r="D38" s="294">
        <f>(D16 * SQRT(COUNT(raw_data!A:A) - 2)) / SQRT(1 - D16^2)</f>
        <v>-7.8603819216548673E-2</v>
      </c>
      <c r="E38" s="294">
        <f>(E16 * SQRT(COUNT(raw_data!A:A) - 2)) / SQRT(1 - E16^2)</f>
        <v>9.7970527856591813E-2</v>
      </c>
      <c r="F38" s="294">
        <f>(F16 * SQRT(COUNT(raw_data!A:A) - 2)) / SQRT(1 - F16^2)</f>
        <v>-1.028731524250708</v>
      </c>
      <c r="G38" s="294">
        <f>(G16 * SQRT(COUNT(raw_data!A:A) - 2)) / SQRT(1 - G16^2)</f>
        <v>0.67229264545281431</v>
      </c>
      <c r="H38" s="294">
        <f>(H16 * SQRT(COUNT(raw_data!A:A) - 2)) / SQRT(1 - H16^2)</f>
        <v>-0.7225478606242528</v>
      </c>
      <c r="I38" s="294">
        <f>(I16 * SQRT(COUNT(raw_data!A:A) - 2)) / SQRT(1 - I16^2)</f>
        <v>-0.11183058322357804</v>
      </c>
      <c r="J38" s="294">
        <f>(J16 * SQRT(COUNT(raw_data!A:A) - 2)) / SQRT(1 - J16^2)</f>
        <v>-9.9331758385605554E-2</v>
      </c>
      <c r="K38" s="294">
        <f>(K16 * SQRT(COUNT(raw_data!A:A) - 2)) / SQRT(1 - K16^2)</f>
        <v>0.55523433231068597</v>
      </c>
      <c r="L38" s="294">
        <v>1</v>
      </c>
      <c r="M38" s="294"/>
      <c r="N38" s="294"/>
      <c r="O38" s="294"/>
      <c r="P38" s="294"/>
      <c r="Q38" s="294"/>
      <c r="R38" s="294"/>
      <c r="S38" s="294"/>
      <c r="T38" s="97"/>
    </row>
    <row r="39" spans="1:20">
      <c r="A39" s="272" t="s">
        <v>385</v>
      </c>
      <c r="B39" s="298">
        <f>(B17 * SQRT(COUNT(raw_data!A:A) - 2)) / SQRT(1 - B17^2)</f>
        <v>1.1309055523875777</v>
      </c>
      <c r="C39" s="294">
        <f>(C17 * SQRT(COUNT(raw_data!A:A) - 2)) / SQRT(1 - C17^2)</f>
        <v>2.806585661782492</v>
      </c>
      <c r="D39" s="294">
        <f>(D17 * SQRT(COUNT(raw_data!A:A) - 2)) / SQRT(1 - D17^2)</f>
        <v>2.2371584764563486</v>
      </c>
      <c r="E39" s="294">
        <f>(E17 * SQRT(COUNT(raw_data!A:A) - 2)) / SQRT(1 - E17^2)</f>
        <v>2.4624945245105159</v>
      </c>
      <c r="F39" s="294">
        <f>(F17 * SQRT(COUNT(raw_data!A:A) - 2)) / SQRT(1 - F17^2)</f>
        <v>2.5885684265353763</v>
      </c>
      <c r="G39" s="294">
        <f>(G17 * SQRT(COUNT(raw_data!A:A) - 2)) / SQRT(1 - G17^2)</f>
        <v>1.6920868460976943</v>
      </c>
      <c r="H39" s="294">
        <f>(H17 * SQRT(COUNT(raw_data!A:A) - 2)) / SQRT(1 - H17^2)</f>
        <v>2.2427848834904904</v>
      </c>
      <c r="I39" s="294">
        <f>(I17 * SQRT(COUNT(raw_data!A:A) - 2)) / SQRT(1 - I17^2)</f>
        <v>1.889486697351394</v>
      </c>
      <c r="J39" s="294">
        <f>(J17 * SQRT(COUNT(raw_data!A:A) - 2)) / SQRT(1 - J17^2)</f>
        <v>2.3378685634750447</v>
      </c>
      <c r="K39" s="294">
        <f>(K17 * SQRT(COUNT(raw_data!A:A) - 2)) / SQRT(1 - K17^2)</f>
        <v>0.32225169331774484</v>
      </c>
      <c r="L39" s="294">
        <f>(L17 * SQRT(COUNT(raw_data!A:A) - 2)) / SQRT(1 - L17^2)</f>
        <v>-1.292093635353605</v>
      </c>
      <c r="M39" s="294">
        <v>1</v>
      </c>
      <c r="N39" s="294"/>
      <c r="O39" s="294"/>
      <c r="P39" s="294"/>
      <c r="Q39" s="294"/>
      <c r="R39" s="294"/>
      <c r="S39" s="294"/>
      <c r="T39" s="97"/>
    </row>
    <row r="40" spans="1:20">
      <c r="A40" s="272" t="s">
        <v>386</v>
      </c>
      <c r="B40" s="298">
        <f>(B18 * SQRT(COUNT(raw_data!A:A) - 2)) / SQRT(1 - B18^2)</f>
        <v>1.6776633254287148</v>
      </c>
      <c r="C40" s="294">
        <f>(C18 * SQRT(COUNT(raw_data!A:A) - 2)) / SQRT(1 - C18^2)</f>
        <v>2.2031299354793039</v>
      </c>
      <c r="D40" s="294">
        <f>(D18 * SQRT(COUNT(raw_data!A:A) - 2)) / SQRT(1 - D18^2)</f>
        <v>3.416292839988833</v>
      </c>
      <c r="E40" s="294">
        <f>(E18 * SQRT(COUNT(raw_data!A:A) - 2)) / SQRT(1 - E18^2)</f>
        <v>3.2962496057908535</v>
      </c>
      <c r="F40" s="294">
        <f>(F18 * SQRT(COUNT(raw_data!A:A) - 2)) / SQRT(1 - F18^2)</f>
        <v>2.8783439740304422</v>
      </c>
      <c r="G40" s="294">
        <f>(G18 * SQRT(COUNT(raw_data!A:A) - 2)) / SQRT(1 - G18^2)</f>
        <v>2.2422433656098173</v>
      </c>
      <c r="H40" s="294">
        <f>(H18 * SQRT(COUNT(raw_data!A:A) - 2)) / SQRT(1 - H18^2)</f>
        <v>3.0288603332849973</v>
      </c>
      <c r="I40" s="294">
        <f>(I18 * SQRT(COUNT(raw_data!A:A) - 2)) / SQRT(1 - I18^2)</f>
        <v>5.4319341645244705</v>
      </c>
      <c r="J40" s="294">
        <f>(J18 * SQRT(COUNT(raw_data!A:A) - 2)) / SQRT(1 - J18^2)</f>
        <v>0.54310411833996197</v>
      </c>
      <c r="K40" s="294">
        <f>(K18 * SQRT(COUNT(raw_data!A:A) - 2)) / SQRT(1 - K18^2)</f>
        <v>3.1924668612523104</v>
      </c>
      <c r="L40" s="294">
        <f>(L18 * SQRT(COUNT(raw_data!A:A) - 2)) / SQRT(1 - L18^2)</f>
        <v>6.1689035139294308E-2</v>
      </c>
      <c r="M40" s="294">
        <f>(M18 * SQRT(COUNT(raw_data!A:A) - 2)) / SQRT(1 - M18^2)</f>
        <v>1.5889526872131328</v>
      </c>
      <c r="N40" s="294">
        <v>1</v>
      </c>
      <c r="O40" s="294"/>
      <c r="P40" s="294"/>
      <c r="Q40" s="294"/>
      <c r="R40" s="294"/>
      <c r="S40" s="294"/>
      <c r="T40" s="97"/>
    </row>
    <row r="41" spans="1:20">
      <c r="A41" s="272" t="s">
        <v>387</v>
      </c>
      <c r="B41" s="298">
        <f>(B19 * SQRT(COUNT(raw_data!A:A) - 2)) / SQRT(1 - B19^2)</f>
        <v>2.1303765289555399</v>
      </c>
      <c r="C41" s="294">
        <f>(C19 * SQRT(COUNT(raw_data!A:A) - 2)) / SQRT(1 - C19^2)</f>
        <v>2.4990320706870852</v>
      </c>
      <c r="D41" s="294">
        <f>(D19 * SQRT(COUNT(raw_data!A:A) - 2)) / SQRT(1 - D19^2)</f>
        <v>3.753331853167265</v>
      </c>
      <c r="E41" s="294">
        <f>(E19 * SQRT(COUNT(raw_data!A:A) - 2)) / SQRT(1 - E19^2)</f>
        <v>4.3094233305193406</v>
      </c>
      <c r="F41" s="294">
        <f>(F19 * SQRT(COUNT(raw_data!A:A) - 2)) / SQRT(1 - F19^2)</f>
        <v>2.7282953479449357</v>
      </c>
      <c r="G41" s="294">
        <f>(G19 * SQRT(COUNT(raw_data!A:A) - 2)) / SQRT(1 - G19^2)</f>
        <v>2.7877282097486789</v>
      </c>
      <c r="H41" s="294">
        <f>(H19 * SQRT(COUNT(raw_data!A:A) - 2)) / SQRT(1 - H19^2)</f>
        <v>3.2201607438056334</v>
      </c>
      <c r="I41" s="294">
        <f>(I19 * SQRT(COUNT(raw_data!A:A) - 2)) / SQRT(1 - I19^2)</f>
        <v>5.1651349805411684</v>
      </c>
      <c r="J41" s="294">
        <f>(J19 * SQRT(COUNT(raw_data!A:A) - 2)) / SQRT(1 - J19^2)</f>
        <v>1.1255976069193006</v>
      </c>
      <c r="K41" s="294">
        <f>(K19 * SQRT(COUNT(raw_data!A:A) - 2)) / SQRT(1 - K19^2)</f>
        <v>4.4271887242357337</v>
      </c>
      <c r="L41" s="294">
        <f>(L19 * SQRT(COUNT(raw_data!A:A) - 2)) / SQRT(1 - L19^2)</f>
        <v>0.46530505657022914</v>
      </c>
      <c r="M41" s="294">
        <f>(M19 * SQRT(COUNT(raw_data!A:A) - 2)) / SQRT(1 - M19^2)</f>
        <v>1.7190337178417776</v>
      </c>
      <c r="N41" s="294">
        <f>(N19 * SQRT(COUNT(raw_data!A:A) - 2)) / SQRT(1 - N19^2)</f>
        <v>5.9555741336956016</v>
      </c>
      <c r="O41" s="294">
        <v>1</v>
      </c>
      <c r="P41" s="294"/>
      <c r="Q41" s="294"/>
      <c r="R41" s="294"/>
      <c r="S41" s="294"/>
      <c r="T41" s="97"/>
    </row>
    <row r="42" spans="1:20" ht="15" thickBot="1">
      <c r="A42" s="274" t="s">
        <v>388</v>
      </c>
      <c r="B42" s="301">
        <f>(B20 * SQRT(COUNT(raw_data!A:A) - 2)) / SQRT(1 - B20^2)</f>
        <v>1.2956421282862656</v>
      </c>
      <c r="C42" s="87">
        <f>(C20 * SQRT(COUNT(raw_data!A:A) - 2)) / SQRT(1 - C20^2)</f>
        <v>-0.47809144373375739</v>
      </c>
      <c r="D42" s="87">
        <f>(D20 * SQRT(COUNT(raw_data!A:A) - 2)) / SQRT(1 - D20^2)</f>
        <v>1.2282182946741169</v>
      </c>
      <c r="E42" s="87">
        <f>(E20 * SQRT(COUNT(raw_data!A:A) - 2)) / SQRT(1 - E20^2)</f>
        <v>1.0158723801975742</v>
      </c>
      <c r="F42" s="87">
        <f>(F20 * SQRT(COUNT(raw_data!A:A) - 2)) / SQRT(1 - F20^2)</f>
        <v>1.2394233388015399</v>
      </c>
      <c r="G42" s="87">
        <f>(G20 * SQRT(COUNT(raw_data!A:A) - 2)) / SQRT(1 - G20^2)</f>
        <v>1.0327955589886446</v>
      </c>
      <c r="H42" s="87">
        <f>(H20 * SQRT(COUNT(raw_data!A:A) - 2)) / SQRT(1 - H20^2)</f>
        <v>2.3500000000000005</v>
      </c>
      <c r="I42" s="87">
        <f>(I20 * SQRT(COUNT(raw_data!A:A) - 2)) / SQRT(1 - I20^2)</f>
        <v>2.3039795093901554</v>
      </c>
      <c r="J42" s="87">
        <f>(J20 * SQRT(COUNT(raw_data!A:A) - 2)) / SQRT(1 - J20^2)</f>
        <v>4.9088069367381568E-2</v>
      </c>
      <c r="K42" s="87">
        <f>(K20 * SQRT(COUNT(raw_data!A:A) - 2)) / SQRT(1 - K20^2)</f>
        <v>1.739252713092609</v>
      </c>
      <c r="L42" s="87">
        <f>(L20 * SQRT(COUNT(raw_data!A:A) - 2)) / SQRT(1 - L20^2)</f>
        <v>0</v>
      </c>
      <c r="M42" s="87">
        <f>(M20 * SQRT(COUNT(raw_data!A:A) - 2)) / SQRT(1 - M20^2)</f>
        <v>8.3045479853739959E-2</v>
      </c>
      <c r="N42" s="87">
        <f>(N20 * SQRT(COUNT(raw_data!A:A) - 2)) / SQRT(1 - N20^2)</f>
        <v>1.2701999138832636</v>
      </c>
      <c r="O42" s="87">
        <f>(O20 * SQRT(COUNT(raw_data!A:A) - 2)) / SQRT(1 - O20^2)</f>
        <v>1.3914021704740864</v>
      </c>
      <c r="P42" s="87">
        <v>1</v>
      </c>
      <c r="Q42" s="87"/>
      <c r="R42" s="87"/>
      <c r="S42" s="87"/>
      <c r="T42" s="296"/>
    </row>
    <row r="43" spans="1:20">
      <c r="A43" s="286" t="s">
        <v>403</v>
      </c>
      <c r="B43" s="300">
        <f>(B21 * SQRT(COUNT(raw_data!A:A) - 2)) / SQRT(1 - B21^2)</f>
        <v>2.39534179975684</v>
      </c>
      <c r="C43" s="297">
        <f>(C21 * SQRT(COUNT(raw_data!A:A) - 2)) / SQRT(1 - C21^2)</f>
        <v>6.8585712797928986</v>
      </c>
      <c r="D43" s="297">
        <f>(D21 * SQRT(COUNT(raw_data!A:A) - 2)) / SQRT(1 - D21^2)</f>
        <v>5.0948983136874917</v>
      </c>
      <c r="E43" s="297">
        <f>(E21 * SQRT(COUNT(raw_data!A:A) - 2)) / SQRT(1 - E21^2)</f>
        <v>5.6424482033524841</v>
      </c>
      <c r="F43" s="297">
        <f>(F21 * SQRT(COUNT(raw_data!A:A) - 2)) / SQRT(1 - F21^2)</f>
        <v>1.9295058177496971</v>
      </c>
      <c r="G43" s="297">
        <f>(G21 * SQRT(COUNT(raw_data!A:A) - 2)) / SQRT(1 - G21^2)</f>
        <v>1.0997494345975529</v>
      </c>
      <c r="H43" s="297">
        <f>(H21 * SQRT(COUNT(raw_data!A:A) - 2)) / SQRT(1 - H21^2)</f>
        <v>2.4664506373722563</v>
      </c>
      <c r="I43" s="297">
        <f>(I21 * SQRT(COUNT(raw_data!A:A) - 2)) / SQRT(1 - I21^2)</f>
        <v>2.7193440569686556</v>
      </c>
      <c r="J43" s="297">
        <f>(J21 * SQRT(COUNT(raw_data!A:A) - 2)) / SQRT(1 - J21^2)</f>
        <v>2.0736441353327724</v>
      </c>
      <c r="K43" s="297">
        <f>(K21 * SQRT(COUNT(raw_data!A:A) - 2)) / SQRT(1 - K21^2)</f>
        <v>1.1080330438562622</v>
      </c>
      <c r="L43" s="297">
        <f>(L21 * SQRT(COUNT(raw_data!A:A) - 2)) / SQRT(1 - L21^2)</f>
        <v>-0.1681919829838161</v>
      </c>
      <c r="M43" s="297">
        <f>(M21 * SQRT(COUNT(raw_data!A:A) - 2)) / SQRT(1 - M21^2)</f>
        <v>3.3857285618810078</v>
      </c>
      <c r="N43" s="297">
        <f>(N21 * SQRT(COUNT(raw_data!A:A) - 2)) / SQRT(1 - N21^2)</f>
        <v>2.4890898628462041</v>
      </c>
      <c r="O43" s="297">
        <f>(O21 * SQRT(COUNT(raw_data!A:A) - 2)) / SQRT(1 - O21^2)</f>
        <v>2.2667173136661316</v>
      </c>
      <c r="P43" s="297">
        <f>(P21 * SQRT(COUNT(raw_data!A:A) - 2)) / SQRT(1 - P21^2)</f>
        <v>8.3045479853739973E-2</v>
      </c>
      <c r="Q43" s="297">
        <v>1</v>
      </c>
      <c r="R43" s="297"/>
      <c r="S43" s="297"/>
      <c r="T43" s="295"/>
    </row>
    <row r="44" spans="1:20">
      <c r="A44" s="284" t="s">
        <v>689</v>
      </c>
      <c r="B44" s="298">
        <f>(B22 * SQRT(COUNT(raw_data!A:A) - 2)) / SQRT(1 - B22^2)</f>
        <v>2.8181712039636717</v>
      </c>
      <c r="C44" s="294">
        <f>(C22 * SQRT(COUNT(raw_data!A:A) - 2)) / SQRT(1 - C22^2)</f>
        <v>1.9364916731037087</v>
      </c>
      <c r="D44" s="294">
        <f>(D22 * SQRT(COUNT(raw_data!A:A) - 2)) / SQRT(1 - D22^2)</f>
        <v>3.085293839515503</v>
      </c>
      <c r="E44" s="294">
        <f>(E22 * SQRT(COUNT(raw_data!A:A) - 2)) / SQRT(1 - E22^2)</f>
        <v>2.7613999738001436</v>
      </c>
      <c r="F44" s="294">
        <f>(F22 * SQRT(COUNT(raw_data!A:A) - 2)) / SQRT(1 - F22^2)</f>
        <v>2.1695253837831623</v>
      </c>
      <c r="G44" s="294">
        <f>(G22 * SQRT(COUNT(raw_data!A:A) - 2)) / SQRT(1 - G22^2)</f>
        <v>1.5662006462876095</v>
      </c>
      <c r="H44" s="294">
        <f>(H22 * SQRT(COUNT(raw_data!A:A) - 2)) / SQRT(1 - H22^2)</f>
        <v>2.074725696109978</v>
      </c>
      <c r="I44" s="294">
        <f>(I22 * SQRT(COUNT(raw_data!A:A) - 2)) / SQRT(1 - I22^2)</f>
        <v>1.8532711021487618</v>
      </c>
      <c r="J44" s="294">
        <f>(J22 * SQRT(COUNT(raw_data!A:A) - 2)) / SQRT(1 - J22^2)</f>
        <v>0.71498645256504401</v>
      </c>
      <c r="K44" s="294">
        <f>(K22 * SQRT(COUNT(raw_data!A:A) - 2)) / SQRT(1 - K22^2)</f>
        <v>2.2276616771499222</v>
      </c>
      <c r="L44" s="294">
        <f>(L22 * SQRT(COUNT(raw_data!A:A) - 2)) / SQRT(1 - L22^2)</f>
        <v>0.66394000220698579</v>
      </c>
      <c r="M44" s="294">
        <f>(M22 * SQRT(COUNT(raw_data!A:A) - 2)) / SQRT(1 - M22^2)</f>
        <v>0.83090105305131134</v>
      </c>
      <c r="N44" s="294">
        <f>(N22 * SQRT(COUNT(raw_data!A:A) - 2)) / SQRT(1 - N22^2)</f>
        <v>2.1719124387693931</v>
      </c>
      <c r="O44" s="294">
        <f>(O22 * SQRT(COUNT(raw_data!A:A) - 2)) / SQRT(1 - O22^2)</f>
        <v>2.1892691493473397</v>
      </c>
      <c r="P44" s="294">
        <f>(P22 * SQRT(COUNT(raw_data!A:A) - 2)) / SQRT(1 - P22^2)</f>
        <v>0.54232614454664041</v>
      </c>
      <c r="Q44" s="294">
        <f>(Q22 * SQRT(COUNT(raw_data!A:A) - 2)) / SQRT(1 - Q22^2)</f>
        <v>2.1970938620473137</v>
      </c>
      <c r="R44" s="294">
        <v>1</v>
      </c>
      <c r="S44" s="294"/>
      <c r="T44" s="97"/>
    </row>
    <row r="45" spans="1:20" ht="15" thickBot="1">
      <c r="A45" s="272" t="s">
        <v>405</v>
      </c>
      <c r="B45" s="301">
        <f>(B23 * SQRT(COUNT(raw_data!A:A) - 2)) / SQRT(1 - B23^2)</f>
        <v>2.932492690868151</v>
      </c>
      <c r="C45" s="87">
        <f>(C23 * SQRT(COUNT(raw_data!A:A) - 2)) / SQRT(1 - C23^2)</f>
        <v>3.5777087639996616</v>
      </c>
      <c r="D45" s="87">
        <f>(D23 * SQRT(COUNT(raw_data!A:A) - 2)) / SQRT(1 - D23^2)</f>
        <v>3.668200072082576</v>
      </c>
      <c r="E45" s="87">
        <f>(E23 * SQRT(COUNT(raw_data!A:A) - 2)) / SQRT(1 - E23^2)</f>
        <v>4.3489023570212559</v>
      </c>
      <c r="F45" s="87">
        <f>(F23 * SQRT(COUNT(raw_data!A:A) - 2)) / SQRT(1 - F23^2)</f>
        <v>2.941662150177649</v>
      </c>
      <c r="G45" s="87">
        <f>(G23 * SQRT(COUNT(raw_data!A:A) - 2)) / SQRT(1 - G23^2)</f>
        <v>0.95373282381000091</v>
      </c>
      <c r="H45" s="87">
        <f>(H23 * SQRT(COUNT(raw_data!A:A) - 2)) / SQRT(1 - H23^2)</f>
        <v>2.8677987995281264</v>
      </c>
      <c r="I45" s="87">
        <f>(I23 * SQRT(COUNT(raw_data!A:A) - 2)) / SQRT(1 - I23^2)</f>
        <v>2.8104707773048574</v>
      </c>
      <c r="J45" s="87">
        <f>(J23 * SQRT(COUNT(raw_data!A:A) - 2)) / SQRT(1 - J23^2)</f>
        <v>2.312611924435978</v>
      </c>
      <c r="K45" s="87">
        <f>(K23 * SQRT(COUNT(raw_data!A:A) - 2)) / SQRT(1 - K23^2)</f>
        <v>2.213880263877162</v>
      </c>
      <c r="L45" s="87">
        <f>(L23 * SQRT(COUNT(raw_data!A:A) - 2)) / SQRT(1 - L23^2)</f>
        <v>-0.9906332665982247</v>
      </c>
      <c r="M45" s="87">
        <f>(M23 * SQRT(COUNT(raw_data!A:A) - 2)) / SQRT(1 - M23^2)</f>
        <v>2.9791729889540184</v>
      </c>
      <c r="N45" s="87">
        <f>(N23 * SQRT(COUNT(raw_data!A:A) - 2)) / SQRT(1 - N23^2)</f>
        <v>2.3597905405836723</v>
      </c>
      <c r="O45" s="87">
        <f>(O23 * SQRT(COUNT(raw_data!A:A) - 2)) / SQRT(1 - O23^2)</f>
        <v>3.2617420252008058</v>
      </c>
      <c r="P45" s="87">
        <f>(P23 * SQRT(COUNT(raw_data!A:A) - 2)) / SQRT(1 - P23^2)</f>
        <v>0.5656854249492379</v>
      </c>
      <c r="Q45" s="87">
        <f>(Q23 * SQRT(COUNT(raw_data!A:A) - 2)) / SQRT(1 - Q23^2)</f>
        <v>2.9791729889540171</v>
      </c>
      <c r="R45" s="87">
        <f>(R23 * SQRT(COUNT(raw_data!A:A) - 2)) / SQRT(1 - R23^2)</f>
        <v>1.39828233296727</v>
      </c>
      <c r="S45" s="87">
        <v>1</v>
      </c>
      <c r="T45" s="296"/>
    </row>
    <row r="46" spans="1:20" s="270" customFormat="1" ht="15" thickBot="1">
      <c r="A46" s="285" t="s">
        <v>690</v>
      </c>
      <c r="B46" s="94">
        <f>(B24 * SQRT(COUNT(raw_data!A:A) - 2)) / SQRT(1 - B24^2)</f>
        <v>-0.47851359961621548</v>
      </c>
      <c r="C46" s="95">
        <f>(C24 * SQRT(COUNT(raw_data!A:A) - 2)) / SQRT(1 - C24^2)</f>
        <v>0.97657287556064554</v>
      </c>
      <c r="D46" s="95">
        <f>(D24 * SQRT(COUNT(raw_data!A:A) - 2)) / SQRT(1 - D24^2)</f>
        <v>-0.23594617938542334</v>
      </c>
      <c r="E46" s="95">
        <f>(E24 * SQRT(COUNT(raw_data!A:A) - 2)) / SQRT(1 - E24^2)</f>
        <v>0.14237071809973509</v>
      </c>
      <c r="F46" s="95">
        <f>(F24 * SQRT(COUNT(raw_data!A:A) - 2)) / SQRT(1 - F24^2)</f>
        <v>0.38646056955876101</v>
      </c>
      <c r="G46" s="95">
        <f>(G24 * SQRT(COUNT(raw_data!A:A) - 2)) / SQRT(1 - G24^2)</f>
        <v>0.87363863791272334</v>
      </c>
      <c r="H46" s="95">
        <f>(H24 * SQRT(COUNT(raw_data!A:A) - 2)) / SQRT(1 - H24^2)</f>
        <v>-0.35885545193735718</v>
      </c>
      <c r="I46" s="95">
        <f>(I24 * SQRT(COUNT(raw_data!A:A) - 2)) / SQRT(1 - I24^2)</f>
        <v>-0.23686581456074352</v>
      </c>
      <c r="J46" s="95">
        <f>(J24 * SQRT(COUNT(raw_data!A:A) - 2)) / SQRT(1 - J24^2)</f>
        <v>1.2861448541688889</v>
      </c>
      <c r="K46" s="95">
        <f>(K24 * SQRT(COUNT(raw_data!A:A) - 2)) / SQRT(1 - K24^2)</f>
        <v>-0.14404610213020314</v>
      </c>
      <c r="L46" s="95">
        <f>(L24 * SQRT(COUNT(raw_data!A:A) - 2)) / SQRT(1 - L24^2)</f>
        <v>0.11324585324280638</v>
      </c>
      <c r="M46" s="95">
        <f>(M24 * SQRT(COUNT(raw_data!A:A) - 2)) / SQRT(1 - M24^2)</f>
        <v>1.1857086515744433</v>
      </c>
      <c r="N46" s="95">
        <f>(N24 * SQRT(COUNT(raw_data!A:A) - 2)) / SQRT(1 - N24^2)</f>
        <v>1.0856505886962981E-2</v>
      </c>
      <c r="O46" s="95">
        <f>(O24 * SQRT(COUNT(raw_data!A:A) - 2)) / SQRT(1 - O24^2)</f>
        <v>0.7081796651824126</v>
      </c>
      <c r="P46" s="95">
        <f>(P24 * SQRT(COUNT(raw_data!A:A) - 2)) / SQRT(1 - P24^2)</f>
        <v>-1.5255401427929476</v>
      </c>
      <c r="Q46" s="95">
        <f>(Q24 * SQRT(COUNT(raw_data!A:A) - 2)) / SQRT(1 - Q24^2)</f>
        <v>0.20743586421036864</v>
      </c>
      <c r="R46" s="95">
        <f>(R24 * SQRT(COUNT(raw_data!A:A) - 2)) / SQRT(1 - R24^2)</f>
        <v>0.93612690580476343</v>
      </c>
      <c r="S46" s="95">
        <f>(S24 * SQRT(COUNT(raw_data!A:A) - 2)) / SQRT(1 - S24^2)</f>
        <v>0.93612690580476343</v>
      </c>
      <c r="T46" s="96">
        <v>1</v>
      </c>
    </row>
    <row r="47" spans="1:20">
      <c r="A47" s="312" t="s">
        <v>727</v>
      </c>
      <c r="B47" s="303"/>
      <c r="C47" s="290" t="s">
        <v>730</v>
      </c>
    </row>
    <row r="48" spans="1:20" ht="15" thickBot="1">
      <c r="A48" s="313"/>
      <c r="B48" s="304"/>
      <c r="C48" s="290" t="s">
        <v>731</v>
      </c>
    </row>
    <row r="49" spans="1:20" ht="15" thickBot="1">
      <c r="A49" s="292" t="s">
        <v>725</v>
      </c>
      <c r="B49" s="300" t="s">
        <v>726</v>
      </c>
      <c r="C49" s="287" t="s">
        <v>369</v>
      </c>
      <c r="D49" s="287" t="s">
        <v>370</v>
      </c>
      <c r="E49" s="287" t="s">
        <v>371</v>
      </c>
      <c r="F49" s="300" t="s">
        <v>378</v>
      </c>
      <c r="G49" s="287" t="s">
        <v>729</v>
      </c>
      <c r="H49" s="300" t="s">
        <v>680</v>
      </c>
      <c r="I49" s="300" t="s">
        <v>381</v>
      </c>
      <c r="J49" s="300" t="s">
        <v>679</v>
      </c>
      <c r="K49" s="300" t="s">
        <v>383</v>
      </c>
      <c r="L49" s="300" t="s">
        <v>402</v>
      </c>
      <c r="M49" s="300" t="s">
        <v>385</v>
      </c>
      <c r="N49" s="300" t="s">
        <v>386</v>
      </c>
      <c r="O49" s="300" t="s">
        <v>387</v>
      </c>
      <c r="P49" s="287" t="s">
        <v>388</v>
      </c>
      <c r="Q49" s="293" t="s">
        <v>403</v>
      </c>
      <c r="R49" s="299" t="s">
        <v>689</v>
      </c>
      <c r="S49" s="297" t="s">
        <v>405</v>
      </c>
      <c r="T49" s="295" t="s">
        <v>690</v>
      </c>
    </row>
    <row r="50" spans="1:20">
      <c r="A50" s="271" t="s">
        <v>368</v>
      </c>
      <c r="B50" s="300">
        <v>1</v>
      </c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5"/>
    </row>
    <row r="51" spans="1:20">
      <c r="A51" s="272" t="s">
        <v>369</v>
      </c>
      <c r="B51" s="298">
        <f>_xlfn.T.DIST.2T(B29, COUNT(raw_data!A:A) - 2)</f>
        <v>5.3492987351954506E-2</v>
      </c>
      <c r="C51" s="294">
        <v>1</v>
      </c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97"/>
    </row>
    <row r="52" spans="1:20">
      <c r="A52" s="272" t="s">
        <v>370</v>
      </c>
      <c r="B52" s="298">
        <f>_xlfn.T.DIST.2T(B30, COUNT(raw_data!A:A) - 2)</f>
        <v>5.9944103877276325E-4</v>
      </c>
      <c r="C52" s="294">
        <f>_xlfn.T.DIST.2T(C30, COUNT(raw_data!A:A) - 2)</f>
        <v>5.1086570784034781E-3</v>
      </c>
      <c r="D52" s="294">
        <v>1</v>
      </c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97"/>
    </row>
    <row r="53" spans="1:20" ht="15" thickBot="1">
      <c r="A53" s="274" t="s">
        <v>371</v>
      </c>
      <c r="B53" s="301">
        <f>_xlfn.T.DIST.2T(B31, COUNT(raw_data!A:A) - 2)</f>
        <v>1.9363425887383614E-3</v>
      </c>
      <c r="C53" s="87">
        <f>_xlfn.T.DIST.2T(C31, COUNT(raw_data!A:A) - 2)</f>
        <v>5.1086570784034781E-3</v>
      </c>
      <c r="D53" s="87">
        <f>_xlfn.T.DIST.2T(D31, COUNT(raw_data!A:A) - 2)</f>
        <v>3.376475724015673E-7</v>
      </c>
      <c r="E53" s="87">
        <v>1</v>
      </c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296"/>
    </row>
    <row r="54" spans="1:20">
      <c r="A54" s="271" t="s">
        <v>378</v>
      </c>
      <c r="B54" s="300">
        <f>_xlfn.T.DIST.2T(B32, COUNT(raw_data!A:A) - 2)</f>
        <v>0.11956556433257738</v>
      </c>
      <c r="C54" s="297">
        <f>_xlfn.T.DIST.2T(C32, COUNT(raw_data!A:A) - 2)</f>
        <v>0.19907937465948713</v>
      </c>
      <c r="D54" s="297">
        <f>_xlfn.T.DIST.2T(D32, COUNT(raw_data!A:A) - 2)</f>
        <v>3.1774187207438839E-2</v>
      </c>
      <c r="E54" s="297">
        <f>_xlfn.T.DIST.2T(E32, COUNT(raw_data!A:A) - 2)</f>
        <v>4.1914157143436763E-2</v>
      </c>
      <c r="F54" s="297">
        <v>1</v>
      </c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5"/>
    </row>
    <row r="55" spans="1:20">
      <c r="A55" s="272" t="s">
        <v>729</v>
      </c>
      <c r="B55" s="298" t="e">
        <f>_xlfn.T.DIST.2T(B33, COUNT(raw_data!A:A) - 2)</f>
        <v>#NUM!</v>
      </c>
      <c r="C55" s="294">
        <f>_xlfn.T.DIST.2T(C33, COUNT(raw_data!A:A) - 2)</f>
        <v>0.39948952018623929</v>
      </c>
      <c r="D55" s="294">
        <f>_xlfn.T.DIST.2T(D33, COUNT(raw_data!A:A) - 2)</f>
        <v>0.17423110672301675</v>
      </c>
      <c r="E55" s="294">
        <f>_xlfn.T.DIST.2T(E33, COUNT(raw_data!A:A) - 2)</f>
        <v>0.1648305918664919</v>
      </c>
      <c r="F55" s="294">
        <f>_xlfn.T.DIST.2T(F33, COUNT(raw_data!A:A) - 2)</f>
        <v>3.6672163548732886E-2</v>
      </c>
      <c r="G55" s="294">
        <v>1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97"/>
    </row>
    <row r="56" spans="1:20">
      <c r="A56" s="272" t="s">
        <v>680</v>
      </c>
      <c r="B56" s="298">
        <f>_xlfn.T.DIST.2T(B34, COUNT(raw_data!A:A) - 2)</f>
        <v>3.5373815578938934E-3</v>
      </c>
      <c r="C56" s="294">
        <f>_xlfn.T.DIST.2T(C34, COUNT(raw_data!A:A) - 2)</f>
        <v>9.9020494678914966E-2</v>
      </c>
      <c r="D56" s="294">
        <f>_xlfn.T.DIST.2T(D34, COUNT(raw_data!A:A) - 2)</f>
        <v>6.4780737208373505E-4</v>
      </c>
      <c r="E56" s="294">
        <f>_xlfn.T.DIST.2T(E34, COUNT(raw_data!A:A) - 2)</f>
        <v>2.5717702062671133E-3</v>
      </c>
      <c r="F56" s="294">
        <f>_xlfn.T.DIST.2T(F34, COUNT(raw_data!A:A) - 2)</f>
        <v>1.985030458522306E-2</v>
      </c>
      <c r="G56" s="294">
        <f>_xlfn.T.DIST.2T(G34, COUNT(raw_data!A:A) - 2)</f>
        <v>0.13147001614869835</v>
      </c>
      <c r="H56" s="294">
        <v>1</v>
      </c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97"/>
    </row>
    <row r="57" spans="1:20" ht="15" thickBot="1">
      <c r="A57" s="274" t="s">
        <v>381</v>
      </c>
      <c r="B57" s="301">
        <f>_xlfn.T.DIST.2T(B35, COUNT(raw_data!A:A) - 2)</f>
        <v>2.9387125873004207E-2</v>
      </c>
      <c r="C57" s="87">
        <f>_xlfn.T.DIST.2T(C35, COUNT(raw_data!A:A) - 2)</f>
        <v>6.3571803348977829E-2</v>
      </c>
      <c r="D57" s="87">
        <f>_xlfn.T.DIST.2T(D35, COUNT(raw_data!A:A) - 2)</f>
        <v>1.4628566650511218E-3</v>
      </c>
      <c r="E57" s="87">
        <f>_xlfn.T.DIST.2T(E35, COUNT(raw_data!A:A) - 2)</f>
        <v>1.7608278937025549E-3</v>
      </c>
      <c r="F57" s="87">
        <f>_xlfn.T.DIST.2T(F35, COUNT(raw_data!A:A) - 2)</f>
        <v>4.0918274822084225E-2</v>
      </c>
      <c r="G57" s="87">
        <f>_xlfn.T.DIST.2T(G35, COUNT(raw_data!A:A) - 2)</f>
        <v>0.12983973238222854</v>
      </c>
      <c r="H57" s="87">
        <f>_xlfn.T.DIST.2T(H35, COUNT(raw_data!A:A) - 2)</f>
        <v>3.7033917102877878E-4</v>
      </c>
      <c r="I57" s="87">
        <v>1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296"/>
    </row>
    <row r="58" spans="1:20">
      <c r="A58" s="271" t="s">
        <v>679</v>
      </c>
      <c r="B58" s="300">
        <f>_xlfn.T.DIST.2T(B36, COUNT(raw_data!A:A) - 2)</f>
        <v>0.39835235462415586</v>
      </c>
      <c r="C58" s="297">
        <f>_xlfn.T.DIST.2T(C36, COUNT(raw_data!A:A) - 2)</f>
        <v>0.10205984553274215</v>
      </c>
      <c r="D58" s="297">
        <f>_xlfn.T.DIST.2T(D36, COUNT(raw_data!A:A) - 2)</f>
        <v>0.2134950057692111</v>
      </c>
      <c r="E58" s="297">
        <f>_xlfn.T.DIST.2T(E36, COUNT(raw_data!A:A) - 2)</f>
        <v>0.10562130452530297</v>
      </c>
      <c r="F58" s="297">
        <f>_xlfn.T.DIST.2T(F36, COUNT(raw_data!A:A) - 2)</f>
        <v>0.17551591129771749</v>
      </c>
      <c r="G58" s="297">
        <f>_xlfn.T.DIST.2T(G36, COUNT(raw_data!A:A) - 2)</f>
        <v>0.55222015347627917</v>
      </c>
      <c r="H58" s="297">
        <f>_xlfn.T.DIST.2T(H36, COUNT(raw_data!A:A) - 2)</f>
        <v>0.46605714975679402</v>
      </c>
      <c r="I58" s="297">
        <f>_xlfn.T.DIST.2T(I36, COUNT(raw_data!A:A) - 2)</f>
        <v>0.35415292127047948</v>
      </c>
      <c r="J58" s="297">
        <v>1</v>
      </c>
      <c r="K58" s="297"/>
      <c r="L58" s="297"/>
      <c r="M58" s="297"/>
      <c r="N58" s="297"/>
      <c r="O58" s="297"/>
      <c r="P58" s="297"/>
      <c r="Q58" s="297"/>
      <c r="R58" s="297"/>
      <c r="S58" s="297"/>
      <c r="T58" s="295"/>
    </row>
    <row r="59" spans="1:20">
      <c r="A59" s="272" t="s">
        <v>383</v>
      </c>
      <c r="B59" s="298">
        <f>_xlfn.T.DIST.2T(B37, COUNT(raw_data!A:A) - 2)</f>
        <v>2.0389811632804056E-2</v>
      </c>
      <c r="C59" s="294">
        <f>_xlfn.T.DIST.2T(C37, COUNT(raw_data!A:A) - 2)</f>
        <v>0.2165472841126696</v>
      </c>
      <c r="D59" s="294">
        <f>_xlfn.T.DIST.2T(D37, COUNT(raw_data!A:A) - 2)</f>
        <v>2.0829209933949714E-2</v>
      </c>
      <c r="E59" s="294">
        <f>_xlfn.T.DIST.2T(E37, COUNT(raw_data!A:A) - 2)</f>
        <v>2.459615236385583E-2</v>
      </c>
      <c r="F59" s="294">
        <f>_xlfn.T.DIST.2T(F37, COUNT(raw_data!A:A) - 2)</f>
        <v>9.7863914227626136E-2</v>
      </c>
      <c r="G59" s="294">
        <f>_xlfn.T.DIST.2T(G37, COUNT(raw_data!A:A) - 2)</f>
        <v>0.17516666251741328</v>
      </c>
      <c r="H59" s="294">
        <f>_xlfn.T.DIST.2T(H37, COUNT(raw_data!A:A) - 2)</f>
        <v>3.8426866080435412E-2</v>
      </c>
      <c r="I59" s="294">
        <f>_xlfn.T.DIST.2T(I37, COUNT(raw_data!A:A) - 2)</f>
        <v>2.2515021631707537E-2</v>
      </c>
      <c r="J59" s="294">
        <f>_xlfn.T.DIST.2T(J37, COUNT(raw_data!A:A) - 2)</f>
        <v>0.85424124357479603</v>
      </c>
      <c r="K59" s="294">
        <v>1</v>
      </c>
      <c r="L59" s="294"/>
      <c r="M59" s="294"/>
      <c r="N59" s="294"/>
      <c r="O59" s="294"/>
      <c r="P59" s="294"/>
      <c r="Q59" s="294"/>
      <c r="R59" s="294"/>
      <c r="S59" s="294"/>
      <c r="T59" s="97"/>
    </row>
    <row r="60" spans="1:20">
      <c r="A60" s="272" t="s">
        <v>402</v>
      </c>
      <c r="B60" s="298" t="e">
        <f>_xlfn.T.DIST.2T(B38, COUNT(raw_data!A:A) - 2)</f>
        <v>#NUM!</v>
      </c>
      <c r="C60" s="294" t="e">
        <f>_xlfn.T.DIST.2T(C38, COUNT(raw_data!A:A) - 2)</f>
        <v>#NUM!</v>
      </c>
      <c r="D60" s="294" t="e">
        <f>_xlfn.T.DIST.2T(D38, COUNT(raw_data!A:A) - 2)</f>
        <v>#NUM!</v>
      </c>
      <c r="E60" s="294">
        <f>_xlfn.T.DIST.2T(E38, COUNT(raw_data!A:A) - 2)</f>
        <v>0.92436587730389763</v>
      </c>
      <c r="F60" s="294" t="e">
        <f>_xlfn.T.DIST.2T(F38, COUNT(raw_data!A:A) - 2)</f>
        <v>#NUM!</v>
      </c>
      <c r="G60" s="294">
        <f>_xlfn.T.DIST.2T(G38, COUNT(raw_data!A:A) - 2)</f>
        <v>0.52033783386345367</v>
      </c>
      <c r="H60" s="294" t="e">
        <f>_xlfn.T.DIST.2T(H38, COUNT(raw_data!A:A) - 2)</f>
        <v>#NUM!</v>
      </c>
      <c r="I60" s="294" t="e">
        <f>_xlfn.T.DIST.2T(I38, COUNT(raw_data!A:A) - 2)</f>
        <v>#NUM!</v>
      </c>
      <c r="J60" s="294" t="e">
        <f>_xlfn.T.DIST.2T(J38, COUNT(raw_data!A:A) - 2)</f>
        <v>#NUM!</v>
      </c>
      <c r="K60" s="294">
        <f>_xlfn.T.DIST.2T(K38, COUNT(raw_data!A:A) - 2)</f>
        <v>0.59391549542237021</v>
      </c>
      <c r="L60" s="294">
        <v>1</v>
      </c>
      <c r="M60" s="294"/>
      <c r="N60" s="294"/>
      <c r="O60" s="294"/>
      <c r="P60" s="294"/>
      <c r="Q60" s="294"/>
      <c r="R60" s="294"/>
      <c r="S60" s="294"/>
      <c r="T60" s="97"/>
    </row>
    <row r="61" spans="1:20">
      <c r="A61" s="272" t="s">
        <v>385</v>
      </c>
      <c r="B61" s="298">
        <f>_xlfn.T.DIST.2T(B39, COUNT(raw_data!A:A) - 2)</f>
        <v>0.29085583586367519</v>
      </c>
      <c r="C61" s="294">
        <f>_xlfn.T.DIST.2T(C39, COUNT(raw_data!A:A) - 2)</f>
        <v>2.296356087950539E-2</v>
      </c>
      <c r="D61" s="294">
        <f>_xlfn.T.DIST.2T(D39, COUNT(raw_data!A:A) - 2)</f>
        <v>5.5671725997020693E-2</v>
      </c>
      <c r="E61" s="294">
        <f>_xlfn.T.DIST.2T(E39, COUNT(raw_data!A:A) - 2)</f>
        <v>3.916611691639818E-2</v>
      </c>
      <c r="F61" s="294">
        <f>_xlfn.T.DIST.2T(F39, COUNT(raw_data!A:A) - 2)</f>
        <v>3.2184659110941857E-2</v>
      </c>
      <c r="G61" s="294">
        <f>_xlfn.T.DIST.2T(G39, COUNT(raw_data!A:A) - 2)</f>
        <v>0.12908906630709355</v>
      </c>
      <c r="H61" s="294">
        <f>_xlfn.T.DIST.2T(H39, COUNT(raw_data!A:A) - 2)</f>
        <v>5.5185127978553877E-2</v>
      </c>
      <c r="I61" s="294">
        <f>_xlfn.T.DIST.2T(I39, COUNT(raw_data!A:A) - 2)</f>
        <v>9.5501335832239242E-2</v>
      </c>
      <c r="J61" s="294">
        <f>_xlfn.T.DIST.2T(J39, COUNT(raw_data!A:A) - 2)</f>
        <v>4.757371817270041E-2</v>
      </c>
      <c r="K61" s="294">
        <f>_xlfn.T.DIST.2T(K39, COUNT(raw_data!A:A) - 2)</f>
        <v>0.7555220554652925</v>
      </c>
      <c r="L61" s="294" t="e">
        <f>_xlfn.T.DIST.2T(L39, COUNT(raw_data!A:A) - 2)</f>
        <v>#NUM!</v>
      </c>
      <c r="M61" s="294">
        <v>1</v>
      </c>
      <c r="N61" s="294"/>
      <c r="O61" s="294"/>
      <c r="P61" s="294"/>
      <c r="Q61" s="294"/>
      <c r="R61" s="294"/>
      <c r="S61" s="294"/>
      <c r="T61" s="97"/>
    </row>
    <row r="62" spans="1:20">
      <c r="A62" s="272" t="s">
        <v>386</v>
      </c>
      <c r="B62" s="298">
        <f>_xlfn.T.DIST.2T(B40, COUNT(raw_data!A:A) - 2)</f>
        <v>0.13193332456494908</v>
      </c>
      <c r="C62" s="294">
        <f>_xlfn.T.DIST.2T(C40, COUNT(raw_data!A:A) - 2)</f>
        <v>5.8706662558171849E-2</v>
      </c>
      <c r="D62" s="294">
        <f>_xlfn.T.DIST.2T(D40, COUNT(raw_data!A:A) - 2)</f>
        <v>9.137818063967686E-3</v>
      </c>
      <c r="E62" s="294">
        <f>_xlfn.T.DIST.2T(E40, COUNT(raw_data!A:A) - 2)</f>
        <v>1.091975230536473E-2</v>
      </c>
      <c r="F62" s="294">
        <f>_xlfn.T.DIST.2T(F40, COUNT(raw_data!A:A) - 2)</f>
        <v>2.0563750321241497E-2</v>
      </c>
      <c r="G62" s="294">
        <f>_xlfn.T.DIST.2T(G40, COUNT(raw_data!A:A) - 2)</f>
        <v>5.5231776781587839E-2</v>
      </c>
      <c r="H62" s="294">
        <f>_xlfn.T.DIST.2T(H40, COUNT(raw_data!A:A) - 2)</f>
        <v>1.6337715520607234E-2</v>
      </c>
      <c r="I62" s="294">
        <f>_xlfn.T.DIST.2T(I40, COUNT(raw_data!A:A) - 2)</f>
        <v>6.2190711455144428E-4</v>
      </c>
      <c r="J62" s="294">
        <f>_xlfn.T.DIST.2T(J40, COUNT(raw_data!A:A) - 2)</f>
        <v>0.60185785819755078</v>
      </c>
      <c r="K62" s="294">
        <f>_xlfn.T.DIST.2T(K40, COUNT(raw_data!A:A) - 2)</f>
        <v>1.2755983648620559E-2</v>
      </c>
      <c r="L62" s="294">
        <f>_xlfn.T.DIST.2T(L40, COUNT(raw_data!A:A) - 2)</f>
        <v>0.95232383734985748</v>
      </c>
      <c r="M62" s="294">
        <f>_xlfn.T.DIST.2T(M40, COUNT(raw_data!A:A) - 2)</f>
        <v>0.15073412287668517</v>
      </c>
      <c r="N62" s="294">
        <v>1</v>
      </c>
      <c r="O62" s="294"/>
      <c r="P62" s="294"/>
      <c r="Q62" s="294"/>
      <c r="R62" s="294"/>
      <c r="S62" s="294"/>
      <c r="T62" s="97"/>
    </row>
    <row r="63" spans="1:20">
      <c r="A63" s="272" t="s">
        <v>387</v>
      </c>
      <c r="B63" s="298">
        <f>_xlfn.T.DIST.2T(B41, COUNT(raw_data!A:A) - 2)</f>
        <v>6.5754408355625849E-2</v>
      </c>
      <c r="C63" s="294">
        <f>_xlfn.T.DIST.2T(C41, COUNT(raw_data!A:A) - 2)</f>
        <v>3.6997796930758026E-2</v>
      </c>
      <c r="D63" s="294">
        <f>_xlfn.T.DIST.2T(D41, COUNT(raw_data!A:A) - 2)</f>
        <v>5.5974738935705729E-3</v>
      </c>
      <c r="E63" s="294">
        <f>_xlfn.T.DIST.2T(E41, COUNT(raw_data!A:A) - 2)</f>
        <v>2.5826681944493297E-3</v>
      </c>
      <c r="F63" s="294">
        <f>_xlfn.T.DIST.2T(F41, COUNT(raw_data!A:A) - 2)</f>
        <v>2.5914030814610391E-2</v>
      </c>
      <c r="G63" s="294">
        <f>_xlfn.T.DIST.2T(G41, COUNT(raw_data!A:A) - 2)</f>
        <v>2.364100471823416E-2</v>
      </c>
      <c r="H63" s="294">
        <f>_xlfn.T.DIST.2T(H41, COUNT(raw_data!A:A) - 2)</f>
        <v>1.2236243205266008E-2</v>
      </c>
      <c r="I63" s="294">
        <f>_xlfn.T.DIST.2T(I41, COUNT(raw_data!A:A) - 2)</f>
        <v>8.582382120968867E-4</v>
      </c>
      <c r="J63" s="294">
        <f>_xlfn.T.DIST.2T(J41, COUNT(raw_data!A:A) - 2)</f>
        <v>0.2929681268233057</v>
      </c>
      <c r="K63" s="294">
        <f>_xlfn.T.DIST.2T(K41, COUNT(raw_data!A:A) - 2)</f>
        <v>2.2052539734682343E-3</v>
      </c>
      <c r="L63" s="294">
        <f>_xlfn.T.DIST.2T(L41, COUNT(raw_data!A:A) - 2)</f>
        <v>0.65411680962550922</v>
      </c>
      <c r="M63" s="294">
        <f>_xlfn.T.DIST.2T(M41, COUNT(raw_data!A:A) - 2)</f>
        <v>0.12392708329352647</v>
      </c>
      <c r="N63" s="294">
        <f>_xlfn.T.DIST.2T(N41, COUNT(raw_data!A:A) - 2)</f>
        <v>3.3984902112600327E-4</v>
      </c>
      <c r="O63" s="294">
        <v>1</v>
      </c>
      <c r="P63" s="294"/>
      <c r="Q63" s="294"/>
      <c r="R63" s="294"/>
      <c r="S63" s="294"/>
      <c r="T63" s="97"/>
    </row>
    <row r="64" spans="1:20" ht="15" thickBot="1">
      <c r="A64" s="274" t="s">
        <v>388</v>
      </c>
      <c r="B64" s="301">
        <f>_xlfn.T.DIST.2T(B42, COUNT(raw_data!A:A) - 2)</f>
        <v>0.2312301115735306</v>
      </c>
      <c r="C64" s="87" t="e">
        <f>_xlfn.T.DIST.2T(C42, COUNT(raw_data!A:A) - 2)</f>
        <v>#NUM!</v>
      </c>
      <c r="D64" s="87">
        <f>_xlfn.T.DIST.2T(D42, COUNT(raw_data!A:A) - 2)</f>
        <v>0.25427096702099372</v>
      </c>
      <c r="E64" s="87">
        <f>_xlfn.T.DIST.2T(E42, COUNT(raw_data!A:A) - 2)</f>
        <v>0.33942543103545503</v>
      </c>
      <c r="F64" s="87">
        <f>_xlfn.T.DIST.2T(F42, COUNT(raw_data!A:A) - 2)</f>
        <v>0.25031382163363347</v>
      </c>
      <c r="G64" s="87">
        <f>_xlfn.T.DIST.2T(G42, COUNT(raw_data!A:A) - 2)</f>
        <v>0.33190863863919823</v>
      </c>
      <c r="H64" s="87">
        <f>_xlfn.T.DIST.2T(H42, COUNT(raw_data!A:A) - 2)</f>
        <v>4.6681257270468901E-2</v>
      </c>
      <c r="I64" s="87">
        <f>_xlfn.T.DIST.2T(I42, COUNT(raw_data!A:A) - 2)</f>
        <v>5.015827529062445E-2</v>
      </c>
      <c r="J64" s="87">
        <f>_xlfn.T.DIST.2T(J42, COUNT(raw_data!A:A) - 2)</f>
        <v>0.9620525274370717</v>
      </c>
      <c r="K64" s="87">
        <f>_xlfn.T.DIST.2T(K42, COUNT(raw_data!A:A) - 2)</f>
        <v>0.12018079348826408</v>
      </c>
      <c r="L64" s="87">
        <f>_xlfn.T.DIST.2T(L42, COUNT(raw_data!A:A) - 2)</f>
        <v>1</v>
      </c>
      <c r="M64" s="87">
        <f>_xlfn.T.DIST.2T(M42, COUNT(raw_data!A:A) - 2)</f>
        <v>0.93585572294174746</v>
      </c>
      <c r="N64" s="87">
        <f>_xlfn.T.DIST.2T(N42, COUNT(raw_data!A:A) - 2)</f>
        <v>0.23970888185888592</v>
      </c>
      <c r="O64" s="87">
        <f>_xlfn.T.DIST.2T(O42, COUNT(raw_data!A:A) - 2)</f>
        <v>0.20157334263205073</v>
      </c>
      <c r="P64" s="87">
        <v>1</v>
      </c>
      <c r="Q64" s="87"/>
      <c r="R64" s="87"/>
      <c r="S64" s="87"/>
      <c r="T64" s="296"/>
    </row>
    <row r="65" spans="1:20">
      <c r="A65" s="286" t="s">
        <v>403</v>
      </c>
      <c r="B65" s="300">
        <f>_xlfn.T.DIST.2T(B43, COUNT(raw_data!A:A) - 2)</f>
        <v>4.3491743277672634E-2</v>
      </c>
      <c r="C65" s="297">
        <f>_xlfn.T.DIST.2T(C43, COUNT(raw_data!A:A) - 2)</f>
        <v>1.2985589664387808E-4</v>
      </c>
      <c r="D65" s="297">
        <f>_xlfn.T.DIST.2T(D43, COUNT(raw_data!A:A) - 2)</f>
        <v>9.3572899146537045E-4</v>
      </c>
      <c r="E65" s="297">
        <f>_xlfn.T.DIST.2T(E43, COUNT(raw_data!A:A) - 2)</f>
        <v>4.8565991928344922E-4</v>
      </c>
      <c r="F65" s="297">
        <f>_xlfn.T.DIST.2T(F43, COUNT(raw_data!A:A) - 2)</f>
        <v>8.978911204705127E-2</v>
      </c>
      <c r="G65" s="297">
        <f>_xlfn.T.DIST.2T(G43, COUNT(raw_data!A:A) - 2)</f>
        <v>0.30343058323919814</v>
      </c>
      <c r="H65" s="297">
        <f>_xlfn.T.DIST.2T(H43, COUNT(raw_data!A:A) - 2)</f>
        <v>3.892526480363772E-2</v>
      </c>
      <c r="I65" s="297">
        <f>_xlfn.T.DIST.2T(I43, COUNT(raw_data!A:A) - 2)</f>
        <v>2.6275373959084428E-2</v>
      </c>
      <c r="J65" s="297">
        <f>_xlfn.T.DIST.2T(J43, COUNT(raw_data!A:A) - 2)</f>
        <v>7.1821201998621728E-2</v>
      </c>
      <c r="K65" s="297">
        <f>_xlfn.T.DIST.2T(K43, COUNT(raw_data!A:A) - 2)</f>
        <v>0.30004572167910437</v>
      </c>
      <c r="L65" s="297" t="e">
        <f>_xlfn.T.DIST.2T(L43, COUNT(raw_data!A:A) - 2)</f>
        <v>#NUM!</v>
      </c>
      <c r="M65" s="297">
        <f>_xlfn.T.DIST.2T(M43, COUNT(raw_data!A:A) - 2)</f>
        <v>9.5602127441415698E-3</v>
      </c>
      <c r="N65" s="297">
        <f>_xlfn.T.DIST.2T(N43, COUNT(raw_data!A:A) - 2)</f>
        <v>3.7575494096495222E-2</v>
      </c>
      <c r="O65" s="297">
        <f>_xlfn.T.DIST.2T(O43, COUNT(raw_data!A:A) - 2)</f>
        <v>5.3162107384349684E-2</v>
      </c>
      <c r="P65" s="297">
        <f>_xlfn.T.DIST.2T(P43, COUNT(raw_data!A:A) - 2)</f>
        <v>0.93585572294174746</v>
      </c>
      <c r="Q65" s="297">
        <v>1</v>
      </c>
      <c r="R65" s="297"/>
      <c r="S65" s="297"/>
      <c r="T65" s="295"/>
    </row>
    <row r="66" spans="1:20">
      <c r="A66" s="284" t="s">
        <v>689</v>
      </c>
      <c r="B66" s="298">
        <f>_xlfn.T.DIST.2T(B44, COUNT(raw_data!A:A) - 2)</f>
        <v>2.2557323850404386E-2</v>
      </c>
      <c r="C66" s="294">
        <f>_xlfn.T.DIST.2T(C44, COUNT(raw_data!A:A) - 2)</f>
        <v>8.8826152111464649E-2</v>
      </c>
      <c r="D66" s="294">
        <f>_xlfn.T.DIST.2T(D44, COUNT(raw_data!A:A) - 2)</f>
        <v>1.4996103867612571E-2</v>
      </c>
      <c r="E66" s="294">
        <f>_xlfn.T.DIST.2T(E44, COUNT(raw_data!A:A) - 2)</f>
        <v>2.4621479157748313E-2</v>
      </c>
      <c r="F66" s="294">
        <f>_xlfn.T.DIST.2T(F44, COUNT(raw_data!A:A) - 2)</f>
        <v>6.1864266885701805E-2</v>
      </c>
      <c r="G66" s="294">
        <f>_xlfn.T.DIST.2T(G44, COUNT(raw_data!A:A) - 2)</f>
        <v>0.15593509892629898</v>
      </c>
      <c r="H66" s="294">
        <f>_xlfn.T.DIST.2T(H44, COUNT(raw_data!A:A) - 2)</f>
        <v>7.1700579139757359E-2</v>
      </c>
      <c r="I66" s="294">
        <f>_xlfn.T.DIST.2T(I44, COUNT(raw_data!A:A) - 2)</f>
        <v>0.10096843690898651</v>
      </c>
      <c r="J66" s="294">
        <f>_xlfn.T.DIST.2T(J44, COUNT(raw_data!A:A) - 2)</f>
        <v>0.49495052598830092</v>
      </c>
      <c r="K66" s="294">
        <f>_xlfn.T.DIST.2T(K44, COUNT(raw_data!A:A) - 2)</f>
        <v>5.6502729015674463E-2</v>
      </c>
      <c r="L66" s="294">
        <f>_xlfn.T.DIST.2T(L44, COUNT(raw_data!A:A) - 2)</f>
        <v>0.52539740538266</v>
      </c>
      <c r="M66" s="294">
        <f>_xlfn.T.DIST.2T(M44, COUNT(raw_data!A:A) - 2)</f>
        <v>0.43012822463078026</v>
      </c>
      <c r="N66" s="294">
        <f>_xlfn.T.DIST.2T(N44, COUNT(raw_data!A:A) - 2)</f>
        <v>6.1634543603421348E-2</v>
      </c>
      <c r="O66" s="294">
        <f>_xlfn.T.DIST.2T(O44, COUNT(raw_data!A:A) - 2)</f>
        <v>5.9989304890629071E-2</v>
      </c>
      <c r="P66" s="294">
        <f>_xlfn.T.DIST.2T(P44, COUNT(raw_data!A:A) - 2)</f>
        <v>0.60236919571802416</v>
      </c>
      <c r="Q66" s="294">
        <f>_xlfn.T.DIST.2T(Q44, COUNT(raw_data!A:A) - 2)</f>
        <v>5.9261858690123022E-2</v>
      </c>
      <c r="R66" s="294">
        <v>1</v>
      </c>
      <c r="S66" s="294"/>
      <c r="T66" s="97"/>
    </row>
    <row r="67" spans="1:20" ht="15" thickBot="1">
      <c r="A67" s="272" t="s">
        <v>405</v>
      </c>
      <c r="B67" s="301">
        <f>_xlfn.T.DIST.2T(B45, COUNT(raw_data!A:A) - 2)</f>
        <v>1.8925802902923675E-2</v>
      </c>
      <c r="C67" s="87">
        <f>_xlfn.T.DIST.2T(C45, COUNT(raw_data!A:A) - 2)</f>
        <v>7.2122776635875257E-3</v>
      </c>
      <c r="D67" s="87">
        <f>_xlfn.T.DIST.2T(D45, COUNT(raw_data!A:A) - 2)</f>
        <v>6.3258893636811775E-3</v>
      </c>
      <c r="E67" s="87">
        <f>_xlfn.T.DIST.2T(E45, COUNT(raw_data!A:A) - 2)</f>
        <v>2.448888204657104E-3</v>
      </c>
      <c r="F67" s="87">
        <f>_xlfn.T.DIST.2T(F45, COUNT(raw_data!A:A) - 2)</f>
        <v>1.866213284850439E-2</v>
      </c>
      <c r="G67" s="87">
        <f>_xlfn.T.DIST.2T(G45, COUNT(raw_data!A:A) - 2)</f>
        <v>0.3681437570375109</v>
      </c>
      <c r="H67" s="87">
        <f>_xlfn.T.DIST.2T(H45, COUNT(raw_data!A:A) - 2)</f>
        <v>2.089947317888164E-2</v>
      </c>
      <c r="I67" s="87">
        <f>_xlfn.T.DIST.2T(I45, COUNT(raw_data!A:A) - 2)</f>
        <v>2.2826497348971016E-2</v>
      </c>
      <c r="J67" s="87">
        <f>_xlfn.T.DIST.2T(J45, COUNT(raw_data!A:A) - 2)</f>
        <v>4.9486896848190645E-2</v>
      </c>
      <c r="K67" s="87">
        <f>_xlfn.T.DIST.2T(K45, COUNT(raw_data!A:A) - 2)</f>
        <v>5.7730565175646786E-2</v>
      </c>
      <c r="L67" s="87" t="e">
        <f>_xlfn.T.DIST.2T(L45, COUNT(raw_data!A:A) - 2)</f>
        <v>#NUM!</v>
      </c>
      <c r="M67" s="87">
        <f>_xlfn.T.DIST.2T(M45, COUNT(raw_data!A:A) - 2)</f>
        <v>1.7622639124495468E-2</v>
      </c>
      <c r="N67" s="87">
        <f>_xlfn.T.DIST.2T(N45, COUNT(raw_data!A:A) - 2)</f>
        <v>4.5973252053345258E-2</v>
      </c>
      <c r="O67" s="87">
        <f>_xlfn.T.DIST.2T(O45, COUNT(raw_data!A:A) - 2)</f>
        <v>1.1497293093853559E-2</v>
      </c>
      <c r="P67" s="87">
        <f>_xlfn.T.DIST.2T(P45, COUNT(raw_data!A:A) - 2)</f>
        <v>0.58711882409483951</v>
      </c>
      <c r="Q67" s="87">
        <f>_xlfn.T.DIST.2T(Q45, COUNT(raw_data!A:A) - 2)</f>
        <v>1.7622639124495493E-2</v>
      </c>
      <c r="R67" s="87">
        <f>_xlfn.T.DIST.2T(R45, COUNT(raw_data!A:A) - 2)</f>
        <v>0.1995754547367132</v>
      </c>
      <c r="S67" s="87">
        <v>1</v>
      </c>
      <c r="T67" s="296"/>
    </row>
    <row r="68" spans="1:20" ht="15" thickBot="1">
      <c r="A68" s="285" t="s">
        <v>690</v>
      </c>
      <c r="B68" s="94" t="e">
        <f>_xlfn.T.DIST.2T(B46, COUNT(raw_data!A:A) - 2)</f>
        <v>#NUM!</v>
      </c>
      <c r="C68" s="95">
        <f>_xlfn.T.DIST.2T(C46, COUNT(raw_data!A:A) - 2)</f>
        <v>0.35738301300548003</v>
      </c>
      <c r="D68" s="95" t="e">
        <f>_xlfn.T.DIST.2T(D46, COUNT(raw_data!A:A) - 2)</f>
        <v>#NUM!</v>
      </c>
      <c r="E68" s="95">
        <f>_xlfn.T.DIST.2T(E46, COUNT(raw_data!A:A) - 2)</f>
        <v>0.8903074947423123</v>
      </c>
      <c r="F68" s="95">
        <f>_xlfn.T.DIST.2T(F46, COUNT(raw_data!A:A) - 2)</f>
        <v>0.70923147225775907</v>
      </c>
      <c r="G68" s="95">
        <f>_xlfn.T.DIST.2T(G46, COUNT(raw_data!A:A) - 2)</f>
        <v>0.40777371378474703</v>
      </c>
      <c r="H68" s="95" t="e">
        <f>_xlfn.T.DIST.2T(H46, COUNT(raw_data!A:A) - 2)</f>
        <v>#NUM!</v>
      </c>
      <c r="I68" s="95" t="e">
        <f>_xlfn.T.DIST.2T(I46, COUNT(raw_data!A:A) - 2)</f>
        <v>#NUM!</v>
      </c>
      <c r="J68" s="95">
        <f>_xlfn.T.DIST.2T(J46, COUNT(raw_data!A:A) - 2)</f>
        <v>0.23436495388223236</v>
      </c>
      <c r="K68" s="95" t="e">
        <f>_xlfn.T.DIST.2T(K46, COUNT(raw_data!A:A) - 2)</f>
        <v>#NUM!</v>
      </c>
      <c r="L68" s="95">
        <f>_xlfn.T.DIST.2T(L46, COUNT(raw_data!A:A) - 2)</f>
        <v>0.91262592940967091</v>
      </c>
      <c r="M68" s="95">
        <f>_xlfn.T.DIST.2T(M46, COUNT(raw_data!A:A) - 2)</f>
        <v>0.26975828636538995</v>
      </c>
      <c r="N68" s="95">
        <f>_xlfn.T.DIST.2T(N46, COUNT(raw_data!A:A) - 2)</f>
        <v>0.99160378515619874</v>
      </c>
      <c r="O68" s="95">
        <f>_xlfn.T.DIST.2T(O46, COUNT(raw_data!A:A) - 2)</f>
        <v>0.4989444993943426</v>
      </c>
      <c r="P68" s="95" t="e">
        <f>_xlfn.T.DIST.2T(P46, COUNT(raw_data!A:A) - 2)</f>
        <v>#NUM!</v>
      </c>
      <c r="Q68" s="95">
        <f>_xlfn.T.DIST.2T(Q46, COUNT(raw_data!A:A) - 2)</f>
        <v>0.84085247874506575</v>
      </c>
      <c r="R68" s="95">
        <f>_xlfn.T.DIST.2T(R46, COUNT(raw_data!A:A) - 2)</f>
        <v>0.37660187226734676</v>
      </c>
      <c r="S68" s="95">
        <f>_xlfn.T.DIST.2T(S46, COUNT(raw_data!A:A) - 2)</f>
        <v>0.37660187226734676</v>
      </c>
      <c r="T68" s="96">
        <v>1</v>
      </c>
    </row>
    <row r="70" spans="1:20">
      <c r="A70" s="282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</row>
    <row r="71" spans="1:20">
      <c r="A71" s="273"/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</row>
    <row r="72" spans="1:20">
      <c r="A72" s="302"/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64"/>
      <c r="R72" s="64"/>
      <c r="S72" s="294"/>
      <c r="T72" s="294"/>
    </row>
    <row r="73" spans="1:20">
      <c r="A73" s="273"/>
      <c r="B73" s="294"/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</row>
    <row r="74" spans="1:20">
      <c r="A74" s="273"/>
      <c r="B74" s="294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</row>
    <row r="75" spans="1:20">
      <c r="A75" s="273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</row>
    <row r="76" spans="1:20">
      <c r="A76" s="273"/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</row>
    <row r="77" spans="1:20">
      <c r="A77" s="273"/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</row>
    <row r="78" spans="1:20">
      <c r="A78" s="273"/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</row>
    <row r="79" spans="1:20">
      <c r="A79" s="273"/>
      <c r="B79" s="294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</row>
    <row r="80" spans="1:20">
      <c r="A80" s="273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</row>
    <row r="81" spans="1:20">
      <c r="A81" s="273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</row>
    <row r="82" spans="1:20">
      <c r="A82" s="273"/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</row>
    <row r="83" spans="1:20">
      <c r="A83" s="273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</row>
    <row r="84" spans="1:20">
      <c r="A84" s="273"/>
      <c r="B84" s="294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</row>
    <row r="85" spans="1:20">
      <c r="A85" s="273"/>
      <c r="B85" s="294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</row>
    <row r="86" spans="1:20">
      <c r="A86" s="273"/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</row>
    <row r="87" spans="1:20">
      <c r="A87" s="273"/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</row>
    <row r="88" spans="1:20">
      <c r="A88" s="288"/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</row>
    <row r="89" spans="1:20">
      <c r="A89" s="288"/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</row>
    <row r="90" spans="1:20">
      <c r="A90" s="273"/>
      <c r="B90" s="294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</row>
    <row r="91" spans="1:20">
      <c r="A91" s="273"/>
      <c r="B91" s="294"/>
      <c r="C91" s="294"/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2020-05-30T00:27:00Z</dcterms:modified>
</cp:coreProperties>
</file>